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stafftime-dashboard-main\New folder\"/>
    </mc:Choice>
  </mc:AlternateContent>
  <bookViews>
    <workbookView xWindow="-120" yWindow="-120" windowWidth="29040" windowHeight="15840" firstSheet="8" activeTab="8"/>
  </bookViews>
  <sheets>
    <sheet name="đêm - ngày" sheetId="38" state="hidden" r:id="rId1"/>
    <sheet name="ngay- dem" sheetId="39" state="hidden" r:id="rId2"/>
    <sheet name="Tinh trang di lam TV" sheetId="28" state="hidden" r:id="rId3"/>
    <sheet name="Tinh trang di lam TV SX" sheetId="33" state="hidden" r:id="rId4"/>
    <sheet name="Thang 8.2025 TV TONg" sheetId="45" state="hidden" r:id="rId5"/>
    <sheet name="Tinh trang di lam TV SX T10" sheetId="47" state="hidden" r:id="rId6"/>
    <sheet name="Thang 9.2025 TV TONg" sheetId="46" state="hidden" r:id="rId7"/>
    <sheet name="Thang 10.2025 TV TONg " sheetId="48" state="hidden" r:id="rId8"/>
    <sheet name="Tinh trang di lam TT SX" sheetId="52" r:id="rId9"/>
    <sheet name="Thang 01.2026 TV" sheetId="51" r:id="rId10"/>
    <sheet name="Sheet1" sheetId="36" state="hidden" r:id="rId11"/>
  </sheets>
  <externalReferences>
    <externalReference r:id="rId12"/>
    <externalReference r:id="rId13"/>
  </externalReferences>
  <definedNames>
    <definedName name="RangeData46">'[1]Dữ liệu nhập liệu'!$AU$3:$AU$11181</definedName>
  </definedNames>
  <calcPr calcId="162913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C20" i="51" l="1"/>
  <c r="EZ20" i="51"/>
  <c r="EV20" i="51"/>
  <c r="EW20" i="51" s="1"/>
  <c r="EU20" i="51"/>
  <c r="FC19" i="51"/>
  <c r="EZ19" i="51"/>
  <c r="EV19" i="51"/>
  <c r="EU19" i="51"/>
  <c r="FC18" i="51"/>
  <c r="EZ18" i="51"/>
  <c r="EV18" i="51"/>
  <c r="EU18" i="51"/>
  <c r="FC17" i="51"/>
  <c r="EZ17" i="51"/>
  <c r="EW17" i="51"/>
  <c r="EV17" i="51"/>
  <c r="EU17" i="51"/>
  <c r="FC16" i="51"/>
  <c r="EZ16" i="51"/>
  <c r="EV16" i="51"/>
  <c r="EW16" i="51" s="1"/>
  <c r="EU16" i="51"/>
  <c r="FC15" i="51"/>
  <c r="EZ15" i="51"/>
  <c r="EV15" i="51"/>
  <c r="EW15" i="51" s="1"/>
  <c r="EU15" i="51"/>
  <c r="FC14" i="51"/>
  <c r="EZ14" i="51"/>
  <c r="EV14" i="51"/>
  <c r="EW14" i="51" s="1"/>
  <c r="EU14" i="51"/>
  <c r="FC13" i="51"/>
  <c r="EZ13" i="51"/>
  <c r="EV13" i="51"/>
  <c r="EW13" i="51" s="1"/>
  <c r="EU13" i="51"/>
  <c r="FC12" i="51"/>
  <c r="EZ12" i="51"/>
  <c r="EV12" i="51"/>
  <c r="EW12" i="51" s="1"/>
  <c r="EU12" i="51"/>
  <c r="FC11" i="51"/>
  <c r="EZ11" i="51"/>
  <c r="EW11" i="51"/>
  <c r="EV11" i="51"/>
  <c r="EU11" i="51"/>
  <c r="FC10" i="51"/>
  <c r="EZ10" i="51"/>
  <c r="EV10" i="51"/>
  <c r="EW10" i="51" s="1"/>
  <c r="EU10" i="51"/>
  <c r="FC9" i="51"/>
  <c r="EZ9" i="51"/>
  <c r="EV9" i="51"/>
  <c r="EU9" i="51"/>
  <c r="EU8" i="51" s="1"/>
  <c r="FB8" i="51"/>
  <c r="FA8" i="51"/>
  <c r="FC8" i="51" s="1"/>
  <c r="EY8" i="51"/>
  <c r="EX8" i="51"/>
  <c r="EZ8" i="51" s="1"/>
  <c r="FC20" i="52"/>
  <c r="EZ20" i="52"/>
  <c r="EV20" i="52"/>
  <c r="EW20" i="52" s="1"/>
  <c r="EU20" i="52"/>
  <c r="FC19" i="52"/>
  <c r="EZ19" i="52"/>
  <c r="EV19" i="52"/>
  <c r="EW19" i="52" s="1"/>
  <c r="EU19" i="52"/>
  <c r="FC18" i="52"/>
  <c r="EZ18" i="52"/>
  <c r="EW18" i="52"/>
  <c r="EV18" i="52"/>
  <c r="EU18" i="52"/>
  <c r="FC17" i="52"/>
  <c r="EZ17" i="52"/>
  <c r="EW17" i="52"/>
  <c r="EV17" i="52"/>
  <c r="EU17" i="52"/>
  <c r="FC16" i="52"/>
  <c r="EZ16" i="52"/>
  <c r="EV16" i="52"/>
  <c r="EW16" i="52" s="1"/>
  <c r="EU16" i="52"/>
  <c r="FC15" i="52"/>
  <c r="EZ15" i="52"/>
  <c r="EV15" i="52"/>
  <c r="EW15" i="52" s="1"/>
  <c r="EU15" i="52"/>
  <c r="FC14" i="52"/>
  <c r="EZ14" i="52"/>
  <c r="EW14" i="52"/>
  <c r="EV14" i="52"/>
  <c r="EU14" i="52"/>
  <c r="FC13" i="52"/>
  <c r="EZ13" i="52"/>
  <c r="EV13" i="52"/>
  <c r="EW13" i="52" s="1"/>
  <c r="EU13" i="52"/>
  <c r="FC12" i="52"/>
  <c r="EZ12" i="52"/>
  <c r="EV12" i="52"/>
  <c r="EW12" i="52" s="1"/>
  <c r="EU12" i="52"/>
  <c r="FC11" i="52"/>
  <c r="EZ11" i="52"/>
  <c r="EV11" i="52"/>
  <c r="EW11" i="52" s="1"/>
  <c r="EU11" i="52"/>
  <c r="FC10" i="52"/>
  <c r="EZ10" i="52"/>
  <c r="EV10" i="52"/>
  <c r="EW10" i="52" s="1"/>
  <c r="EU10" i="52"/>
  <c r="FC9" i="52"/>
  <c r="EZ9" i="52"/>
  <c r="EV9" i="52"/>
  <c r="EV8" i="52" s="1"/>
  <c r="EU9" i="52"/>
  <c r="FC8" i="52"/>
  <c r="FB8" i="52"/>
  <c r="FA8" i="52"/>
  <c r="EY8" i="52"/>
  <c r="EZ8" i="52" s="1"/>
  <c r="EX8" i="52"/>
  <c r="EU8" i="52"/>
  <c r="ET20" i="52"/>
  <c r="EQ20" i="52"/>
  <c r="EM20" i="52"/>
  <c r="EN20" i="52" s="1"/>
  <c r="EL20" i="52"/>
  <c r="ET19" i="52"/>
  <c r="EQ19" i="52"/>
  <c r="EM19" i="52"/>
  <c r="EN19" i="52" s="1"/>
  <c r="EL19" i="52"/>
  <c r="ET18" i="52"/>
  <c r="EQ18" i="52"/>
  <c r="EM18" i="52"/>
  <c r="EN18" i="52" s="1"/>
  <c r="EL18" i="52"/>
  <c r="ET17" i="52"/>
  <c r="EQ17" i="52"/>
  <c r="EM17" i="52"/>
  <c r="EN17" i="52" s="1"/>
  <c r="EL17" i="52"/>
  <c r="ET16" i="52"/>
  <c r="EQ16" i="52"/>
  <c r="EM16" i="52"/>
  <c r="EN16" i="52" s="1"/>
  <c r="EL16" i="52"/>
  <c r="ET15" i="52"/>
  <c r="EQ15" i="52"/>
  <c r="EM15" i="52"/>
  <c r="EN15" i="52" s="1"/>
  <c r="EL15" i="52"/>
  <c r="ET14" i="52"/>
  <c r="EQ14" i="52"/>
  <c r="EM14" i="52"/>
  <c r="EL14" i="52"/>
  <c r="ET13" i="52"/>
  <c r="EQ13" i="52"/>
  <c r="EM13" i="52"/>
  <c r="EL13" i="52"/>
  <c r="ET12" i="52"/>
  <c r="EQ12" i="52"/>
  <c r="EM12" i="52"/>
  <c r="EN12" i="52" s="1"/>
  <c r="EL12" i="52"/>
  <c r="ET11" i="52"/>
  <c r="EQ11" i="52"/>
  <c r="EM11" i="52"/>
  <c r="EN11" i="52" s="1"/>
  <c r="EL11" i="52"/>
  <c r="ET10" i="52"/>
  <c r="EQ10" i="52"/>
  <c r="EM10" i="52"/>
  <c r="EN10" i="52" s="1"/>
  <c r="EL10" i="52"/>
  <c r="ET9" i="52"/>
  <c r="EQ9" i="52"/>
  <c r="EM9" i="52"/>
  <c r="EN9" i="52" s="1"/>
  <c r="EL9" i="52"/>
  <c r="EL8" i="52" s="1"/>
  <c r="ES8" i="52"/>
  <c r="ET8" i="52" s="1"/>
  <c r="ER8" i="52"/>
  <c r="EP8" i="52"/>
  <c r="EQ8" i="52" s="1"/>
  <c r="EO8" i="52"/>
  <c r="ET20" i="51"/>
  <c r="EQ20" i="51"/>
  <c r="EM20" i="51"/>
  <c r="EN20" i="51" s="1"/>
  <c r="EL20" i="51"/>
  <c r="ET19" i="51"/>
  <c r="EQ19" i="51"/>
  <c r="EM19" i="51"/>
  <c r="EL19" i="51"/>
  <c r="ET18" i="51"/>
  <c r="EQ18" i="51"/>
  <c r="EM18" i="51"/>
  <c r="EL18" i="51"/>
  <c r="ET17" i="51"/>
  <c r="EQ17" i="51"/>
  <c r="EM17" i="51"/>
  <c r="EN17" i="51" s="1"/>
  <c r="EL17" i="51"/>
  <c r="ET16" i="51"/>
  <c r="EQ16" i="51"/>
  <c r="EM16" i="51"/>
  <c r="EL16" i="51"/>
  <c r="ET15" i="51"/>
  <c r="EQ15" i="51"/>
  <c r="EM15" i="51"/>
  <c r="EL15" i="51"/>
  <c r="ET14" i="51"/>
  <c r="EQ14" i="51"/>
  <c r="EM14" i="51"/>
  <c r="EL14" i="51"/>
  <c r="ET13" i="51"/>
  <c r="EQ13" i="51"/>
  <c r="EM13" i="51"/>
  <c r="EL13" i="51"/>
  <c r="ET12" i="51"/>
  <c r="EQ12" i="51"/>
  <c r="EM12" i="51"/>
  <c r="EL12" i="51"/>
  <c r="ET11" i="51"/>
  <c r="EQ11" i="51"/>
  <c r="EM11" i="51"/>
  <c r="EN11" i="51" s="1"/>
  <c r="EL11" i="51"/>
  <c r="ET10" i="51"/>
  <c r="EQ10" i="51"/>
  <c r="EM10" i="51"/>
  <c r="EL10" i="51"/>
  <c r="EL8" i="51" s="1"/>
  <c r="ET9" i="51"/>
  <c r="EQ9" i="51"/>
  <c r="EM9" i="51"/>
  <c r="EL9" i="51"/>
  <c r="ES8" i="51"/>
  <c r="ER8" i="51"/>
  <c r="EP8" i="51"/>
  <c r="EQ8" i="51" s="1"/>
  <c r="EO8" i="51"/>
  <c r="EW19" i="51" l="1"/>
  <c r="EV8" i="51"/>
  <c r="EW8" i="51" s="1"/>
  <c r="EW18" i="51"/>
  <c r="ET8" i="51"/>
  <c r="EN12" i="51"/>
  <c r="EN15" i="51"/>
  <c r="EW9" i="51"/>
  <c r="EN10" i="51"/>
  <c r="EN13" i="51"/>
  <c r="EN16" i="51"/>
  <c r="EN19" i="51"/>
  <c r="EW9" i="52"/>
  <c r="EW8" i="52"/>
  <c r="EN18" i="51"/>
  <c r="EN14" i="52"/>
  <c r="EM8" i="52"/>
  <c r="EN8" i="52" s="1"/>
  <c r="EN13" i="52"/>
  <c r="EM8" i="51"/>
  <c r="EN8" i="51" s="1"/>
  <c r="EN14" i="51"/>
  <c r="EN9" i="51"/>
  <c r="EK20" i="52" l="1"/>
  <c r="EH20" i="52"/>
  <c r="ED20" i="52"/>
  <c r="EC20" i="52"/>
  <c r="EK19" i="52"/>
  <c r="EH19" i="52"/>
  <c r="ED19" i="52"/>
  <c r="EC19" i="52"/>
  <c r="EK18" i="52"/>
  <c r="EH18" i="52"/>
  <c r="ED18" i="52"/>
  <c r="EC18" i="52"/>
  <c r="EK17" i="52"/>
  <c r="EH17" i="52"/>
  <c r="ED17" i="52"/>
  <c r="EC17" i="52"/>
  <c r="EK16" i="52"/>
  <c r="EH16" i="52"/>
  <c r="ED16" i="52"/>
  <c r="EC16" i="52"/>
  <c r="EK15" i="52"/>
  <c r="EH15" i="52"/>
  <c r="ED15" i="52"/>
  <c r="EC15" i="52"/>
  <c r="EK14" i="52"/>
  <c r="EH14" i="52"/>
  <c r="ED14" i="52"/>
  <c r="EC14" i="52"/>
  <c r="EK13" i="52"/>
  <c r="EH13" i="52"/>
  <c r="ED13" i="52"/>
  <c r="EC13" i="52"/>
  <c r="EK12" i="52"/>
  <c r="EH12" i="52"/>
  <c r="ED12" i="52"/>
  <c r="EC12" i="52"/>
  <c r="EK11" i="52"/>
  <c r="EH11" i="52"/>
  <c r="ED11" i="52"/>
  <c r="EC11" i="52"/>
  <c r="EK10" i="52"/>
  <c r="EH10" i="52"/>
  <c r="ED10" i="52"/>
  <c r="EC10" i="52"/>
  <c r="EK9" i="52"/>
  <c r="EH9" i="52"/>
  <c r="ED9" i="52"/>
  <c r="EC9" i="52"/>
  <c r="EJ8" i="52"/>
  <c r="EI8" i="52"/>
  <c r="EG8" i="52"/>
  <c r="EF8" i="52"/>
  <c r="EK20" i="51"/>
  <c r="EH20" i="51"/>
  <c r="ED20" i="51"/>
  <c r="EC20" i="51"/>
  <c r="EK19" i="51"/>
  <c r="EH19" i="51"/>
  <c r="ED19" i="51"/>
  <c r="EC19" i="51"/>
  <c r="EK18" i="51"/>
  <c r="EH18" i="51"/>
  <c r="ED18" i="51"/>
  <c r="EC18" i="51"/>
  <c r="EK17" i="51"/>
  <c r="EH17" i="51"/>
  <c r="ED17" i="51"/>
  <c r="EC17" i="51"/>
  <c r="EK16" i="51"/>
  <c r="EH16" i="51"/>
  <c r="ED16" i="51"/>
  <c r="EC16" i="51"/>
  <c r="EK15" i="51"/>
  <c r="EH15" i="51"/>
  <c r="ED15" i="51"/>
  <c r="EC15" i="51"/>
  <c r="EK14" i="51"/>
  <c r="EH14" i="51"/>
  <c r="ED14" i="51"/>
  <c r="EC14" i="51"/>
  <c r="EK13" i="51"/>
  <c r="EH13" i="51"/>
  <c r="ED13" i="51"/>
  <c r="EC13" i="51"/>
  <c r="EK12" i="51"/>
  <c r="EH12" i="51"/>
  <c r="ED12" i="51"/>
  <c r="EC12" i="51"/>
  <c r="EK11" i="51"/>
  <c r="EH11" i="51"/>
  <c r="ED11" i="51"/>
  <c r="EC11" i="51"/>
  <c r="EK10" i="51"/>
  <c r="EH10" i="51"/>
  <c r="ED10" i="51"/>
  <c r="EC10" i="51"/>
  <c r="EK9" i="51"/>
  <c r="EH9" i="51"/>
  <c r="ED9" i="51"/>
  <c r="EC9" i="51"/>
  <c r="EJ8" i="51"/>
  <c r="EI8" i="51"/>
  <c r="EG8" i="51"/>
  <c r="EF8" i="51"/>
  <c r="EE17" i="52" l="1"/>
  <c r="EE18" i="52"/>
  <c r="EE13" i="52"/>
  <c r="EK8" i="52"/>
  <c r="EE14" i="51"/>
  <c r="EE17" i="51"/>
  <c r="EE15" i="51"/>
  <c r="EE18" i="51"/>
  <c r="EK8" i="51"/>
  <c r="EE20" i="52"/>
  <c r="EE19" i="52"/>
  <c r="EE16" i="52"/>
  <c r="EE15" i="52"/>
  <c r="EE12" i="52"/>
  <c r="EC8" i="52"/>
  <c r="EE10" i="52"/>
  <c r="EE11" i="52"/>
  <c r="EH8" i="52"/>
  <c r="EE20" i="51"/>
  <c r="EE16" i="51"/>
  <c r="EE13" i="51"/>
  <c r="EE12" i="51"/>
  <c r="EC8" i="51"/>
  <c r="EE10" i="51"/>
  <c r="EH8" i="51"/>
  <c r="EE9" i="51"/>
  <c r="EE14" i="52"/>
  <c r="ED8" i="52"/>
  <c r="EE9" i="52"/>
  <c r="EE19" i="51"/>
  <c r="EE11" i="51"/>
  <c r="ED8" i="51"/>
  <c r="EB20" i="52"/>
  <c r="DY20" i="52"/>
  <c r="DU20" i="52"/>
  <c r="DT20" i="52"/>
  <c r="EB19" i="52"/>
  <c r="DY19" i="52"/>
  <c r="DU19" i="52"/>
  <c r="DT19" i="52"/>
  <c r="EB18" i="52"/>
  <c r="DY18" i="52"/>
  <c r="DU18" i="52"/>
  <c r="DT18" i="52"/>
  <c r="EB17" i="52"/>
  <c r="DY17" i="52"/>
  <c r="DU17" i="52"/>
  <c r="DT17" i="52"/>
  <c r="EB16" i="52"/>
  <c r="DY16" i="52"/>
  <c r="DU16" i="52"/>
  <c r="DT16" i="52"/>
  <c r="EB15" i="52"/>
  <c r="DY15" i="52"/>
  <c r="DU15" i="52"/>
  <c r="DT15" i="52"/>
  <c r="EB14" i="52"/>
  <c r="DY14" i="52"/>
  <c r="DU14" i="52"/>
  <c r="DT14" i="52"/>
  <c r="EB13" i="52"/>
  <c r="DY13" i="52"/>
  <c r="DU13" i="52"/>
  <c r="DT13" i="52"/>
  <c r="EB12" i="52"/>
  <c r="DY12" i="52"/>
  <c r="DU12" i="52"/>
  <c r="DT12" i="52"/>
  <c r="EB11" i="52"/>
  <c r="DY11" i="52"/>
  <c r="DU11" i="52"/>
  <c r="DT11" i="52"/>
  <c r="EB10" i="52"/>
  <c r="DY10" i="52"/>
  <c r="DU10" i="52"/>
  <c r="DT10" i="52"/>
  <c r="EB9" i="52"/>
  <c r="DY9" i="52"/>
  <c r="DU9" i="52"/>
  <c r="DT9" i="52"/>
  <c r="EA8" i="52"/>
  <c r="DZ8" i="52"/>
  <c r="DX8" i="52"/>
  <c r="DW8" i="52"/>
  <c r="EB20" i="51"/>
  <c r="DY20" i="51"/>
  <c r="DU20" i="51"/>
  <c r="DT20" i="51"/>
  <c r="EB19" i="51"/>
  <c r="DY19" i="51"/>
  <c r="DU19" i="51"/>
  <c r="DT19" i="51"/>
  <c r="EB18" i="51"/>
  <c r="DY18" i="51"/>
  <c r="DU18" i="51"/>
  <c r="DT18" i="51"/>
  <c r="EB17" i="51"/>
  <c r="DY17" i="51"/>
  <c r="DU17" i="51"/>
  <c r="DV17" i="51" s="1"/>
  <c r="DT17" i="51"/>
  <c r="EB16" i="51"/>
  <c r="DY16" i="51"/>
  <c r="DU16" i="51"/>
  <c r="DT16" i="51"/>
  <c r="EB15" i="51"/>
  <c r="DY15" i="51"/>
  <c r="DU15" i="51"/>
  <c r="DT15" i="51"/>
  <c r="EB14" i="51"/>
  <c r="DY14" i="51"/>
  <c r="DU14" i="51"/>
  <c r="DT14" i="51"/>
  <c r="EB13" i="51"/>
  <c r="DY13" i="51"/>
  <c r="DU13" i="51"/>
  <c r="DT13" i="51"/>
  <c r="EB12" i="51"/>
  <c r="DY12" i="51"/>
  <c r="DU12" i="51"/>
  <c r="DT12" i="51"/>
  <c r="EB11" i="51"/>
  <c r="DY11" i="51"/>
  <c r="DU11" i="51"/>
  <c r="DT11" i="51"/>
  <c r="EB10" i="51"/>
  <c r="DY10" i="51"/>
  <c r="DU10" i="51"/>
  <c r="DT10" i="51"/>
  <c r="EB9" i="51"/>
  <c r="DY9" i="51"/>
  <c r="DU9" i="51"/>
  <c r="DT9" i="51"/>
  <c r="EA8" i="51"/>
  <c r="DZ8" i="51"/>
  <c r="DX8" i="51"/>
  <c r="DW8" i="51"/>
  <c r="EE8" i="52" l="1"/>
  <c r="EE8" i="51"/>
  <c r="DV17" i="52"/>
  <c r="DV9" i="52"/>
  <c r="DV16" i="51"/>
  <c r="DV15" i="51"/>
  <c r="DV18" i="52"/>
  <c r="EB8" i="52"/>
  <c r="DV12" i="51"/>
  <c r="EB8" i="51"/>
  <c r="DV20" i="52"/>
  <c r="DV19" i="52"/>
  <c r="DV16" i="52"/>
  <c r="DV15" i="52"/>
  <c r="DV14" i="52"/>
  <c r="DV13" i="52"/>
  <c r="DV12" i="52"/>
  <c r="DT8" i="52"/>
  <c r="DV11" i="52"/>
  <c r="DY8" i="52"/>
  <c r="DV10" i="52"/>
  <c r="DV20" i="51"/>
  <c r="DV19" i="51"/>
  <c r="DV18" i="51"/>
  <c r="DV14" i="51"/>
  <c r="DV11" i="51"/>
  <c r="DV10" i="51"/>
  <c r="DY8" i="51"/>
  <c r="DT8" i="51"/>
  <c r="DV9" i="51"/>
  <c r="DU8" i="52"/>
  <c r="DU8" i="51"/>
  <c r="DV13" i="51"/>
  <c r="DS20" i="52"/>
  <c r="DP20" i="52"/>
  <c r="DL20" i="52"/>
  <c r="DK20" i="52"/>
  <c r="DS19" i="52"/>
  <c r="DP19" i="52"/>
  <c r="DL19" i="52"/>
  <c r="DK19" i="52"/>
  <c r="DS18" i="52"/>
  <c r="DP18" i="52"/>
  <c r="DL18" i="52"/>
  <c r="DK18" i="52"/>
  <c r="DS17" i="52"/>
  <c r="DP17" i="52"/>
  <c r="DL17" i="52"/>
  <c r="DK17" i="52"/>
  <c r="DS16" i="52"/>
  <c r="DP16" i="52"/>
  <c r="DL16" i="52"/>
  <c r="DK16" i="52"/>
  <c r="DS15" i="52"/>
  <c r="DP15" i="52"/>
  <c r="DL15" i="52"/>
  <c r="DK15" i="52"/>
  <c r="DS14" i="52"/>
  <c r="DP14" i="52"/>
  <c r="DL14" i="52"/>
  <c r="DK14" i="52"/>
  <c r="DS13" i="52"/>
  <c r="DP13" i="52"/>
  <c r="DL13" i="52"/>
  <c r="DK13" i="52"/>
  <c r="DS12" i="52"/>
  <c r="DP12" i="52"/>
  <c r="DL12" i="52"/>
  <c r="DK12" i="52"/>
  <c r="DS11" i="52"/>
  <c r="DP11" i="52"/>
  <c r="DL11" i="52"/>
  <c r="DK11" i="52"/>
  <c r="DS10" i="52"/>
  <c r="DP10" i="52"/>
  <c r="DL10" i="52"/>
  <c r="DK10" i="52"/>
  <c r="DS9" i="52"/>
  <c r="DP9" i="52"/>
  <c r="DL9" i="52"/>
  <c r="DK9" i="52"/>
  <c r="DR8" i="52"/>
  <c r="DQ8" i="52"/>
  <c r="DO8" i="52"/>
  <c r="DN8" i="52"/>
  <c r="DS20" i="51"/>
  <c r="DP20" i="51"/>
  <c r="DL20" i="51"/>
  <c r="DK20" i="51"/>
  <c r="DS19" i="51"/>
  <c r="DP19" i="51"/>
  <c r="DL19" i="51"/>
  <c r="DK19" i="51"/>
  <c r="DS18" i="51"/>
  <c r="DP18" i="51"/>
  <c r="DL18" i="51"/>
  <c r="DK18" i="51"/>
  <c r="DS17" i="51"/>
  <c r="DP17" i="51"/>
  <c r="DL17" i="51"/>
  <c r="DK17" i="51"/>
  <c r="DS16" i="51"/>
  <c r="DP16" i="51"/>
  <c r="DL16" i="51"/>
  <c r="DK16" i="51"/>
  <c r="DS15" i="51"/>
  <c r="DP15" i="51"/>
  <c r="DL15" i="51"/>
  <c r="DK15" i="51"/>
  <c r="DS14" i="51"/>
  <c r="DP14" i="51"/>
  <c r="DL14" i="51"/>
  <c r="DK14" i="51"/>
  <c r="DS13" i="51"/>
  <c r="DP13" i="51"/>
  <c r="DL13" i="51"/>
  <c r="DK13" i="51"/>
  <c r="DS12" i="51"/>
  <c r="DP12" i="51"/>
  <c r="DL12" i="51"/>
  <c r="DK12" i="51"/>
  <c r="DS11" i="51"/>
  <c r="DP11" i="51"/>
  <c r="DL11" i="51"/>
  <c r="DK11" i="51"/>
  <c r="DS10" i="51"/>
  <c r="DP10" i="51"/>
  <c r="DL10" i="51"/>
  <c r="DK10" i="51"/>
  <c r="DS9" i="51"/>
  <c r="DP9" i="51"/>
  <c r="DL9" i="51"/>
  <c r="DK9" i="51"/>
  <c r="DR8" i="51"/>
  <c r="DQ8" i="51"/>
  <c r="DO8" i="51"/>
  <c r="DN8" i="51"/>
  <c r="DM16" i="51" l="1"/>
  <c r="DM19" i="51"/>
  <c r="DV8" i="52"/>
  <c r="DV8" i="51"/>
  <c r="DM16" i="52"/>
  <c r="DM18" i="52"/>
  <c r="DM14" i="52"/>
  <c r="DM17" i="52"/>
  <c r="DM13" i="52"/>
  <c r="DM11" i="52"/>
  <c r="DS8" i="52"/>
  <c r="DM9" i="51"/>
  <c r="DM17" i="51"/>
  <c r="DM14" i="51"/>
  <c r="DM11" i="51"/>
  <c r="DM18" i="51"/>
  <c r="DS8" i="51"/>
  <c r="DM12" i="52"/>
  <c r="DM20" i="52"/>
  <c r="DM19" i="52"/>
  <c r="DM15" i="52"/>
  <c r="DK8" i="52"/>
  <c r="DP8" i="52"/>
  <c r="DM15" i="51"/>
  <c r="DM13" i="51"/>
  <c r="DM12" i="51"/>
  <c r="DK8" i="51"/>
  <c r="DM10" i="51"/>
  <c r="DP8" i="51"/>
  <c r="DL8" i="52"/>
  <c r="DM10" i="52"/>
  <c r="DM9" i="52"/>
  <c r="DL8" i="51"/>
  <c r="DM20" i="51"/>
  <c r="DJ20" i="52"/>
  <c r="DG20" i="52"/>
  <c r="DC20" i="52"/>
  <c r="DB20" i="52"/>
  <c r="DJ19" i="52"/>
  <c r="DG19" i="52"/>
  <c r="DC19" i="52"/>
  <c r="DB19" i="52"/>
  <c r="DJ18" i="52"/>
  <c r="DG18" i="52"/>
  <c r="DC18" i="52"/>
  <c r="DB18" i="52"/>
  <c r="DJ17" i="52"/>
  <c r="DG17" i="52"/>
  <c r="DC17" i="52"/>
  <c r="DB17" i="52"/>
  <c r="DJ16" i="52"/>
  <c r="DG16" i="52"/>
  <c r="DC16" i="52"/>
  <c r="DB16" i="52"/>
  <c r="DJ15" i="52"/>
  <c r="DG15" i="52"/>
  <c r="DC15" i="52"/>
  <c r="DB15" i="52"/>
  <c r="DJ14" i="52"/>
  <c r="DG14" i="52"/>
  <c r="DC14" i="52"/>
  <c r="DB14" i="52"/>
  <c r="DJ13" i="52"/>
  <c r="DG13" i="52"/>
  <c r="DC13" i="52"/>
  <c r="DB13" i="52"/>
  <c r="DJ12" i="52"/>
  <c r="DG12" i="52"/>
  <c r="DC12" i="52"/>
  <c r="DB12" i="52"/>
  <c r="DJ11" i="52"/>
  <c r="DG11" i="52"/>
  <c r="DC11" i="52"/>
  <c r="DB11" i="52"/>
  <c r="DJ10" i="52"/>
  <c r="DG10" i="52"/>
  <c r="DC10" i="52"/>
  <c r="DB10" i="52"/>
  <c r="DJ9" i="52"/>
  <c r="DG9" i="52"/>
  <c r="DC9" i="52"/>
  <c r="DB9" i="52"/>
  <c r="DI8" i="52"/>
  <c r="DH8" i="52"/>
  <c r="DF8" i="52"/>
  <c r="DE8" i="52"/>
  <c r="DJ20" i="51"/>
  <c r="DE8" i="51"/>
  <c r="DC20" i="51"/>
  <c r="DJ19" i="51"/>
  <c r="DG19" i="51"/>
  <c r="DC19" i="51"/>
  <c r="DB19" i="51"/>
  <c r="DJ18" i="51"/>
  <c r="DG18" i="51"/>
  <c r="DC18" i="51"/>
  <c r="DB18" i="51"/>
  <c r="DJ17" i="51"/>
  <c r="DG17" i="51"/>
  <c r="DC17" i="51"/>
  <c r="DB17" i="51"/>
  <c r="DJ16" i="51"/>
  <c r="DG16" i="51"/>
  <c r="DC16" i="51"/>
  <c r="DB16" i="51"/>
  <c r="DJ15" i="51"/>
  <c r="DG15" i="51"/>
  <c r="DC15" i="51"/>
  <c r="DB15" i="51"/>
  <c r="DJ14" i="51"/>
  <c r="DG14" i="51"/>
  <c r="DC14" i="51"/>
  <c r="DB14" i="51"/>
  <c r="DJ13" i="51"/>
  <c r="DG13" i="51"/>
  <c r="DC13" i="51"/>
  <c r="DB13" i="51"/>
  <c r="DJ12" i="51"/>
  <c r="DG12" i="51"/>
  <c r="DC12" i="51"/>
  <c r="DB12" i="51"/>
  <c r="DJ11" i="51"/>
  <c r="DG11" i="51"/>
  <c r="DC11" i="51"/>
  <c r="DB11" i="51"/>
  <c r="DJ10" i="51"/>
  <c r="DG10" i="51"/>
  <c r="DC10" i="51"/>
  <c r="DB10" i="51"/>
  <c r="DJ9" i="51"/>
  <c r="DG9" i="51"/>
  <c r="DC9" i="51"/>
  <c r="DB9" i="51"/>
  <c r="DI8" i="51"/>
  <c r="DH8" i="51"/>
  <c r="DF8" i="51"/>
  <c r="DM8" i="52" l="1"/>
  <c r="DM8" i="51"/>
  <c r="DD14" i="52"/>
  <c r="DD17" i="52"/>
  <c r="DD20" i="52"/>
  <c r="DD16" i="52"/>
  <c r="DD14" i="51"/>
  <c r="DD17" i="51"/>
  <c r="DD15" i="52"/>
  <c r="DD13" i="52"/>
  <c r="DJ8" i="52"/>
  <c r="DD16" i="51"/>
  <c r="DJ8" i="51"/>
  <c r="DD19" i="52"/>
  <c r="DB8" i="52"/>
  <c r="DD18" i="52"/>
  <c r="DD12" i="52"/>
  <c r="DD11" i="52"/>
  <c r="DD10" i="52"/>
  <c r="DG8" i="52"/>
  <c r="DC8" i="51"/>
  <c r="DD19" i="51"/>
  <c r="DD18" i="51"/>
  <c r="DD13" i="51"/>
  <c r="DD12" i="51"/>
  <c r="DD10" i="51"/>
  <c r="DD9" i="51"/>
  <c r="DC8" i="52"/>
  <c r="DD9" i="52"/>
  <c r="DD15" i="51"/>
  <c r="DG8" i="51"/>
  <c r="DG20" i="51"/>
  <c r="DD11" i="51"/>
  <c r="DB20" i="51"/>
  <c r="DD20" i="51" s="1"/>
  <c r="CV20" i="51"/>
  <c r="DB8" i="51" l="1"/>
  <c r="DD8" i="51" s="1"/>
  <c r="DD8" i="52"/>
  <c r="DA20" i="51"/>
  <c r="CX20" i="51"/>
  <c r="CT20" i="51"/>
  <c r="CS20" i="51"/>
  <c r="DA19" i="51"/>
  <c r="CX19" i="51"/>
  <c r="CT19" i="51"/>
  <c r="CS19" i="51"/>
  <c r="DA18" i="51"/>
  <c r="CX18" i="51"/>
  <c r="CT18" i="51"/>
  <c r="CS18" i="51"/>
  <c r="DA17" i="51"/>
  <c r="CX17" i="51"/>
  <c r="CT17" i="51"/>
  <c r="CS17" i="51"/>
  <c r="DA16" i="51"/>
  <c r="CX16" i="51"/>
  <c r="CT16" i="51"/>
  <c r="CS16" i="51"/>
  <c r="DA15" i="51"/>
  <c r="CX15" i="51"/>
  <c r="CT15" i="51"/>
  <c r="CS15" i="51"/>
  <c r="DA14" i="51"/>
  <c r="CX14" i="51"/>
  <c r="CT14" i="51"/>
  <c r="CS14" i="51"/>
  <c r="DA13" i="51"/>
  <c r="CX13" i="51"/>
  <c r="CT13" i="51"/>
  <c r="CS13" i="51"/>
  <c r="DA12" i="51"/>
  <c r="CX12" i="51"/>
  <c r="CT12" i="51"/>
  <c r="CS12" i="51"/>
  <c r="DA11" i="51"/>
  <c r="CX11" i="51"/>
  <c r="CT11" i="51"/>
  <c r="CS11" i="51"/>
  <c r="DA10" i="51"/>
  <c r="CX10" i="51"/>
  <c r="CT10" i="51"/>
  <c r="CS10" i="51"/>
  <c r="DA9" i="51"/>
  <c r="CX9" i="51"/>
  <c r="CT9" i="51"/>
  <c r="CS9" i="51"/>
  <c r="CZ8" i="51"/>
  <c r="CY8" i="51"/>
  <c r="CW8" i="51"/>
  <c r="CV8" i="51"/>
  <c r="DA20" i="52"/>
  <c r="CX20" i="52"/>
  <c r="CT20" i="52"/>
  <c r="CS20" i="52"/>
  <c r="DA19" i="52"/>
  <c r="CX19" i="52"/>
  <c r="CT19" i="52"/>
  <c r="CS19" i="52"/>
  <c r="DA18" i="52"/>
  <c r="CX18" i="52"/>
  <c r="CT18" i="52"/>
  <c r="CS18" i="52"/>
  <c r="DA17" i="52"/>
  <c r="CX17" i="52"/>
  <c r="CT17" i="52"/>
  <c r="CS17" i="52"/>
  <c r="DA16" i="52"/>
  <c r="CX16" i="52"/>
  <c r="CT16" i="52"/>
  <c r="CS16" i="52"/>
  <c r="DA15" i="52"/>
  <c r="CX15" i="52"/>
  <c r="CT15" i="52"/>
  <c r="CS15" i="52"/>
  <c r="DA14" i="52"/>
  <c r="CX14" i="52"/>
  <c r="CT14" i="52"/>
  <c r="CS14" i="52"/>
  <c r="DA13" i="52"/>
  <c r="CX13" i="52"/>
  <c r="CT13" i="52"/>
  <c r="CS13" i="52"/>
  <c r="DA12" i="52"/>
  <c r="CX12" i="52"/>
  <c r="CT12" i="52"/>
  <c r="CS12" i="52"/>
  <c r="DA11" i="52"/>
  <c r="CX11" i="52"/>
  <c r="CT11" i="52"/>
  <c r="CS11" i="52"/>
  <c r="DA10" i="52"/>
  <c r="CX10" i="52"/>
  <c r="CT10" i="52"/>
  <c r="CS10" i="52"/>
  <c r="DA9" i="52"/>
  <c r="CX9" i="52"/>
  <c r="CT9" i="52"/>
  <c r="CS9" i="52"/>
  <c r="CZ8" i="52"/>
  <c r="CY8" i="52"/>
  <c r="CW8" i="52"/>
  <c r="CV8" i="52"/>
  <c r="CK9" i="52"/>
  <c r="CU19" i="52" l="1"/>
  <c r="CU17" i="52"/>
  <c r="CU10" i="52"/>
  <c r="CU17" i="51"/>
  <c r="CU19" i="51"/>
  <c r="CU11" i="52"/>
  <c r="DA8" i="52"/>
  <c r="CU14" i="51"/>
  <c r="DA8" i="51"/>
  <c r="CU20" i="52"/>
  <c r="CU18" i="52"/>
  <c r="CU16" i="52"/>
  <c r="CU15" i="52"/>
  <c r="CU13" i="52"/>
  <c r="CU12" i="52"/>
  <c r="CS8" i="52"/>
  <c r="CX8" i="52"/>
  <c r="CU20" i="51"/>
  <c r="CU18" i="51"/>
  <c r="CU16" i="51"/>
  <c r="CU15" i="51"/>
  <c r="CU13" i="51"/>
  <c r="CU12" i="51"/>
  <c r="CS8" i="51"/>
  <c r="CU10" i="51"/>
  <c r="CX8" i="51"/>
  <c r="CU11" i="51"/>
  <c r="CT8" i="51"/>
  <c r="CU9" i="51"/>
  <c r="CU14" i="52"/>
  <c r="CT8" i="52"/>
  <c r="CU9" i="52"/>
  <c r="CU8" i="52" l="1"/>
  <c r="CU8" i="51"/>
  <c r="CR20" i="52"/>
  <c r="CO20" i="52"/>
  <c r="CK20" i="52"/>
  <c r="CJ20" i="52"/>
  <c r="CR19" i="52"/>
  <c r="CO19" i="52"/>
  <c r="CK19" i="52"/>
  <c r="CJ19" i="52"/>
  <c r="CR18" i="52"/>
  <c r="CO18" i="52"/>
  <c r="CK18" i="52"/>
  <c r="CJ18" i="52"/>
  <c r="CR17" i="52"/>
  <c r="CO17" i="52"/>
  <c r="CK17" i="52"/>
  <c r="CJ17" i="52"/>
  <c r="CR16" i="52"/>
  <c r="CO16" i="52"/>
  <c r="CK16" i="52"/>
  <c r="CJ16" i="52"/>
  <c r="CR15" i="52"/>
  <c r="CO15" i="52"/>
  <c r="CK15" i="52"/>
  <c r="CJ15" i="52"/>
  <c r="CR14" i="52"/>
  <c r="CO14" i="52"/>
  <c r="CK14" i="52"/>
  <c r="CJ14" i="52"/>
  <c r="CR13" i="52"/>
  <c r="CO13" i="52"/>
  <c r="CK13" i="52"/>
  <c r="CJ13" i="52"/>
  <c r="CR12" i="52"/>
  <c r="CO12" i="52"/>
  <c r="CK12" i="52"/>
  <c r="CJ12" i="52"/>
  <c r="CR11" i="52"/>
  <c r="CO11" i="52"/>
  <c r="CK11" i="52"/>
  <c r="CJ11" i="52"/>
  <c r="CR10" i="52"/>
  <c r="CO10" i="52"/>
  <c r="CK10" i="52"/>
  <c r="CJ10" i="52"/>
  <c r="CR9" i="52"/>
  <c r="CO9" i="52"/>
  <c r="CJ9" i="52"/>
  <c r="CQ8" i="52"/>
  <c r="CP8" i="52"/>
  <c r="CN8" i="52"/>
  <c r="CM8" i="52"/>
  <c r="CR20" i="51"/>
  <c r="CO20" i="51"/>
  <c r="CK20" i="51"/>
  <c r="CJ20" i="51"/>
  <c r="CR19" i="51"/>
  <c r="CO19" i="51"/>
  <c r="CK19" i="51"/>
  <c r="CJ19" i="51"/>
  <c r="CR18" i="51"/>
  <c r="CO18" i="51"/>
  <c r="CK18" i="51"/>
  <c r="CJ18" i="51"/>
  <c r="CR17" i="51"/>
  <c r="CO17" i="51"/>
  <c r="CK17" i="51"/>
  <c r="CJ17" i="51"/>
  <c r="CR16" i="51"/>
  <c r="CO16" i="51"/>
  <c r="CK16" i="51"/>
  <c r="CJ16" i="51"/>
  <c r="CR15" i="51"/>
  <c r="CO15" i="51"/>
  <c r="CK15" i="51"/>
  <c r="CJ15" i="51"/>
  <c r="CR14" i="51"/>
  <c r="CO14" i="51"/>
  <c r="CK14" i="51"/>
  <c r="CJ14" i="51"/>
  <c r="CR13" i="51"/>
  <c r="CO13" i="51"/>
  <c r="CK13" i="51"/>
  <c r="CJ13" i="51"/>
  <c r="CR12" i="51"/>
  <c r="CO12" i="51"/>
  <c r="CK12" i="51"/>
  <c r="CJ12" i="51"/>
  <c r="CR11" i="51"/>
  <c r="CO11" i="51"/>
  <c r="CK11" i="51"/>
  <c r="CJ11" i="51"/>
  <c r="CR10" i="51"/>
  <c r="CO10" i="51"/>
  <c r="CK10" i="51"/>
  <c r="CJ10" i="51"/>
  <c r="CR9" i="51"/>
  <c r="CO9" i="51"/>
  <c r="CK9" i="51"/>
  <c r="CJ9" i="51"/>
  <c r="CQ8" i="51"/>
  <c r="CP8" i="51"/>
  <c r="CN8" i="51"/>
  <c r="CM8" i="51"/>
  <c r="CL17" i="52" l="1"/>
  <c r="CL17" i="51"/>
  <c r="CL12" i="52"/>
  <c r="CK8" i="52"/>
  <c r="CL20" i="52"/>
  <c r="CR8" i="52"/>
  <c r="CL9" i="52"/>
  <c r="CL12" i="51"/>
  <c r="CL20" i="51"/>
  <c r="CR8" i="51"/>
  <c r="CL19" i="52"/>
  <c r="CL18" i="52"/>
  <c r="CL16" i="52"/>
  <c r="CL15" i="52"/>
  <c r="CL14" i="52"/>
  <c r="CL13" i="52"/>
  <c r="CJ8" i="52"/>
  <c r="CL11" i="52"/>
  <c r="CL10" i="52"/>
  <c r="CO8" i="52"/>
  <c r="CL19" i="51"/>
  <c r="CL18" i="51"/>
  <c r="CL16" i="51"/>
  <c r="CL15" i="51"/>
  <c r="CL14" i="51"/>
  <c r="CL13" i="51"/>
  <c r="CL10" i="51"/>
  <c r="CO8" i="51"/>
  <c r="CL9" i="51"/>
  <c r="CJ8" i="51"/>
  <c r="CK8" i="51"/>
  <c r="CL11" i="51"/>
  <c r="CL8" i="52" l="1"/>
  <c r="CL8" i="51"/>
  <c r="CI20" i="51"/>
  <c r="CF20" i="51"/>
  <c r="CB20" i="51"/>
  <c r="CA20" i="51"/>
  <c r="CI19" i="51"/>
  <c r="CF19" i="51"/>
  <c r="CB19" i="51"/>
  <c r="CA19" i="51"/>
  <c r="CI18" i="51"/>
  <c r="CF18" i="51"/>
  <c r="CB18" i="51"/>
  <c r="CA18" i="51"/>
  <c r="CI17" i="51"/>
  <c r="CF17" i="51"/>
  <c r="CB17" i="51"/>
  <c r="CA17" i="51"/>
  <c r="CI16" i="51"/>
  <c r="CF16" i="51"/>
  <c r="CB16" i="51"/>
  <c r="CA16" i="51"/>
  <c r="CI15" i="51"/>
  <c r="CF15" i="51"/>
  <c r="CB15" i="51"/>
  <c r="CA15" i="51"/>
  <c r="CI14" i="51"/>
  <c r="CF14" i="51"/>
  <c r="CB14" i="51"/>
  <c r="CA14" i="51"/>
  <c r="CI13" i="51"/>
  <c r="CF13" i="51"/>
  <c r="CB13" i="51"/>
  <c r="CA13" i="51"/>
  <c r="CI12" i="51"/>
  <c r="CF12" i="51"/>
  <c r="CB12" i="51"/>
  <c r="CA12" i="51"/>
  <c r="CI11" i="51"/>
  <c r="CF11" i="51"/>
  <c r="CB11" i="51"/>
  <c r="CA11" i="51"/>
  <c r="CI10" i="51"/>
  <c r="CF10" i="51"/>
  <c r="CB10" i="51"/>
  <c r="CA10" i="51"/>
  <c r="CI9" i="51"/>
  <c r="CF9" i="51"/>
  <c r="CB9" i="51"/>
  <c r="CA9" i="51"/>
  <c r="CH8" i="51"/>
  <c r="CG8" i="51"/>
  <c r="CE8" i="51"/>
  <c r="CD8" i="51"/>
  <c r="CI20" i="52"/>
  <c r="CF20" i="52"/>
  <c r="CB20" i="52"/>
  <c r="CA20" i="52"/>
  <c r="CI19" i="52"/>
  <c r="CF19" i="52"/>
  <c r="CB19" i="52"/>
  <c r="CA19" i="52"/>
  <c r="CI18" i="52"/>
  <c r="CF18" i="52"/>
  <c r="CB18" i="52"/>
  <c r="CA18" i="52"/>
  <c r="CI17" i="52"/>
  <c r="CF17" i="52"/>
  <c r="CB17" i="52"/>
  <c r="CA17" i="52"/>
  <c r="CI16" i="52"/>
  <c r="CF16" i="52"/>
  <c r="CB16" i="52"/>
  <c r="CA16" i="52"/>
  <c r="CI15" i="52"/>
  <c r="CF15" i="52"/>
  <c r="CB15" i="52"/>
  <c r="CA15" i="52"/>
  <c r="CI14" i="52"/>
  <c r="CF14" i="52"/>
  <c r="CB14" i="52"/>
  <c r="CA14" i="52"/>
  <c r="CI13" i="52"/>
  <c r="CF13" i="52"/>
  <c r="CB13" i="52"/>
  <c r="CA13" i="52"/>
  <c r="CI12" i="52"/>
  <c r="CF12" i="52"/>
  <c r="CB12" i="52"/>
  <c r="CA12" i="52"/>
  <c r="CI11" i="52"/>
  <c r="CF11" i="52"/>
  <c r="CB11" i="52"/>
  <c r="CA11" i="52"/>
  <c r="CI10" i="52"/>
  <c r="CF10" i="52"/>
  <c r="CB10" i="52"/>
  <c r="CA10" i="52"/>
  <c r="CI9" i="52"/>
  <c r="CF9" i="52"/>
  <c r="CB9" i="52"/>
  <c r="CA9" i="52"/>
  <c r="CH8" i="52"/>
  <c r="CG8" i="52"/>
  <c r="CE8" i="52"/>
  <c r="CD8" i="52"/>
  <c r="CC17" i="52" l="1"/>
  <c r="CC18" i="52"/>
  <c r="CC19" i="52"/>
  <c r="CC16" i="52"/>
  <c r="CC15" i="52"/>
  <c r="CC14" i="52"/>
  <c r="CC10" i="52"/>
  <c r="CI8" i="52"/>
  <c r="CC15" i="51"/>
  <c r="CC18" i="51"/>
  <c r="CC17" i="51"/>
  <c r="CC19" i="51"/>
  <c r="CC16" i="51"/>
  <c r="CC11" i="51"/>
  <c r="CI8" i="51"/>
  <c r="CC20" i="51"/>
  <c r="CC13" i="52"/>
  <c r="CC12" i="52"/>
  <c r="CC11" i="52"/>
  <c r="CC9" i="52"/>
  <c r="CF8" i="52"/>
  <c r="CA8" i="52"/>
  <c r="CC13" i="51"/>
  <c r="CC12" i="51"/>
  <c r="CA8" i="51"/>
  <c r="CC10" i="51"/>
  <c r="CF8" i="51"/>
  <c r="CC14" i="51"/>
  <c r="CB8" i="51"/>
  <c r="CC9" i="51"/>
  <c r="CC20" i="52"/>
  <c r="CB8" i="52"/>
  <c r="CC8" i="52" l="1"/>
  <c r="CC8" i="51"/>
  <c r="BZ20" i="52"/>
  <c r="BW20" i="52"/>
  <c r="BS20" i="52"/>
  <c r="BR20" i="52"/>
  <c r="BZ19" i="52"/>
  <c r="BW19" i="52"/>
  <c r="BS19" i="52"/>
  <c r="BR19" i="52"/>
  <c r="BZ18" i="52"/>
  <c r="BW18" i="52"/>
  <c r="BS18" i="52"/>
  <c r="BR18" i="52"/>
  <c r="BZ17" i="52"/>
  <c r="BW17" i="52"/>
  <c r="BS17" i="52"/>
  <c r="BR17" i="52"/>
  <c r="BZ16" i="52"/>
  <c r="BW16" i="52"/>
  <c r="BS16" i="52"/>
  <c r="BR16" i="52"/>
  <c r="BZ15" i="52"/>
  <c r="BW15" i="52"/>
  <c r="BS15" i="52"/>
  <c r="BR15" i="52"/>
  <c r="BZ14" i="52"/>
  <c r="BW14" i="52"/>
  <c r="BS14" i="52"/>
  <c r="BR14" i="52"/>
  <c r="BZ13" i="52"/>
  <c r="BW13" i="52"/>
  <c r="BS13" i="52"/>
  <c r="BR13" i="52"/>
  <c r="BZ12" i="52"/>
  <c r="BW12" i="52"/>
  <c r="BS12" i="52"/>
  <c r="BR12" i="52"/>
  <c r="BZ11" i="52"/>
  <c r="BW11" i="52"/>
  <c r="BS11" i="52"/>
  <c r="BR11" i="52"/>
  <c r="BZ10" i="52"/>
  <c r="BW10" i="52"/>
  <c r="BS10" i="52"/>
  <c r="BR10" i="52"/>
  <c r="BZ9" i="52"/>
  <c r="BW9" i="52"/>
  <c r="BS9" i="52"/>
  <c r="BR9" i="52"/>
  <c r="BY8" i="52"/>
  <c r="BX8" i="52"/>
  <c r="BV8" i="52"/>
  <c r="BU8" i="52"/>
  <c r="BZ20" i="51"/>
  <c r="BW20" i="51"/>
  <c r="BS20" i="51"/>
  <c r="BR20" i="51"/>
  <c r="BZ19" i="51"/>
  <c r="BW19" i="51"/>
  <c r="BS19" i="51"/>
  <c r="BR19" i="51"/>
  <c r="BZ18" i="51"/>
  <c r="BW18" i="51"/>
  <c r="BS18" i="51"/>
  <c r="BR18" i="51"/>
  <c r="BZ17" i="51"/>
  <c r="BW17" i="51"/>
  <c r="BS17" i="51"/>
  <c r="BR17" i="51"/>
  <c r="BZ16" i="51"/>
  <c r="BW16" i="51"/>
  <c r="BS16" i="51"/>
  <c r="BR16" i="51"/>
  <c r="BZ15" i="51"/>
  <c r="BW15" i="51"/>
  <c r="BS15" i="51"/>
  <c r="BR15" i="51"/>
  <c r="BZ14" i="51"/>
  <c r="BW14" i="51"/>
  <c r="BS14" i="51"/>
  <c r="BR14" i="51"/>
  <c r="BZ13" i="51"/>
  <c r="BW13" i="51"/>
  <c r="BS13" i="51"/>
  <c r="BR13" i="51"/>
  <c r="BZ12" i="51"/>
  <c r="BW12" i="51"/>
  <c r="BS12" i="51"/>
  <c r="BR12" i="51"/>
  <c r="BZ11" i="51"/>
  <c r="BW11" i="51"/>
  <c r="BS11" i="51"/>
  <c r="BR11" i="51"/>
  <c r="BZ10" i="51"/>
  <c r="BW10" i="51"/>
  <c r="BS10" i="51"/>
  <c r="BR10" i="51"/>
  <c r="BZ9" i="51"/>
  <c r="BW9" i="51"/>
  <c r="BS9" i="51"/>
  <c r="BR9" i="51"/>
  <c r="BY8" i="51"/>
  <c r="BX8" i="51"/>
  <c r="BV8" i="51"/>
  <c r="BU8" i="51"/>
  <c r="BZ8" i="52" l="1"/>
  <c r="BT17" i="52"/>
  <c r="BT18" i="51"/>
  <c r="BT16" i="51"/>
  <c r="BT17" i="51"/>
  <c r="BT11" i="52"/>
  <c r="BT9" i="52"/>
  <c r="BT18" i="52"/>
  <c r="BT19" i="52"/>
  <c r="BT16" i="52"/>
  <c r="BT20" i="52"/>
  <c r="BT15" i="52"/>
  <c r="BZ8" i="51"/>
  <c r="BT14" i="52"/>
  <c r="BT13" i="52"/>
  <c r="BT12" i="52"/>
  <c r="BR8" i="52"/>
  <c r="BT10" i="52"/>
  <c r="BW8" i="52"/>
  <c r="BT20" i="51"/>
  <c r="BT19" i="51"/>
  <c r="BT15" i="51"/>
  <c r="BT14" i="51"/>
  <c r="BT13" i="51"/>
  <c r="BT12" i="51"/>
  <c r="BT11" i="51"/>
  <c r="BW8" i="51"/>
  <c r="BR8" i="51"/>
  <c r="BT10" i="51"/>
  <c r="BS8" i="52"/>
  <c r="BS8" i="51"/>
  <c r="BT9" i="51"/>
  <c r="BT8" i="52" l="1"/>
  <c r="BT8" i="51"/>
  <c r="BQ20" i="51"/>
  <c r="BN20" i="51"/>
  <c r="BJ20" i="51"/>
  <c r="BI20" i="51"/>
  <c r="BQ19" i="51"/>
  <c r="BN19" i="51"/>
  <c r="BJ19" i="51"/>
  <c r="BI19" i="51"/>
  <c r="BQ18" i="51"/>
  <c r="BN18" i="51"/>
  <c r="BJ18" i="51"/>
  <c r="BI18" i="51"/>
  <c r="BQ17" i="51"/>
  <c r="BN17" i="51"/>
  <c r="BJ17" i="51"/>
  <c r="BI17" i="51"/>
  <c r="BQ16" i="51"/>
  <c r="BN16" i="51"/>
  <c r="BJ16" i="51"/>
  <c r="BI16" i="51"/>
  <c r="BQ15" i="51"/>
  <c r="BN15" i="51"/>
  <c r="BJ15" i="51"/>
  <c r="BI15" i="51"/>
  <c r="BQ14" i="51"/>
  <c r="BN14" i="51"/>
  <c r="BJ14" i="51"/>
  <c r="BI14" i="51"/>
  <c r="BQ13" i="51"/>
  <c r="BN13" i="51"/>
  <c r="BJ13" i="51"/>
  <c r="BI13" i="51"/>
  <c r="BQ12" i="51"/>
  <c r="BN12" i="51"/>
  <c r="BJ12" i="51"/>
  <c r="BI12" i="51"/>
  <c r="BQ11" i="51"/>
  <c r="BN11" i="51"/>
  <c r="BJ11" i="51"/>
  <c r="BI11" i="51"/>
  <c r="BQ10" i="51"/>
  <c r="BN10" i="51"/>
  <c r="BJ10" i="51"/>
  <c r="BI10" i="51"/>
  <c r="BQ9" i="51"/>
  <c r="BN9" i="51"/>
  <c r="BJ9" i="51"/>
  <c r="BI9" i="51"/>
  <c r="BP8" i="51"/>
  <c r="BO8" i="51"/>
  <c r="BM8" i="51"/>
  <c r="BL8" i="51"/>
  <c r="BQ20" i="52"/>
  <c r="BN20" i="52"/>
  <c r="BJ20" i="52"/>
  <c r="BI20" i="52"/>
  <c r="BQ19" i="52"/>
  <c r="BN19" i="52"/>
  <c r="BJ19" i="52"/>
  <c r="BI19" i="52"/>
  <c r="BQ18" i="52"/>
  <c r="BN18" i="52"/>
  <c r="BJ18" i="52"/>
  <c r="BI18" i="52"/>
  <c r="BQ17" i="52"/>
  <c r="BN17" i="52"/>
  <c r="BJ17" i="52"/>
  <c r="BI17" i="52"/>
  <c r="BQ16" i="52"/>
  <c r="BN16" i="52"/>
  <c r="BJ16" i="52"/>
  <c r="BI16" i="52"/>
  <c r="BQ15" i="52"/>
  <c r="BN15" i="52"/>
  <c r="BJ15" i="52"/>
  <c r="BI15" i="52"/>
  <c r="BQ14" i="52"/>
  <c r="BN14" i="52"/>
  <c r="BJ14" i="52"/>
  <c r="BI14" i="52"/>
  <c r="BQ13" i="52"/>
  <c r="BN13" i="52"/>
  <c r="BJ13" i="52"/>
  <c r="BI13" i="52"/>
  <c r="BQ12" i="52"/>
  <c r="BN12" i="52"/>
  <c r="BJ12" i="52"/>
  <c r="BI12" i="52"/>
  <c r="BQ11" i="52"/>
  <c r="BN11" i="52"/>
  <c r="BJ11" i="52"/>
  <c r="BI11" i="52"/>
  <c r="BQ10" i="52"/>
  <c r="BN10" i="52"/>
  <c r="BJ10" i="52"/>
  <c r="BI10" i="52"/>
  <c r="BQ9" i="52"/>
  <c r="BN9" i="52"/>
  <c r="BJ9" i="52"/>
  <c r="BI9" i="52"/>
  <c r="BP8" i="52"/>
  <c r="BO8" i="52"/>
  <c r="BM8" i="52"/>
  <c r="BL8" i="52"/>
  <c r="BK18" i="51" l="1"/>
  <c r="BK14" i="52"/>
  <c r="BK17" i="52"/>
  <c r="BK16" i="52"/>
  <c r="BK18" i="52"/>
  <c r="BK11" i="52"/>
  <c r="BK10" i="52"/>
  <c r="BQ8" i="52"/>
  <c r="BK17" i="51"/>
  <c r="BK14" i="51"/>
  <c r="BK19" i="51"/>
  <c r="BK16" i="51"/>
  <c r="BK10" i="51"/>
  <c r="BQ8" i="51"/>
  <c r="BK19" i="52"/>
  <c r="BK15" i="52"/>
  <c r="BK13" i="52"/>
  <c r="BK12" i="52"/>
  <c r="BI8" i="52"/>
  <c r="BN8" i="52"/>
  <c r="BN8" i="51"/>
  <c r="BK20" i="51"/>
  <c r="BK13" i="51"/>
  <c r="BK12" i="51"/>
  <c r="BK11" i="51"/>
  <c r="BI8" i="51"/>
  <c r="BK9" i="51"/>
  <c r="BK15" i="51"/>
  <c r="BJ8" i="51"/>
  <c r="BK20" i="52"/>
  <c r="BJ8" i="52"/>
  <c r="BK9" i="52"/>
  <c r="BK8" i="52" l="1"/>
  <c r="BK8" i="51"/>
  <c r="BH20" i="51"/>
  <c r="BE20" i="51"/>
  <c r="BA20" i="51"/>
  <c r="AZ20" i="51"/>
  <c r="BH19" i="51"/>
  <c r="BE19" i="51"/>
  <c r="BA19" i="51"/>
  <c r="AZ19" i="51"/>
  <c r="BH18" i="51"/>
  <c r="BE18" i="51"/>
  <c r="BA18" i="51"/>
  <c r="AZ18" i="51"/>
  <c r="BH17" i="51"/>
  <c r="BE17" i="51"/>
  <c r="BA17" i="51"/>
  <c r="AZ17" i="51"/>
  <c r="BH16" i="51"/>
  <c r="BE16" i="51"/>
  <c r="BA16" i="51"/>
  <c r="AZ16" i="51"/>
  <c r="BH15" i="51"/>
  <c r="BE15" i="51"/>
  <c r="BA15" i="51"/>
  <c r="AZ15" i="51"/>
  <c r="BH14" i="51"/>
  <c r="BE14" i="51"/>
  <c r="BA14" i="51"/>
  <c r="AZ14" i="51"/>
  <c r="BH13" i="51"/>
  <c r="BE13" i="51"/>
  <c r="BA13" i="51"/>
  <c r="AZ13" i="51"/>
  <c r="BH12" i="51"/>
  <c r="BE12" i="51"/>
  <c r="BA12" i="51"/>
  <c r="AZ12" i="51"/>
  <c r="BH11" i="51"/>
  <c r="BE11" i="51"/>
  <c r="BA11" i="51"/>
  <c r="AZ11" i="51"/>
  <c r="BH10" i="51"/>
  <c r="BE10" i="51"/>
  <c r="BA10" i="51"/>
  <c r="AZ10" i="51"/>
  <c r="BH9" i="51"/>
  <c r="BE9" i="51"/>
  <c r="BA9" i="51"/>
  <c r="AZ9" i="51"/>
  <c r="BG8" i="51"/>
  <c r="BF8" i="51"/>
  <c r="BD8" i="51"/>
  <c r="BC8" i="51"/>
  <c r="BH20" i="52"/>
  <c r="BE20" i="52"/>
  <c r="BA20" i="52"/>
  <c r="AZ20" i="52"/>
  <c r="BH19" i="52"/>
  <c r="BE19" i="52"/>
  <c r="BA19" i="52"/>
  <c r="AZ19" i="52"/>
  <c r="BH18" i="52"/>
  <c r="BE18" i="52"/>
  <c r="BA18" i="52"/>
  <c r="AZ18" i="52"/>
  <c r="BH17" i="52"/>
  <c r="BE17" i="52"/>
  <c r="BA17" i="52"/>
  <c r="AZ17" i="52"/>
  <c r="BH16" i="52"/>
  <c r="BE16" i="52"/>
  <c r="BA16" i="52"/>
  <c r="AZ16" i="52"/>
  <c r="BH15" i="52"/>
  <c r="BE15" i="52"/>
  <c r="BA15" i="52"/>
  <c r="AZ15" i="52"/>
  <c r="BH14" i="52"/>
  <c r="BE14" i="52"/>
  <c r="BA14" i="52"/>
  <c r="AZ14" i="52"/>
  <c r="BH13" i="52"/>
  <c r="BE13" i="52"/>
  <c r="BA13" i="52"/>
  <c r="AZ13" i="52"/>
  <c r="BH12" i="52"/>
  <c r="BE12" i="52"/>
  <c r="BA12" i="52"/>
  <c r="AZ12" i="52"/>
  <c r="BH11" i="52"/>
  <c r="BE11" i="52"/>
  <c r="BA11" i="52"/>
  <c r="AZ11" i="52"/>
  <c r="BH10" i="52"/>
  <c r="BE10" i="52"/>
  <c r="BA10" i="52"/>
  <c r="AZ10" i="52"/>
  <c r="BH9" i="52"/>
  <c r="BE9" i="52"/>
  <c r="BA9" i="52"/>
  <c r="AZ9" i="52"/>
  <c r="BG8" i="52"/>
  <c r="BF8" i="52"/>
  <c r="BD8" i="52"/>
  <c r="BC8" i="52"/>
  <c r="BB10" i="51" l="1"/>
  <c r="BB19" i="51"/>
  <c r="BB12" i="52"/>
  <c r="BH8" i="51"/>
  <c r="BB16" i="51"/>
  <c r="BB13" i="51"/>
  <c r="BE8" i="51"/>
  <c r="BB13" i="52"/>
  <c r="BB9" i="52"/>
  <c r="BB10" i="52"/>
  <c r="BB17" i="52"/>
  <c r="BB11" i="52"/>
  <c r="AZ8" i="52"/>
  <c r="BB15" i="52"/>
  <c r="BH8" i="52"/>
  <c r="BB14" i="52"/>
  <c r="BB16" i="52"/>
  <c r="BE8" i="52"/>
  <c r="BB18" i="52"/>
  <c r="BB19" i="52"/>
  <c r="BB11" i="51"/>
  <c r="BB17" i="51"/>
  <c r="AZ8" i="51"/>
  <c r="BB9" i="51"/>
  <c r="BB12" i="51"/>
  <c r="BB15" i="51"/>
  <c r="BB18" i="51"/>
  <c r="BB20" i="51"/>
  <c r="BB14" i="51"/>
  <c r="BA8" i="51"/>
  <c r="BA8" i="52"/>
  <c r="BB20" i="52"/>
  <c r="AY20" i="52"/>
  <c r="AV20" i="52"/>
  <c r="AR20" i="52"/>
  <c r="AQ20" i="52"/>
  <c r="AP20" i="52"/>
  <c r="AM20" i="52"/>
  <c r="AI20" i="52"/>
  <c r="AH20" i="52"/>
  <c r="AD20" i="52"/>
  <c r="AA20" i="52"/>
  <c r="W20" i="52"/>
  <c r="V20" i="52"/>
  <c r="U20" i="52"/>
  <c r="R20" i="52"/>
  <c r="N20" i="52"/>
  <c r="M20" i="52"/>
  <c r="L20" i="52"/>
  <c r="AY19" i="52"/>
  <c r="AV19" i="52"/>
  <c r="AR19" i="52"/>
  <c r="AQ19" i="52"/>
  <c r="AP19" i="52"/>
  <c r="AM19" i="52"/>
  <c r="AI19" i="52"/>
  <c r="AH19" i="52"/>
  <c r="AD19" i="52"/>
  <c r="AA19" i="52"/>
  <c r="W19" i="52"/>
  <c r="V19" i="52"/>
  <c r="U19" i="52"/>
  <c r="R19" i="52"/>
  <c r="N19" i="52"/>
  <c r="M19" i="52"/>
  <c r="L19" i="52"/>
  <c r="AY18" i="52"/>
  <c r="AV18" i="52"/>
  <c r="AR18" i="52"/>
  <c r="AQ18" i="52"/>
  <c r="AP18" i="52"/>
  <c r="AM18" i="52"/>
  <c r="AI18" i="52"/>
  <c r="AH18" i="52"/>
  <c r="AD18" i="52"/>
  <c r="AA18" i="52"/>
  <c r="W18" i="52"/>
  <c r="V18" i="52"/>
  <c r="U18" i="52"/>
  <c r="R18" i="52"/>
  <c r="N18" i="52"/>
  <c r="M18" i="52"/>
  <c r="L18" i="52"/>
  <c r="AY17" i="52"/>
  <c r="AV17" i="52"/>
  <c r="AR17" i="52"/>
  <c r="AQ17" i="52"/>
  <c r="AP17" i="52"/>
  <c r="AM17" i="52"/>
  <c r="AI17" i="52"/>
  <c r="AH17" i="52"/>
  <c r="AD17" i="52"/>
  <c r="AA17" i="52"/>
  <c r="W17" i="52"/>
  <c r="V17" i="52"/>
  <c r="U17" i="52"/>
  <c r="R17" i="52"/>
  <c r="N17" i="52"/>
  <c r="M17" i="52"/>
  <c r="L17" i="52"/>
  <c r="AY16" i="52"/>
  <c r="AV16" i="52"/>
  <c r="AR16" i="52"/>
  <c r="AQ16" i="52"/>
  <c r="AP16" i="52"/>
  <c r="AM16" i="52"/>
  <c r="AI16" i="52"/>
  <c r="AH16" i="52"/>
  <c r="AD16" i="52"/>
  <c r="AA16" i="52"/>
  <c r="W16" i="52"/>
  <c r="V16" i="52"/>
  <c r="U16" i="52"/>
  <c r="R16" i="52"/>
  <c r="N16" i="52"/>
  <c r="M16" i="52"/>
  <c r="L16" i="52"/>
  <c r="AY15" i="52"/>
  <c r="AV15" i="52"/>
  <c r="AR15" i="52"/>
  <c r="AQ15" i="52"/>
  <c r="AP15" i="52"/>
  <c r="AM15" i="52"/>
  <c r="AI15" i="52"/>
  <c r="AH15" i="52"/>
  <c r="AD15" i="52"/>
  <c r="AA15" i="52"/>
  <c r="W15" i="52"/>
  <c r="V15" i="52"/>
  <c r="U15" i="52"/>
  <c r="R15" i="52"/>
  <c r="N15" i="52"/>
  <c r="M15" i="52"/>
  <c r="L15" i="52"/>
  <c r="AY14" i="52"/>
  <c r="AV14" i="52"/>
  <c r="AR14" i="52"/>
  <c r="AQ14" i="52"/>
  <c r="AP14" i="52"/>
  <c r="AM14" i="52"/>
  <c r="AI14" i="52"/>
  <c r="AH14" i="52"/>
  <c r="AD14" i="52"/>
  <c r="AA14" i="52"/>
  <c r="W14" i="52"/>
  <c r="V14" i="52"/>
  <c r="U14" i="52"/>
  <c r="R14" i="52"/>
  <c r="N14" i="52"/>
  <c r="M14" i="52"/>
  <c r="L14" i="52"/>
  <c r="AY13" i="52"/>
  <c r="AV13" i="52"/>
  <c r="AR13" i="52"/>
  <c r="AQ13" i="52"/>
  <c r="AP13" i="52"/>
  <c r="AM13" i="52"/>
  <c r="AI13" i="52"/>
  <c r="AH13" i="52"/>
  <c r="AD13" i="52"/>
  <c r="AA13" i="52"/>
  <c r="W13" i="52"/>
  <c r="V13" i="52"/>
  <c r="U13" i="52"/>
  <c r="R13" i="52"/>
  <c r="N13" i="52"/>
  <c r="M13" i="52"/>
  <c r="L13" i="52"/>
  <c r="AY12" i="52"/>
  <c r="AV12" i="52"/>
  <c r="AR12" i="52"/>
  <c r="AQ12" i="52"/>
  <c r="AP12" i="52"/>
  <c r="AM12" i="52"/>
  <c r="AI12" i="52"/>
  <c r="AH12" i="52"/>
  <c r="AD12" i="52"/>
  <c r="AA12" i="52"/>
  <c r="W12" i="52"/>
  <c r="V12" i="52"/>
  <c r="U12" i="52"/>
  <c r="R12" i="52"/>
  <c r="N12" i="52"/>
  <c r="M12" i="52"/>
  <c r="L12" i="52"/>
  <c r="AY11" i="52"/>
  <c r="AV11" i="52"/>
  <c r="AR11" i="52"/>
  <c r="AQ11" i="52"/>
  <c r="AP11" i="52"/>
  <c r="AM11" i="52"/>
  <c r="AI11" i="52"/>
  <c r="AH11" i="52"/>
  <c r="AD11" i="52"/>
  <c r="AA11" i="52"/>
  <c r="W11" i="52"/>
  <c r="V11" i="52"/>
  <c r="U11" i="52"/>
  <c r="R11" i="52"/>
  <c r="N11" i="52"/>
  <c r="M11" i="52"/>
  <c r="L11" i="52"/>
  <c r="AY10" i="52"/>
  <c r="AV10" i="52"/>
  <c r="AR10" i="52"/>
  <c r="AQ10" i="52"/>
  <c r="AP10" i="52"/>
  <c r="AM10" i="52"/>
  <c r="AI10" i="52"/>
  <c r="AH10" i="52"/>
  <c r="AD10" i="52"/>
  <c r="AA10" i="52"/>
  <c r="W10" i="52"/>
  <c r="V10" i="52"/>
  <c r="U10" i="52"/>
  <c r="R10" i="52"/>
  <c r="N10" i="52"/>
  <c r="M10" i="52"/>
  <c r="L10" i="52"/>
  <c r="AY9" i="52"/>
  <c r="AV9" i="52"/>
  <c r="AR9" i="52"/>
  <c r="AQ9" i="52"/>
  <c r="AP9" i="52"/>
  <c r="AM9" i="52"/>
  <c r="AI9" i="52"/>
  <c r="AH9" i="52"/>
  <c r="AD9" i="52"/>
  <c r="AA9" i="52"/>
  <c r="W9" i="52"/>
  <c r="V9" i="52"/>
  <c r="U9" i="52"/>
  <c r="R9" i="52"/>
  <c r="N9" i="52"/>
  <c r="M9" i="52"/>
  <c r="L9" i="52"/>
  <c r="AX8" i="52"/>
  <c r="AW8" i="52"/>
  <c r="AU8" i="52"/>
  <c r="AT8" i="52"/>
  <c r="AO8" i="52"/>
  <c r="AN8" i="52"/>
  <c r="AL8" i="52"/>
  <c r="AK8" i="52"/>
  <c r="AC8" i="52"/>
  <c r="AB8" i="52"/>
  <c r="Z8" i="52"/>
  <c r="Y8" i="52"/>
  <c r="T8" i="52"/>
  <c r="S8" i="52"/>
  <c r="Q8" i="52"/>
  <c r="P8" i="52"/>
  <c r="K8" i="52"/>
  <c r="J8" i="52"/>
  <c r="AJ18" i="52" l="1"/>
  <c r="BB8" i="52"/>
  <c r="BB8" i="51"/>
  <c r="AS9" i="52"/>
  <c r="AJ17" i="52"/>
  <c r="AJ16" i="52"/>
  <c r="AJ15" i="52"/>
  <c r="L8" i="52"/>
  <c r="AS10" i="52"/>
  <c r="AJ11" i="52"/>
  <c r="X14" i="52"/>
  <c r="AS20" i="52"/>
  <c r="X17" i="52"/>
  <c r="AE18" i="52"/>
  <c r="AS17" i="52"/>
  <c r="AQ8" i="52"/>
  <c r="AY8" i="52"/>
  <c r="AS11" i="52"/>
  <c r="AV8" i="52"/>
  <c r="AS13" i="52"/>
  <c r="AS19" i="52"/>
  <c r="AS15" i="52"/>
  <c r="AS18" i="52"/>
  <c r="AS14" i="52"/>
  <c r="AS12" i="52"/>
  <c r="AS16" i="52"/>
  <c r="AJ13" i="52"/>
  <c r="AJ12" i="52"/>
  <c r="AJ20" i="52"/>
  <c r="AJ19" i="52"/>
  <c r="AJ14" i="52"/>
  <c r="AI8" i="52"/>
  <c r="AJ10" i="52"/>
  <c r="AM8" i="52"/>
  <c r="AJ9" i="52"/>
  <c r="AP8" i="52"/>
  <c r="W8" i="52"/>
  <c r="X10" i="52"/>
  <c r="AD8" i="52"/>
  <c r="AE19" i="52"/>
  <c r="X19" i="52"/>
  <c r="X16" i="52"/>
  <c r="X15" i="52"/>
  <c r="X13" i="52"/>
  <c r="X12" i="52"/>
  <c r="X11" i="52"/>
  <c r="AE11" i="52"/>
  <c r="AA8" i="52"/>
  <c r="AE20" i="52"/>
  <c r="AE16" i="52"/>
  <c r="X20" i="52"/>
  <c r="X18" i="52"/>
  <c r="AE15" i="52"/>
  <c r="AE10" i="52"/>
  <c r="AE17" i="52"/>
  <c r="AF9" i="52"/>
  <c r="U8" i="52"/>
  <c r="O9" i="52"/>
  <c r="O19" i="52"/>
  <c r="O17" i="52"/>
  <c r="O15" i="52"/>
  <c r="O14" i="52"/>
  <c r="R8" i="52"/>
  <c r="O18" i="52"/>
  <c r="O20" i="52"/>
  <c r="O16" i="52"/>
  <c r="O11" i="52"/>
  <c r="AF11" i="52"/>
  <c r="AE14" i="52"/>
  <c r="AR8" i="52"/>
  <c r="X9" i="52"/>
  <c r="AE12" i="52"/>
  <c r="V8" i="52"/>
  <c r="AH8" i="52"/>
  <c r="O12" i="52"/>
  <c r="AF12" i="52"/>
  <c r="M8" i="52"/>
  <c r="AE9" i="52"/>
  <c r="O10" i="52"/>
  <c r="AF10" i="52"/>
  <c r="AG10" i="52" s="1"/>
  <c r="AE13" i="52"/>
  <c r="N8" i="52"/>
  <c r="O13" i="52"/>
  <c r="AF13" i="52"/>
  <c r="AF14" i="52"/>
  <c r="AF15" i="52"/>
  <c r="AF16" i="52"/>
  <c r="AF17" i="52"/>
  <c r="AF18" i="52"/>
  <c r="AF19" i="52"/>
  <c r="AF20" i="52"/>
  <c r="AG18" i="52" l="1"/>
  <c r="AG19" i="52"/>
  <c r="AG9" i="52"/>
  <c r="AG17" i="52"/>
  <c r="AS8" i="52"/>
  <c r="AJ8" i="52"/>
  <c r="X8" i="52"/>
  <c r="AG16" i="52"/>
  <c r="AG11" i="52"/>
  <c r="AG20" i="52"/>
  <c r="AG15" i="52"/>
  <c r="AG14" i="52"/>
  <c r="AG13" i="52"/>
  <c r="AG12" i="52"/>
  <c r="O8" i="52"/>
  <c r="AE8" i="52"/>
  <c r="AF8" i="52"/>
  <c r="AG8" i="52" l="1"/>
  <c r="AH9" i="51" l="1"/>
  <c r="AY20" i="51" l="1"/>
  <c r="AV20" i="51"/>
  <c r="AR20" i="51"/>
  <c r="AQ20" i="51"/>
  <c r="AP20" i="51"/>
  <c r="AM20" i="51"/>
  <c r="AI20" i="51"/>
  <c r="AH20" i="51"/>
  <c r="AD20" i="51"/>
  <c r="AA20" i="51"/>
  <c r="W20" i="51"/>
  <c r="V20" i="51"/>
  <c r="U20" i="51"/>
  <c r="R20" i="51"/>
  <c r="N20" i="51"/>
  <c r="M20" i="51"/>
  <c r="L20" i="51"/>
  <c r="AY19" i="51"/>
  <c r="AV19" i="51"/>
  <c r="AR19" i="51"/>
  <c r="AQ19" i="51"/>
  <c r="AP19" i="51"/>
  <c r="AM19" i="51"/>
  <c r="AI19" i="51"/>
  <c r="AJ19" i="51" s="1"/>
  <c r="AH19" i="51"/>
  <c r="AD19" i="51"/>
  <c r="AA19" i="51"/>
  <c r="W19" i="51"/>
  <c r="V19" i="51"/>
  <c r="U19" i="51"/>
  <c r="R19" i="51"/>
  <c r="N19" i="51"/>
  <c r="M19" i="51"/>
  <c r="L19" i="51"/>
  <c r="AY18" i="51"/>
  <c r="AV18" i="51"/>
  <c r="AR18" i="51"/>
  <c r="AQ18" i="51"/>
  <c r="AP18" i="51"/>
  <c r="AM18" i="51"/>
  <c r="AI18" i="51"/>
  <c r="AH18" i="51"/>
  <c r="AJ18" i="51" s="1"/>
  <c r="AD18" i="51"/>
  <c r="AA18" i="51"/>
  <c r="W18" i="51"/>
  <c r="V18" i="51"/>
  <c r="U18" i="51"/>
  <c r="R18" i="51"/>
  <c r="N18" i="51"/>
  <c r="M18" i="51"/>
  <c r="L18" i="51"/>
  <c r="AY17" i="51"/>
  <c r="AV17" i="51"/>
  <c r="AR17" i="51"/>
  <c r="AQ17" i="51"/>
  <c r="AP17" i="51"/>
  <c r="AM17" i="51"/>
  <c r="AI17" i="51"/>
  <c r="AH17" i="51"/>
  <c r="AD17" i="51"/>
  <c r="AA17" i="51"/>
  <c r="W17" i="51"/>
  <c r="V17" i="51"/>
  <c r="U17" i="51"/>
  <c r="R17" i="51"/>
  <c r="N17" i="51"/>
  <c r="M17" i="51"/>
  <c r="L17" i="51"/>
  <c r="AY16" i="51"/>
  <c r="AV16" i="51"/>
  <c r="AR16" i="51"/>
  <c r="AQ16" i="51"/>
  <c r="AP16" i="51"/>
  <c r="AM16" i="51"/>
  <c r="AI16" i="51"/>
  <c r="AH16" i="51"/>
  <c r="AD16" i="51"/>
  <c r="AA16" i="51"/>
  <c r="W16" i="51"/>
  <c r="V16" i="51"/>
  <c r="U16" i="51"/>
  <c r="R16" i="51"/>
  <c r="N16" i="51"/>
  <c r="M16" i="51"/>
  <c r="L16" i="51"/>
  <c r="AY15" i="51"/>
  <c r="AV15" i="51"/>
  <c r="AR15" i="51"/>
  <c r="AQ15" i="51"/>
  <c r="AP15" i="51"/>
  <c r="AM15" i="51"/>
  <c r="AI15" i="51"/>
  <c r="AH15" i="51"/>
  <c r="AD15" i="51"/>
  <c r="AA15" i="51"/>
  <c r="W15" i="51"/>
  <c r="V15" i="51"/>
  <c r="U15" i="51"/>
  <c r="R15" i="51"/>
  <c r="N15" i="51"/>
  <c r="M15" i="51"/>
  <c r="L15" i="51"/>
  <c r="AY14" i="51"/>
  <c r="AV14" i="51"/>
  <c r="AR14" i="51"/>
  <c r="AQ14" i="51"/>
  <c r="AP14" i="51"/>
  <c r="AM14" i="51"/>
  <c r="AI14" i="51"/>
  <c r="AH14" i="51"/>
  <c r="AD14" i="51"/>
  <c r="AA14" i="51"/>
  <c r="W14" i="51"/>
  <c r="V14" i="51"/>
  <c r="X14" i="51" s="1"/>
  <c r="U14" i="51"/>
  <c r="R14" i="51"/>
  <c r="N14" i="51"/>
  <c r="M14" i="51"/>
  <c r="L14" i="51"/>
  <c r="AY13" i="51"/>
  <c r="AV13" i="51"/>
  <c r="AR13" i="51"/>
  <c r="AQ13" i="51"/>
  <c r="AP13" i="51"/>
  <c r="AM13" i="51"/>
  <c r="AI13" i="51"/>
  <c r="AH13" i="51"/>
  <c r="AD13" i="51"/>
  <c r="AA13" i="51"/>
  <c r="W13" i="51"/>
  <c r="V13" i="51"/>
  <c r="U13" i="51"/>
  <c r="R13" i="51"/>
  <c r="N13" i="51"/>
  <c r="M13" i="51"/>
  <c r="L13" i="51"/>
  <c r="AY12" i="51"/>
  <c r="AV12" i="51"/>
  <c r="AR12" i="51"/>
  <c r="AQ12" i="51"/>
  <c r="AP12" i="51"/>
  <c r="AM12" i="51"/>
  <c r="AI12" i="51"/>
  <c r="AH12" i="51"/>
  <c r="AD12" i="51"/>
  <c r="AA12" i="51"/>
  <c r="W12" i="51"/>
  <c r="V12" i="51"/>
  <c r="U12" i="51"/>
  <c r="R12" i="51"/>
  <c r="N12" i="51"/>
  <c r="M12" i="51"/>
  <c r="L12" i="51"/>
  <c r="AY11" i="51"/>
  <c r="AV11" i="51"/>
  <c r="AR11" i="51"/>
  <c r="AQ11" i="51"/>
  <c r="AP11" i="51"/>
  <c r="AM11" i="51"/>
  <c r="AI11" i="51"/>
  <c r="AH11" i="51"/>
  <c r="AD11" i="51"/>
  <c r="AA11" i="51"/>
  <c r="W11" i="51"/>
  <c r="V11" i="51"/>
  <c r="U11" i="51"/>
  <c r="R11" i="51"/>
  <c r="N11" i="51"/>
  <c r="M11" i="51"/>
  <c r="L11" i="51"/>
  <c r="AV10" i="51"/>
  <c r="AQ10" i="51"/>
  <c r="AP10" i="51"/>
  <c r="AM10" i="51"/>
  <c r="AI10" i="51"/>
  <c r="AH10" i="51"/>
  <c r="AD10" i="51"/>
  <c r="AA10" i="51"/>
  <c r="W10" i="51"/>
  <c r="V10" i="51"/>
  <c r="U10" i="51"/>
  <c r="R10" i="51"/>
  <c r="N10" i="51"/>
  <c r="M10" i="51"/>
  <c r="L10" i="51"/>
  <c r="AY9" i="51"/>
  <c r="AV9" i="51"/>
  <c r="AR9" i="51"/>
  <c r="AQ9" i="51"/>
  <c r="AP9" i="51"/>
  <c r="AM9" i="51"/>
  <c r="AI9" i="51"/>
  <c r="AJ9" i="51" s="1"/>
  <c r="AD9" i="51"/>
  <c r="AA9" i="51"/>
  <c r="W9" i="51"/>
  <c r="V9" i="51"/>
  <c r="U9" i="51"/>
  <c r="R9" i="51"/>
  <c r="N9" i="51"/>
  <c r="M9" i="51"/>
  <c r="L9" i="51"/>
  <c r="AW8" i="51"/>
  <c r="AU8" i="51"/>
  <c r="AT8" i="51"/>
  <c r="AO8" i="51"/>
  <c r="AN8" i="51"/>
  <c r="AL8" i="51"/>
  <c r="AK8" i="51"/>
  <c r="AC8" i="51"/>
  <c r="AB8" i="51"/>
  <c r="Z8" i="51"/>
  <c r="Y8" i="51"/>
  <c r="T8" i="51"/>
  <c r="S8" i="51"/>
  <c r="Q8" i="51"/>
  <c r="P8" i="51"/>
  <c r="K8" i="51"/>
  <c r="J8" i="51"/>
  <c r="AJ16" i="51"/>
  <c r="AY10" i="51"/>
  <c r="AR10" i="51"/>
  <c r="AX8" i="51"/>
  <c r="JY23" i="48"/>
  <c r="JR23" i="48"/>
  <c r="JQ23" i="48"/>
  <c r="JS23" i="48"/>
  <c r="JY22" i="48"/>
  <c r="JV22" i="48"/>
  <c r="JR22" i="48"/>
  <c r="JS22" i="48" s="1"/>
  <c r="JQ22" i="48"/>
  <c r="JY21" i="48"/>
  <c r="JV21" i="48"/>
  <c r="JR21" i="48"/>
  <c r="JQ21" i="48"/>
  <c r="JY20" i="48"/>
  <c r="JV20" i="48"/>
  <c r="JR20" i="48"/>
  <c r="JS20" i="48" s="1"/>
  <c r="JQ20" i="48"/>
  <c r="JY19" i="48"/>
  <c r="JV19" i="48"/>
  <c r="JR19" i="48"/>
  <c r="JQ19" i="48"/>
  <c r="JS19" i="48" s="1"/>
  <c r="JY18" i="48"/>
  <c r="JV18" i="48"/>
  <c r="JR18" i="48"/>
  <c r="JS18" i="48"/>
  <c r="JQ18" i="48"/>
  <c r="JY17" i="48"/>
  <c r="JV17" i="48"/>
  <c r="JR17" i="48"/>
  <c r="JQ17" i="48"/>
  <c r="JY16" i="48"/>
  <c r="JV16" i="48"/>
  <c r="JR16" i="48"/>
  <c r="JS16" i="48" s="1"/>
  <c r="JQ16" i="48"/>
  <c r="JY15" i="48"/>
  <c r="JV15" i="48"/>
  <c r="JR15" i="48"/>
  <c r="JS15" i="48" s="1"/>
  <c r="JQ15" i="48"/>
  <c r="JY14" i="48"/>
  <c r="JV14" i="48"/>
  <c r="JR14" i="48"/>
  <c r="JS14" i="48"/>
  <c r="JQ14" i="48"/>
  <c r="JY13" i="48"/>
  <c r="JV13" i="48"/>
  <c r="JR13" i="48"/>
  <c r="JS13" i="48" s="1"/>
  <c r="JQ13" i="48"/>
  <c r="JY12" i="48"/>
  <c r="JV12" i="48"/>
  <c r="JR12" i="48"/>
  <c r="JR8" i="48" s="1"/>
  <c r="JS8" i="48" s="1"/>
  <c r="JS12" i="48"/>
  <c r="JQ12" i="48"/>
  <c r="JY11" i="48"/>
  <c r="JV11" i="48"/>
  <c r="JR11" i="48"/>
  <c r="JQ11" i="48"/>
  <c r="JQ8" i="48" s="1"/>
  <c r="JY10" i="48"/>
  <c r="JV10" i="48"/>
  <c r="JR10" i="48"/>
  <c r="JS10" i="48"/>
  <c r="JQ10" i="48"/>
  <c r="JY9" i="48"/>
  <c r="JV9" i="48"/>
  <c r="JR9" i="48"/>
  <c r="JQ9" i="48"/>
  <c r="JX8" i="48"/>
  <c r="JY8" i="48"/>
  <c r="JW8" i="48"/>
  <c r="JU8" i="48"/>
  <c r="JV8" i="48" s="1"/>
  <c r="JT8" i="48"/>
  <c r="QT23" i="47"/>
  <c r="QM23" i="47"/>
  <c r="QN23" i="47" s="1"/>
  <c r="QL23" i="47"/>
  <c r="QT22" i="47"/>
  <c r="QQ22" i="47"/>
  <c r="QM22" i="47"/>
  <c r="QN22" i="47" s="1"/>
  <c r="QL22" i="47"/>
  <c r="QT21" i="47"/>
  <c r="QQ21" i="47"/>
  <c r="QM21" i="47"/>
  <c r="QL21" i="47"/>
  <c r="QT20" i="47"/>
  <c r="QQ20" i="47"/>
  <c r="QM20" i="47"/>
  <c r="QL20" i="47"/>
  <c r="QN20" i="47" s="1"/>
  <c r="QT19" i="47"/>
  <c r="QQ19" i="47"/>
  <c r="QM19" i="47"/>
  <c r="QL19" i="47"/>
  <c r="QN19" i="47" s="1"/>
  <c r="QT18" i="47"/>
  <c r="QQ18" i="47"/>
  <c r="QM18" i="47"/>
  <c r="QL18" i="47"/>
  <c r="QT17" i="47"/>
  <c r="QQ17" i="47"/>
  <c r="QM17" i="47"/>
  <c r="QL17" i="47"/>
  <c r="QT16" i="47"/>
  <c r="QQ16" i="47"/>
  <c r="QM16" i="47"/>
  <c r="QL16" i="47"/>
  <c r="QN16" i="47" s="1"/>
  <c r="QT15" i="47"/>
  <c r="QQ15" i="47"/>
  <c r="QM15" i="47"/>
  <c r="QN15" i="47" s="1"/>
  <c r="QL15" i="47"/>
  <c r="QT14" i="47"/>
  <c r="QQ14" i="47"/>
  <c r="QM14" i="47"/>
  <c r="QL14" i="47"/>
  <c r="QN14" i="47" s="1"/>
  <c r="QT13" i="47"/>
  <c r="QQ13" i="47"/>
  <c r="QM13" i="47"/>
  <c r="QL13" i="47"/>
  <c r="QN13" i="47" s="1"/>
  <c r="QT12" i="47"/>
  <c r="QQ12" i="47"/>
  <c r="QM12" i="47"/>
  <c r="QL12" i="47"/>
  <c r="QN12" i="47" s="1"/>
  <c r="QT11" i="47"/>
  <c r="QQ11" i="47"/>
  <c r="QM11" i="47"/>
  <c r="QL11" i="47"/>
  <c r="QT10" i="47"/>
  <c r="QQ10" i="47"/>
  <c r="QM10" i="47"/>
  <c r="QN10" i="47" s="1"/>
  <c r="QL10" i="47"/>
  <c r="QT9" i="47"/>
  <c r="QQ9" i="47"/>
  <c r="QM9" i="47"/>
  <c r="QN9" i="47" s="1"/>
  <c r="QL9" i="47"/>
  <c r="QL8" i="47" s="1"/>
  <c r="QS8" i="47"/>
  <c r="QT8" i="47" s="1"/>
  <c r="QR8" i="47"/>
  <c r="QP8" i="47"/>
  <c r="QO8" i="47"/>
  <c r="QQ8" i="47" s="1"/>
  <c r="QN18" i="47"/>
  <c r="JS17" i="48"/>
  <c r="JS21" i="48"/>
  <c r="JS9" i="48"/>
  <c r="QN11" i="47"/>
  <c r="QN17" i="47"/>
  <c r="QN21" i="47"/>
  <c r="IV9" i="48"/>
  <c r="JE9" i="48"/>
  <c r="QK23" i="47"/>
  <c r="QD23" i="47"/>
  <c r="QE23" i="47" s="1"/>
  <c r="QC23" i="47"/>
  <c r="QK22" i="47"/>
  <c r="QH22" i="47"/>
  <c r="QD22" i="47"/>
  <c r="QE22" i="47" s="1"/>
  <c r="QC22" i="47"/>
  <c r="QK21" i="47"/>
  <c r="QH21" i="47"/>
  <c r="QD21" i="47"/>
  <c r="QC21" i="47"/>
  <c r="QK20" i="47"/>
  <c r="QH20" i="47"/>
  <c r="QD20" i="47"/>
  <c r="QC20" i="47"/>
  <c r="QK19" i="47"/>
  <c r="QH19" i="47"/>
  <c r="QD19" i="47"/>
  <c r="QC19" i="47"/>
  <c r="QE19" i="47"/>
  <c r="QK18" i="47"/>
  <c r="QH18" i="47"/>
  <c r="QD18" i="47"/>
  <c r="QC18" i="47"/>
  <c r="QE18" i="47"/>
  <c r="QK17" i="47"/>
  <c r="QH17" i="47"/>
  <c r="QD17" i="47"/>
  <c r="QC17" i="47"/>
  <c r="QE17" i="47"/>
  <c r="QK16" i="47"/>
  <c r="QH16" i="47"/>
  <c r="QD16" i="47"/>
  <c r="QC16" i="47"/>
  <c r="QK15" i="47"/>
  <c r="QH15" i="47"/>
  <c r="QD15" i="47"/>
  <c r="QE15" i="47" s="1"/>
  <c r="QC15" i="47"/>
  <c r="QK14" i="47"/>
  <c r="QH14" i="47"/>
  <c r="QD14" i="47"/>
  <c r="QC14" i="47"/>
  <c r="QE14" i="47"/>
  <c r="QK13" i="47"/>
  <c r="QH13" i="47"/>
  <c r="QD13" i="47"/>
  <c r="QC13" i="47"/>
  <c r="QE13" i="47"/>
  <c r="QK12" i="47"/>
  <c r="QH12" i="47"/>
  <c r="QD12" i="47"/>
  <c r="QC12" i="47"/>
  <c r="QE12" i="47"/>
  <c r="QK11" i="47"/>
  <c r="QH11" i="47"/>
  <c r="QD11" i="47"/>
  <c r="QC11" i="47"/>
  <c r="QE11" i="47" s="1"/>
  <c r="QK10" i="47"/>
  <c r="QH10" i="47"/>
  <c r="QD10" i="47"/>
  <c r="QC10" i="47"/>
  <c r="QK9" i="47"/>
  <c r="QH9" i="47"/>
  <c r="QD9" i="47"/>
  <c r="QD8" i="47" s="1"/>
  <c r="QC9" i="47"/>
  <c r="QJ8" i="47"/>
  <c r="QI8" i="47"/>
  <c r="QG8" i="47"/>
  <c r="QF8" i="47"/>
  <c r="QH8" i="47"/>
  <c r="QB23" i="47"/>
  <c r="PU23" i="47"/>
  <c r="PT23" i="47"/>
  <c r="PV23" i="47" s="1"/>
  <c r="QB22" i="47"/>
  <c r="PY22" i="47"/>
  <c r="PU22" i="47"/>
  <c r="PV22" i="47" s="1"/>
  <c r="PT22" i="47"/>
  <c r="QB21" i="47"/>
  <c r="PY21" i="47"/>
  <c r="PU21" i="47"/>
  <c r="PV21" i="47" s="1"/>
  <c r="PT21" i="47"/>
  <c r="QB20" i="47"/>
  <c r="PY20" i="47"/>
  <c r="PU20" i="47"/>
  <c r="PT20" i="47"/>
  <c r="QB19" i="47"/>
  <c r="PY19" i="47"/>
  <c r="PU19" i="47"/>
  <c r="PT19" i="47"/>
  <c r="QB18" i="47"/>
  <c r="PY18" i="47"/>
  <c r="PU18" i="47"/>
  <c r="PV18" i="47" s="1"/>
  <c r="PT18" i="47"/>
  <c r="QB17" i="47"/>
  <c r="PY17" i="47"/>
  <c r="PU17" i="47"/>
  <c r="PV17" i="47" s="1"/>
  <c r="PT17" i="47"/>
  <c r="QB16" i="47"/>
  <c r="PY16" i="47"/>
  <c r="PU16" i="47"/>
  <c r="PT16" i="47"/>
  <c r="QB15" i="47"/>
  <c r="PY15" i="47"/>
  <c r="PU15" i="47"/>
  <c r="PT15" i="47"/>
  <c r="QB14" i="47"/>
  <c r="PY14" i="47"/>
  <c r="PU14" i="47"/>
  <c r="PV14" i="47" s="1"/>
  <c r="PT14" i="47"/>
  <c r="QB13" i="47"/>
  <c r="PY13" i="47"/>
  <c r="PU13" i="47"/>
  <c r="PV13" i="47" s="1"/>
  <c r="PT13" i="47"/>
  <c r="QB12" i="47"/>
  <c r="PY12" i="47"/>
  <c r="PU12" i="47"/>
  <c r="PT12" i="47"/>
  <c r="PV12" i="47"/>
  <c r="QB11" i="47"/>
  <c r="PY11" i="47"/>
  <c r="PU11" i="47"/>
  <c r="PT11" i="47"/>
  <c r="PV11" i="47" s="1"/>
  <c r="QB10" i="47"/>
  <c r="PY10" i="47"/>
  <c r="PU10" i="47"/>
  <c r="PV10" i="47" s="1"/>
  <c r="PT10" i="47"/>
  <c r="QB9" i="47"/>
  <c r="PY9" i="47"/>
  <c r="PU9" i="47"/>
  <c r="PT9" i="47"/>
  <c r="PT8" i="47" s="1"/>
  <c r="QA8" i="47"/>
  <c r="PZ8" i="47"/>
  <c r="QB8" i="47"/>
  <c r="PX8" i="47"/>
  <c r="PW8" i="47"/>
  <c r="PY8" i="47" s="1"/>
  <c r="PV20" i="47"/>
  <c r="PV16" i="47"/>
  <c r="PV15" i="47"/>
  <c r="PV19" i="47"/>
  <c r="PV9" i="47"/>
  <c r="IM9" i="48"/>
  <c r="ID9" i="48"/>
  <c r="PS23" i="47"/>
  <c r="PL23" i="47"/>
  <c r="PK23" i="47"/>
  <c r="PM23" i="47"/>
  <c r="PS22" i="47"/>
  <c r="PP22" i="47"/>
  <c r="PL22" i="47"/>
  <c r="PM22" i="47"/>
  <c r="PK22" i="47"/>
  <c r="PS21" i="47"/>
  <c r="PP21" i="47"/>
  <c r="PL21" i="47"/>
  <c r="PK21" i="47"/>
  <c r="PS20" i="47"/>
  <c r="PP20" i="47"/>
  <c r="PL20" i="47"/>
  <c r="PK20" i="47"/>
  <c r="PS19" i="47"/>
  <c r="PP19" i="47"/>
  <c r="PL19" i="47"/>
  <c r="PM19" i="47" s="1"/>
  <c r="PK19" i="47"/>
  <c r="PS18" i="47"/>
  <c r="PP18" i="47"/>
  <c r="PL18" i="47"/>
  <c r="PK18" i="47"/>
  <c r="PS17" i="47"/>
  <c r="PP17" i="47"/>
  <c r="PL17" i="47"/>
  <c r="PM17" i="47" s="1"/>
  <c r="PK17" i="47"/>
  <c r="PS16" i="47"/>
  <c r="PP16" i="47"/>
  <c r="PL16" i="47"/>
  <c r="PM16" i="47" s="1"/>
  <c r="PK16" i="47"/>
  <c r="PS15" i="47"/>
  <c r="PP15" i="47"/>
  <c r="PL15" i="47"/>
  <c r="PM15" i="47" s="1"/>
  <c r="PK15" i="47"/>
  <c r="PS14" i="47"/>
  <c r="PP14" i="47"/>
  <c r="PL14" i="47"/>
  <c r="PM14" i="47" s="1"/>
  <c r="PK14" i="47"/>
  <c r="PS13" i="47"/>
  <c r="PP13" i="47"/>
  <c r="PL13" i="47"/>
  <c r="PK13" i="47"/>
  <c r="PS12" i="47"/>
  <c r="PP12" i="47"/>
  <c r="PL12" i="47"/>
  <c r="PK12" i="47"/>
  <c r="PS11" i="47"/>
  <c r="PP11" i="47"/>
  <c r="PL11" i="47"/>
  <c r="PM11" i="47" s="1"/>
  <c r="PK11" i="47"/>
  <c r="PS10" i="47"/>
  <c r="PP10" i="47"/>
  <c r="PL10" i="47"/>
  <c r="PM10" i="47" s="1"/>
  <c r="PK10" i="47"/>
  <c r="PS9" i="47"/>
  <c r="PP9" i="47"/>
  <c r="PL9" i="47"/>
  <c r="PL8" i="47" s="1"/>
  <c r="PM8" i="47" s="1"/>
  <c r="PK9" i="47"/>
  <c r="PK8" i="47"/>
  <c r="PR8" i="47"/>
  <c r="PQ8" i="47"/>
  <c r="PS8" i="47" s="1"/>
  <c r="PO8" i="47"/>
  <c r="PN8" i="47"/>
  <c r="PP8" i="47" s="1"/>
  <c r="PM20" i="47"/>
  <c r="PM18" i="47"/>
  <c r="PM12" i="47"/>
  <c r="PM13" i="47"/>
  <c r="PM21" i="47"/>
  <c r="PM9" i="47"/>
  <c r="PJ23" i="47"/>
  <c r="PC23" i="47"/>
  <c r="PB23" i="47"/>
  <c r="PD23" i="47" s="1"/>
  <c r="PJ22" i="47"/>
  <c r="PG22" i="47"/>
  <c r="PC22" i="47"/>
  <c r="PD22" i="47" s="1"/>
  <c r="PB22" i="47"/>
  <c r="PJ21" i="47"/>
  <c r="PG21" i="47"/>
  <c r="PC21" i="47"/>
  <c r="PD21" i="47" s="1"/>
  <c r="PB21" i="47"/>
  <c r="PJ20" i="47"/>
  <c r="PG20" i="47"/>
  <c r="PC20" i="47"/>
  <c r="PB20" i="47"/>
  <c r="PD20" i="47"/>
  <c r="PJ19" i="47"/>
  <c r="PG19" i="47"/>
  <c r="PC19" i="47"/>
  <c r="PB19" i="47"/>
  <c r="PD19" i="47" s="1"/>
  <c r="PJ18" i="47"/>
  <c r="PG18" i="47"/>
  <c r="PC18" i="47"/>
  <c r="PD18" i="47" s="1"/>
  <c r="PB18" i="47"/>
  <c r="PJ17" i="47"/>
  <c r="PG17" i="47"/>
  <c r="PC17" i="47"/>
  <c r="PB17" i="47"/>
  <c r="PJ16" i="47"/>
  <c r="PG16" i="47"/>
  <c r="PC16" i="47"/>
  <c r="PD16" i="47" s="1"/>
  <c r="PB16" i="47"/>
  <c r="PJ15" i="47"/>
  <c r="PG15" i="47"/>
  <c r="PC15" i="47"/>
  <c r="PB15" i="47"/>
  <c r="PD15" i="47" s="1"/>
  <c r="PJ14" i="47"/>
  <c r="PG14" i="47"/>
  <c r="PC14" i="47"/>
  <c r="PD14" i="47"/>
  <c r="PB14" i="47"/>
  <c r="PJ13" i="47"/>
  <c r="PG13" i="47"/>
  <c r="PC13" i="47"/>
  <c r="PD13" i="47" s="1"/>
  <c r="PB13" i="47"/>
  <c r="PJ12" i="47"/>
  <c r="PG12" i="47"/>
  <c r="PC12" i="47"/>
  <c r="PB12" i="47"/>
  <c r="PD12" i="47" s="1"/>
  <c r="PJ11" i="47"/>
  <c r="PG11" i="47"/>
  <c r="PC11" i="47"/>
  <c r="PB11" i="47"/>
  <c r="PB8" i="47" s="1"/>
  <c r="PJ10" i="47"/>
  <c r="PG10" i="47"/>
  <c r="PC10" i="47"/>
  <c r="PC8" i="47" s="1"/>
  <c r="PB10" i="47"/>
  <c r="PJ9" i="47"/>
  <c r="PG9" i="47"/>
  <c r="PC9" i="47"/>
  <c r="PD9" i="47"/>
  <c r="PB9" i="47"/>
  <c r="PI8" i="47"/>
  <c r="PJ8" i="47"/>
  <c r="PH8" i="47"/>
  <c r="PF8" i="47"/>
  <c r="PE8" i="47"/>
  <c r="PG8" i="47"/>
  <c r="PD17" i="47"/>
  <c r="JM23" i="48"/>
  <c r="JF23" i="48"/>
  <c r="JG23" i="48" s="1"/>
  <c r="JE23" i="48"/>
  <c r="JD23" i="48"/>
  <c r="IW23" i="48"/>
  <c r="IV23" i="48"/>
  <c r="IX23" i="48" s="1"/>
  <c r="JM22" i="48"/>
  <c r="JJ22" i="48"/>
  <c r="JF22" i="48"/>
  <c r="JG22" i="48" s="1"/>
  <c r="JE22" i="48"/>
  <c r="JD22" i="48"/>
  <c r="JA22" i="48"/>
  <c r="IW22" i="48"/>
  <c r="IX22" i="48" s="1"/>
  <c r="IV22" i="48"/>
  <c r="JM21" i="48"/>
  <c r="JJ21" i="48"/>
  <c r="JF21" i="48"/>
  <c r="JE21" i="48"/>
  <c r="JG21" i="48" s="1"/>
  <c r="JD21" i="48"/>
  <c r="JA21" i="48"/>
  <c r="IW21" i="48"/>
  <c r="IV21" i="48"/>
  <c r="IX21" i="48"/>
  <c r="JM20" i="48"/>
  <c r="JJ20" i="48"/>
  <c r="JF20" i="48"/>
  <c r="JG20" i="48"/>
  <c r="JE20" i="48"/>
  <c r="JD20" i="48"/>
  <c r="JA20" i="48"/>
  <c r="IW20" i="48"/>
  <c r="IX20" i="48" s="1"/>
  <c r="IV20" i="48"/>
  <c r="JM19" i="48"/>
  <c r="JJ19" i="48"/>
  <c r="JF19" i="48"/>
  <c r="JE19" i="48"/>
  <c r="JD19" i="48"/>
  <c r="JA19" i="48"/>
  <c r="IW19" i="48"/>
  <c r="IV19" i="48"/>
  <c r="IX19" i="48"/>
  <c r="JM18" i="48"/>
  <c r="JJ18" i="48"/>
  <c r="JF18" i="48"/>
  <c r="JE18" i="48"/>
  <c r="JG18" i="48" s="1"/>
  <c r="JD18" i="48"/>
  <c r="JA18" i="48"/>
  <c r="IW18" i="48"/>
  <c r="IV18" i="48"/>
  <c r="IX18" i="48"/>
  <c r="JM17" i="48"/>
  <c r="JJ17" i="48"/>
  <c r="JF17" i="48"/>
  <c r="JE17" i="48"/>
  <c r="JD17" i="48"/>
  <c r="JA17" i="48"/>
  <c r="IW17" i="48"/>
  <c r="IV17" i="48"/>
  <c r="IX17" i="48"/>
  <c r="JM16" i="48"/>
  <c r="JJ16" i="48"/>
  <c r="JF16" i="48"/>
  <c r="JG16" i="48"/>
  <c r="JE16" i="48"/>
  <c r="JD16" i="48"/>
  <c r="JA16" i="48"/>
  <c r="IW16" i="48"/>
  <c r="IV16" i="48"/>
  <c r="JM15" i="48"/>
  <c r="JJ15" i="48"/>
  <c r="JF15" i="48"/>
  <c r="JG15" i="48" s="1"/>
  <c r="JE15" i="48"/>
  <c r="JD15" i="48"/>
  <c r="JA15" i="48"/>
  <c r="IW15" i="48"/>
  <c r="IV15" i="48"/>
  <c r="JM14" i="48"/>
  <c r="JJ14" i="48"/>
  <c r="JF14" i="48"/>
  <c r="JG14" i="48" s="1"/>
  <c r="JE14" i="48"/>
  <c r="JD14" i="48"/>
  <c r="JA14" i="48"/>
  <c r="IW14" i="48"/>
  <c r="IV14" i="48"/>
  <c r="JM13" i="48"/>
  <c r="JJ13" i="48"/>
  <c r="JF13" i="48"/>
  <c r="JG13" i="48" s="1"/>
  <c r="JE13" i="48"/>
  <c r="JD13" i="48"/>
  <c r="JA13" i="48"/>
  <c r="IW13" i="48"/>
  <c r="IV13" i="48"/>
  <c r="IX13" i="48"/>
  <c r="JM12" i="48"/>
  <c r="JJ12" i="48"/>
  <c r="JF12" i="48"/>
  <c r="JG12" i="48" s="1"/>
  <c r="JE12" i="48"/>
  <c r="JD12" i="48"/>
  <c r="JA12" i="48"/>
  <c r="IW12" i="48"/>
  <c r="IX12" i="48" s="1"/>
  <c r="IV12" i="48"/>
  <c r="JM11" i="48"/>
  <c r="JJ11" i="48"/>
  <c r="JF11" i="48"/>
  <c r="JG11" i="48"/>
  <c r="JE11" i="48"/>
  <c r="JD11" i="48"/>
  <c r="JA11" i="48"/>
  <c r="IW11" i="48"/>
  <c r="IV11" i="48"/>
  <c r="IX11" i="48"/>
  <c r="JM10" i="48"/>
  <c r="JJ10" i="48"/>
  <c r="JF10" i="48"/>
  <c r="JE10" i="48"/>
  <c r="JG10" i="48" s="1"/>
  <c r="JD10" i="48"/>
  <c r="JA10" i="48"/>
  <c r="IW10" i="48"/>
  <c r="IX10" i="48" s="1"/>
  <c r="IV10" i="48"/>
  <c r="JM9" i="48"/>
  <c r="JJ9" i="48"/>
  <c r="JF9" i="48"/>
  <c r="JG9" i="48" s="1"/>
  <c r="JD9" i="48"/>
  <c r="JA9" i="48"/>
  <c r="IW9" i="48"/>
  <c r="JL8" i="48"/>
  <c r="JM8" i="48" s="1"/>
  <c r="JK8" i="48"/>
  <c r="JI8" i="48"/>
  <c r="JH8" i="48"/>
  <c r="JJ8" i="48" s="1"/>
  <c r="JC8" i="48"/>
  <c r="JD8" i="48" s="1"/>
  <c r="JB8" i="48"/>
  <c r="IZ8" i="48"/>
  <c r="IY8" i="48"/>
  <c r="GQ9" i="48"/>
  <c r="JA8" i="48"/>
  <c r="JG17" i="48"/>
  <c r="PA23" i="47"/>
  <c r="OT23" i="47"/>
  <c r="OU23" i="47" s="1"/>
  <c r="OS23" i="47"/>
  <c r="PA22" i="47"/>
  <c r="OX22" i="47"/>
  <c r="OT22" i="47"/>
  <c r="OU22" i="47" s="1"/>
  <c r="OS22" i="47"/>
  <c r="PA21" i="47"/>
  <c r="OX21" i="47"/>
  <c r="OT21" i="47"/>
  <c r="OU21" i="47" s="1"/>
  <c r="OS21" i="47"/>
  <c r="PA20" i="47"/>
  <c r="OX20" i="47"/>
  <c r="OT20" i="47"/>
  <c r="OS20" i="47"/>
  <c r="PA19" i="47"/>
  <c r="OX19" i="47"/>
  <c r="OT19" i="47"/>
  <c r="OS19" i="47"/>
  <c r="PA18" i="47"/>
  <c r="OX18" i="47"/>
  <c r="OT18" i="47"/>
  <c r="OU18" i="47" s="1"/>
  <c r="OS18" i="47"/>
  <c r="PA17" i="47"/>
  <c r="OX17" i="47"/>
  <c r="OT17" i="47"/>
  <c r="OS17" i="47"/>
  <c r="PA16" i="47"/>
  <c r="OX16" i="47"/>
  <c r="OT16" i="47"/>
  <c r="OU16" i="47" s="1"/>
  <c r="OS16" i="47"/>
  <c r="PA15" i="47"/>
  <c r="OX15" i="47"/>
  <c r="OT15" i="47"/>
  <c r="OS15" i="47"/>
  <c r="PA14" i="47"/>
  <c r="OX14" i="47"/>
  <c r="OT14" i="47"/>
  <c r="OS14" i="47"/>
  <c r="PA13" i="47"/>
  <c r="OX13" i="47"/>
  <c r="OT13" i="47"/>
  <c r="OU13" i="47" s="1"/>
  <c r="OS13" i="47"/>
  <c r="PA12" i="47"/>
  <c r="OX12" i="47"/>
  <c r="OT12" i="47"/>
  <c r="OS12" i="47"/>
  <c r="PA11" i="47"/>
  <c r="OX11" i="47"/>
  <c r="OT11" i="47"/>
  <c r="OS11" i="47"/>
  <c r="PA10" i="47"/>
  <c r="OX10" i="47"/>
  <c r="OT10" i="47"/>
  <c r="OS10" i="47"/>
  <c r="OS8" i="47" s="1"/>
  <c r="PA9" i="47"/>
  <c r="OX9" i="47"/>
  <c r="OT9" i="47"/>
  <c r="OU9" i="47" s="1"/>
  <c r="OS9" i="47"/>
  <c r="OZ8" i="47"/>
  <c r="OY8" i="47"/>
  <c r="OW8" i="47"/>
  <c r="OX8" i="47" s="1"/>
  <c r="OV8" i="47"/>
  <c r="OU20" i="47"/>
  <c r="PA8" i="47"/>
  <c r="OU14" i="47"/>
  <c r="OU12" i="47"/>
  <c r="OU11" i="47"/>
  <c r="OU15" i="47"/>
  <c r="OU17" i="47"/>
  <c r="OU19" i="47"/>
  <c r="OR23" i="47"/>
  <c r="OK23" i="47"/>
  <c r="OL23" i="47" s="1"/>
  <c r="OJ23" i="47"/>
  <c r="OJ8" i="47" s="1"/>
  <c r="OR22" i="47"/>
  <c r="OO22" i="47"/>
  <c r="OK22" i="47"/>
  <c r="OL22" i="47"/>
  <c r="OJ22" i="47"/>
  <c r="OR21" i="47"/>
  <c r="OO21" i="47"/>
  <c r="OK21" i="47"/>
  <c r="OJ21" i="47"/>
  <c r="OR20" i="47"/>
  <c r="OO20" i="47"/>
  <c r="OK20" i="47"/>
  <c r="OJ20" i="47"/>
  <c r="OR19" i="47"/>
  <c r="OO19" i="47"/>
  <c r="OK19" i="47"/>
  <c r="OJ19" i="47"/>
  <c r="OR18" i="47"/>
  <c r="OO18" i="47"/>
  <c r="OK18" i="47"/>
  <c r="OJ18" i="47"/>
  <c r="OR17" i="47"/>
  <c r="OO17" i="47"/>
  <c r="OK17" i="47"/>
  <c r="OJ17" i="47"/>
  <c r="OR16" i="47"/>
  <c r="OO16" i="47"/>
  <c r="OK16" i="47"/>
  <c r="OL16" i="47" s="1"/>
  <c r="OJ16" i="47"/>
  <c r="OR15" i="47"/>
  <c r="OO15" i="47"/>
  <c r="OK15" i="47"/>
  <c r="OJ15" i="47"/>
  <c r="OL15" i="47" s="1"/>
  <c r="OR14" i="47"/>
  <c r="OO14" i="47"/>
  <c r="OK14" i="47"/>
  <c r="OJ14" i="47"/>
  <c r="OR13" i="47"/>
  <c r="OO13" i="47"/>
  <c r="OK13" i="47"/>
  <c r="OL13" i="47" s="1"/>
  <c r="OJ13" i="47"/>
  <c r="OR12" i="47"/>
  <c r="OO12" i="47"/>
  <c r="OK12" i="47"/>
  <c r="OJ12" i="47"/>
  <c r="OR11" i="47"/>
  <c r="OO11" i="47"/>
  <c r="OK11" i="47"/>
  <c r="OL11" i="47" s="1"/>
  <c r="OJ11" i="47"/>
  <c r="OR10" i="47"/>
  <c r="OO10" i="47"/>
  <c r="OK10" i="47"/>
  <c r="OK8" i="47" s="1"/>
  <c r="OL8" i="47" s="1"/>
  <c r="OJ10" i="47"/>
  <c r="OR9" i="47"/>
  <c r="OO9" i="47"/>
  <c r="OK9" i="47"/>
  <c r="OL9" i="47" s="1"/>
  <c r="OJ9" i="47"/>
  <c r="OQ8" i="47"/>
  <c r="OR8" i="47" s="1"/>
  <c r="OP8" i="47"/>
  <c r="ON8" i="47"/>
  <c r="OM8" i="47"/>
  <c r="OO8" i="47" s="1"/>
  <c r="OL20" i="47"/>
  <c r="OL18" i="47"/>
  <c r="OL14" i="47"/>
  <c r="OL12" i="47"/>
  <c r="OL10" i="47"/>
  <c r="OL17" i="47"/>
  <c r="OL19" i="47"/>
  <c r="OL21" i="47"/>
  <c r="OI23" i="47"/>
  <c r="OB23" i="47"/>
  <c r="OA23" i="47"/>
  <c r="OC23" i="47"/>
  <c r="OI22" i="47"/>
  <c r="OF22" i="47"/>
  <c r="OB22" i="47"/>
  <c r="OA22" i="47"/>
  <c r="OC22" i="47" s="1"/>
  <c r="OI21" i="47"/>
  <c r="OF21" i="47"/>
  <c r="OB21" i="47"/>
  <c r="OA21" i="47"/>
  <c r="OI20" i="47"/>
  <c r="OF20" i="47"/>
  <c r="OB20" i="47"/>
  <c r="OC20" i="47" s="1"/>
  <c r="OA20" i="47"/>
  <c r="OI19" i="47"/>
  <c r="OF19" i="47"/>
  <c r="OB19" i="47"/>
  <c r="OA19" i="47"/>
  <c r="OI18" i="47"/>
  <c r="OF18" i="47"/>
  <c r="OB18" i="47"/>
  <c r="OA18" i="47"/>
  <c r="OI17" i="47"/>
  <c r="OF17" i="47"/>
  <c r="OB17" i="47"/>
  <c r="OA17" i="47"/>
  <c r="OI16" i="47"/>
  <c r="OF16" i="47"/>
  <c r="OB16" i="47"/>
  <c r="OA16" i="47"/>
  <c r="OI15" i="47"/>
  <c r="OF15" i="47"/>
  <c r="OB15" i="47"/>
  <c r="OA15" i="47"/>
  <c r="OC15" i="47" s="1"/>
  <c r="OI14" i="47"/>
  <c r="OF14" i="47"/>
  <c r="OB14" i="47"/>
  <c r="OC14" i="47" s="1"/>
  <c r="OA14" i="47"/>
  <c r="OI13" i="47"/>
  <c r="OF13" i="47"/>
  <c r="OB13" i="47"/>
  <c r="OC13" i="47" s="1"/>
  <c r="OA13" i="47"/>
  <c r="OI12" i="47"/>
  <c r="OF12" i="47"/>
  <c r="OB12" i="47"/>
  <c r="OA12" i="47"/>
  <c r="OC12" i="47" s="1"/>
  <c r="OI11" i="47"/>
  <c r="OF11" i="47"/>
  <c r="OB11" i="47"/>
  <c r="OA11" i="47"/>
  <c r="OI10" i="47"/>
  <c r="OF10" i="47"/>
  <c r="OB10" i="47"/>
  <c r="OB8" i="47" s="1"/>
  <c r="OC8" i="47" s="1"/>
  <c r="OA10" i="47"/>
  <c r="OI9" i="47"/>
  <c r="OF9" i="47"/>
  <c r="OB9" i="47"/>
  <c r="OA9" i="47"/>
  <c r="OA8" i="47"/>
  <c r="OH8" i="47"/>
  <c r="OI8" i="47" s="1"/>
  <c r="OG8" i="47"/>
  <c r="OE8" i="47"/>
  <c r="OD8" i="47"/>
  <c r="OC18" i="47"/>
  <c r="OC16" i="47"/>
  <c r="OF8" i="47"/>
  <c r="OC11" i="47"/>
  <c r="OC17" i="47"/>
  <c r="OC19" i="47"/>
  <c r="OC21" i="47"/>
  <c r="OC9" i="47"/>
  <c r="NZ23" i="47"/>
  <c r="NS23" i="47"/>
  <c r="NR23" i="47"/>
  <c r="NT23" i="47"/>
  <c r="NZ22" i="47"/>
  <c r="NW22" i="47"/>
  <c r="NS22" i="47"/>
  <c r="NR22" i="47"/>
  <c r="NT22" i="47" s="1"/>
  <c r="NZ21" i="47"/>
  <c r="NW21" i="47"/>
  <c r="NS21" i="47"/>
  <c r="NT21" i="47" s="1"/>
  <c r="NR21" i="47"/>
  <c r="NZ20" i="47"/>
  <c r="NW20" i="47"/>
  <c r="NS20" i="47"/>
  <c r="NR20" i="47"/>
  <c r="NT20" i="47" s="1"/>
  <c r="NZ19" i="47"/>
  <c r="NW19" i="47"/>
  <c r="NS19" i="47"/>
  <c r="NR19" i="47"/>
  <c r="NZ18" i="47"/>
  <c r="NW18" i="47"/>
  <c r="NS18" i="47"/>
  <c r="NT18" i="47" s="1"/>
  <c r="NR18" i="47"/>
  <c r="NZ17" i="47"/>
  <c r="NW17" i="47"/>
  <c r="NS17" i="47"/>
  <c r="NT17" i="47" s="1"/>
  <c r="NR17" i="47"/>
  <c r="NZ16" i="47"/>
  <c r="NW16" i="47"/>
  <c r="NS16" i="47"/>
  <c r="NT16" i="47" s="1"/>
  <c r="NR16" i="47"/>
  <c r="NZ15" i="47"/>
  <c r="NW15" i="47"/>
  <c r="NS15" i="47"/>
  <c r="NT15" i="47" s="1"/>
  <c r="NR15" i="47"/>
  <c r="NZ14" i="47"/>
  <c r="NW14" i="47"/>
  <c r="NS14" i="47"/>
  <c r="NR14" i="47"/>
  <c r="NZ13" i="47"/>
  <c r="NW13" i="47"/>
  <c r="NS13" i="47"/>
  <c r="NR13" i="47"/>
  <c r="NT13" i="47" s="1"/>
  <c r="NZ12" i="47"/>
  <c r="NW12" i="47"/>
  <c r="NS12" i="47"/>
  <c r="NT12" i="47" s="1"/>
  <c r="NR12" i="47"/>
  <c r="NZ11" i="47"/>
  <c r="NW11" i="47"/>
  <c r="NS11" i="47"/>
  <c r="NR11" i="47"/>
  <c r="NZ10" i="47"/>
  <c r="NW10" i="47"/>
  <c r="NS10" i="47"/>
  <c r="NR10" i="47"/>
  <c r="NR8" i="47" s="1"/>
  <c r="NZ9" i="47"/>
  <c r="NW9" i="47"/>
  <c r="NS9" i="47"/>
  <c r="NS8" i="47" s="1"/>
  <c r="NR9" i="47"/>
  <c r="NY8" i="47"/>
  <c r="NZ8" i="47" s="1"/>
  <c r="NX8" i="47"/>
  <c r="NV8" i="47"/>
  <c r="NW8" i="47" s="1"/>
  <c r="NU8" i="47"/>
  <c r="NT10" i="47"/>
  <c r="NT14" i="47"/>
  <c r="NT11" i="47"/>
  <c r="NT19" i="47"/>
  <c r="NQ23" i="47"/>
  <c r="NJ23" i="47"/>
  <c r="NI23" i="47"/>
  <c r="NK23" i="47"/>
  <c r="NQ22" i="47"/>
  <c r="NN22" i="47"/>
  <c r="NJ22" i="47"/>
  <c r="NI22" i="47"/>
  <c r="NK22" i="47"/>
  <c r="NQ21" i="47"/>
  <c r="NN21" i="47"/>
  <c r="NJ21" i="47"/>
  <c r="NI21" i="47"/>
  <c r="NK21" i="47"/>
  <c r="NQ20" i="47"/>
  <c r="NN20" i="47"/>
  <c r="NJ20" i="47"/>
  <c r="NI20" i="47"/>
  <c r="NK20" i="47"/>
  <c r="NQ19" i="47"/>
  <c r="NN19" i="47"/>
  <c r="NJ19" i="47"/>
  <c r="NI19" i="47"/>
  <c r="NQ18" i="47"/>
  <c r="NN18" i="47"/>
  <c r="NJ18" i="47"/>
  <c r="NI18" i="47"/>
  <c r="NQ17" i="47"/>
  <c r="NN17" i="47"/>
  <c r="NJ17" i="47"/>
  <c r="NI17" i="47"/>
  <c r="NK17" i="47"/>
  <c r="NQ16" i="47"/>
  <c r="NN16" i="47"/>
  <c r="NJ16" i="47"/>
  <c r="NI16" i="47"/>
  <c r="NQ15" i="47"/>
  <c r="NN15" i="47"/>
  <c r="NJ15" i="47"/>
  <c r="NI15" i="47"/>
  <c r="NQ14" i="47"/>
  <c r="NN14" i="47"/>
  <c r="NJ14" i="47"/>
  <c r="NI14" i="47"/>
  <c r="NQ13" i="47"/>
  <c r="NN13" i="47"/>
  <c r="NJ13" i="47"/>
  <c r="NK13" i="47" s="1"/>
  <c r="NI13" i="47"/>
  <c r="NQ12" i="47"/>
  <c r="NN12" i="47"/>
  <c r="NJ12" i="47"/>
  <c r="NI12" i="47"/>
  <c r="NQ11" i="47"/>
  <c r="NN11" i="47"/>
  <c r="NJ11" i="47"/>
  <c r="NI11" i="47"/>
  <c r="NQ10" i="47"/>
  <c r="NN10" i="47"/>
  <c r="NJ10" i="47"/>
  <c r="NI10" i="47"/>
  <c r="NQ9" i="47"/>
  <c r="NN9" i="47"/>
  <c r="NJ9" i="47"/>
  <c r="NK9" i="47" s="1"/>
  <c r="NI9" i="47"/>
  <c r="NP8" i="47"/>
  <c r="NO8" i="47"/>
  <c r="NM8" i="47"/>
  <c r="NL8" i="47"/>
  <c r="NN8" i="47"/>
  <c r="FD9" i="48"/>
  <c r="NH23" i="47"/>
  <c r="NA23" i="47"/>
  <c r="MZ23" i="47"/>
  <c r="NB23" i="47"/>
  <c r="NH22" i="47"/>
  <c r="NE22" i="47"/>
  <c r="NA22" i="47"/>
  <c r="MZ22" i="47"/>
  <c r="NB22" i="47"/>
  <c r="NH21" i="47"/>
  <c r="NE21" i="47"/>
  <c r="NA21" i="47"/>
  <c r="MZ21" i="47"/>
  <c r="NB21" i="47"/>
  <c r="NH20" i="47"/>
  <c r="NE20" i="47"/>
  <c r="NA20" i="47"/>
  <c r="MZ20" i="47"/>
  <c r="NB20" i="47"/>
  <c r="NH19" i="47"/>
  <c r="NE19" i="47"/>
  <c r="NA19" i="47"/>
  <c r="NB19" i="47" s="1"/>
  <c r="MZ19" i="47"/>
  <c r="NH18" i="47"/>
  <c r="NE18" i="47"/>
  <c r="NA18" i="47"/>
  <c r="NB18" i="47" s="1"/>
  <c r="MZ18" i="47"/>
  <c r="MZ8" i="47" s="1"/>
  <c r="NH17" i="47"/>
  <c r="NE17" i="47"/>
  <c r="NA17" i="47"/>
  <c r="MZ17" i="47"/>
  <c r="NB17" i="47" s="1"/>
  <c r="NH16" i="47"/>
  <c r="NE16" i="47"/>
  <c r="NA16" i="47"/>
  <c r="MZ16" i="47"/>
  <c r="NB16" i="47"/>
  <c r="NH15" i="47"/>
  <c r="NE15" i="47"/>
  <c r="NA15" i="47"/>
  <c r="MZ15" i="47"/>
  <c r="NB15" i="47"/>
  <c r="NH14" i="47"/>
  <c r="NE14" i="47"/>
  <c r="NA14" i="47"/>
  <c r="NB14" i="47" s="1"/>
  <c r="MZ14" i="47"/>
  <c r="NH13" i="47"/>
  <c r="NE13" i="47"/>
  <c r="NA13" i="47"/>
  <c r="NB13" i="47" s="1"/>
  <c r="MZ13" i="47"/>
  <c r="NH12" i="47"/>
  <c r="NE12" i="47"/>
  <c r="NA12" i="47"/>
  <c r="MZ12" i="47"/>
  <c r="NB12" i="47"/>
  <c r="NH11" i="47"/>
  <c r="NE11" i="47"/>
  <c r="NA11" i="47"/>
  <c r="MZ11" i="47"/>
  <c r="NB11" i="47"/>
  <c r="NH10" i="47"/>
  <c r="NE10" i="47"/>
  <c r="NA10" i="47"/>
  <c r="MZ10" i="47"/>
  <c r="NB10" i="47"/>
  <c r="NH9" i="47"/>
  <c r="NE9" i="47"/>
  <c r="NA9" i="47"/>
  <c r="MZ9" i="47"/>
  <c r="NB9" i="47"/>
  <c r="NG8" i="47"/>
  <c r="NH8" i="47" s="1"/>
  <c r="NF8" i="47"/>
  <c r="ND8" i="47"/>
  <c r="NC8" i="47"/>
  <c r="NE8" i="47"/>
  <c r="MY23" i="47"/>
  <c r="MR23" i="47"/>
  <c r="MQ23" i="47"/>
  <c r="MS23" i="47"/>
  <c r="MY22" i="47"/>
  <c r="MV22" i="47"/>
  <c r="MR22" i="47"/>
  <c r="MQ22" i="47"/>
  <c r="MS22" i="47"/>
  <c r="MY21" i="47"/>
  <c r="MV21" i="47"/>
  <c r="MR21" i="47"/>
  <c r="MS21" i="47" s="1"/>
  <c r="MQ21" i="47"/>
  <c r="MY20" i="47"/>
  <c r="MV20" i="47"/>
  <c r="MR20" i="47"/>
  <c r="MS20" i="47" s="1"/>
  <c r="MQ20" i="47"/>
  <c r="MY19" i="47"/>
  <c r="MV19" i="47"/>
  <c r="MR19" i="47"/>
  <c r="MQ19" i="47"/>
  <c r="MS19" i="47"/>
  <c r="MY18" i="47"/>
  <c r="MV18" i="47"/>
  <c r="MR18" i="47"/>
  <c r="MQ18" i="47"/>
  <c r="MS18" i="47"/>
  <c r="MY17" i="47"/>
  <c r="MV17" i="47"/>
  <c r="MR17" i="47"/>
  <c r="MQ17" i="47"/>
  <c r="MS17" i="47"/>
  <c r="MY16" i="47"/>
  <c r="MV16" i="47"/>
  <c r="MR16" i="47"/>
  <c r="MQ16" i="47"/>
  <c r="MS16" i="47"/>
  <c r="MY15" i="47"/>
  <c r="MV15" i="47"/>
  <c r="MR15" i="47"/>
  <c r="MS15" i="47" s="1"/>
  <c r="MQ15" i="47"/>
  <c r="MY14" i="47"/>
  <c r="MV14" i="47"/>
  <c r="MR14" i="47"/>
  <c r="MS14" i="47" s="1"/>
  <c r="MQ14" i="47"/>
  <c r="MY13" i="47"/>
  <c r="MV13" i="47"/>
  <c r="MR13" i="47"/>
  <c r="MS13" i="47" s="1"/>
  <c r="MQ13" i="47"/>
  <c r="MQ8" i="47" s="1"/>
  <c r="MY12" i="47"/>
  <c r="MV12" i="47"/>
  <c r="MR12" i="47"/>
  <c r="MQ12" i="47"/>
  <c r="MS12" i="47" s="1"/>
  <c r="MY11" i="47"/>
  <c r="MV11" i="47"/>
  <c r="MR11" i="47"/>
  <c r="MQ11" i="47"/>
  <c r="MS11" i="47"/>
  <c r="MY10" i="47"/>
  <c r="MV10" i="47"/>
  <c r="MR10" i="47"/>
  <c r="MQ10" i="47"/>
  <c r="MS10" i="47"/>
  <c r="MY9" i="47"/>
  <c r="MV9" i="47"/>
  <c r="MR9" i="47"/>
  <c r="MR8" i="47" s="1"/>
  <c r="MQ9" i="47"/>
  <c r="MX8" i="47"/>
  <c r="MW8" i="47"/>
  <c r="MY8" i="47"/>
  <c r="MU8" i="47"/>
  <c r="MV8" i="47" s="1"/>
  <c r="MT8" i="47"/>
  <c r="EU9" i="48"/>
  <c r="MP23" i="47"/>
  <c r="MI23" i="47"/>
  <c r="MH23" i="47"/>
  <c r="MJ23" i="47"/>
  <c r="MP22" i="47"/>
  <c r="MM22" i="47"/>
  <c r="MI22" i="47"/>
  <c r="MH22" i="47"/>
  <c r="MJ22" i="47"/>
  <c r="MP21" i="47"/>
  <c r="MM21" i="47"/>
  <c r="MI21" i="47"/>
  <c r="MJ21" i="47" s="1"/>
  <c r="MH21" i="47"/>
  <c r="MP20" i="47"/>
  <c r="MM20" i="47"/>
  <c r="MI20" i="47"/>
  <c r="MJ20" i="47" s="1"/>
  <c r="MH20" i="47"/>
  <c r="MP19" i="47"/>
  <c r="MM19" i="47"/>
  <c r="MI19" i="47"/>
  <c r="MH19" i="47"/>
  <c r="MJ19" i="47"/>
  <c r="MP18" i="47"/>
  <c r="MM18" i="47"/>
  <c r="MI18" i="47"/>
  <c r="MH18" i="47"/>
  <c r="MJ18" i="47"/>
  <c r="MP17" i="47"/>
  <c r="MM17" i="47"/>
  <c r="MI17" i="47"/>
  <c r="MH17" i="47"/>
  <c r="MJ17" i="47"/>
  <c r="MP16" i="47"/>
  <c r="MM16" i="47"/>
  <c r="MI16" i="47"/>
  <c r="MH16" i="47"/>
  <c r="MJ16" i="47"/>
  <c r="MP15" i="47"/>
  <c r="MM15" i="47"/>
  <c r="MI15" i="47"/>
  <c r="MJ15" i="47" s="1"/>
  <c r="MH15" i="47"/>
  <c r="MP14" i="47"/>
  <c r="MM14" i="47"/>
  <c r="MI14" i="47"/>
  <c r="MJ14" i="47" s="1"/>
  <c r="MH14" i="47"/>
  <c r="MP13" i="47"/>
  <c r="MM13" i="47"/>
  <c r="MI13" i="47"/>
  <c r="MJ13" i="47" s="1"/>
  <c r="MH13" i="47"/>
  <c r="MH8" i="47" s="1"/>
  <c r="MP12" i="47"/>
  <c r="MM12" i="47"/>
  <c r="MI12" i="47"/>
  <c r="MH12" i="47"/>
  <c r="MJ12" i="47"/>
  <c r="MP11" i="47"/>
  <c r="MM11" i="47"/>
  <c r="MI11" i="47"/>
  <c r="MH11" i="47"/>
  <c r="MJ11" i="47"/>
  <c r="MP10" i="47"/>
  <c r="MM10" i="47"/>
  <c r="MI10" i="47"/>
  <c r="MH10" i="47"/>
  <c r="MJ10" i="47"/>
  <c r="MP9" i="47"/>
  <c r="MM9" i="47"/>
  <c r="MI9" i="47"/>
  <c r="MI8" i="47" s="1"/>
  <c r="MH9" i="47"/>
  <c r="MO8" i="47"/>
  <c r="MN8" i="47"/>
  <c r="MP8" i="47"/>
  <c r="ML8" i="47"/>
  <c r="MM8" i="47" s="1"/>
  <c r="MK8" i="47"/>
  <c r="EC9" i="48"/>
  <c r="EL10" i="48"/>
  <c r="EM10" i="48"/>
  <c r="EL11" i="48"/>
  <c r="EM11" i="48"/>
  <c r="EL12" i="48"/>
  <c r="EM12" i="48"/>
  <c r="EL13" i="48"/>
  <c r="EM13" i="48"/>
  <c r="EL14" i="48"/>
  <c r="EM14" i="48"/>
  <c r="EL15" i="48"/>
  <c r="EM15" i="48"/>
  <c r="EL16" i="48"/>
  <c r="EM16" i="48"/>
  <c r="EL17" i="48"/>
  <c r="EM17" i="48"/>
  <c r="EL18" i="48"/>
  <c r="EM18" i="48"/>
  <c r="EL19" i="48"/>
  <c r="EM19" i="48"/>
  <c r="EL20" i="48"/>
  <c r="EM20" i="48"/>
  <c r="EL21" i="48"/>
  <c r="EM21" i="48"/>
  <c r="EM9" i="48"/>
  <c r="EL9" i="48"/>
  <c r="MG23" i="47"/>
  <c r="LZ23" i="47"/>
  <c r="MA23" i="47" s="1"/>
  <c r="LY23" i="47"/>
  <c r="MG22" i="47"/>
  <c r="MD22" i="47"/>
  <c r="LZ22" i="47"/>
  <c r="LY22" i="47"/>
  <c r="MA22" i="47" s="1"/>
  <c r="MG21" i="47"/>
  <c r="MD21" i="47"/>
  <c r="LZ21" i="47"/>
  <c r="LY21" i="47"/>
  <c r="MA21" i="47"/>
  <c r="MG20" i="47"/>
  <c r="MD20" i="47"/>
  <c r="LZ20" i="47"/>
  <c r="LY20" i="47"/>
  <c r="MA20" i="47"/>
  <c r="MG19" i="47"/>
  <c r="MD19" i="47"/>
  <c r="LZ19" i="47"/>
  <c r="MA19" i="47" s="1"/>
  <c r="LY19" i="47"/>
  <c r="MG18" i="47"/>
  <c r="MD18" i="47"/>
  <c r="LZ18" i="47"/>
  <c r="MA18" i="47" s="1"/>
  <c r="LY18" i="47"/>
  <c r="MG17" i="47"/>
  <c r="MD17" i="47"/>
  <c r="LZ17" i="47"/>
  <c r="LY17" i="47"/>
  <c r="MA17" i="47"/>
  <c r="MG16" i="47"/>
  <c r="MD16" i="47"/>
  <c r="LZ16" i="47"/>
  <c r="LY16" i="47"/>
  <c r="MA16" i="47"/>
  <c r="MG15" i="47"/>
  <c r="MD15" i="47"/>
  <c r="LZ15" i="47"/>
  <c r="LY15" i="47"/>
  <c r="MA15" i="47"/>
  <c r="MG14" i="47"/>
  <c r="MD14" i="47"/>
  <c r="LZ14" i="47"/>
  <c r="LY14" i="47"/>
  <c r="MA14" i="47"/>
  <c r="MG13" i="47"/>
  <c r="MD13" i="47"/>
  <c r="LZ13" i="47"/>
  <c r="MA13" i="47" s="1"/>
  <c r="LY13" i="47"/>
  <c r="MG12" i="47"/>
  <c r="MD12" i="47"/>
  <c r="LZ12" i="47"/>
  <c r="MA12" i="47" s="1"/>
  <c r="LY12" i="47"/>
  <c r="MG11" i="47"/>
  <c r="MD11" i="47"/>
  <c r="LZ11" i="47"/>
  <c r="MA11" i="47" s="1"/>
  <c r="LY11" i="47"/>
  <c r="MG10" i="47"/>
  <c r="MD10" i="47"/>
  <c r="LZ10" i="47"/>
  <c r="LY10" i="47"/>
  <c r="MA10" i="47" s="1"/>
  <c r="MG9" i="47"/>
  <c r="MD9" i="47"/>
  <c r="LZ9" i="47"/>
  <c r="LY9" i="47"/>
  <c r="MA9" i="47"/>
  <c r="MF8" i="47"/>
  <c r="MG8" i="47" s="1"/>
  <c r="ME8" i="47"/>
  <c r="MC8" i="47"/>
  <c r="MB8" i="47"/>
  <c r="MD8" i="47"/>
  <c r="LY8" i="47"/>
  <c r="LX23" i="47"/>
  <c r="LQ23" i="47"/>
  <c r="LP23" i="47"/>
  <c r="LR23" i="47"/>
  <c r="LX22" i="47"/>
  <c r="LU22" i="47"/>
  <c r="LQ22" i="47"/>
  <c r="LP22" i="47"/>
  <c r="LR22" i="47"/>
  <c r="LX21" i="47"/>
  <c r="LU21" i="47"/>
  <c r="LQ21" i="47"/>
  <c r="LP21" i="47"/>
  <c r="LR21" i="47"/>
  <c r="LX20" i="47"/>
  <c r="LU20" i="47"/>
  <c r="LQ20" i="47"/>
  <c r="LR20" i="47" s="1"/>
  <c r="LP20" i="47"/>
  <c r="LX19" i="47"/>
  <c r="LU19" i="47"/>
  <c r="LQ19" i="47"/>
  <c r="LR19" i="47" s="1"/>
  <c r="LP19" i="47"/>
  <c r="LX18" i="47"/>
  <c r="LU18" i="47"/>
  <c r="LQ18" i="47"/>
  <c r="LR18" i="47" s="1"/>
  <c r="LP18" i="47"/>
  <c r="LP8" i="47" s="1"/>
  <c r="LX17" i="47"/>
  <c r="LU17" i="47"/>
  <c r="LQ17" i="47"/>
  <c r="LP17" i="47"/>
  <c r="LR17" i="47" s="1"/>
  <c r="LX16" i="47"/>
  <c r="LU16" i="47"/>
  <c r="LQ16" i="47"/>
  <c r="LP16" i="47"/>
  <c r="LR16" i="47"/>
  <c r="LX15" i="47"/>
  <c r="LU15" i="47"/>
  <c r="LQ15" i="47"/>
  <c r="LP15" i="47"/>
  <c r="LR15" i="47"/>
  <c r="LX14" i="47"/>
  <c r="LU14" i="47"/>
  <c r="LQ14" i="47"/>
  <c r="LR14" i="47" s="1"/>
  <c r="LP14" i="47"/>
  <c r="LX13" i="47"/>
  <c r="LU13" i="47"/>
  <c r="LQ13" i="47"/>
  <c r="LR13" i="47" s="1"/>
  <c r="LP13" i="47"/>
  <c r="LX12" i="47"/>
  <c r="LU12" i="47"/>
  <c r="LQ12" i="47"/>
  <c r="LP12" i="47"/>
  <c r="LR12" i="47"/>
  <c r="LX11" i="47"/>
  <c r="LU11" i="47"/>
  <c r="LQ11" i="47"/>
  <c r="LP11" i="47"/>
  <c r="LR11" i="47"/>
  <c r="LX10" i="47"/>
  <c r="LU10" i="47"/>
  <c r="LQ10" i="47"/>
  <c r="LP10" i="47"/>
  <c r="LR10" i="47"/>
  <c r="LX9" i="47"/>
  <c r="LU9" i="47"/>
  <c r="LQ9" i="47"/>
  <c r="LP9" i="47"/>
  <c r="LR9" i="47"/>
  <c r="LW8" i="47"/>
  <c r="LX8" i="47" s="1"/>
  <c r="LV8" i="47"/>
  <c r="LT8" i="47"/>
  <c r="LS8" i="47"/>
  <c r="LU8" i="47"/>
  <c r="LO23" i="47"/>
  <c r="LH23" i="47"/>
  <c r="LG23" i="47"/>
  <c r="LI23" i="47"/>
  <c r="LO22" i="47"/>
  <c r="LL22" i="47"/>
  <c r="LH22" i="47"/>
  <c r="LG22" i="47"/>
  <c r="LI22" i="47"/>
  <c r="LO21" i="47"/>
  <c r="LL21" i="47"/>
  <c r="LH21" i="47"/>
  <c r="LI21" i="47" s="1"/>
  <c r="LG21" i="47"/>
  <c r="LO20" i="47"/>
  <c r="LL20" i="47"/>
  <c r="LH20" i="47"/>
  <c r="LI20" i="47" s="1"/>
  <c r="LG20" i="47"/>
  <c r="LO19" i="47"/>
  <c r="LL19" i="47"/>
  <c r="LH19" i="47"/>
  <c r="LG19" i="47"/>
  <c r="LI19" i="47"/>
  <c r="LO18" i="47"/>
  <c r="LL18" i="47"/>
  <c r="LH18" i="47"/>
  <c r="LG18" i="47"/>
  <c r="LI18" i="47"/>
  <c r="LO17" i="47"/>
  <c r="LL17" i="47"/>
  <c r="LH17" i="47"/>
  <c r="LG17" i="47"/>
  <c r="LI17" i="47"/>
  <c r="LO16" i="47"/>
  <c r="LL16" i="47"/>
  <c r="LH16" i="47"/>
  <c r="LG16" i="47"/>
  <c r="LI16" i="47"/>
  <c r="LO15" i="47"/>
  <c r="LL15" i="47"/>
  <c r="LH15" i="47"/>
  <c r="LI15" i="47" s="1"/>
  <c r="LG15" i="47"/>
  <c r="LO14" i="47"/>
  <c r="LL14" i="47"/>
  <c r="LH14" i="47"/>
  <c r="LI14" i="47" s="1"/>
  <c r="LG14" i="47"/>
  <c r="LO13" i="47"/>
  <c r="LL13" i="47"/>
  <c r="LH13" i="47"/>
  <c r="LI13" i="47" s="1"/>
  <c r="LG13" i="47"/>
  <c r="LG8" i="47" s="1"/>
  <c r="LO12" i="47"/>
  <c r="LL12" i="47"/>
  <c r="LH12" i="47"/>
  <c r="LG12" i="47"/>
  <c r="LI12" i="47"/>
  <c r="LO11" i="47"/>
  <c r="LL11" i="47"/>
  <c r="LH11" i="47"/>
  <c r="LG11" i="47"/>
  <c r="LI11" i="47"/>
  <c r="LO10" i="47"/>
  <c r="LL10" i="47"/>
  <c r="LH10" i="47"/>
  <c r="LG10" i="47"/>
  <c r="LI10" i="47"/>
  <c r="LO9" i="47"/>
  <c r="LL9" i="47"/>
  <c r="LH9" i="47"/>
  <c r="LH8" i="47" s="1"/>
  <c r="LI8" i="47" s="1"/>
  <c r="LG9" i="47"/>
  <c r="LN8" i="47"/>
  <c r="LM8" i="47"/>
  <c r="LO8" i="47"/>
  <c r="LK8" i="47"/>
  <c r="LL8" i="47" s="1"/>
  <c r="LJ8" i="47"/>
  <c r="DF9" i="48"/>
  <c r="DG9" i="48" s="1"/>
  <c r="CY9" i="48"/>
  <c r="LF23" i="47"/>
  <c r="KY23" i="47"/>
  <c r="KX23" i="47"/>
  <c r="KZ23" i="47"/>
  <c r="LF22" i="47"/>
  <c r="LC22" i="47"/>
  <c r="KY22" i="47"/>
  <c r="KX22" i="47"/>
  <c r="KZ22" i="47"/>
  <c r="LF21" i="47"/>
  <c r="LC21" i="47"/>
  <c r="KY21" i="47"/>
  <c r="KZ21" i="47" s="1"/>
  <c r="KX21" i="47"/>
  <c r="LF20" i="47"/>
  <c r="LC20" i="47"/>
  <c r="KY20" i="47"/>
  <c r="KZ20" i="47" s="1"/>
  <c r="KX20" i="47"/>
  <c r="LF19" i="47"/>
  <c r="LC19" i="47"/>
  <c r="KY19" i="47"/>
  <c r="KZ19" i="47" s="1"/>
  <c r="KX19" i="47"/>
  <c r="LF18" i="47"/>
  <c r="LC18" i="47"/>
  <c r="KY18" i="47"/>
  <c r="KZ18" i="47" s="1"/>
  <c r="KX18" i="47"/>
  <c r="KX8" i="47" s="1"/>
  <c r="LF17" i="47"/>
  <c r="LC17" i="47"/>
  <c r="KY17" i="47"/>
  <c r="KX17" i="47"/>
  <c r="KZ17" i="47"/>
  <c r="LF16" i="47"/>
  <c r="LC16" i="47"/>
  <c r="KY16" i="47"/>
  <c r="KX16" i="47"/>
  <c r="KZ16" i="47"/>
  <c r="LF15" i="47"/>
  <c r="LC15" i="47"/>
  <c r="KY15" i="47"/>
  <c r="KX15" i="47"/>
  <c r="KZ15" i="47"/>
  <c r="LF14" i="47"/>
  <c r="LC14" i="47"/>
  <c r="KY14" i="47"/>
  <c r="KZ14" i="47" s="1"/>
  <c r="KX14" i="47"/>
  <c r="LF13" i="47"/>
  <c r="LC13" i="47"/>
  <c r="KY13" i="47"/>
  <c r="KZ13" i="47" s="1"/>
  <c r="KX13" i="47"/>
  <c r="LF12" i="47"/>
  <c r="LC12" i="47"/>
  <c r="KY12" i="47"/>
  <c r="KX12" i="47"/>
  <c r="KZ12" i="47"/>
  <c r="LF11" i="47"/>
  <c r="LC11" i="47"/>
  <c r="KY11" i="47"/>
  <c r="KX11" i="47"/>
  <c r="KZ11" i="47"/>
  <c r="LF10" i="47"/>
  <c r="LC10" i="47"/>
  <c r="KY10" i="47"/>
  <c r="KX10" i="47"/>
  <c r="KZ10" i="47"/>
  <c r="LF9" i="47"/>
  <c r="LC9" i="47"/>
  <c r="KY9" i="47"/>
  <c r="KZ9" i="47" s="1"/>
  <c r="KX9" i="47"/>
  <c r="LE8" i="47"/>
  <c r="LF8" i="47" s="1"/>
  <c r="LD8" i="47"/>
  <c r="LB8" i="47"/>
  <c r="LA8" i="47"/>
  <c r="LC8" i="47"/>
  <c r="DE8" i="48"/>
  <c r="KW23" i="47"/>
  <c r="KP23" i="47"/>
  <c r="KO23" i="47"/>
  <c r="KQ23" i="47"/>
  <c r="KW22" i="47"/>
  <c r="KT22" i="47"/>
  <c r="KP22" i="47"/>
  <c r="KO22" i="47"/>
  <c r="KQ22" i="47"/>
  <c r="KW21" i="47"/>
  <c r="KT21" i="47"/>
  <c r="KP21" i="47"/>
  <c r="KQ21" i="47" s="1"/>
  <c r="KO21" i="47"/>
  <c r="KW20" i="47"/>
  <c r="KT20" i="47"/>
  <c r="KP20" i="47"/>
  <c r="KQ20" i="47" s="1"/>
  <c r="KO20" i="47"/>
  <c r="KW19" i="47"/>
  <c r="KT19" i="47"/>
  <c r="KP19" i="47"/>
  <c r="KQ19" i="47" s="1"/>
  <c r="KO19" i="47"/>
  <c r="KW18" i="47"/>
  <c r="KT18" i="47"/>
  <c r="KP18" i="47"/>
  <c r="KQ18" i="47" s="1"/>
  <c r="KO18" i="47"/>
  <c r="KO8" i="47" s="1"/>
  <c r="KW17" i="47"/>
  <c r="KT17" i="47"/>
  <c r="KP17" i="47"/>
  <c r="KO17" i="47"/>
  <c r="KQ17" i="47"/>
  <c r="KW16" i="47"/>
  <c r="KT16" i="47"/>
  <c r="KP16" i="47"/>
  <c r="KO16" i="47"/>
  <c r="KQ16" i="47"/>
  <c r="KW15" i="47"/>
  <c r="KT15" i="47"/>
  <c r="KP15" i="47"/>
  <c r="KO15" i="47"/>
  <c r="KQ15" i="47"/>
  <c r="KW14" i="47"/>
  <c r="KT14" i="47"/>
  <c r="KP14" i="47"/>
  <c r="KQ14" i="47" s="1"/>
  <c r="KO14" i="47"/>
  <c r="KW13" i="47"/>
  <c r="KT13" i="47"/>
  <c r="KP13" i="47"/>
  <c r="KQ13" i="47" s="1"/>
  <c r="KO13" i="47"/>
  <c r="KW12" i="47"/>
  <c r="KT12" i="47"/>
  <c r="KP12" i="47"/>
  <c r="KO12" i="47"/>
  <c r="KQ12" i="47"/>
  <c r="KW11" i="47"/>
  <c r="KT11" i="47"/>
  <c r="KP11" i="47"/>
  <c r="KO11" i="47"/>
  <c r="KQ11" i="47"/>
  <c r="KW10" i="47"/>
  <c r="KT10" i="47"/>
  <c r="KP10" i="47"/>
  <c r="KO10" i="47"/>
  <c r="KQ10" i="47"/>
  <c r="KW9" i="47"/>
  <c r="KT9" i="47"/>
  <c r="KP9" i="47"/>
  <c r="KQ9" i="47" s="1"/>
  <c r="KO9" i="47"/>
  <c r="KV8" i="47"/>
  <c r="KU8" i="47"/>
  <c r="KW8" i="47" s="1"/>
  <c r="KS8" i="47"/>
  <c r="KR8" i="47"/>
  <c r="KT8" i="47"/>
  <c r="KN23" i="47"/>
  <c r="KG23" i="47"/>
  <c r="KF23" i="47"/>
  <c r="KH23" i="47"/>
  <c r="KN22" i="47"/>
  <c r="KK22" i="47"/>
  <c r="KG22" i="47"/>
  <c r="KF22" i="47"/>
  <c r="KH22" i="47"/>
  <c r="KN21" i="47"/>
  <c r="KK21" i="47"/>
  <c r="KG21" i="47"/>
  <c r="KH21" i="47" s="1"/>
  <c r="KF21" i="47"/>
  <c r="KN20" i="47"/>
  <c r="KK20" i="47"/>
  <c r="KG20" i="47"/>
  <c r="KH20" i="47" s="1"/>
  <c r="KF20" i="47"/>
  <c r="KN19" i="47"/>
  <c r="KK19" i="47"/>
  <c r="KG19" i="47"/>
  <c r="KF19" i="47"/>
  <c r="KH19" i="47"/>
  <c r="KN18" i="47"/>
  <c r="KK18" i="47"/>
  <c r="KG18" i="47"/>
  <c r="KF18" i="47"/>
  <c r="KH18" i="47"/>
  <c r="KN17" i="47"/>
  <c r="KK17" i="47"/>
  <c r="KG17" i="47"/>
  <c r="KF17" i="47"/>
  <c r="KH17" i="47"/>
  <c r="KN16" i="47"/>
  <c r="KK16" i="47"/>
  <c r="KG16" i="47"/>
  <c r="KH16" i="47" s="1"/>
  <c r="KF16" i="47"/>
  <c r="KN15" i="47"/>
  <c r="KK15" i="47"/>
  <c r="KG15" i="47"/>
  <c r="KH15" i="47" s="1"/>
  <c r="KF15" i="47"/>
  <c r="KN14" i="47"/>
  <c r="KK14" i="47"/>
  <c r="KG14" i="47"/>
  <c r="KH14" i="47" s="1"/>
  <c r="KF14" i="47"/>
  <c r="KN13" i="47"/>
  <c r="KK13" i="47"/>
  <c r="KG13" i="47"/>
  <c r="KF13" i="47"/>
  <c r="KF8" i="47" s="1"/>
  <c r="KN12" i="47"/>
  <c r="KK12" i="47"/>
  <c r="KG12" i="47"/>
  <c r="KF12" i="47"/>
  <c r="KH12" i="47"/>
  <c r="KN11" i="47"/>
  <c r="KK11" i="47"/>
  <c r="KG11" i="47"/>
  <c r="KF11" i="47"/>
  <c r="KH11" i="47"/>
  <c r="KN10" i="47"/>
  <c r="KK10" i="47"/>
  <c r="KG10" i="47"/>
  <c r="KF10" i="47"/>
  <c r="KH10" i="47"/>
  <c r="KN9" i="47"/>
  <c r="KK9" i="47"/>
  <c r="KG9" i="47"/>
  <c r="KG8" i="47" s="1"/>
  <c r="KH8" i="47" s="1"/>
  <c r="KF9" i="47"/>
  <c r="KM8" i="47"/>
  <c r="KL8" i="47"/>
  <c r="KN8" i="47"/>
  <c r="KJ8" i="47"/>
  <c r="KK8" i="47" s="1"/>
  <c r="KI8" i="47"/>
  <c r="CK21" i="48"/>
  <c r="CL21" i="48" s="1"/>
  <c r="CE21" i="48"/>
  <c r="CE9" i="48"/>
  <c r="CF9" i="48"/>
  <c r="KE23" i="47"/>
  <c r="JX23" i="47"/>
  <c r="JY23" i="47" s="1"/>
  <c r="JW23" i="47"/>
  <c r="KE22" i="47"/>
  <c r="KB22" i="47"/>
  <c r="JX22" i="47"/>
  <c r="JY22" i="47"/>
  <c r="JW22" i="47"/>
  <c r="KE21" i="47"/>
  <c r="KB21" i="47"/>
  <c r="JX21" i="47"/>
  <c r="JY21" i="47" s="1"/>
  <c r="JW21" i="47"/>
  <c r="KE20" i="47"/>
  <c r="KB20" i="47"/>
  <c r="JX20" i="47"/>
  <c r="JW20" i="47"/>
  <c r="KE19" i="47"/>
  <c r="KB19" i="47"/>
  <c r="JX19" i="47"/>
  <c r="JY19" i="47" s="1"/>
  <c r="JW19" i="47"/>
  <c r="KE18" i="47"/>
  <c r="KB18" i="47"/>
  <c r="JX18" i="47"/>
  <c r="JW18" i="47"/>
  <c r="JY18" i="47" s="1"/>
  <c r="KE17" i="47"/>
  <c r="KB17" i="47"/>
  <c r="JX17" i="47"/>
  <c r="JW17" i="47"/>
  <c r="KE16" i="47"/>
  <c r="KB16" i="47"/>
  <c r="JX16" i="47"/>
  <c r="JY16" i="47" s="1"/>
  <c r="JW16" i="47"/>
  <c r="KE15" i="47"/>
  <c r="KB15" i="47"/>
  <c r="JX15" i="47"/>
  <c r="JW15" i="47"/>
  <c r="JY15" i="47" s="1"/>
  <c r="KE14" i="47"/>
  <c r="KB14" i="47"/>
  <c r="JX14" i="47"/>
  <c r="JW14" i="47"/>
  <c r="KE13" i="47"/>
  <c r="KB13" i="47"/>
  <c r="JX13" i="47"/>
  <c r="JY13" i="47" s="1"/>
  <c r="JW13" i="47"/>
  <c r="KE12" i="47"/>
  <c r="KB12" i="47"/>
  <c r="JX12" i="47"/>
  <c r="JY12" i="47" s="1"/>
  <c r="JW12" i="47"/>
  <c r="KE11" i="47"/>
  <c r="KB11" i="47"/>
  <c r="JX11" i="47"/>
  <c r="JW11" i="47"/>
  <c r="KE10" i="47"/>
  <c r="KB10" i="47"/>
  <c r="JX10" i="47"/>
  <c r="JY10" i="47" s="1"/>
  <c r="JW10" i="47"/>
  <c r="KE9" i="47"/>
  <c r="KB9" i="47"/>
  <c r="JX9" i="47"/>
  <c r="JX8" i="47" s="1"/>
  <c r="JW9" i="47"/>
  <c r="JW8" i="47" s="1"/>
  <c r="KD8" i="47"/>
  <c r="KC8" i="47"/>
  <c r="KA8" i="47"/>
  <c r="KB8" i="47" s="1"/>
  <c r="JZ8" i="47"/>
  <c r="KE8" i="47"/>
  <c r="JY14" i="47"/>
  <c r="JY20" i="47"/>
  <c r="JY11" i="47"/>
  <c r="JY17" i="47"/>
  <c r="BV10" i="48"/>
  <c r="BX9" i="48"/>
  <c r="DH9" i="48" s="1"/>
  <c r="JL8" i="47"/>
  <c r="JV23" i="47"/>
  <c r="JO23" i="47"/>
  <c r="JN23" i="47"/>
  <c r="JP23" i="47"/>
  <c r="JV22" i="47"/>
  <c r="JS22" i="47"/>
  <c r="JO22" i="47"/>
  <c r="JN22" i="47"/>
  <c r="JP22" i="47"/>
  <c r="JV21" i="47"/>
  <c r="JS21" i="47"/>
  <c r="JO21" i="47"/>
  <c r="JN21" i="47"/>
  <c r="JV20" i="47"/>
  <c r="JS20" i="47"/>
  <c r="JO20" i="47"/>
  <c r="JP20" i="47" s="1"/>
  <c r="JN20" i="47"/>
  <c r="JV19" i="47"/>
  <c r="JS19" i="47"/>
  <c r="JO19" i="47"/>
  <c r="JN19" i="47"/>
  <c r="JV18" i="47"/>
  <c r="JS18" i="47"/>
  <c r="JO18" i="47"/>
  <c r="JN18" i="47"/>
  <c r="JP18" i="47"/>
  <c r="JV17" i="47"/>
  <c r="JS17" i="47"/>
  <c r="JO17" i="47"/>
  <c r="JP17" i="47" s="1"/>
  <c r="JN17" i="47"/>
  <c r="JV16" i="47"/>
  <c r="JS16" i="47"/>
  <c r="JO16" i="47"/>
  <c r="JP16" i="47" s="1"/>
  <c r="JN16" i="47"/>
  <c r="JV15" i="47"/>
  <c r="JS15" i="47"/>
  <c r="JO15" i="47"/>
  <c r="JN15" i="47"/>
  <c r="JV14" i="47"/>
  <c r="JS14" i="47"/>
  <c r="JO14" i="47"/>
  <c r="JN14" i="47"/>
  <c r="JP14" i="47"/>
  <c r="JV13" i="47"/>
  <c r="JS13" i="47"/>
  <c r="JO13" i="47"/>
  <c r="JN13" i="47"/>
  <c r="JV12" i="47"/>
  <c r="JS12" i="47"/>
  <c r="JO12" i="47"/>
  <c r="JP12" i="47" s="1"/>
  <c r="JN12" i="47"/>
  <c r="JV11" i="47"/>
  <c r="JS11" i="47"/>
  <c r="JO11" i="47"/>
  <c r="JN11" i="47"/>
  <c r="JV10" i="47"/>
  <c r="JS10" i="47"/>
  <c r="JO10" i="47"/>
  <c r="JN10" i="47"/>
  <c r="JP10" i="47"/>
  <c r="JV9" i="47"/>
  <c r="JS9" i="47"/>
  <c r="JO9" i="47"/>
  <c r="JN9" i="47"/>
  <c r="JU8" i="47"/>
  <c r="JT8" i="47"/>
  <c r="JR8" i="47"/>
  <c r="JS8" i="47" s="1"/>
  <c r="JQ8" i="47"/>
  <c r="JM23" i="47"/>
  <c r="JF23" i="47"/>
  <c r="JE23" i="47"/>
  <c r="JG23" i="47"/>
  <c r="JM22" i="47"/>
  <c r="JJ22" i="47"/>
  <c r="JF22" i="47"/>
  <c r="JE22" i="47"/>
  <c r="JG22" i="47"/>
  <c r="JM21" i="47"/>
  <c r="JJ21" i="47"/>
  <c r="JF21" i="47"/>
  <c r="JE21" i="47"/>
  <c r="JG21" i="47"/>
  <c r="JM20" i="47"/>
  <c r="JJ20" i="47"/>
  <c r="JF20" i="47"/>
  <c r="JG20" i="47" s="1"/>
  <c r="JE20" i="47"/>
  <c r="JM19" i="47"/>
  <c r="JJ19" i="47"/>
  <c r="JF19" i="47"/>
  <c r="JG19" i="47" s="1"/>
  <c r="JE19" i="47"/>
  <c r="JM18" i="47"/>
  <c r="JJ18" i="47"/>
  <c r="JF18" i="47"/>
  <c r="JG18" i="47" s="1"/>
  <c r="JE18" i="47"/>
  <c r="JE8" i="47" s="1"/>
  <c r="JM17" i="47"/>
  <c r="JJ17" i="47"/>
  <c r="JF17" i="47"/>
  <c r="JE17" i="47"/>
  <c r="JG17" i="47" s="1"/>
  <c r="JM16" i="47"/>
  <c r="JJ16" i="47"/>
  <c r="JF16" i="47"/>
  <c r="JE16" i="47"/>
  <c r="JG16" i="47"/>
  <c r="JM15" i="47"/>
  <c r="JJ15" i="47"/>
  <c r="JF15" i="47"/>
  <c r="JE15" i="47"/>
  <c r="JG15" i="47"/>
  <c r="JM14" i="47"/>
  <c r="JJ14" i="47"/>
  <c r="JF14" i="47"/>
  <c r="JG14" i="47" s="1"/>
  <c r="JE14" i="47"/>
  <c r="JM13" i="47"/>
  <c r="JJ13" i="47"/>
  <c r="JF13" i="47"/>
  <c r="JG13" i="47" s="1"/>
  <c r="JE13" i="47"/>
  <c r="JM12" i="47"/>
  <c r="JJ12" i="47"/>
  <c r="JF12" i="47"/>
  <c r="JG12" i="47" s="1"/>
  <c r="JE12" i="47"/>
  <c r="JM11" i="47"/>
  <c r="JJ11" i="47"/>
  <c r="JF11" i="47"/>
  <c r="JE11" i="47"/>
  <c r="JG11" i="47"/>
  <c r="JM10" i="47"/>
  <c r="JJ10" i="47"/>
  <c r="JF10" i="47"/>
  <c r="JE10" i="47"/>
  <c r="JG10" i="47"/>
  <c r="JM9" i="47"/>
  <c r="JJ9" i="47"/>
  <c r="JF9" i="47"/>
  <c r="JE9" i="47"/>
  <c r="JG9" i="47"/>
  <c r="JK8" i="47"/>
  <c r="JM8" i="47"/>
  <c r="JI8" i="47"/>
  <c r="JJ8" i="47" s="1"/>
  <c r="JH8" i="47"/>
  <c r="BF9" i="48"/>
  <c r="AT9" i="48"/>
  <c r="JD23" i="47"/>
  <c r="IW23" i="47"/>
  <c r="IV23" i="47"/>
  <c r="IX23" i="47"/>
  <c r="JD22" i="47"/>
  <c r="JA22" i="47"/>
  <c r="IW22" i="47"/>
  <c r="IV22" i="47"/>
  <c r="IX22" i="47"/>
  <c r="JD21" i="47"/>
  <c r="JA21" i="47"/>
  <c r="IW21" i="47"/>
  <c r="IX21" i="47" s="1"/>
  <c r="IV21" i="47"/>
  <c r="JD20" i="47"/>
  <c r="JA20" i="47"/>
  <c r="IW20" i="47"/>
  <c r="IX20" i="47" s="1"/>
  <c r="IV20" i="47"/>
  <c r="JD19" i="47"/>
  <c r="JA19" i="47"/>
  <c r="IW19" i="47"/>
  <c r="IX19" i="47" s="1"/>
  <c r="IV19" i="47"/>
  <c r="JD18" i="47"/>
  <c r="JA18" i="47"/>
  <c r="IW18" i="47"/>
  <c r="IX18" i="47" s="1"/>
  <c r="IV18" i="47"/>
  <c r="JD17" i="47"/>
  <c r="JA17" i="47"/>
  <c r="IW17" i="47"/>
  <c r="IV17" i="47"/>
  <c r="IX17" i="47" s="1"/>
  <c r="JD16" i="47"/>
  <c r="JA16" i="47"/>
  <c r="IW16" i="47"/>
  <c r="IV16" i="47"/>
  <c r="IX16" i="47"/>
  <c r="JD15" i="47"/>
  <c r="JA15" i="47"/>
  <c r="IW15" i="47"/>
  <c r="IV15" i="47"/>
  <c r="IX15" i="47"/>
  <c r="JD14" i="47"/>
  <c r="JA14" i="47"/>
  <c r="IW14" i="47"/>
  <c r="IX14" i="47" s="1"/>
  <c r="IV14" i="47"/>
  <c r="JD13" i="47"/>
  <c r="JA13" i="47"/>
  <c r="IW13" i="47"/>
  <c r="IX13" i="47" s="1"/>
  <c r="IV13" i="47"/>
  <c r="JD12" i="47"/>
  <c r="JA12" i="47"/>
  <c r="IW12" i="47"/>
  <c r="IX12" i="47" s="1"/>
  <c r="IV12" i="47"/>
  <c r="JD11" i="47"/>
  <c r="JA11" i="47"/>
  <c r="IW11" i="47"/>
  <c r="IV11" i="47"/>
  <c r="IX11" i="47"/>
  <c r="JD10" i="47"/>
  <c r="JA10" i="47"/>
  <c r="IW10" i="47"/>
  <c r="IV10" i="47"/>
  <c r="IX10" i="47"/>
  <c r="JD9" i="47"/>
  <c r="JA9" i="47"/>
  <c r="IW9" i="47"/>
  <c r="IX9" i="47" s="1"/>
  <c r="IV9" i="47"/>
  <c r="JC8" i="47"/>
  <c r="JD8" i="47" s="1"/>
  <c r="JB8" i="47"/>
  <c r="IZ8" i="47"/>
  <c r="IY8" i="47"/>
  <c r="JA8" i="47"/>
  <c r="AK9" i="48"/>
  <c r="S9" i="48"/>
  <c r="AB9" i="48"/>
  <c r="BC9" i="48"/>
  <c r="IU23" i="47"/>
  <c r="IN23" i="47"/>
  <c r="IO23" i="47" s="1"/>
  <c r="IM23" i="47"/>
  <c r="IU22" i="47"/>
  <c r="IR22" i="47"/>
  <c r="IN22" i="47"/>
  <c r="IO22" i="47" s="1"/>
  <c r="IM22" i="47"/>
  <c r="IU21" i="47"/>
  <c r="IR21" i="47"/>
  <c r="IN21" i="47"/>
  <c r="IO21" i="47" s="1"/>
  <c r="IM21" i="47"/>
  <c r="IU20" i="47"/>
  <c r="IR20" i="47"/>
  <c r="IN20" i="47"/>
  <c r="IM20" i="47"/>
  <c r="IO20" i="47" s="1"/>
  <c r="IU19" i="47"/>
  <c r="IR19" i="47"/>
  <c r="IN19" i="47"/>
  <c r="IM19" i="47"/>
  <c r="IO19" i="47"/>
  <c r="IU18" i="47"/>
  <c r="IR18" i="47"/>
  <c r="IN18" i="47"/>
  <c r="IM18" i="47"/>
  <c r="IO18" i="47"/>
  <c r="IU17" i="47"/>
  <c r="IR17" i="47"/>
  <c r="IN17" i="47"/>
  <c r="IO17" i="47" s="1"/>
  <c r="IM17" i="47"/>
  <c r="IU16" i="47"/>
  <c r="IR16" i="47"/>
  <c r="IN16" i="47"/>
  <c r="IO16" i="47" s="1"/>
  <c r="IM16" i="47"/>
  <c r="IU15" i="47"/>
  <c r="IR15" i="47"/>
  <c r="IN15" i="47"/>
  <c r="IO15" i="47" s="1"/>
  <c r="IM15" i="47"/>
  <c r="IU14" i="47"/>
  <c r="IR14" i="47"/>
  <c r="IN14" i="47"/>
  <c r="IM14" i="47"/>
  <c r="IO14" i="47"/>
  <c r="IU13" i="47"/>
  <c r="IR13" i="47"/>
  <c r="IN13" i="47"/>
  <c r="IM13" i="47"/>
  <c r="IO13" i="47"/>
  <c r="IU12" i="47"/>
  <c r="IR12" i="47"/>
  <c r="IN12" i="47"/>
  <c r="IO12" i="47" s="1"/>
  <c r="IM12" i="47"/>
  <c r="IU11" i="47"/>
  <c r="IR11" i="47"/>
  <c r="IN11" i="47"/>
  <c r="IO11" i="47" s="1"/>
  <c r="IM11" i="47"/>
  <c r="IU10" i="47"/>
  <c r="IR10" i="47"/>
  <c r="IN10" i="47"/>
  <c r="IO10" i="47" s="1"/>
  <c r="IM10" i="47"/>
  <c r="IU9" i="47"/>
  <c r="IR9" i="47"/>
  <c r="IN9" i="47"/>
  <c r="IN8" i="47" s="1"/>
  <c r="IM9" i="47"/>
  <c r="IM8" i="47" s="1"/>
  <c r="IT8" i="47"/>
  <c r="IS8" i="47"/>
  <c r="IU8" i="47"/>
  <c r="IQ8" i="47"/>
  <c r="IR8" i="47" s="1"/>
  <c r="IP8" i="47"/>
  <c r="IH8" i="47"/>
  <c r="II8" i="47" s="1"/>
  <c r="IL23" i="47"/>
  <c r="IE23" i="47"/>
  <c r="IF23" i="47" s="1"/>
  <c r="ID23" i="47"/>
  <c r="IL22" i="47"/>
  <c r="II22" i="47"/>
  <c r="IE22" i="47"/>
  <c r="IF22" i="47" s="1"/>
  <c r="ID22" i="47"/>
  <c r="IL21" i="47"/>
  <c r="II21" i="47"/>
  <c r="IE21" i="47"/>
  <c r="IF21" i="47" s="1"/>
  <c r="ID21" i="47"/>
  <c r="IL20" i="47"/>
  <c r="II20" i="47"/>
  <c r="IE20" i="47"/>
  <c r="ID20" i="47"/>
  <c r="IF20" i="47" s="1"/>
  <c r="IL19" i="47"/>
  <c r="II19" i="47"/>
  <c r="IE19" i="47"/>
  <c r="ID19" i="47"/>
  <c r="IF19" i="47"/>
  <c r="IL18" i="47"/>
  <c r="II18" i="47"/>
  <c r="IE18" i="47"/>
  <c r="ID18" i="47"/>
  <c r="IF18" i="47"/>
  <c r="IL17" i="47"/>
  <c r="II17" i="47"/>
  <c r="IE17" i="47"/>
  <c r="ID17" i="47"/>
  <c r="IF17" i="47" s="1"/>
  <c r="IL16" i="47"/>
  <c r="II16" i="47"/>
  <c r="IE16" i="47"/>
  <c r="IF16" i="47" s="1"/>
  <c r="ID16" i="47"/>
  <c r="IL15" i="47"/>
  <c r="II15" i="47"/>
  <c r="IE15" i="47"/>
  <c r="IF15" i="47" s="1"/>
  <c r="ID15" i="47"/>
  <c r="IL14" i="47"/>
  <c r="II14" i="47"/>
  <c r="IE14" i="47"/>
  <c r="ID14" i="47"/>
  <c r="IF14" i="47"/>
  <c r="IL13" i="47"/>
  <c r="II13" i="47"/>
  <c r="IE13" i="47"/>
  <c r="ID13" i="47"/>
  <c r="IF13" i="47"/>
  <c r="IL12" i="47"/>
  <c r="II12" i="47"/>
  <c r="IE12" i="47"/>
  <c r="IF12" i="47" s="1"/>
  <c r="ID12" i="47"/>
  <c r="IL11" i="47"/>
  <c r="II11" i="47"/>
  <c r="IE11" i="47"/>
  <c r="IF11" i="47" s="1"/>
  <c r="ID11" i="47"/>
  <c r="IL10" i="47"/>
  <c r="II10" i="47"/>
  <c r="IE10" i="47"/>
  <c r="IF10" i="47" s="1"/>
  <c r="ID10" i="47"/>
  <c r="IL9" i="47"/>
  <c r="II9" i="47"/>
  <c r="IE9" i="47"/>
  <c r="IE8" i="47" s="1"/>
  <c r="ID9" i="47"/>
  <c r="ID8" i="47" s="1"/>
  <c r="IK8" i="47"/>
  <c r="IJ8" i="47"/>
  <c r="IL8" i="47"/>
  <c r="IG8" i="47"/>
  <c r="IU21" i="48"/>
  <c r="IR21" i="48"/>
  <c r="IU20" i="48"/>
  <c r="IR20" i="48"/>
  <c r="IU19" i="48"/>
  <c r="IR19" i="48"/>
  <c r="IU18" i="48"/>
  <c r="IR18" i="48"/>
  <c r="IU17" i="48"/>
  <c r="IR17" i="48"/>
  <c r="IU16" i="48"/>
  <c r="IR16" i="48"/>
  <c r="IU15" i="48"/>
  <c r="IR15" i="48"/>
  <c r="IU14" i="48"/>
  <c r="IR14" i="48"/>
  <c r="IU13" i="48"/>
  <c r="IR13" i="48"/>
  <c r="IU12" i="48"/>
  <c r="IR12" i="48"/>
  <c r="IU11" i="48"/>
  <c r="IR11" i="48"/>
  <c r="IU10" i="48"/>
  <c r="IR10" i="48"/>
  <c r="IU9" i="48"/>
  <c r="IR9" i="48"/>
  <c r="IL21" i="48"/>
  <c r="II21" i="48"/>
  <c r="IL20" i="48"/>
  <c r="II20" i="48"/>
  <c r="IL19" i="48"/>
  <c r="II19" i="48"/>
  <c r="IL18" i="48"/>
  <c r="II18" i="48"/>
  <c r="IL17" i="48"/>
  <c r="II17" i="48"/>
  <c r="IL16" i="48"/>
  <c r="II16" i="48"/>
  <c r="IL15" i="48"/>
  <c r="II15" i="48"/>
  <c r="IL14" i="48"/>
  <c r="II14" i="48"/>
  <c r="IL13" i="48"/>
  <c r="II13" i="48"/>
  <c r="IL12" i="48"/>
  <c r="II12" i="48"/>
  <c r="IL11" i="48"/>
  <c r="II11" i="48"/>
  <c r="IL10" i="48"/>
  <c r="II10" i="48"/>
  <c r="IL9" i="48"/>
  <c r="II9" i="48"/>
  <c r="IC21" i="48"/>
  <c r="HZ21" i="48"/>
  <c r="IC20" i="48"/>
  <c r="HZ20" i="48"/>
  <c r="IC19" i="48"/>
  <c r="HZ19" i="48"/>
  <c r="IC18" i="48"/>
  <c r="HZ18" i="48"/>
  <c r="IC17" i="48"/>
  <c r="HZ17" i="48"/>
  <c r="IC16" i="48"/>
  <c r="HZ16" i="48"/>
  <c r="IC15" i="48"/>
  <c r="HZ15" i="48"/>
  <c r="IC14" i="48"/>
  <c r="HZ14" i="48"/>
  <c r="IC13" i="48"/>
  <c r="HZ13" i="48"/>
  <c r="IC12" i="48"/>
  <c r="HZ12" i="48"/>
  <c r="IC11" i="48"/>
  <c r="HZ11" i="48"/>
  <c r="IC10" i="48"/>
  <c r="HZ10" i="48"/>
  <c r="IC9" i="48"/>
  <c r="HZ9" i="48"/>
  <c r="HQ21" i="48"/>
  <c r="HN21" i="48"/>
  <c r="HQ20" i="48"/>
  <c r="HN20" i="48"/>
  <c r="HQ19" i="48"/>
  <c r="HN19" i="48"/>
  <c r="HQ18" i="48"/>
  <c r="HN18" i="48"/>
  <c r="HQ17" i="48"/>
  <c r="HN17" i="48"/>
  <c r="HQ16" i="48"/>
  <c r="HN16" i="48"/>
  <c r="HQ15" i="48"/>
  <c r="HN15" i="48"/>
  <c r="HQ14" i="48"/>
  <c r="HN14" i="48"/>
  <c r="HQ13" i="48"/>
  <c r="HN13" i="48"/>
  <c r="HQ12" i="48"/>
  <c r="HN12" i="48"/>
  <c r="HQ11" i="48"/>
  <c r="HN11" i="48"/>
  <c r="HQ10" i="48"/>
  <c r="HN10" i="48"/>
  <c r="HQ9" i="48"/>
  <c r="HN9" i="48"/>
  <c r="HH21" i="48"/>
  <c r="HE21" i="48"/>
  <c r="HH20" i="48"/>
  <c r="HE20" i="48"/>
  <c r="HH19" i="48"/>
  <c r="HE19" i="48"/>
  <c r="HH18" i="48"/>
  <c r="HE18" i="48"/>
  <c r="HH17" i="48"/>
  <c r="HE17" i="48"/>
  <c r="HH16" i="48"/>
  <c r="HE16" i="48"/>
  <c r="HH15" i="48"/>
  <c r="HE15" i="48"/>
  <c r="HH14" i="48"/>
  <c r="HE14" i="48"/>
  <c r="HH13" i="48"/>
  <c r="HE13" i="48"/>
  <c r="HH12" i="48"/>
  <c r="HE12" i="48"/>
  <c r="HH11" i="48"/>
  <c r="HE11" i="48"/>
  <c r="HH10" i="48"/>
  <c r="HE10" i="48"/>
  <c r="HH9" i="48"/>
  <c r="HE9" i="48"/>
  <c r="GY21" i="48"/>
  <c r="GV21" i="48"/>
  <c r="GY20" i="48"/>
  <c r="GV20" i="48"/>
  <c r="GY19" i="48"/>
  <c r="GV19" i="48"/>
  <c r="GY18" i="48"/>
  <c r="GV18" i="48"/>
  <c r="GY17" i="48"/>
  <c r="GV17" i="48"/>
  <c r="GY16" i="48"/>
  <c r="GV16" i="48"/>
  <c r="GY15" i="48"/>
  <c r="GV15" i="48"/>
  <c r="GY14" i="48"/>
  <c r="GV14" i="48"/>
  <c r="GY13" i="48"/>
  <c r="GV13" i="48"/>
  <c r="GY12" i="48"/>
  <c r="GV12" i="48"/>
  <c r="GY11" i="48"/>
  <c r="GV11" i="48"/>
  <c r="GY10" i="48"/>
  <c r="GV10" i="48"/>
  <c r="GY9" i="48"/>
  <c r="GV9" i="48"/>
  <c r="GP21" i="48"/>
  <c r="GM21" i="48"/>
  <c r="GP20" i="48"/>
  <c r="GM20" i="48"/>
  <c r="GP19" i="48"/>
  <c r="GM19" i="48"/>
  <c r="GP18" i="48"/>
  <c r="GM18" i="48"/>
  <c r="GP17" i="48"/>
  <c r="GM17" i="48"/>
  <c r="GP16" i="48"/>
  <c r="GM16" i="48"/>
  <c r="GP15" i="48"/>
  <c r="GM15" i="48"/>
  <c r="GP14" i="48"/>
  <c r="GM14" i="48"/>
  <c r="GP13" i="48"/>
  <c r="GM13" i="48"/>
  <c r="GP12" i="48"/>
  <c r="GM12" i="48"/>
  <c r="GP11" i="48"/>
  <c r="GM11" i="48"/>
  <c r="GP10" i="48"/>
  <c r="GM10" i="48"/>
  <c r="GP9" i="48"/>
  <c r="GM9" i="48"/>
  <c r="GG21" i="48"/>
  <c r="GD21" i="48"/>
  <c r="GG20" i="48"/>
  <c r="GD20" i="48"/>
  <c r="GG19" i="48"/>
  <c r="GD19" i="48"/>
  <c r="GG18" i="48"/>
  <c r="GD18" i="48"/>
  <c r="GG17" i="48"/>
  <c r="GD17" i="48"/>
  <c r="GG16" i="48"/>
  <c r="GD16" i="48"/>
  <c r="GG15" i="48"/>
  <c r="GD15" i="48"/>
  <c r="GG14" i="48"/>
  <c r="GD14" i="48"/>
  <c r="GG13" i="48"/>
  <c r="GD13" i="48"/>
  <c r="GG12" i="48"/>
  <c r="GD12" i="48"/>
  <c r="GG11" i="48"/>
  <c r="GD11" i="48"/>
  <c r="GG10" i="48"/>
  <c r="GD10" i="48"/>
  <c r="GG9" i="48"/>
  <c r="GD9" i="48"/>
  <c r="FX21" i="48"/>
  <c r="FU21" i="48"/>
  <c r="FX20" i="48"/>
  <c r="FU20" i="48"/>
  <c r="FX19" i="48"/>
  <c r="FU19" i="48"/>
  <c r="FX18" i="48"/>
  <c r="FU18" i="48"/>
  <c r="FX17" i="48"/>
  <c r="FU17" i="48"/>
  <c r="FX16" i="48"/>
  <c r="FU16" i="48"/>
  <c r="FX15" i="48"/>
  <c r="FU15" i="48"/>
  <c r="FX14" i="48"/>
  <c r="FU14" i="48"/>
  <c r="FX13" i="48"/>
  <c r="FU13" i="48"/>
  <c r="FX12" i="48"/>
  <c r="FU12" i="48"/>
  <c r="FX11" i="48"/>
  <c r="FU11" i="48"/>
  <c r="FX10" i="48"/>
  <c r="FU10" i="48"/>
  <c r="FX9" i="48"/>
  <c r="FU9" i="48"/>
  <c r="FL21" i="48"/>
  <c r="FI21" i="48"/>
  <c r="FL20" i="48"/>
  <c r="FI20" i="48"/>
  <c r="FL19" i="48"/>
  <c r="FI19" i="48"/>
  <c r="FL18" i="48"/>
  <c r="FI18" i="48"/>
  <c r="FL17" i="48"/>
  <c r="FI17" i="48"/>
  <c r="FL16" i="48"/>
  <c r="FI16" i="48"/>
  <c r="FL15" i="48"/>
  <c r="FI15" i="48"/>
  <c r="FL14" i="48"/>
  <c r="FI14" i="48"/>
  <c r="FL13" i="48"/>
  <c r="FI13" i="48"/>
  <c r="FL12" i="48"/>
  <c r="FI12" i="48"/>
  <c r="FL11" i="48"/>
  <c r="FI11" i="48"/>
  <c r="FL10" i="48"/>
  <c r="FI10" i="48"/>
  <c r="FL9" i="48"/>
  <c r="FI9" i="48"/>
  <c r="FC21" i="48"/>
  <c r="EZ21" i="48"/>
  <c r="FC20" i="48"/>
  <c r="EZ20" i="48"/>
  <c r="FC19" i="48"/>
  <c r="EZ19" i="48"/>
  <c r="FC18" i="48"/>
  <c r="EZ18" i="48"/>
  <c r="FC17" i="48"/>
  <c r="EZ17" i="48"/>
  <c r="FC16" i="48"/>
  <c r="EZ16" i="48"/>
  <c r="FC15" i="48"/>
  <c r="EZ15" i="48"/>
  <c r="FC14" i="48"/>
  <c r="EZ14" i="48"/>
  <c r="FC13" i="48"/>
  <c r="EZ13" i="48"/>
  <c r="FC12" i="48"/>
  <c r="EZ12" i="48"/>
  <c r="FC11" i="48"/>
  <c r="EZ11" i="48"/>
  <c r="FC10" i="48"/>
  <c r="EZ10" i="48"/>
  <c r="FC9" i="48"/>
  <c r="EZ9" i="48"/>
  <c r="ET21" i="48"/>
  <c r="EQ21" i="48"/>
  <c r="ET20" i="48"/>
  <c r="EQ20" i="48"/>
  <c r="ET19" i="48"/>
  <c r="EQ19" i="48"/>
  <c r="ET18" i="48"/>
  <c r="EQ18" i="48"/>
  <c r="ET17" i="48"/>
  <c r="EQ17" i="48"/>
  <c r="ET16" i="48"/>
  <c r="EQ16" i="48"/>
  <c r="ET15" i="48"/>
  <c r="EQ15" i="48"/>
  <c r="ET14" i="48"/>
  <c r="EQ14" i="48"/>
  <c r="ET13" i="48"/>
  <c r="EQ13" i="48"/>
  <c r="ET12" i="48"/>
  <c r="EQ12" i="48"/>
  <c r="ET11" i="48"/>
  <c r="EQ11" i="48"/>
  <c r="ET10" i="48"/>
  <c r="EQ10" i="48"/>
  <c r="ET9" i="48"/>
  <c r="EQ9" i="48"/>
  <c r="EK21" i="48"/>
  <c r="EH21" i="48"/>
  <c r="EK20" i="48"/>
  <c r="EH20" i="48"/>
  <c r="EK19" i="48"/>
  <c r="EH19" i="48"/>
  <c r="EK18" i="48"/>
  <c r="EH18" i="48"/>
  <c r="EK17" i="48"/>
  <c r="EH17" i="48"/>
  <c r="EK16" i="48"/>
  <c r="EH16" i="48"/>
  <c r="EK15" i="48"/>
  <c r="EH15" i="48"/>
  <c r="EK14" i="48"/>
  <c r="EH14" i="48"/>
  <c r="EK13" i="48"/>
  <c r="EH13" i="48"/>
  <c r="EK12" i="48"/>
  <c r="EH12" i="48"/>
  <c r="EK11" i="48"/>
  <c r="EH11" i="48"/>
  <c r="EK10" i="48"/>
  <c r="EH10" i="48"/>
  <c r="EK9" i="48"/>
  <c r="EH9" i="48"/>
  <c r="EB21" i="48"/>
  <c r="DY21" i="48"/>
  <c r="EB20" i="48"/>
  <c r="DY20" i="48"/>
  <c r="EB19" i="48"/>
  <c r="DY19" i="48"/>
  <c r="EB18" i="48"/>
  <c r="DY18" i="48"/>
  <c r="EB17" i="48"/>
  <c r="DY17" i="48"/>
  <c r="EB16" i="48"/>
  <c r="DY16" i="48"/>
  <c r="EB15" i="48"/>
  <c r="DY15" i="48"/>
  <c r="EB14" i="48"/>
  <c r="DY14" i="48"/>
  <c r="EB13" i="48"/>
  <c r="DY13" i="48"/>
  <c r="EB12" i="48"/>
  <c r="DY12" i="48"/>
  <c r="EB11" i="48"/>
  <c r="DY11" i="48"/>
  <c r="EB10" i="48"/>
  <c r="DY10" i="48"/>
  <c r="EB9" i="48"/>
  <c r="DY9" i="48"/>
  <c r="DS21" i="48"/>
  <c r="DP21" i="48"/>
  <c r="DS20" i="48"/>
  <c r="DP20" i="48"/>
  <c r="DS19" i="48"/>
  <c r="DP19" i="48"/>
  <c r="DS18" i="48"/>
  <c r="DP18" i="48"/>
  <c r="DS17" i="48"/>
  <c r="DP17" i="48"/>
  <c r="DS16" i="48"/>
  <c r="DP16" i="48"/>
  <c r="DS15" i="48"/>
  <c r="DP15" i="48"/>
  <c r="DS14" i="48"/>
  <c r="DP14" i="48"/>
  <c r="DS13" i="48"/>
  <c r="DP13" i="48"/>
  <c r="DS12" i="48"/>
  <c r="DP12" i="48"/>
  <c r="DS11" i="48"/>
  <c r="DP11" i="48"/>
  <c r="DS10" i="48"/>
  <c r="DP10" i="48"/>
  <c r="DS9" i="48"/>
  <c r="DP9" i="48"/>
  <c r="DG21" i="48"/>
  <c r="DD21" i="48"/>
  <c r="DG20" i="48"/>
  <c r="DD20" i="48"/>
  <c r="DG19" i="48"/>
  <c r="DD19" i="48"/>
  <c r="DG18" i="48"/>
  <c r="DD18" i="48"/>
  <c r="DG17" i="48"/>
  <c r="DD17" i="48"/>
  <c r="DG16" i="48"/>
  <c r="DD16" i="48"/>
  <c r="DG15" i="48"/>
  <c r="DD15" i="48"/>
  <c r="DG14" i="48"/>
  <c r="DD14" i="48"/>
  <c r="DG13" i="48"/>
  <c r="DD13" i="48"/>
  <c r="DG12" i="48"/>
  <c r="DD12" i="48"/>
  <c r="DG11" i="48"/>
  <c r="DD11" i="48"/>
  <c r="DG10" i="48"/>
  <c r="DD10" i="48"/>
  <c r="DD9" i="48"/>
  <c r="CX21" i="48"/>
  <c r="CU21" i="48"/>
  <c r="CX20" i="48"/>
  <c r="CU20" i="48"/>
  <c r="CX19" i="48"/>
  <c r="CU19" i="48"/>
  <c r="CX18" i="48"/>
  <c r="CU18" i="48"/>
  <c r="CX17" i="48"/>
  <c r="CU17" i="48"/>
  <c r="CX16" i="48"/>
  <c r="CU16" i="48"/>
  <c r="CX15" i="48"/>
  <c r="CU15" i="48"/>
  <c r="CX14" i="48"/>
  <c r="CU14" i="48"/>
  <c r="CX13" i="48"/>
  <c r="CU13" i="48"/>
  <c r="CX12" i="48"/>
  <c r="CU12" i="48"/>
  <c r="CX11" i="48"/>
  <c r="CU11" i="48"/>
  <c r="CX10" i="48"/>
  <c r="CU10" i="48"/>
  <c r="CX9" i="48"/>
  <c r="CU9" i="48"/>
  <c r="CO21" i="48"/>
  <c r="CO20" i="48"/>
  <c r="CL20" i="48"/>
  <c r="CO19" i="48"/>
  <c r="CL19" i="48"/>
  <c r="CO18" i="48"/>
  <c r="CL18" i="48"/>
  <c r="CO17" i="48"/>
  <c r="CL17" i="48"/>
  <c r="CO16" i="48"/>
  <c r="CL16" i="48"/>
  <c r="CO15" i="48"/>
  <c r="CL15" i="48"/>
  <c r="CO14" i="48"/>
  <c r="CL14" i="48"/>
  <c r="CO13" i="48"/>
  <c r="CL13" i="48"/>
  <c r="CO12" i="48"/>
  <c r="CL12" i="48"/>
  <c r="CO11" i="48"/>
  <c r="CL11" i="48"/>
  <c r="CO10" i="48"/>
  <c r="CL10" i="48"/>
  <c r="CO9" i="48"/>
  <c r="CL9" i="48"/>
  <c r="CF21" i="48"/>
  <c r="CC21" i="48"/>
  <c r="CF20" i="48"/>
  <c r="CC20" i="48"/>
  <c r="CF19" i="48"/>
  <c r="CC19" i="48"/>
  <c r="CF18" i="48"/>
  <c r="CC18" i="48"/>
  <c r="CF17" i="48"/>
  <c r="CC17" i="48"/>
  <c r="CF16" i="48"/>
  <c r="CC16" i="48"/>
  <c r="CF15" i="48"/>
  <c r="CC15" i="48"/>
  <c r="CF14" i="48"/>
  <c r="CC14" i="48"/>
  <c r="CF13" i="48"/>
  <c r="CC13" i="48"/>
  <c r="CF12" i="48"/>
  <c r="CC12" i="48"/>
  <c r="CF11" i="48"/>
  <c r="CC11" i="48"/>
  <c r="CF10" i="48"/>
  <c r="CC10" i="48"/>
  <c r="CC9" i="48"/>
  <c r="BW21" i="48"/>
  <c r="BT21" i="48"/>
  <c r="BW20" i="48"/>
  <c r="BT20" i="48"/>
  <c r="BW19" i="48"/>
  <c r="BT19" i="48"/>
  <c r="BW18" i="48"/>
  <c r="BT18" i="48"/>
  <c r="BW17" i="48"/>
  <c r="BT17" i="48"/>
  <c r="BW16" i="48"/>
  <c r="BT16" i="48"/>
  <c r="BW15" i="48"/>
  <c r="BT15" i="48"/>
  <c r="BW14" i="48"/>
  <c r="BT14" i="48"/>
  <c r="BW13" i="48"/>
  <c r="BT13" i="48"/>
  <c r="BW12" i="48"/>
  <c r="BT12" i="48"/>
  <c r="BW11" i="48"/>
  <c r="BT11" i="48"/>
  <c r="BT10" i="48"/>
  <c r="BW9" i="48"/>
  <c r="BT9" i="48"/>
  <c r="BN21" i="48"/>
  <c r="BK21" i="48"/>
  <c r="BN20" i="48"/>
  <c r="BK20" i="48"/>
  <c r="BN19" i="48"/>
  <c r="BK19" i="48"/>
  <c r="BN18" i="48"/>
  <c r="BK18" i="48"/>
  <c r="BN17" i="48"/>
  <c r="BK17" i="48"/>
  <c r="BN16" i="48"/>
  <c r="BK16" i="48"/>
  <c r="BN15" i="48"/>
  <c r="BK15" i="48"/>
  <c r="BN14" i="48"/>
  <c r="BK14" i="48"/>
  <c r="BN13" i="48"/>
  <c r="BK13" i="48"/>
  <c r="BN12" i="48"/>
  <c r="BK12" i="48"/>
  <c r="BN11" i="48"/>
  <c r="BK11" i="48"/>
  <c r="BN10" i="48"/>
  <c r="BK10" i="48"/>
  <c r="BN9" i="48"/>
  <c r="BK9" i="48"/>
  <c r="BO9" i="48"/>
  <c r="BP9" i="48"/>
  <c r="BQ9" i="48" s="1"/>
  <c r="BO10" i="48"/>
  <c r="BO11" i="48"/>
  <c r="BP11" i="48"/>
  <c r="BQ11" i="48"/>
  <c r="BO12" i="48"/>
  <c r="BQ12" i="48" s="1"/>
  <c r="BP12" i="48"/>
  <c r="BO13" i="48"/>
  <c r="BQ13" i="48" s="1"/>
  <c r="BP13" i="48"/>
  <c r="BO14" i="48"/>
  <c r="BP14" i="48"/>
  <c r="BQ14" i="48"/>
  <c r="BO15" i="48"/>
  <c r="BP15" i="48"/>
  <c r="BQ15" i="48"/>
  <c r="BO16" i="48"/>
  <c r="BQ16" i="48" s="1"/>
  <c r="BP16" i="48"/>
  <c r="BO17" i="48"/>
  <c r="BQ17" i="48" s="1"/>
  <c r="BP17" i="48"/>
  <c r="BO18" i="48"/>
  <c r="BP18" i="48"/>
  <c r="BQ18" i="48"/>
  <c r="BO19" i="48"/>
  <c r="BP19" i="48"/>
  <c r="BO20" i="48"/>
  <c r="BP20" i="48"/>
  <c r="BQ20" i="48" s="1"/>
  <c r="BO21" i="48"/>
  <c r="BP21" i="48"/>
  <c r="BQ21" i="48" s="1"/>
  <c r="AU9" i="48"/>
  <c r="AV9" i="48" s="1"/>
  <c r="BN23" i="48"/>
  <c r="BG23" i="48"/>
  <c r="BH23" i="48" s="1"/>
  <c r="BF23" i="48"/>
  <c r="BN22" i="48"/>
  <c r="BK22" i="48"/>
  <c r="BG22" i="48"/>
  <c r="BH22" i="48" s="1"/>
  <c r="BF22" i="48"/>
  <c r="BG21" i="48"/>
  <c r="BH21" i="48" s="1"/>
  <c r="BF21" i="48"/>
  <c r="BG20" i="48"/>
  <c r="BH20" i="48" s="1"/>
  <c r="BF20" i="48"/>
  <c r="BG19" i="48"/>
  <c r="BF19" i="48"/>
  <c r="BH19" i="48"/>
  <c r="BG18" i="48"/>
  <c r="BH18" i="48" s="1"/>
  <c r="BF18" i="48"/>
  <c r="BG17" i="48"/>
  <c r="BH17" i="48" s="1"/>
  <c r="BF17" i="48"/>
  <c r="BG16" i="48"/>
  <c r="BH16" i="48" s="1"/>
  <c r="BF16" i="48"/>
  <c r="BG15" i="48"/>
  <c r="BF15" i="48"/>
  <c r="BH15" i="48"/>
  <c r="BG14" i="48"/>
  <c r="BF14" i="48"/>
  <c r="BH14" i="48"/>
  <c r="BG13" i="48"/>
  <c r="BH13" i="48" s="1"/>
  <c r="BF13" i="48"/>
  <c r="BG12" i="48"/>
  <c r="BH12" i="48" s="1"/>
  <c r="BF12" i="48"/>
  <c r="BG11" i="48"/>
  <c r="BF11" i="48"/>
  <c r="BH11" i="48"/>
  <c r="BG10" i="48"/>
  <c r="BF10" i="48"/>
  <c r="BH10" i="48"/>
  <c r="BG9" i="48"/>
  <c r="BG8" i="48" s="1"/>
  <c r="BM8" i="48"/>
  <c r="BN8" i="48" s="1"/>
  <c r="BL8" i="48"/>
  <c r="BJ8" i="48"/>
  <c r="BK8" i="48" s="1"/>
  <c r="BI8" i="48"/>
  <c r="BB23" i="48"/>
  <c r="AU23" i="48"/>
  <c r="AT23" i="48"/>
  <c r="AV23" i="48"/>
  <c r="BB22" i="48"/>
  <c r="AY22" i="48"/>
  <c r="AU22" i="48"/>
  <c r="AV22" i="48" s="1"/>
  <c r="AT22" i="48"/>
  <c r="BB21" i="48"/>
  <c r="AY21" i="48"/>
  <c r="AU21" i="48"/>
  <c r="AV21" i="48" s="1"/>
  <c r="AT21" i="48"/>
  <c r="BB20" i="48"/>
  <c r="AY20" i="48"/>
  <c r="AU20" i="48"/>
  <c r="AT20" i="48"/>
  <c r="BB19" i="48"/>
  <c r="AY19" i="48"/>
  <c r="AU19" i="48"/>
  <c r="AV19" i="48" s="1"/>
  <c r="AT19" i="48"/>
  <c r="BB18" i="48"/>
  <c r="AY18" i="48"/>
  <c r="AU18" i="48"/>
  <c r="AT18" i="48"/>
  <c r="AV18" i="48"/>
  <c r="BB17" i="48"/>
  <c r="AY17" i="48"/>
  <c r="AU17" i="48"/>
  <c r="AT17" i="48"/>
  <c r="AV17" i="48"/>
  <c r="BB16" i="48"/>
  <c r="AY16" i="48"/>
  <c r="AU16" i="48"/>
  <c r="AV16" i="48" s="1"/>
  <c r="AT16" i="48"/>
  <c r="BB15" i="48"/>
  <c r="AY15" i="48"/>
  <c r="AU15" i="48"/>
  <c r="AT15" i="48"/>
  <c r="AV15" i="48" s="1"/>
  <c r="BB14" i="48"/>
  <c r="AY14" i="48"/>
  <c r="AU14" i="48"/>
  <c r="AT14" i="48"/>
  <c r="AV14" i="48"/>
  <c r="BB13" i="48"/>
  <c r="AY13" i="48"/>
  <c r="AU13" i="48"/>
  <c r="BD13" i="48"/>
  <c r="AT13" i="48"/>
  <c r="AV13" i="48"/>
  <c r="BB12" i="48"/>
  <c r="AY12" i="48"/>
  <c r="AU12" i="48"/>
  <c r="AV12" i="48" s="1"/>
  <c r="AT12" i="48"/>
  <c r="BB11" i="48"/>
  <c r="AY11" i="48"/>
  <c r="AU11" i="48"/>
  <c r="AT11" i="48"/>
  <c r="AV11" i="48"/>
  <c r="BB10" i="48"/>
  <c r="AY10" i="48"/>
  <c r="AU10" i="48"/>
  <c r="AT10" i="48"/>
  <c r="AV10" i="48"/>
  <c r="BB9" i="48"/>
  <c r="AY9" i="48"/>
  <c r="BA8" i="48"/>
  <c r="AZ8" i="48"/>
  <c r="AX8" i="48"/>
  <c r="AY8" i="48" s="1"/>
  <c r="AW8" i="48"/>
  <c r="AT8" i="48"/>
  <c r="T10" i="48"/>
  <c r="AC10" i="48"/>
  <c r="BY10" i="48"/>
  <c r="CH10" i="48"/>
  <c r="CZ10" i="48"/>
  <c r="DL10" i="48"/>
  <c r="DU10" i="48"/>
  <c r="ED10" i="48"/>
  <c r="EV10" i="48"/>
  <c r="FE10" i="48"/>
  <c r="FQ10" i="48"/>
  <c r="FZ10" i="48"/>
  <c r="GI10" i="48"/>
  <c r="HA10" i="48"/>
  <c r="HJ10" i="48"/>
  <c r="HK10" i="48" s="1"/>
  <c r="HI10" i="48"/>
  <c r="HV10" i="48"/>
  <c r="IE10" i="48"/>
  <c r="AL10" i="48"/>
  <c r="T11" i="48"/>
  <c r="AC11" i="48"/>
  <c r="AC8" i="48" s="1"/>
  <c r="BY11" i="48"/>
  <c r="CH11" i="48"/>
  <c r="CZ11" i="48"/>
  <c r="DL11" i="48"/>
  <c r="DU11" i="48"/>
  <c r="ED11" i="48"/>
  <c r="EV11" i="48"/>
  <c r="FE11" i="48"/>
  <c r="FQ11" i="48"/>
  <c r="FZ11" i="48"/>
  <c r="GI11" i="48"/>
  <c r="HA11" i="48"/>
  <c r="HJ11" i="48"/>
  <c r="HI11" i="48"/>
  <c r="HK11" i="48" s="1"/>
  <c r="HV11" i="48"/>
  <c r="IE11" i="48"/>
  <c r="AL11" i="48"/>
  <c r="T12" i="48"/>
  <c r="AC12" i="48"/>
  <c r="BY12" i="48"/>
  <c r="CH12" i="48"/>
  <c r="CZ12" i="48"/>
  <c r="DL12" i="48"/>
  <c r="DM12" i="48" s="1"/>
  <c r="DU12" i="48"/>
  <c r="ED12" i="48"/>
  <c r="EV12" i="48"/>
  <c r="FE12" i="48"/>
  <c r="FQ12" i="48"/>
  <c r="FZ12" i="48"/>
  <c r="GI12" i="48"/>
  <c r="HA12" i="48"/>
  <c r="HJ12" i="48"/>
  <c r="HV12" i="48"/>
  <c r="IE12" i="48"/>
  <c r="AL12" i="48"/>
  <c r="BD12" i="48" s="1"/>
  <c r="BE12" i="48" s="1"/>
  <c r="T13" i="48"/>
  <c r="AC13" i="48"/>
  <c r="BY13" i="48"/>
  <c r="CH13" i="48"/>
  <c r="CZ13" i="48"/>
  <c r="DL13" i="48"/>
  <c r="DU13" i="48"/>
  <c r="ED13" i="48"/>
  <c r="EV13" i="48"/>
  <c r="FE13" i="48"/>
  <c r="FQ13" i="48"/>
  <c r="FZ13" i="48"/>
  <c r="GA13" i="48" s="1"/>
  <c r="GI13" i="48"/>
  <c r="HA13" i="48"/>
  <c r="HJ13" i="48"/>
  <c r="HV13" i="48"/>
  <c r="IE13" i="48"/>
  <c r="AL13" i="48"/>
  <c r="T14" i="48"/>
  <c r="AC14" i="48"/>
  <c r="BY14" i="48"/>
  <c r="CH14" i="48"/>
  <c r="CZ14" i="48"/>
  <c r="DL14" i="48"/>
  <c r="FN14" i="48" s="1"/>
  <c r="DU14" i="48"/>
  <c r="ED14" i="48"/>
  <c r="EV14" i="48"/>
  <c r="FE14" i="48"/>
  <c r="FQ14" i="48"/>
  <c r="FZ14" i="48"/>
  <c r="GI14" i="48"/>
  <c r="HA14" i="48"/>
  <c r="HJ14" i="48"/>
  <c r="HV14" i="48"/>
  <c r="IE14" i="48"/>
  <c r="AL14" i="48"/>
  <c r="AM14" i="48" s="1"/>
  <c r="T15" i="48"/>
  <c r="AC15" i="48"/>
  <c r="BY15" i="48"/>
  <c r="CH15" i="48"/>
  <c r="CZ15" i="48"/>
  <c r="DL15" i="48"/>
  <c r="DU15" i="48"/>
  <c r="ED15" i="48"/>
  <c r="EV15" i="48"/>
  <c r="FE15" i="48"/>
  <c r="FQ15" i="48"/>
  <c r="FZ15" i="48"/>
  <c r="GI15" i="48"/>
  <c r="HA15" i="48"/>
  <c r="HJ15" i="48"/>
  <c r="HV15" i="48"/>
  <c r="IE15" i="48"/>
  <c r="AL15" i="48"/>
  <c r="T16" i="48"/>
  <c r="AC16" i="48"/>
  <c r="BY16" i="48"/>
  <c r="CH16" i="48"/>
  <c r="CZ16" i="48"/>
  <c r="DL16" i="48"/>
  <c r="DM16" i="48" s="1"/>
  <c r="DU16" i="48"/>
  <c r="ED16" i="48"/>
  <c r="EV16" i="48"/>
  <c r="FE16" i="48"/>
  <c r="FQ16" i="48"/>
  <c r="FZ16" i="48"/>
  <c r="GI16" i="48"/>
  <c r="HA16" i="48"/>
  <c r="HJ16" i="48"/>
  <c r="HV16" i="48"/>
  <c r="IE16" i="48"/>
  <c r="AL16" i="48"/>
  <c r="BD16" i="48" s="1"/>
  <c r="T17" i="48"/>
  <c r="AC17" i="48"/>
  <c r="BY17" i="48"/>
  <c r="CH17" i="48"/>
  <c r="CZ17" i="48"/>
  <c r="DL17" i="48"/>
  <c r="DU17" i="48"/>
  <c r="ED17" i="48"/>
  <c r="EV17" i="48"/>
  <c r="FE17" i="48"/>
  <c r="FQ17" i="48"/>
  <c r="FZ17" i="48"/>
  <c r="GI17" i="48"/>
  <c r="HA17" i="48"/>
  <c r="HJ17" i="48"/>
  <c r="HV17" i="48"/>
  <c r="IE17" i="48"/>
  <c r="AL17" i="48"/>
  <c r="T18" i="48"/>
  <c r="AC18" i="48"/>
  <c r="BY18" i="48"/>
  <c r="CH18" i="48"/>
  <c r="CZ18" i="48"/>
  <c r="DL18" i="48"/>
  <c r="FN18" i="48" s="1"/>
  <c r="FO18" i="48" s="1"/>
  <c r="DU18" i="48"/>
  <c r="ED18" i="48"/>
  <c r="EV18" i="48"/>
  <c r="FE18" i="48"/>
  <c r="FQ18" i="48"/>
  <c r="FZ18" i="48"/>
  <c r="GI18" i="48"/>
  <c r="HA18" i="48"/>
  <c r="HJ18" i="48"/>
  <c r="HV18" i="48"/>
  <c r="IE18" i="48"/>
  <c r="AL18" i="48"/>
  <c r="BD18" i="48" s="1"/>
  <c r="T19" i="48"/>
  <c r="AC19" i="48"/>
  <c r="BY19" i="48"/>
  <c r="CH19" i="48"/>
  <c r="CZ19" i="48"/>
  <c r="DL19" i="48"/>
  <c r="DU19" i="48"/>
  <c r="ED19" i="48"/>
  <c r="EV19" i="48"/>
  <c r="FE19" i="48"/>
  <c r="FQ19" i="48"/>
  <c r="FZ19" i="48"/>
  <c r="GA19" i="48" s="1"/>
  <c r="GI19" i="48"/>
  <c r="HA19" i="48"/>
  <c r="HJ19" i="48"/>
  <c r="HV19" i="48"/>
  <c r="IE19" i="48"/>
  <c r="AL19" i="48"/>
  <c r="T20" i="48"/>
  <c r="AC20" i="48"/>
  <c r="BY20" i="48"/>
  <c r="CH20" i="48"/>
  <c r="CZ20" i="48"/>
  <c r="DI20" i="48" s="1"/>
  <c r="DL20" i="48"/>
  <c r="DU20" i="48"/>
  <c r="ED20" i="48"/>
  <c r="EV20" i="48"/>
  <c r="FE20" i="48"/>
  <c r="FQ20" i="48"/>
  <c r="FZ20" i="48"/>
  <c r="GI20" i="48"/>
  <c r="HA20" i="48"/>
  <c r="HJ20" i="48"/>
  <c r="HV20" i="48"/>
  <c r="IE20" i="48"/>
  <c r="AL20" i="48"/>
  <c r="T21" i="48"/>
  <c r="AC21" i="48"/>
  <c r="BY21" i="48"/>
  <c r="CZ21" i="48"/>
  <c r="DL21" i="48"/>
  <c r="DU21" i="48"/>
  <c r="ED21" i="48"/>
  <c r="EV21" i="48"/>
  <c r="FE21" i="48"/>
  <c r="FQ21" i="48"/>
  <c r="FZ21" i="48"/>
  <c r="GI21" i="48"/>
  <c r="HA21" i="48"/>
  <c r="HJ21" i="48"/>
  <c r="HV21" i="48"/>
  <c r="IE21" i="48"/>
  <c r="AL21" i="48"/>
  <c r="T9" i="48"/>
  <c r="U9" i="48"/>
  <c r="AC9" i="48"/>
  <c r="BY9" i="48"/>
  <c r="CH9" i="48"/>
  <c r="DI9" i="48" s="1"/>
  <c r="CZ9" i="48"/>
  <c r="DL9" i="48"/>
  <c r="DU9" i="48"/>
  <c r="ED9" i="48"/>
  <c r="EV9" i="48"/>
  <c r="FE9" i="48"/>
  <c r="FQ9" i="48"/>
  <c r="FR9" i="48" s="1"/>
  <c r="FZ9" i="48"/>
  <c r="GI9" i="48"/>
  <c r="GJ9" i="48" s="1"/>
  <c r="HA9" i="48"/>
  <c r="HJ9" i="48"/>
  <c r="HV9" i="48"/>
  <c r="IE9" i="48"/>
  <c r="AL9" i="48"/>
  <c r="S10" i="48"/>
  <c r="U10" i="48"/>
  <c r="AB10" i="48"/>
  <c r="BX10" i="48"/>
  <c r="CG10" i="48"/>
  <c r="CY10" i="48"/>
  <c r="DH10" i="48" s="1"/>
  <c r="DK10" i="48"/>
  <c r="FM10" i="48" s="1"/>
  <c r="DT10" i="48"/>
  <c r="EC10" i="48"/>
  <c r="EU10" i="48"/>
  <c r="FD10" i="48"/>
  <c r="FP10" i="48"/>
  <c r="FY10" i="48"/>
  <c r="GH10" i="48"/>
  <c r="GJ10" i="48"/>
  <c r="GZ10" i="48"/>
  <c r="HB10" i="48"/>
  <c r="HU10" i="48"/>
  <c r="ID10" i="48"/>
  <c r="AK10" i="48"/>
  <c r="S11" i="48"/>
  <c r="BC11" i="48"/>
  <c r="AB11" i="48"/>
  <c r="BX11" i="48"/>
  <c r="CG11" i="48"/>
  <c r="DH11" i="48" s="1"/>
  <c r="CY11" i="48"/>
  <c r="DK11" i="48"/>
  <c r="DT11" i="48"/>
  <c r="DV11" i="48"/>
  <c r="EC11" i="48"/>
  <c r="EU11" i="48"/>
  <c r="EW11" i="48"/>
  <c r="FD11" i="48"/>
  <c r="FP11" i="48"/>
  <c r="FY11" i="48"/>
  <c r="GH11" i="48"/>
  <c r="GZ11" i="48"/>
  <c r="HU11" i="48"/>
  <c r="ID11" i="48"/>
  <c r="AK11" i="48"/>
  <c r="S12" i="48"/>
  <c r="U12" i="48" s="1"/>
  <c r="AB12" i="48"/>
  <c r="BX12" i="48"/>
  <c r="CG12" i="48"/>
  <c r="CY12" i="48"/>
  <c r="DA12" i="48"/>
  <c r="DK12" i="48"/>
  <c r="FM12" i="48" s="1"/>
  <c r="DT12" i="48"/>
  <c r="DV12" i="48" s="1"/>
  <c r="EC12" i="48"/>
  <c r="EU12" i="48"/>
  <c r="FD12" i="48"/>
  <c r="FP12" i="48"/>
  <c r="FY12" i="48"/>
  <c r="GH12" i="48"/>
  <c r="GZ12" i="48"/>
  <c r="HI12" i="48"/>
  <c r="HU12" i="48"/>
  <c r="ID12" i="48"/>
  <c r="AK12" i="48"/>
  <c r="S13" i="48"/>
  <c r="U13" i="48" s="1"/>
  <c r="AB13" i="48"/>
  <c r="BX13" i="48"/>
  <c r="CG13" i="48"/>
  <c r="CY13" i="48"/>
  <c r="DA13" i="48" s="1"/>
  <c r="DK13" i="48"/>
  <c r="DT13" i="48"/>
  <c r="FM13" i="48"/>
  <c r="FO13" i="48"/>
  <c r="EC13" i="48"/>
  <c r="EU13" i="48"/>
  <c r="FD13" i="48"/>
  <c r="FP13" i="48"/>
  <c r="FY13" i="48"/>
  <c r="GH13" i="48"/>
  <c r="GZ13" i="48"/>
  <c r="HI13" i="48"/>
  <c r="HU13" i="48"/>
  <c r="ID13" i="48"/>
  <c r="AK13" i="48"/>
  <c r="S14" i="48"/>
  <c r="U14" i="48" s="1"/>
  <c r="AB14" i="48"/>
  <c r="BX14" i="48"/>
  <c r="CG14" i="48"/>
  <c r="CY14" i="48"/>
  <c r="DA14" i="48" s="1"/>
  <c r="DK14" i="48"/>
  <c r="FM14" i="48" s="1"/>
  <c r="DT14" i="48"/>
  <c r="EC14" i="48"/>
  <c r="EU14" i="48"/>
  <c r="EW14" i="48" s="1"/>
  <c r="FD14" i="48"/>
  <c r="FP14" i="48"/>
  <c r="FY14" i="48"/>
  <c r="GH14" i="48"/>
  <c r="GZ14" i="48"/>
  <c r="HI14" i="48"/>
  <c r="HU14" i="48"/>
  <c r="ID14" i="48"/>
  <c r="AK14" i="48"/>
  <c r="S15" i="48"/>
  <c r="U15" i="48"/>
  <c r="AB15" i="48"/>
  <c r="AD15" i="48" s="1"/>
  <c r="BX15" i="48"/>
  <c r="CG15" i="48"/>
  <c r="CY15" i="48"/>
  <c r="DA15" i="48"/>
  <c r="DK15" i="48"/>
  <c r="DT15" i="48"/>
  <c r="EC15" i="48"/>
  <c r="EU15" i="48"/>
  <c r="FD15" i="48"/>
  <c r="FM15" i="48" s="1"/>
  <c r="FP15" i="48"/>
  <c r="FP8" i="48" s="1"/>
  <c r="FY15" i="48"/>
  <c r="GH15" i="48"/>
  <c r="GJ15" i="48" s="1"/>
  <c r="GZ15" i="48"/>
  <c r="HI15" i="48"/>
  <c r="HU15" i="48"/>
  <c r="ID15" i="48"/>
  <c r="AK15" i="48"/>
  <c r="S16" i="48"/>
  <c r="BC16" i="48" s="1"/>
  <c r="AB16" i="48"/>
  <c r="AD16" i="48" s="1"/>
  <c r="BX16" i="48"/>
  <c r="DH16" i="48"/>
  <c r="CG16" i="48"/>
  <c r="CY16" i="48"/>
  <c r="DK16" i="48"/>
  <c r="DT16" i="48"/>
  <c r="DV16" i="48" s="1"/>
  <c r="EC16" i="48"/>
  <c r="EU16" i="48"/>
  <c r="EW16" i="48"/>
  <c r="FD16" i="48"/>
  <c r="FD8" i="48" s="1"/>
  <c r="FP16" i="48"/>
  <c r="FY16" i="48"/>
  <c r="GH16" i="48"/>
  <c r="GJ16" i="48"/>
  <c r="GZ16" i="48"/>
  <c r="HI16" i="48"/>
  <c r="HU16" i="48"/>
  <c r="ID16" i="48"/>
  <c r="AK16" i="48"/>
  <c r="S17" i="48"/>
  <c r="BC17" i="48"/>
  <c r="AB17" i="48"/>
  <c r="BX17" i="48"/>
  <c r="DH17" i="48" s="1"/>
  <c r="CG17" i="48"/>
  <c r="CY17" i="48"/>
  <c r="DK17" i="48"/>
  <c r="DT17" i="48"/>
  <c r="DV17" i="48"/>
  <c r="EC17" i="48"/>
  <c r="EU17" i="48"/>
  <c r="EW17" i="48"/>
  <c r="FD17" i="48"/>
  <c r="FP17" i="48"/>
  <c r="FY17" i="48"/>
  <c r="GH17" i="48"/>
  <c r="GZ17" i="48"/>
  <c r="HI17" i="48"/>
  <c r="HU17" i="48"/>
  <c r="JN17" i="48" s="1"/>
  <c r="ID17" i="48"/>
  <c r="AK17" i="48"/>
  <c r="S18" i="48"/>
  <c r="U18" i="48"/>
  <c r="AB18" i="48"/>
  <c r="AD18" i="48" s="1"/>
  <c r="BX18" i="48"/>
  <c r="CG18" i="48"/>
  <c r="CY18" i="48"/>
  <c r="DK18" i="48"/>
  <c r="DT18" i="48"/>
  <c r="DV18" i="48" s="1"/>
  <c r="EC18" i="48"/>
  <c r="EU18" i="48"/>
  <c r="EW18" i="48"/>
  <c r="FD18" i="48"/>
  <c r="FP18" i="48"/>
  <c r="FY18" i="48"/>
  <c r="GH18" i="48"/>
  <c r="GJ18" i="48"/>
  <c r="GZ18" i="48"/>
  <c r="HI18" i="48"/>
  <c r="HU18" i="48"/>
  <c r="ID18" i="48"/>
  <c r="AK18" i="48"/>
  <c r="S19" i="48"/>
  <c r="U19" i="48"/>
  <c r="AB19" i="48"/>
  <c r="BX19" i="48"/>
  <c r="CG19" i="48"/>
  <c r="CY19" i="48"/>
  <c r="DK19" i="48"/>
  <c r="DT19" i="48"/>
  <c r="DV19" i="48" s="1"/>
  <c r="EC19" i="48"/>
  <c r="EU19" i="48"/>
  <c r="EW19" i="48"/>
  <c r="FD19" i="48"/>
  <c r="FP19" i="48"/>
  <c r="FY19" i="48"/>
  <c r="GH19" i="48"/>
  <c r="GZ19" i="48"/>
  <c r="HI19" i="48"/>
  <c r="HU19" i="48"/>
  <c r="JN19" i="48" s="1"/>
  <c r="ID19" i="48"/>
  <c r="IF19" i="48" s="1"/>
  <c r="AK19" i="48"/>
  <c r="S20" i="48"/>
  <c r="BC20" i="48"/>
  <c r="AB20" i="48"/>
  <c r="BX20" i="48"/>
  <c r="CG20" i="48"/>
  <c r="CY20" i="48"/>
  <c r="DA20" i="48"/>
  <c r="DK20" i="48"/>
  <c r="DT20" i="48"/>
  <c r="EC20" i="48"/>
  <c r="EU20" i="48"/>
  <c r="FD20" i="48"/>
  <c r="FP20" i="48"/>
  <c r="FY20" i="48"/>
  <c r="GH20" i="48"/>
  <c r="GZ20" i="48"/>
  <c r="HI20" i="48"/>
  <c r="HU20" i="48"/>
  <c r="ID20" i="48"/>
  <c r="JN20" i="48" s="1"/>
  <c r="AK20" i="48"/>
  <c r="AM20" i="48"/>
  <c r="S21" i="48"/>
  <c r="AB21" i="48"/>
  <c r="BX21" i="48"/>
  <c r="DH21" i="48"/>
  <c r="CG21" i="48"/>
  <c r="CY21" i="48"/>
  <c r="DK21" i="48"/>
  <c r="DT21" i="48"/>
  <c r="EC21" i="48"/>
  <c r="EE21" i="48" s="1"/>
  <c r="EU21" i="48"/>
  <c r="FD21" i="48"/>
  <c r="FP21" i="48"/>
  <c r="FY21" i="48"/>
  <c r="GH21" i="48"/>
  <c r="GZ21" i="48"/>
  <c r="HI21" i="48"/>
  <c r="HU21" i="48"/>
  <c r="JN21" i="48" s="1"/>
  <c r="ID21" i="48"/>
  <c r="AK21" i="48"/>
  <c r="AM21" i="48"/>
  <c r="CG9" i="48"/>
  <c r="CG8" i="48" s="1"/>
  <c r="DK9" i="48"/>
  <c r="DT9" i="48"/>
  <c r="DV9" i="48" s="1"/>
  <c r="FP9" i="48"/>
  <c r="FY9" i="48"/>
  <c r="GH9" i="48"/>
  <c r="GZ9" i="48"/>
  <c r="HI9" i="48"/>
  <c r="HU9" i="48"/>
  <c r="JN9" i="48" s="1"/>
  <c r="AS21" i="48"/>
  <c r="AP21" i="48"/>
  <c r="AS20" i="48"/>
  <c r="AP20" i="48"/>
  <c r="AS19" i="48"/>
  <c r="AP19" i="48"/>
  <c r="AM19" i="48"/>
  <c r="AS18" i="48"/>
  <c r="AP18" i="48"/>
  <c r="AS17" i="48"/>
  <c r="AP17" i="48"/>
  <c r="AM17" i="48"/>
  <c r="AS16" i="48"/>
  <c r="AP16" i="48"/>
  <c r="AM16" i="48"/>
  <c r="AS15" i="48"/>
  <c r="AP15" i="48"/>
  <c r="AM15" i="48"/>
  <c r="AS14" i="48"/>
  <c r="AP14" i="48"/>
  <c r="AS13" i="48"/>
  <c r="AP13" i="48"/>
  <c r="AM13" i="48"/>
  <c r="AS12" i="48"/>
  <c r="AP12" i="48"/>
  <c r="AM12" i="48"/>
  <c r="AS11" i="48"/>
  <c r="AP11" i="48"/>
  <c r="AM11" i="48"/>
  <c r="AS10" i="48"/>
  <c r="AP10" i="48"/>
  <c r="AM10" i="48"/>
  <c r="AS9" i="48"/>
  <c r="AP9" i="48"/>
  <c r="AM9" i="48"/>
  <c r="AR8" i="48"/>
  <c r="AQ8" i="48"/>
  <c r="AS8" i="48"/>
  <c r="AO8" i="48"/>
  <c r="AP8" i="48" s="1"/>
  <c r="AN8" i="48"/>
  <c r="IU23" i="48"/>
  <c r="IN23" i="48"/>
  <c r="IO23" i="48" s="1"/>
  <c r="IM23" i="48"/>
  <c r="IL23" i="48"/>
  <c r="IE23" i="48"/>
  <c r="ID23" i="48"/>
  <c r="IF23" i="48"/>
  <c r="IC23" i="48"/>
  <c r="HV23" i="48"/>
  <c r="HW23" i="48" s="1"/>
  <c r="HU23" i="48"/>
  <c r="HQ23" i="48"/>
  <c r="HJ23" i="48"/>
  <c r="HK23" i="48" s="1"/>
  <c r="HI23" i="48"/>
  <c r="HH23" i="48"/>
  <c r="HA23" i="48"/>
  <c r="GZ23" i="48"/>
  <c r="HB23" i="48"/>
  <c r="GY23" i="48"/>
  <c r="GQ23" i="48"/>
  <c r="GP23" i="48"/>
  <c r="GI23" i="48"/>
  <c r="GH23" i="48"/>
  <c r="GJ23" i="48"/>
  <c r="GG23" i="48"/>
  <c r="FZ23" i="48"/>
  <c r="FY23" i="48"/>
  <c r="GA23" i="48" s="1"/>
  <c r="FX23" i="48"/>
  <c r="FQ23" i="48"/>
  <c r="FR23" i="48" s="1"/>
  <c r="FP23" i="48"/>
  <c r="FL23" i="48"/>
  <c r="FE23" i="48"/>
  <c r="FD23" i="48"/>
  <c r="FF23" i="48"/>
  <c r="FC23" i="48"/>
  <c r="EV23" i="48"/>
  <c r="EU23" i="48"/>
  <c r="EW23" i="48" s="1"/>
  <c r="ET23" i="48"/>
  <c r="EK23" i="48"/>
  <c r="ED23" i="48"/>
  <c r="EE23" i="48" s="1"/>
  <c r="ED8" i="48"/>
  <c r="EC23" i="48"/>
  <c r="EB23" i="48"/>
  <c r="DU23" i="48"/>
  <c r="DV23" i="48" s="1"/>
  <c r="DT23" i="48"/>
  <c r="DS23" i="48"/>
  <c r="DL23" i="48"/>
  <c r="DK23" i="48"/>
  <c r="DK8" i="48" s="1"/>
  <c r="DG23" i="48"/>
  <c r="CZ23" i="48"/>
  <c r="DA23" i="48" s="1"/>
  <c r="CY23" i="48"/>
  <c r="CX23" i="48"/>
  <c r="CO23" i="48"/>
  <c r="CH23" i="48"/>
  <c r="CG23" i="48"/>
  <c r="CI23" i="48" s="1"/>
  <c r="CF23" i="48"/>
  <c r="BY23" i="48"/>
  <c r="BZ23" i="48" s="1"/>
  <c r="BX23" i="48"/>
  <c r="BW23" i="48"/>
  <c r="BP23" i="48"/>
  <c r="BO23" i="48"/>
  <c r="BQ23" i="48"/>
  <c r="AJ23" i="48"/>
  <c r="AC23" i="48"/>
  <c r="AB23" i="48"/>
  <c r="AD23" i="48"/>
  <c r="AA23" i="48"/>
  <c r="T23" i="48"/>
  <c r="U23" i="48" s="1"/>
  <c r="S23" i="48"/>
  <c r="D23" i="48"/>
  <c r="IU22" i="48"/>
  <c r="IR22" i="48"/>
  <c r="IN22" i="48"/>
  <c r="IM22" i="48"/>
  <c r="IO22" i="48" s="1"/>
  <c r="IL22" i="48"/>
  <c r="II22" i="48"/>
  <c r="IE22" i="48"/>
  <c r="IF22" i="48" s="1"/>
  <c r="ID22" i="48"/>
  <c r="IC22" i="48"/>
  <c r="HZ22" i="48"/>
  <c r="HV22" i="48"/>
  <c r="HW22" i="48" s="1"/>
  <c r="HU22" i="48"/>
  <c r="HQ22" i="48"/>
  <c r="HN22" i="48"/>
  <c r="HJ22" i="48"/>
  <c r="HK22" i="48" s="1"/>
  <c r="HI22" i="48"/>
  <c r="HH22" i="48"/>
  <c r="HE22" i="48"/>
  <c r="HA22" i="48"/>
  <c r="GZ22" i="48"/>
  <c r="HB22" i="48"/>
  <c r="GY22" i="48"/>
  <c r="GV22" i="48"/>
  <c r="GQ22" i="48"/>
  <c r="GP22" i="48"/>
  <c r="GM22" i="48"/>
  <c r="GI22" i="48"/>
  <c r="GJ22" i="48" s="1"/>
  <c r="GH22" i="48"/>
  <c r="GG22" i="48"/>
  <c r="GD22" i="48"/>
  <c r="FZ22" i="48"/>
  <c r="FY22" i="48"/>
  <c r="GA22" i="48"/>
  <c r="FX22" i="48"/>
  <c r="FU22" i="48"/>
  <c r="FQ22" i="48"/>
  <c r="FP22" i="48"/>
  <c r="FR22" i="48"/>
  <c r="FL22" i="48"/>
  <c r="FI22" i="48"/>
  <c r="FE22" i="48"/>
  <c r="FF22" i="48" s="1"/>
  <c r="FD22" i="48"/>
  <c r="FC22" i="48"/>
  <c r="EZ22" i="48"/>
  <c r="EV22" i="48"/>
  <c r="EW22" i="48" s="1"/>
  <c r="EU22" i="48"/>
  <c r="ET22" i="48"/>
  <c r="EQ22" i="48"/>
  <c r="EK22" i="48"/>
  <c r="EH22" i="48"/>
  <c r="ED22" i="48"/>
  <c r="EE22" i="48" s="1"/>
  <c r="EC22" i="48"/>
  <c r="EB22" i="48"/>
  <c r="DY22" i="48"/>
  <c r="DU22" i="48"/>
  <c r="DV22" i="48" s="1"/>
  <c r="DT22" i="48"/>
  <c r="DS22" i="48"/>
  <c r="DP22" i="48"/>
  <c r="DL22" i="48"/>
  <c r="DM22" i="48" s="1"/>
  <c r="DK22" i="48"/>
  <c r="DG22" i="48"/>
  <c r="DD22" i="48"/>
  <c r="CZ22" i="48"/>
  <c r="DA22" i="48" s="1"/>
  <c r="CY22" i="48"/>
  <c r="CX22" i="48"/>
  <c r="CU22" i="48"/>
  <c r="CO22" i="48"/>
  <c r="CL22" i="48"/>
  <c r="CH22" i="48"/>
  <c r="CI22" i="48" s="1"/>
  <c r="CG22" i="48"/>
  <c r="CF22" i="48"/>
  <c r="CC22" i="48"/>
  <c r="BY22" i="48"/>
  <c r="BZ22" i="48" s="1"/>
  <c r="BX22" i="48"/>
  <c r="BW22" i="48"/>
  <c r="BT22" i="48"/>
  <c r="BP22" i="48"/>
  <c r="N22" i="48" s="1"/>
  <c r="BO22" i="48"/>
  <c r="BO8" i="48" s="1"/>
  <c r="AJ22" i="48"/>
  <c r="AG22" i="48"/>
  <c r="AC22" i="48"/>
  <c r="AB22" i="48"/>
  <c r="AD22" i="48"/>
  <c r="AA22" i="48"/>
  <c r="X22" i="48"/>
  <c r="T22" i="48"/>
  <c r="S22" i="48"/>
  <c r="U22" i="48"/>
  <c r="D22" i="48"/>
  <c r="IN21" i="48"/>
  <c r="IM21" i="48"/>
  <c r="GR21" i="48"/>
  <c r="GQ21" i="48"/>
  <c r="FR21" i="48"/>
  <c r="DM21" i="48"/>
  <c r="DV21" i="48"/>
  <c r="FF21" i="48"/>
  <c r="FM21" i="48"/>
  <c r="CQ21" i="48"/>
  <c r="CR21" i="48" s="1"/>
  <c r="CP21" i="48"/>
  <c r="BC21" i="48"/>
  <c r="AJ21" i="48"/>
  <c r="AG21" i="48"/>
  <c r="AD21" i="48"/>
  <c r="AA21" i="48"/>
  <c r="X21" i="48"/>
  <c r="L21" i="48"/>
  <c r="IN20" i="48"/>
  <c r="IM20" i="48"/>
  <c r="HW20" i="48"/>
  <c r="GR20" i="48"/>
  <c r="GQ20" i="48"/>
  <c r="DM20" i="48"/>
  <c r="DV20" i="48"/>
  <c r="EE20" i="48"/>
  <c r="EW20" i="48"/>
  <c r="FF20" i="48"/>
  <c r="FN20" i="48"/>
  <c r="FO20" i="48" s="1"/>
  <c r="FM20" i="48"/>
  <c r="CQ20" i="48"/>
  <c r="CP20" i="48"/>
  <c r="CR20" i="48"/>
  <c r="BD20" i="48"/>
  <c r="AJ20" i="48"/>
  <c r="AG20" i="48"/>
  <c r="AD20" i="48"/>
  <c r="AA20" i="48"/>
  <c r="X20" i="48"/>
  <c r="U20" i="48"/>
  <c r="L20" i="48"/>
  <c r="IN19" i="48"/>
  <c r="JO19" i="48" s="1"/>
  <c r="JP19" i="48" s="1"/>
  <c r="IM19" i="48"/>
  <c r="HW19" i="48"/>
  <c r="GR19" i="48"/>
  <c r="GQ19" i="48"/>
  <c r="DM19" i="48"/>
  <c r="EE19" i="48"/>
  <c r="DI19" i="48"/>
  <c r="FF19" i="48"/>
  <c r="FN19" i="48"/>
  <c r="FO19" i="48" s="1"/>
  <c r="FM19" i="48"/>
  <c r="DA19" i="48"/>
  <c r="CQ19" i="48"/>
  <c r="CP19" i="48"/>
  <c r="BZ19" i="48"/>
  <c r="BD19" i="48"/>
  <c r="BC19" i="48"/>
  <c r="BE19" i="48" s="1"/>
  <c r="AJ19" i="48"/>
  <c r="AG19" i="48"/>
  <c r="AD19" i="48"/>
  <c r="AA19" i="48"/>
  <c r="X19" i="48"/>
  <c r="L19" i="48"/>
  <c r="IN18" i="48"/>
  <c r="JO18" i="48"/>
  <c r="IM18" i="48"/>
  <c r="IF18" i="48"/>
  <c r="HW18" i="48"/>
  <c r="GR18" i="48"/>
  <c r="GQ18" i="48"/>
  <c r="DM18" i="48"/>
  <c r="EE18" i="48"/>
  <c r="FF18" i="48"/>
  <c r="FM18" i="48"/>
  <c r="DA18" i="48"/>
  <c r="CQ18" i="48"/>
  <c r="CP18" i="48"/>
  <c r="CR18" i="48"/>
  <c r="BZ18" i="48"/>
  <c r="BC18" i="48"/>
  <c r="AJ18" i="48"/>
  <c r="AG18" i="48"/>
  <c r="AA18" i="48"/>
  <c r="X18" i="48"/>
  <c r="L18" i="48"/>
  <c r="IN17" i="48"/>
  <c r="IM17" i="48"/>
  <c r="GR17" i="48"/>
  <c r="GQ17" i="48"/>
  <c r="DM17" i="48"/>
  <c r="EE17" i="48"/>
  <c r="DI17" i="48"/>
  <c r="DJ17" i="48" s="1"/>
  <c r="FF17" i="48"/>
  <c r="FN17" i="48"/>
  <c r="FM17" i="48"/>
  <c r="FO17" i="48" s="1"/>
  <c r="DA17" i="48"/>
  <c r="CQ17" i="48"/>
  <c r="CP17" i="48"/>
  <c r="CR17" i="48" s="1"/>
  <c r="CI17" i="48"/>
  <c r="BD17" i="48"/>
  <c r="BE17" i="48" s="1"/>
  <c r="AJ17" i="48"/>
  <c r="AG17" i="48"/>
  <c r="AD17" i="48"/>
  <c r="AA17" i="48"/>
  <c r="X17" i="48"/>
  <c r="U17" i="48"/>
  <c r="L17" i="48"/>
  <c r="IN16" i="48"/>
  <c r="IM16" i="48"/>
  <c r="JN16" i="48"/>
  <c r="GR16" i="48"/>
  <c r="GQ16" i="48"/>
  <c r="EE16" i="48"/>
  <c r="DI16" i="48"/>
  <c r="DJ16" i="48" s="1"/>
  <c r="DA16" i="48"/>
  <c r="CQ16" i="48"/>
  <c r="CP16" i="48"/>
  <c r="CR16" i="48"/>
  <c r="CI16" i="48"/>
  <c r="AJ16" i="48"/>
  <c r="AG16" i="48"/>
  <c r="AA16" i="48"/>
  <c r="X16" i="48"/>
  <c r="U16" i="48"/>
  <c r="L16" i="48"/>
  <c r="IN15" i="48"/>
  <c r="IM15" i="48"/>
  <c r="JN15" i="48"/>
  <c r="GR15" i="48"/>
  <c r="GQ15" i="48"/>
  <c r="HB15" i="48"/>
  <c r="DM15" i="48"/>
  <c r="DV15" i="48"/>
  <c r="EE15" i="48"/>
  <c r="DH15" i="48"/>
  <c r="DI15" i="48"/>
  <c r="EW15" i="48"/>
  <c r="FF15" i="48"/>
  <c r="FN15" i="48"/>
  <c r="CQ15" i="48"/>
  <c r="CP15" i="48"/>
  <c r="CI15" i="48"/>
  <c r="BZ15" i="48"/>
  <c r="BD15" i="48"/>
  <c r="AJ15" i="48"/>
  <c r="AG15" i="48"/>
  <c r="AA15" i="48"/>
  <c r="X15" i="48"/>
  <c r="L15" i="48"/>
  <c r="IN14" i="48"/>
  <c r="IM14" i="48"/>
  <c r="JN14" i="48"/>
  <c r="IF14" i="48"/>
  <c r="HW14" i="48"/>
  <c r="GR14" i="48"/>
  <c r="GQ14" i="48"/>
  <c r="HB14" i="48"/>
  <c r="FR14" i="48"/>
  <c r="DM14" i="48"/>
  <c r="DV14" i="48"/>
  <c r="EE14" i="48"/>
  <c r="DH14" i="48"/>
  <c r="DI14" i="48"/>
  <c r="FF14" i="48"/>
  <c r="CQ14" i="48"/>
  <c r="CR14" i="48" s="1"/>
  <c r="CP14" i="48"/>
  <c r="CI14" i="48"/>
  <c r="BZ14" i="48"/>
  <c r="BD14" i="48"/>
  <c r="AJ14" i="48"/>
  <c r="AG14" i="48"/>
  <c r="AD14" i="48"/>
  <c r="AA14" i="48"/>
  <c r="X14" i="48"/>
  <c r="L14" i="48"/>
  <c r="IN13" i="48"/>
  <c r="IM13" i="48"/>
  <c r="IO13" i="48"/>
  <c r="GR13" i="48"/>
  <c r="GQ13" i="48"/>
  <c r="HB13" i="48"/>
  <c r="GJ13" i="48"/>
  <c r="FR13" i="48"/>
  <c r="DM13" i="48"/>
  <c r="DV13" i="48"/>
  <c r="EE13" i="48"/>
  <c r="DH13" i="48"/>
  <c r="DI13" i="48"/>
  <c r="EW13" i="48"/>
  <c r="FF13" i="48"/>
  <c r="FN13" i="48"/>
  <c r="CQ13" i="48"/>
  <c r="CR13" i="48" s="1"/>
  <c r="CP13" i="48"/>
  <c r="CI13" i="48"/>
  <c r="BZ13" i="48"/>
  <c r="BC13" i="48"/>
  <c r="AJ13" i="48"/>
  <c r="AG13" i="48"/>
  <c r="AD13" i="48"/>
  <c r="AA13" i="48"/>
  <c r="X13" i="48"/>
  <c r="L13" i="48"/>
  <c r="IN12" i="48"/>
  <c r="IO12" i="48" s="1"/>
  <c r="IM12" i="48"/>
  <c r="GR12" i="48"/>
  <c r="GQ12" i="48"/>
  <c r="FR12" i="48"/>
  <c r="EE12" i="48"/>
  <c r="DH12" i="48"/>
  <c r="DI12" i="48"/>
  <c r="EW12" i="48"/>
  <c r="FF12" i="48"/>
  <c r="CQ12" i="48"/>
  <c r="CP12" i="48"/>
  <c r="CR12" i="48"/>
  <c r="CI12" i="48"/>
  <c r="BZ12" i="48"/>
  <c r="BC12" i="48"/>
  <c r="AJ12" i="48"/>
  <c r="AG12" i="48"/>
  <c r="AD12" i="48"/>
  <c r="AA12" i="48"/>
  <c r="X12" i="48"/>
  <c r="L12" i="48"/>
  <c r="IN11" i="48"/>
  <c r="IM11" i="48"/>
  <c r="IF11" i="48"/>
  <c r="GR11" i="48"/>
  <c r="GQ11" i="48"/>
  <c r="GS11" i="48"/>
  <c r="DM11" i="48"/>
  <c r="EE11" i="48"/>
  <c r="DI11" i="48"/>
  <c r="FF11" i="48"/>
  <c r="FN11" i="48"/>
  <c r="FM11" i="48"/>
  <c r="FO11" i="48" s="1"/>
  <c r="DA11" i="48"/>
  <c r="CQ11" i="48"/>
  <c r="CP11" i="48"/>
  <c r="CR11" i="48"/>
  <c r="CI11" i="48"/>
  <c r="BD11" i="48"/>
  <c r="BE11" i="48" s="1"/>
  <c r="AJ11" i="48"/>
  <c r="AG11" i="48"/>
  <c r="AA11" i="48"/>
  <c r="X11" i="48"/>
  <c r="U11" i="48"/>
  <c r="L11" i="48"/>
  <c r="IN10" i="48"/>
  <c r="JO10" i="48"/>
  <c r="IM10" i="48"/>
  <c r="IF10" i="48"/>
  <c r="HW10" i="48"/>
  <c r="GR10" i="48"/>
  <c r="GS10" i="48" s="1"/>
  <c r="GQ10" i="48"/>
  <c r="FR10" i="48"/>
  <c r="DM10" i="48"/>
  <c r="DV10" i="48"/>
  <c r="EE10" i="48"/>
  <c r="DI10" i="48"/>
  <c r="EW10" i="48"/>
  <c r="FF10" i="48"/>
  <c r="FN10" i="48"/>
  <c r="FO10" i="48" s="1"/>
  <c r="CQ10" i="48"/>
  <c r="CR10" i="48" s="1"/>
  <c r="CP10" i="48"/>
  <c r="CI10" i="48"/>
  <c r="BZ10" i="48"/>
  <c r="BD10" i="48"/>
  <c r="BE10" i="48" s="1"/>
  <c r="BC10" i="48"/>
  <c r="AJ10" i="48"/>
  <c r="AG10" i="48"/>
  <c r="AD10" i="48"/>
  <c r="AA10" i="48"/>
  <c r="X10" i="48"/>
  <c r="L10" i="48"/>
  <c r="IN9" i="48"/>
  <c r="IF9" i="48"/>
  <c r="GR9" i="48"/>
  <c r="GS9" i="48"/>
  <c r="GA9" i="48"/>
  <c r="DM9" i="48"/>
  <c r="EE9" i="48"/>
  <c r="EW9" i="48"/>
  <c r="FF9" i="48"/>
  <c r="FN9" i="48"/>
  <c r="DA9" i="48"/>
  <c r="CQ9" i="48"/>
  <c r="CR9" i="48" s="1"/>
  <c r="CP9" i="48"/>
  <c r="BD9" i="48"/>
  <c r="BE9" i="48" s="1"/>
  <c r="AJ9" i="48"/>
  <c r="AG9" i="48"/>
  <c r="AD9" i="48"/>
  <c r="AA9" i="48"/>
  <c r="X9" i="48"/>
  <c r="L9" i="48"/>
  <c r="IT8" i="48"/>
  <c r="IS8" i="48"/>
  <c r="IQ8" i="48"/>
  <c r="IP8" i="48"/>
  <c r="IR8" i="48"/>
  <c r="IK8" i="48"/>
  <c r="IJ8" i="48"/>
  <c r="IH8" i="48"/>
  <c r="IG8" i="48"/>
  <c r="IB8" i="48"/>
  <c r="IC8" i="48" s="1"/>
  <c r="IA8" i="48"/>
  <c r="HY8" i="48"/>
  <c r="HX8" i="48"/>
  <c r="HU8" i="48"/>
  <c r="HP8" i="48"/>
  <c r="HO8" i="48"/>
  <c r="HM8" i="48"/>
  <c r="HL8" i="48"/>
  <c r="HG8" i="48"/>
  <c r="HF8" i="48"/>
  <c r="HD8" i="48"/>
  <c r="HC8" i="48"/>
  <c r="GX8" i="48"/>
  <c r="GY8" i="48" s="1"/>
  <c r="GW8" i="48"/>
  <c r="GU8" i="48"/>
  <c r="GT8" i="48"/>
  <c r="GO8" i="48"/>
  <c r="GN8" i="48"/>
  <c r="GL8" i="48"/>
  <c r="GK8" i="48"/>
  <c r="GF8" i="48"/>
  <c r="GE8" i="48"/>
  <c r="GC8" i="48"/>
  <c r="GD8" i="48" s="1"/>
  <c r="GB8" i="48"/>
  <c r="FW8" i="48"/>
  <c r="FV8" i="48"/>
  <c r="FT8" i="48"/>
  <c r="FU8" i="48" s="1"/>
  <c r="FS8" i="48"/>
  <c r="FK8" i="48"/>
  <c r="FJ8" i="48"/>
  <c r="FH8" i="48"/>
  <c r="FI8" i="48" s="1"/>
  <c r="FG8" i="48"/>
  <c r="FE8" i="48"/>
  <c r="FF8" i="48" s="1"/>
  <c r="FB8" i="48"/>
  <c r="FC8" i="48" s="1"/>
  <c r="FA8" i="48"/>
  <c r="EY8" i="48"/>
  <c r="EX8" i="48"/>
  <c r="EV8" i="48"/>
  <c r="ES8" i="48"/>
  <c r="ET8" i="48" s="1"/>
  <c r="ER8" i="48"/>
  <c r="EP8" i="48"/>
  <c r="EQ8" i="48" s="1"/>
  <c r="EO8" i="48"/>
  <c r="EJ8" i="48"/>
  <c r="EI8" i="48"/>
  <c r="EG8" i="48"/>
  <c r="EF8" i="48"/>
  <c r="EH8" i="48"/>
  <c r="EA8" i="48"/>
  <c r="EB8" i="48" s="1"/>
  <c r="DZ8" i="48"/>
  <c r="DX8" i="48"/>
  <c r="DY8" i="48" s="1"/>
  <c r="DW8" i="48"/>
  <c r="DU8" i="48"/>
  <c r="DR8" i="48"/>
  <c r="DQ8" i="48"/>
  <c r="DO8" i="48"/>
  <c r="DN8" i="48"/>
  <c r="DP8" i="48" s="1"/>
  <c r="DF8" i="48"/>
  <c r="DG8" i="48" s="1"/>
  <c r="DC8" i="48"/>
  <c r="DD8" i="48" s="1"/>
  <c r="DB8" i="48"/>
  <c r="CY8" i="48"/>
  <c r="CW8" i="48"/>
  <c r="CX8" i="48" s="1"/>
  <c r="CV8" i="48"/>
  <c r="CT8" i="48"/>
  <c r="CS8" i="48"/>
  <c r="CN8" i="48"/>
  <c r="CO8" i="48" s="1"/>
  <c r="CM8" i="48"/>
  <c r="CK8" i="48"/>
  <c r="CJ8" i="48"/>
  <c r="CL8" i="48"/>
  <c r="CE8" i="48"/>
  <c r="CD8" i="48"/>
  <c r="CB8" i="48"/>
  <c r="CA8" i="48"/>
  <c r="CC8" i="48"/>
  <c r="BX8" i="48"/>
  <c r="BV8" i="48"/>
  <c r="BW8" i="48" s="1"/>
  <c r="BU8" i="48"/>
  <c r="BS8" i="48"/>
  <c r="BR8" i="48"/>
  <c r="BT8" i="48"/>
  <c r="AI8" i="48"/>
  <c r="AH8" i="48"/>
  <c r="AJ8" i="48" s="1"/>
  <c r="AF8" i="48"/>
  <c r="AG8" i="48" s="1"/>
  <c r="AE8" i="48"/>
  <c r="AB8" i="48"/>
  <c r="Z8" i="48"/>
  <c r="Y8" i="48"/>
  <c r="AA8" i="48"/>
  <c r="W8" i="48"/>
  <c r="V8" i="48"/>
  <c r="T8" i="48"/>
  <c r="K8" i="48"/>
  <c r="J8" i="48"/>
  <c r="L8" i="48"/>
  <c r="IC23" i="47"/>
  <c r="HV23" i="47"/>
  <c r="HW23" i="47" s="1"/>
  <c r="HU23" i="47"/>
  <c r="IC22" i="47"/>
  <c r="HZ22" i="47"/>
  <c r="HV22" i="47"/>
  <c r="HW22" i="47" s="1"/>
  <c r="HU22" i="47"/>
  <c r="IC21" i="47"/>
  <c r="HZ21" i="47"/>
  <c r="HV21" i="47"/>
  <c r="HU21" i="47"/>
  <c r="IC20" i="47"/>
  <c r="HZ20" i="47"/>
  <c r="HV20" i="47"/>
  <c r="HU20" i="47"/>
  <c r="HW20" i="47" s="1"/>
  <c r="IC19" i="47"/>
  <c r="HZ19" i="47"/>
  <c r="HV19" i="47"/>
  <c r="HU19" i="47"/>
  <c r="HW19" i="47"/>
  <c r="IC18" i="47"/>
  <c r="HZ18" i="47"/>
  <c r="HV18" i="47"/>
  <c r="HW18" i="47" s="1"/>
  <c r="HU18" i="47"/>
  <c r="IC17" i="47"/>
  <c r="HZ17" i="47"/>
  <c r="HV17" i="47"/>
  <c r="HU17" i="47"/>
  <c r="HW17" i="47"/>
  <c r="IC16" i="47"/>
  <c r="HZ16" i="47"/>
  <c r="HV16" i="47"/>
  <c r="HW16" i="47" s="1"/>
  <c r="HU16" i="47"/>
  <c r="IC15" i="47"/>
  <c r="HZ15" i="47"/>
  <c r="HV15" i="47"/>
  <c r="HW15" i="47" s="1"/>
  <c r="HU15" i="47"/>
  <c r="IC14" i="47"/>
  <c r="HZ14" i="47"/>
  <c r="HV14" i="47"/>
  <c r="HU14" i="47"/>
  <c r="HW14" i="47"/>
  <c r="IC13" i="47"/>
  <c r="HZ13" i="47"/>
  <c r="HV13" i="47"/>
  <c r="HU13" i="47"/>
  <c r="HW13" i="47"/>
  <c r="IC12" i="47"/>
  <c r="HZ12" i="47"/>
  <c r="HV12" i="47"/>
  <c r="HU12" i="47"/>
  <c r="HW12" i="47" s="1"/>
  <c r="IC11" i="47"/>
  <c r="HZ11" i="47"/>
  <c r="HV11" i="47"/>
  <c r="HU11" i="47"/>
  <c r="IC10" i="47"/>
  <c r="HZ10" i="47"/>
  <c r="HV10" i="47"/>
  <c r="HW10" i="47" s="1"/>
  <c r="HU10" i="47"/>
  <c r="IC9" i="47"/>
  <c r="HZ9" i="47"/>
  <c r="HV9" i="47"/>
  <c r="HU9" i="47"/>
  <c r="IB8" i="47"/>
  <c r="IC8" i="47" s="1"/>
  <c r="IA8" i="47"/>
  <c r="HY8" i="47"/>
  <c r="HZ8" i="47" s="1"/>
  <c r="HX8" i="47"/>
  <c r="IJ9" i="46"/>
  <c r="IA9" i="46"/>
  <c r="IR23" i="46"/>
  <c r="IK23" i="46"/>
  <c r="IL23" i="46" s="1"/>
  <c r="IJ23" i="46"/>
  <c r="IR22" i="46"/>
  <c r="IO22" i="46"/>
  <c r="IK22" i="46"/>
  <c r="IJ22" i="46"/>
  <c r="IL22" i="46"/>
  <c r="IR21" i="46"/>
  <c r="IO21" i="46"/>
  <c r="IK21" i="46"/>
  <c r="IJ21" i="46"/>
  <c r="IL21" i="46"/>
  <c r="IR20" i="46"/>
  <c r="IO20" i="46"/>
  <c r="IK20" i="46"/>
  <c r="IL20" i="46" s="1"/>
  <c r="IJ20" i="46"/>
  <c r="IR19" i="46"/>
  <c r="IO19" i="46"/>
  <c r="IK19" i="46"/>
  <c r="IJ19" i="46"/>
  <c r="IL19" i="46"/>
  <c r="IR18" i="46"/>
  <c r="IO18" i="46"/>
  <c r="IK18" i="46"/>
  <c r="IJ18" i="46"/>
  <c r="IL18" i="46"/>
  <c r="IR17" i="46"/>
  <c r="IO17" i="46"/>
  <c r="IK17" i="46"/>
  <c r="IJ17" i="46"/>
  <c r="IL17" i="46" s="1"/>
  <c r="IR16" i="46"/>
  <c r="IO16" i="46"/>
  <c r="IK16" i="46"/>
  <c r="IL16" i="46" s="1"/>
  <c r="IJ16" i="46"/>
  <c r="IR15" i="46"/>
  <c r="IO15" i="46"/>
  <c r="IK15" i="46"/>
  <c r="IL15" i="46" s="1"/>
  <c r="IJ15" i="46"/>
  <c r="IR14" i="46"/>
  <c r="IO14" i="46"/>
  <c r="IK14" i="46"/>
  <c r="IJ14" i="46"/>
  <c r="IR13" i="46"/>
  <c r="IO13" i="46"/>
  <c r="IK13" i="46"/>
  <c r="IJ13" i="46"/>
  <c r="IL13" i="46" s="1"/>
  <c r="IR12" i="46"/>
  <c r="IO12" i="46"/>
  <c r="IK12" i="46"/>
  <c r="IJ12" i="46"/>
  <c r="IL12" i="46"/>
  <c r="IR11" i="46"/>
  <c r="IO11" i="46"/>
  <c r="IK11" i="46"/>
  <c r="IL11" i="46" s="1"/>
  <c r="IJ11" i="46"/>
  <c r="IR10" i="46"/>
  <c r="IO10" i="46"/>
  <c r="IK10" i="46"/>
  <c r="IJ10" i="46"/>
  <c r="IL10" i="46"/>
  <c r="IR9" i="46"/>
  <c r="IO9" i="46"/>
  <c r="IK9" i="46"/>
  <c r="IQ8" i="46"/>
  <c r="IR8" i="46" s="1"/>
  <c r="IP8" i="46"/>
  <c r="IN8" i="46"/>
  <c r="IM8" i="46"/>
  <c r="IB10" i="46"/>
  <c r="IB11" i="46"/>
  <c r="IB12" i="46"/>
  <c r="IB13" i="46"/>
  <c r="IB14" i="46"/>
  <c r="IB15" i="46"/>
  <c r="IB16" i="46"/>
  <c r="IB17" i="46"/>
  <c r="IB18" i="46"/>
  <c r="IB19" i="46"/>
  <c r="IB20" i="46"/>
  <c r="IB21" i="46"/>
  <c r="IB9" i="46"/>
  <c r="IA10" i="46"/>
  <c r="IA11" i="46"/>
  <c r="IA12" i="46"/>
  <c r="IA13" i="46"/>
  <c r="IA14" i="46"/>
  <c r="IA15" i="46"/>
  <c r="IA16" i="46"/>
  <c r="IA17" i="46"/>
  <c r="IA18" i="46"/>
  <c r="IA19" i="46"/>
  <c r="IA20" i="46"/>
  <c r="IA21" i="46"/>
  <c r="HT23" i="47"/>
  <c r="HM23" i="47"/>
  <c r="HL23" i="47"/>
  <c r="HN23" i="47" s="1"/>
  <c r="HT22" i="47"/>
  <c r="HQ22" i="47"/>
  <c r="HM22" i="47"/>
  <c r="HL22" i="47"/>
  <c r="HN22" i="47"/>
  <c r="HT21" i="47"/>
  <c r="HQ21" i="47"/>
  <c r="HM21" i="47"/>
  <c r="HN21" i="47" s="1"/>
  <c r="HL21" i="47"/>
  <c r="HT20" i="47"/>
  <c r="HQ20" i="47"/>
  <c r="HM20" i="47"/>
  <c r="HN20" i="47" s="1"/>
  <c r="HL20" i="47"/>
  <c r="HT19" i="47"/>
  <c r="HQ19" i="47"/>
  <c r="HM19" i="47"/>
  <c r="HL19" i="47"/>
  <c r="HN19" i="47"/>
  <c r="HT18" i="47"/>
  <c r="HQ18" i="47"/>
  <c r="HM18" i="47"/>
  <c r="HL18" i="47"/>
  <c r="HN18" i="47"/>
  <c r="HT17" i="47"/>
  <c r="HQ17" i="47"/>
  <c r="HM17" i="47"/>
  <c r="HL17" i="47"/>
  <c r="HN17" i="47" s="1"/>
  <c r="HT16" i="47"/>
  <c r="HQ16" i="47"/>
  <c r="HM16" i="47"/>
  <c r="HL16" i="47"/>
  <c r="HN16" i="47"/>
  <c r="HT15" i="47"/>
  <c r="HQ15" i="47"/>
  <c r="HM15" i="47"/>
  <c r="HN15" i="47" s="1"/>
  <c r="HL15" i="47"/>
  <c r="HT14" i="47"/>
  <c r="HQ14" i="47"/>
  <c r="HM14" i="47"/>
  <c r="HN14" i="47" s="1"/>
  <c r="HL14" i="47"/>
  <c r="HT13" i="47"/>
  <c r="HQ13" i="47"/>
  <c r="HM13" i="47"/>
  <c r="HL13" i="47"/>
  <c r="HN13" i="47" s="1"/>
  <c r="HT12" i="47"/>
  <c r="HQ12" i="47"/>
  <c r="HM12" i="47"/>
  <c r="HN12" i="47" s="1"/>
  <c r="HL12" i="47"/>
  <c r="HT11" i="47"/>
  <c r="HQ11" i="47"/>
  <c r="HM11" i="47"/>
  <c r="HL11" i="47"/>
  <c r="HL8" i="47" s="1"/>
  <c r="HT10" i="47"/>
  <c r="HQ10" i="47"/>
  <c r="HM10" i="47"/>
  <c r="HL10" i="47"/>
  <c r="HN10" i="47"/>
  <c r="HT9" i="47"/>
  <c r="HQ9" i="47"/>
  <c r="HM9" i="47"/>
  <c r="HN9" i="47" s="1"/>
  <c r="HL9" i="47"/>
  <c r="HS8" i="47"/>
  <c r="HR8" i="47"/>
  <c r="HT8" i="47"/>
  <c r="HP8" i="47"/>
  <c r="HQ8" i="47" s="1"/>
  <c r="HO8" i="47"/>
  <c r="HM8" i="47"/>
  <c r="HK23" i="47"/>
  <c r="HD23" i="47"/>
  <c r="HC23" i="47"/>
  <c r="HE23" i="47"/>
  <c r="HK22" i="47"/>
  <c r="HH22" i="47"/>
  <c r="HD22" i="47"/>
  <c r="HE22" i="47" s="1"/>
  <c r="HC22" i="47"/>
  <c r="HK21" i="47"/>
  <c r="HH21" i="47"/>
  <c r="HD21" i="47"/>
  <c r="HE21" i="47" s="1"/>
  <c r="HC21" i="47"/>
  <c r="HK20" i="47"/>
  <c r="HH20" i="47"/>
  <c r="HD20" i="47"/>
  <c r="HC20" i="47"/>
  <c r="HE20" i="47" s="1"/>
  <c r="HK19" i="47"/>
  <c r="HH19" i="47"/>
  <c r="HD19" i="47"/>
  <c r="HE19" i="47" s="1"/>
  <c r="HC19" i="47"/>
  <c r="HK18" i="47"/>
  <c r="HH18" i="47"/>
  <c r="HD18" i="47"/>
  <c r="HC18" i="47"/>
  <c r="HE18" i="47" s="1"/>
  <c r="HK17" i="47"/>
  <c r="HH17" i="47"/>
  <c r="HD17" i="47"/>
  <c r="HC17" i="47"/>
  <c r="HE17" i="47"/>
  <c r="HK16" i="47"/>
  <c r="HH16" i="47"/>
  <c r="HD16" i="47"/>
  <c r="HE16" i="47" s="1"/>
  <c r="HC16" i="47"/>
  <c r="HK15" i="47"/>
  <c r="HH15" i="47"/>
  <c r="HD15" i="47"/>
  <c r="HE15" i="47" s="1"/>
  <c r="HC15" i="47"/>
  <c r="HK14" i="47"/>
  <c r="HH14" i="47"/>
  <c r="HD14" i="47"/>
  <c r="HC14" i="47"/>
  <c r="HE14" i="47"/>
  <c r="HK13" i="47"/>
  <c r="HH13" i="47"/>
  <c r="HD13" i="47"/>
  <c r="HC13" i="47"/>
  <c r="HE13" i="47"/>
  <c r="HK12" i="47"/>
  <c r="HH12" i="47"/>
  <c r="HD12" i="47"/>
  <c r="HC12" i="47"/>
  <c r="HE12" i="47" s="1"/>
  <c r="HK11" i="47"/>
  <c r="HH11" i="47"/>
  <c r="HD11" i="47"/>
  <c r="HC11" i="47"/>
  <c r="HE11" i="47"/>
  <c r="HK10" i="47"/>
  <c r="HH10" i="47"/>
  <c r="HD10" i="47"/>
  <c r="HE10" i="47" s="1"/>
  <c r="HC10" i="47"/>
  <c r="HK9" i="47"/>
  <c r="HH9" i="47"/>
  <c r="HD9" i="47"/>
  <c r="HD8" i="47" s="1"/>
  <c r="HE8" i="47" s="1"/>
  <c r="HC9" i="47"/>
  <c r="HJ8" i="47"/>
  <c r="HI8" i="47"/>
  <c r="HK8" i="47" s="1"/>
  <c r="HG8" i="47"/>
  <c r="HH8" i="47" s="1"/>
  <c r="HF8" i="47"/>
  <c r="HC8" i="47"/>
  <c r="HF9" i="46"/>
  <c r="HB23" i="47"/>
  <c r="GU23" i="47"/>
  <c r="GT23" i="47"/>
  <c r="GV23" i="47"/>
  <c r="HB22" i="47"/>
  <c r="GY22" i="47"/>
  <c r="GU22" i="47"/>
  <c r="GV22" i="47" s="1"/>
  <c r="GT22" i="47"/>
  <c r="HB21" i="47"/>
  <c r="GY21" i="47"/>
  <c r="GU21" i="47"/>
  <c r="GV21" i="47" s="1"/>
  <c r="GT21" i="47"/>
  <c r="HB20" i="47"/>
  <c r="GY20" i="47"/>
  <c r="GU20" i="47"/>
  <c r="GT20" i="47"/>
  <c r="GV20" i="47" s="1"/>
  <c r="HB19" i="47"/>
  <c r="GY19" i="47"/>
  <c r="GU19" i="47"/>
  <c r="GV19" i="47" s="1"/>
  <c r="GT19" i="47"/>
  <c r="HB18" i="47"/>
  <c r="GY18" i="47"/>
  <c r="GU18" i="47"/>
  <c r="GT18" i="47"/>
  <c r="GV18" i="47" s="1"/>
  <c r="HB17" i="47"/>
  <c r="GY17" i="47"/>
  <c r="GU17" i="47"/>
  <c r="GT17" i="47"/>
  <c r="GV17" i="47"/>
  <c r="HB16" i="47"/>
  <c r="GY16" i="47"/>
  <c r="GU16" i="47"/>
  <c r="GV16" i="47" s="1"/>
  <c r="GT16" i="47"/>
  <c r="HB15" i="47"/>
  <c r="GY15" i="47"/>
  <c r="GU15" i="47"/>
  <c r="GV15" i="47" s="1"/>
  <c r="GT15" i="47"/>
  <c r="HB14" i="47"/>
  <c r="GY14" i="47"/>
  <c r="GU14" i="47"/>
  <c r="GT14" i="47"/>
  <c r="GV14" i="47" s="1"/>
  <c r="HB13" i="47"/>
  <c r="GY13" i="47"/>
  <c r="GU13" i="47"/>
  <c r="GT13" i="47"/>
  <c r="GV13" i="47"/>
  <c r="HB12" i="47"/>
  <c r="GY12" i="47"/>
  <c r="GU12" i="47"/>
  <c r="GT12" i="47"/>
  <c r="GV12" i="47" s="1"/>
  <c r="HB11" i="47"/>
  <c r="GY11" i="47"/>
  <c r="GU11" i="47"/>
  <c r="GT11" i="47"/>
  <c r="GV11" i="47"/>
  <c r="HB10" i="47"/>
  <c r="GY10" i="47"/>
  <c r="GU10" i="47"/>
  <c r="GV10" i="47" s="1"/>
  <c r="GT10" i="47"/>
  <c r="HB9" i="47"/>
  <c r="GY9" i="47"/>
  <c r="GU9" i="47"/>
  <c r="GU8" i="47" s="1"/>
  <c r="GV8" i="47" s="1"/>
  <c r="GT9" i="47"/>
  <c r="HA8" i="47"/>
  <c r="GZ8" i="47"/>
  <c r="HB8" i="47" s="1"/>
  <c r="GX8" i="47"/>
  <c r="GY8" i="47" s="1"/>
  <c r="GW8" i="47"/>
  <c r="GT8" i="47"/>
  <c r="GW9" i="46"/>
  <c r="BU9" i="46"/>
  <c r="CD9" i="46"/>
  <c r="CV9" i="46"/>
  <c r="DE9" i="46"/>
  <c r="GS23" i="47"/>
  <c r="GL23" i="47"/>
  <c r="GM23" i="47" s="1"/>
  <c r="GK23" i="47"/>
  <c r="GS22" i="47"/>
  <c r="GP22" i="47"/>
  <c r="GL22" i="47"/>
  <c r="GK22" i="47"/>
  <c r="GM22" i="47" s="1"/>
  <c r="GS21" i="47"/>
  <c r="GP21" i="47"/>
  <c r="GL21" i="47"/>
  <c r="GK21" i="47"/>
  <c r="GM21" i="47"/>
  <c r="GS20" i="47"/>
  <c r="GP20" i="47"/>
  <c r="GL20" i="47"/>
  <c r="GK20" i="47"/>
  <c r="GM20" i="47" s="1"/>
  <c r="GS19" i="47"/>
  <c r="GP19" i="47"/>
  <c r="GL19" i="47"/>
  <c r="GK19" i="47"/>
  <c r="GM19" i="47"/>
  <c r="GS18" i="47"/>
  <c r="GP18" i="47"/>
  <c r="GL18" i="47"/>
  <c r="GM18" i="47" s="1"/>
  <c r="GK18" i="47"/>
  <c r="GS17" i="47"/>
  <c r="GP17" i="47"/>
  <c r="GL17" i="47"/>
  <c r="GM17" i="47" s="1"/>
  <c r="GK17" i="47"/>
  <c r="GS16" i="47"/>
  <c r="GP16" i="47"/>
  <c r="GL16" i="47"/>
  <c r="GK16" i="47"/>
  <c r="GM16" i="47" s="1"/>
  <c r="GS15" i="47"/>
  <c r="GP15" i="47"/>
  <c r="GL15" i="47"/>
  <c r="GM15" i="47" s="1"/>
  <c r="GK15" i="47"/>
  <c r="GS14" i="47"/>
  <c r="GP14" i="47"/>
  <c r="GL14" i="47"/>
  <c r="GK14" i="47"/>
  <c r="GM14" i="47" s="1"/>
  <c r="GS13" i="47"/>
  <c r="GP13" i="47"/>
  <c r="GL13" i="47"/>
  <c r="GK13" i="47"/>
  <c r="GM13" i="47"/>
  <c r="GS12" i="47"/>
  <c r="GP12" i="47"/>
  <c r="GL12" i="47"/>
  <c r="GM12" i="47" s="1"/>
  <c r="GK12" i="47"/>
  <c r="GS11" i="47"/>
  <c r="GP11" i="47"/>
  <c r="GL11" i="47"/>
  <c r="GM11" i="47" s="1"/>
  <c r="GK11" i="47"/>
  <c r="GS10" i="47"/>
  <c r="GP10" i="47"/>
  <c r="GL10" i="47"/>
  <c r="GK10" i="47"/>
  <c r="GM10" i="47" s="1"/>
  <c r="GS9" i="47"/>
  <c r="GP9" i="47"/>
  <c r="GL9" i="47"/>
  <c r="GL8" i="47" s="1"/>
  <c r="GK9" i="47"/>
  <c r="GM9" i="47"/>
  <c r="GR8" i="47"/>
  <c r="GS8" i="47" s="1"/>
  <c r="GQ8" i="47"/>
  <c r="GO8" i="47"/>
  <c r="GP8" i="47" s="1"/>
  <c r="GN8" i="47"/>
  <c r="CM9" i="46"/>
  <c r="BM9" i="46"/>
  <c r="BL9" i="46"/>
  <c r="BC9" i="46"/>
  <c r="AQ9" i="46"/>
  <c r="AH9" i="46"/>
  <c r="Y9" i="46"/>
  <c r="GN9" i="46"/>
  <c r="GN10" i="46"/>
  <c r="GN11" i="46"/>
  <c r="GN12" i="46"/>
  <c r="GN13" i="46"/>
  <c r="GN14" i="46"/>
  <c r="GN15" i="46"/>
  <c r="GN16" i="46"/>
  <c r="GN17" i="46"/>
  <c r="GN18" i="46"/>
  <c r="GN19" i="46"/>
  <c r="GN20" i="46"/>
  <c r="GN21" i="46"/>
  <c r="GX9" i="46"/>
  <c r="GO9" i="46"/>
  <c r="GP9" i="46" s="1"/>
  <c r="GO10" i="46"/>
  <c r="GO11" i="46"/>
  <c r="GO12" i="46"/>
  <c r="GO13" i="46"/>
  <c r="GO14" i="46"/>
  <c r="GO15" i="46"/>
  <c r="GO16" i="46"/>
  <c r="GO17" i="46"/>
  <c r="GO18" i="46"/>
  <c r="GO19" i="46"/>
  <c r="GO20" i="46"/>
  <c r="GO21" i="46"/>
  <c r="GN22" i="46"/>
  <c r="GN23" i="46"/>
  <c r="GJ23" i="47"/>
  <c r="GC23" i="47"/>
  <c r="GD23" i="47" s="1"/>
  <c r="GB23" i="47"/>
  <c r="GJ22" i="47"/>
  <c r="GG22" i="47"/>
  <c r="GC22" i="47"/>
  <c r="GB22" i="47"/>
  <c r="GD22" i="47" s="1"/>
  <c r="GJ21" i="47"/>
  <c r="GG21" i="47"/>
  <c r="GC21" i="47"/>
  <c r="GB21" i="47"/>
  <c r="GD21" i="47"/>
  <c r="GJ20" i="47"/>
  <c r="GG20" i="47"/>
  <c r="GC20" i="47"/>
  <c r="GB20" i="47"/>
  <c r="GD20" i="47" s="1"/>
  <c r="GJ19" i="47"/>
  <c r="GG19" i="47"/>
  <c r="GC19" i="47"/>
  <c r="GB19" i="47"/>
  <c r="GD19" i="47"/>
  <c r="GJ18" i="47"/>
  <c r="GG18" i="47"/>
  <c r="GC18" i="47"/>
  <c r="GD18" i="47" s="1"/>
  <c r="GB18" i="47"/>
  <c r="GJ17" i="47"/>
  <c r="GG17" i="47"/>
  <c r="GC17" i="47"/>
  <c r="GD17" i="47" s="1"/>
  <c r="GB17" i="47"/>
  <c r="GJ16" i="47"/>
  <c r="GG16" i="47"/>
  <c r="GC16" i="47"/>
  <c r="GB16" i="47"/>
  <c r="GD16" i="47" s="1"/>
  <c r="GJ15" i="47"/>
  <c r="GG15" i="47"/>
  <c r="GC15" i="47"/>
  <c r="GD15" i="47" s="1"/>
  <c r="GB15" i="47"/>
  <c r="GJ14" i="47"/>
  <c r="GG14" i="47"/>
  <c r="GC14" i="47"/>
  <c r="GB14" i="47"/>
  <c r="GD14" i="47" s="1"/>
  <c r="GJ13" i="47"/>
  <c r="GG13" i="47"/>
  <c r="GC13" i="47"/>
  <c r="GB13" i="47"/>
  <c r="GD13" i="47"/>
  <c r="GJ12" i="47"/>
  <c r="GG12" i="47"/>
  <c r="GC12" i="47"/>
  <c r="GD12" i="47" s="1"/>
  <c r="GB12" i="47"/>
  <c r="GJ11" i="47"/>
  <c r="GG11" i="47"/>
  <c r="GC11" i="47"/>
  <c r="GD11" i="47" s="1"/>
  <c r="GB11" i="47"/>
  <c r="GJ10" i="47"/>
  <c r="GG10" i="47"/>
  <c r="GC10" i="47"/>
  <c r="GB10" i="47"/>
  <c r="GD10" i="47" s="1"/>
  <c r="GJ9" i="47"/>
  <c r="GG9" i="47"/>
  <c r="GC9" i="47"/>
  <c r="GC8" i="47" s="1"/>
  <c r="GB9" i="47"/>
  <c r="GD9" i="47"/>
  <c r="GI8" i="47"/>
  <c r="GJ8" i="47" s="1"/>
  <c r="GH8" i="47"/>
  <c r="GF8" i="47"/>
  <c r="GG8" i="47" s="1"/>
  <c r="GE8" i="47"/>
  <c r="GA23" i="47"/>
  <c r="FT23" i="47"/>
  <c r="FS23" i="47"/>
  <c r="FU23" i="47" s="1"/>
  <c r="GA22" i="47"/>
  <c r="FX22" i="47"/>
  <c r="FT22" i="47"/>
  <c r="FU22" i="47" s="1"/>
  <c r="FS22" i="47"/>
  <c r="GA21" i="47"/>
  <c r="FX21" i="47"/>
  <c r="FT21" i="47"/>
  <c r="FS21" i="47"/>
  <c r="FU21" i="47" s="1"/>
  <c r="GA20" i="47"/>
  <c r="FX20" i="47"/>
  <c r="FT20" i="47"/>
  <c r="FS20" i="47"/>
  <c r="FU20" i="47"/>
  <c r="GA19" i="47"/>
  <c r="FX19" i="47"/>
  <c r="FT19" i="47"/>
  <c r="FU19" i="47" s="1"/>
  <c r="FS19" i="47"/>
  <c r="GA18" i="47"/>
  <c r="FX18" i="47"/>
  <c r="FT18" i="47"/>
  <c r="FU18" i="47" s="1"/>
  <c r="FS18" i="47"/>
  <c r="GA17" i="47"/>
  <c r="FX17" i="47"/>
  <c r="FT17" i="47"/>
  <c r="FS17" i="47"/>
  <c r="FU17" i="47" s="1"/>
  <c r="GA16" i="47"/>
  <c r="FX16" i="47"/>
  <c r="FT16" i="47"/>
  <c r="FS16" i="47"/>
  <c r="FU16" i="47"/>
  <c r="GA15" i="47"/>
  <c r="FX15" i="47"/>
  <c r="FT15" i="47"/>
  <c r="FS15" i="47"/>
  <c r="FU15" i="47" s="1"/>
  <c r="GA14" i="47"/>
  <c r="FX14" i="47"/>
  <c r="FT14" i="47"/>
  <c r="FS14" i="47"/>
  <c r="FU14" i="47"/>
  <c r="GA13" i="47"/>
  <c r="FX13" i="47"/>
  <c r="FT13" i="47"/>
  <c r="FU13" i="47" s="1"/>
  <c r="FS13" i="47"/>
  <c r="GA12" i="47"/>
  <c r="FX12" i="47"/>
  <c r="FT12" i="47"/>
  <c r="FU12" i="47" s="1"/>
  <c r="FS12" i="47"/>
  <c r="GA11" i="47"/>
  <c r="FX11" i="47"/>
  <c r="FT11" i="47"/>
  <c r="FS11" i="47"/>
  <c r="FU11" i="47" s="1"/>
  <c r="GA10" i="47"/>
  <c r="FX10" i="47"/>
  <c r="FT10" i="47"/>
  <c r="FU10" i="47" s="1"/>
  <c r="FS10" i="47"/>
  <c r="GA9" i="47"/>
  <c r="FX9" i="47"/>
  <c r="FT9" i="47"/>
  <c r="FS9" i="47"/>
  <c r="FS8" i="47" s="1"/>
  <c r="FZ8" i="47"/>
  <c r="GA8" i="47" s="1"/>
  <c r="FY8" i="47"/>
  <c r="FW8" i="47"/>
  <c r="FV8" i="47"/>
  <c r="FX8" i="47" s="1"/>
  <c r="FR23" i="47"/>
  <c r="FK23" i="47"/>
  <c r="FJ23" i="47"/>
  <c r="FL23" i="47"/>
  <c r="FR22" i="47"/>
  <c r="FO22" i="47"/>
  <c r="FK22" i="47"/>
  <c r="FJ22" i="47"/>
  <c r="FL22" i="47" s="1"/>
  <c r="FR21" i="47"/>
  <c r="FO21" i="47"/>
  <c r="FK21" i="47"/>
  <c r="FJ21" i="47"/>
  <c r="FL21" i="47"/>
  <c r="FR20" i="47"/>
  <c r="FO20" i="47"/>
  <c r="FK20" i="47"/>
  <c r="FL20" i="47" s="1"/>
  <c r="FJ20" i="47"/>
  <c r="FR19" i="47"/>
  <c r="FO19" i="47"/>
  <c r="FK19" i="47"/>
  <c r="FL19" i="47" s="1"/>
  <c r="FJ19" i="47"/>
  <c r="FR18" i="47"/>
  <c r="FO18" i="47"/>
  <c r="FK18" i="47"/>
  <c r="FJ18" i="47"/>
  <c r="FL18" i="47" s="1"/>
  <c r="FR17" i="47"/>
  <c r="FO17" i="47"/>
  <c r="FK17" i="47"/>
  <c r="FL17" i="47" s="1"/>
  <c r="FJ17" i="47"/>
  <c r="FR16" i="47"/>
  <c r="FO16" i="47"/>
  <c r="FK16" i="47"/>
  <c r="FJ16" i="47"/>
  <c r="FL16" i="47" s="1"/>
  <c r="FR15" i="47"/>
  <c r="FO15" i="47"/>
  <c r="FK15" i="47"/>
  <c r="FJ15" i="47"/>
  <c r="FL15" i="47"/>
  <c r="FR14" i="47"/>
  <c r="FO14" i="47"/>
  <c r="FK14" i="47"/>
  <c r="FL14" i="47" s="1"/>
  <c r="FJ14" i="47"/>
  <c r="FR13" i="47"/>
  <c r="FO13" i="47"/>
  <c r="FK13" i="47"/>
  <c r="FL13" i="47" s="1"/>
  <c r="FJ13" i="47"/>
  <c r="FR12" i="47"/>
  <c r="FO12" i="47"/>
  <c r="FK12" i="47"/>
  <c r="FJ12" i="47"/>
  <c r="FL12" i="47" s="1"/>
  <c r="FR11" i="47"/>
  <c r="FO11" i="47"/>
  <c r="FK11" i="47"/>
  <c r="FJ11" i="47"/>
  <c r="FL11" i="47"/>
  <c r="FR10" i="47"/>
  <c r="FO10" i="47"/>
  <c r="FK10" i="47"/>
  <c r="FJ10" i="47"/>
  <c r="FL10" i="47" s="1"/>
  <c r="FR9" i="47"/>
  <c r="FO9" i="47"/>
  <c r="FK9" i="47"/>
  <c r="FK8" i="47" s="1"/>
  <c r="FJ9" i="47"/>
  <c r="FL9" i="47"/>
  <c r="FQ8" i="47"/>
  <c r="FP8" i="47"/>
  <c r="FR8" i="47" s="1"/>
  <c r="FN8" i="47"/>
  <c r="FM8" i="47"/>
  <c r="FO8" i="47"/>
  <c r="GA9" i="46"/>
  <c r="GA10" i="46"/>
  <c r="GA11" i="46"/>
  <c r="GA12" i="46"/>
  <c r="GA13" i="46"/>
  <c r="GA14" i="46"/>
  <c r="GA15" i="46"/>
  <c r="GA16" i="46"/>
  <c r="GA17" i="46"/>
  <c r="GA18" i="46"/>
  <c r="GA19" i="46"/>
  <c r="GA20" i="46"/>
  <c r="GA21" i="46"/>
  <c r="FU9" i="46"/>
  <c r="FU10" i="46"/>
  <c r="FU11" i="46"/>
  <c r="FU12" i="46"/>
  <c r="FU13" i="46"/>
  <c r="FU14" i="46"/>
  <c r="FU15" i="46"/>
  <c r="FU16" i="46"/>
  <c r="FU17" i="46"/>
  <c r="FU18" i="46"/>
  <c r="FU19" i="46"/>
  <c r="FU20" i="46"/>
  <c r="FU21" i="46"/>
  <c r="FI23" i="47"/>
  <c r="FB23" i="47"/>
  <c r="FA23" i="47"/>
  <c r="FC23" i="47" s="1"/>
  <c r="FI22" i="47"/>
  <c r="FF22" i="47"/>
  <c r="FB22" i="47"/>
  <c r="FC22" i="47" s="1"/>
  <c r="FA22" i="47"/>
  <c r="FI21" i="47"/>
  <c r="FF21" i="47"/>
  <c r="FB21" i="47"/>
  <c r="FA21" i="47"/>
  <c r="FC21" i="47" s="1"/>
  <c r="FI20" i="47"/>
  <c r="FF20" i="47"/>
  <c r="FB20" i="47"/>
  <c r="FA20" i="47"/>
  <c r="FC20" i="47"/>
  <c r="FI19" i="47"/>
  <c r="FF19" i="47"/>
  <c r="FB19" i="47"/>
  <c r="FC19" i="47" s="1"/>
  <c r="FA19" i="47"/>
  <c r="FI18" i="47"/>
  <c r="FF18" i="47"/>
  <c r="FB18" i="47"/>
  <c r="FC18" i="47" s="1"/>
  <c r="FA18" i="47"/>
  <c r="FI17" i="47"/>
  <c r="FF17" i="47"/>
  <c r="FB17" i="47"/>
  <c r="FA17" i="47"/>
  <c r="FC17" i="47" s="1"/>
  <c r="FI16" i="47"/>
  <c r="FF16" i="47"/>
  <c r="FB16" i="47"/>
  <c r="FA16" i="47"/>
  <c r="FC16" i="47"/>
  <c r="FI15" i="47"/>
  <c r="FF15" i="47"/>
  <c r="FB15" i="47"/>
  <c r="FA15" i="47"/>
  <c r="FC15" i="47" s="1"/>
  <c r="FI14" i="47"/>
  <c r="FF14" i="47"/>
  <c r="FB14" i="47"/>
  <c r="FA14" i="47"/>
  <c r="FC14" i="47"/>
  <c r="FI13" i="47"/>
  <c r="FF13" i="47"/>
  <c r="FB13" i="47"/>
  <c r="FC13" i="47" s="1"/>
  <c r="FA13" i="47"/>
  <c r="FI12" i="47"/>
  <c r="FF12" i="47"/>
  <c r="FB12" i="47"/>
  <c r="FC12" i="47" s="1"/>
  <c r="FA12" i="47"/>
  <c r="FI11" i="47"/>
  <c r="FF11" i="47"/>
  <c r="FB11" i="47"/>
  <c r="FA11" i="47"/>
  <c r="FC11" i="47" s="1"/>
  <c r="FI10" i="47"/>
  <c r="FF10" i="47"/>
  <c r="FB10" i="47"/>
  <c r="FC10" i="47" s="1"/>
  <c r="FA10" i="47"/>
  <c r="FI9" i="47"/>
  <c r="FF9" i="47"/>
  <c r="FB9" i="47"/>
  <c r="FA9" i="47"/>
  <c r="FA8" i="47" s="1"/>
  <c r="FH8" i="47"/>
  <c r="FI8" i="47" s="1"/>
  <c r="FG8" i="47"/>
  <c r="FE8" i="47"/>
  <c r="FD8" i="47"/>
  <c r="FF8" i="47" s="1"/>
  <c r="FM9" i="46"/>
  <c r="FV9" i="46"/>
  <c r="P9" i="46"/>
  <c r="M9" i="46" s="1"/>
  <c r="Q9" i="46"/>
  <c r="BA9" i="46" s="1"/>
  <c r="U9" i="46"/>
  <c r="X9" i="46"/>
  <c r="Z9" i="46"/>
  <c r="AA9" i="46" s="1"/>
  <c r="AD9" i="46"/>
  <c r="AG9" i="46"/>
  <c r="AI9" i="46"/>
  <c r="AJ9" i="46" s="1"/>
  <c r="AM9" i="46"/>
  <c r="AP9" i="46"/>
  <c r="AR9" i="46"/>
  <c r="AS9" i="46" s="1"/>
  <c r="AV9" i="46"/>
  <c r="AY9" i="46"/>
  <c r="AZ9" i="46"/>
  <c r="BD9" i="46"/>
  <c r="BE9" i="46" s="1"/>
  <c r="BH9" i="46"/>
  <c r="BK9" i="46"/>
  <c r="BN9" i="46"/>
  <c r="BQ9" i="46"/>
  <c r="BT9" i="46"/>
  <c r="BV9" i="46"/>
  <c r="BW9" i="46" s="1"/>
  <c r="BZ9" i="46"/>
  <c r="CC9" i="46"/>
  <c r="CE9" i="46"/>
  <c r="CF9" i="46" s="1"/>
  <c r="CI9" i="46"/>
  <c r="CL9" i="46"/>
  <c r="CN9" i="46"/>
  <c r="CO9" i="46" s="1"/>
  <c r="CR9" i="46"/>
  <c r="CU9" i="46"/>
  <c r="CW9" i="46"/>
  <c r="CX9" i="46" s="1"/>
  <c r="DA9" i="46"/>
  <c r="DD9" i="46"/>
  <c r="DF9" i="46"/>
  <c r="DG9" i="46" s="1"/>
  <c r="DH9" i="46"/>
  <c r="DI9" i="46"/>
  <c r="DJ9" i="46"/>
  <c r="DM9" i="46"/>
  <c r="DP9" i="46"/>
  <c r="DQ9" i="46"/>
  <c r="DR9" i="46"/>
  <c r="DS9" i="46" s="1"/>
  <c r="DV9" i="46"/>
  <c r="DY9" i="46"/>
  <c r="DZ9" i="46"/>
  <c r="FJ9" i="46" s="1"/>
  <c r="EA9" i="46"/>
  <c r="EB9" i="46" s="1"/>
  <c r="EE9" i="46"/>
  <c r="EH9" i="46"/>
  <c r="EI9" i="46"/>
  <c r="EN9" i="46"/>
  <c r="EQ9" i="46"/>
  <c r="ER9" i="46"/>
  <c r="ES9" i="46"/>
  <c r="ET9" i="46" s="1"/>
  <c r="EW9" i="46"/>
  <c r="EZ9" i="46"/>
  <c r="FA9" i="46"/>
  <c r="FB9" i="46"/>
  <c r="FC9" i="46"/>
  <c r="FF9" i="46"/>
  <c r="FI9" i="46"/>
  <c r="FN9" i="46"/>
  <c r="FO9" i="46" s="1"/>
  <c r="FR9" i="46"/>
  <c r="FW9" i="46"/>
  <c r="FX9" i="46" s="1"/>
  <c r="GD9" i="46"/>
  <c r="GE9" i="46"/>
  <c r="GF9" i="46"/>
  <c r="GG9" i="46"/>
  <c r="GJ9" i="46"/>
  <c r="GM9" i="46"/>
  <c r="GS9" i="46"/>
  <c r="GV9" i="46"/>
  <c r="GY9" i="46"/>
  <c r="HB9" i="46"/>
  <c r="HE9" i="46"/>
  <c r="HG9" i="46"/>
  <c r="HH9" i="46" s="1"/>
  <c r="HK9" i="46"/>
  <c r="HN9" i="46"/>
  <c r="HO9" i="46"/>
  <c r="HP9" i="46"/>
  <c r="HQ9" i="46" s="1"/>
  <c r="HR9" i="46"/>
  <c r="HS9" i="46"/>
  <c r="HT9" i="46" s="1"/>
  <c r="HW9" i="46"/>
  <c r="HZ9" i="46"/>
  <c r="FA10" i="46"/>
  <c r="DH10" i="46"/>
  <c r="DQ10" i="46"/>
  <c r="DZ10" i="46"/>
  <c r="ER10" i="46"/>
  <c r="FJ10" i="46" s="1"/>
  <c r="FA11" i="46"/>
  <c r="DH11" i="46"/>
  <c r="DQ11" i="46"/>
  <c r="FJ11" i="46" s="1"/>
  <c r="DZ11" i="46"/>
  <c r="ER11" i="46"/>
  <c r="FA12" i="46"/>
  <c r="DH12" i="46"/>
  <c r="DQ12" i="46"/>
  <c r="DZ12" i="46"/>
  <c r="ER12" i="46"/>
  <c r="FJ12" i="46" s="1"/>
  <c r="FA13" i="46"/>
  <c r="DH13" i="46"/>
  <c r="DQ13" i="46"/>
  <c r="FJ13" i="46" s="1"/>
  <c r="DZ13" i="46"/>
  <c r="ER13" i="46"/>
  <c r="FA14" i="46"/>
  <c r="DH14" i="46"/>
  <c r="DQ14" i="46"/>
  <c r="DZ14" i="46"/>
  <c r="ER14" i="46"/>
  <c r="FJ14" i="46"/>
  <c r="FA15" i="46"/>
  <c r="DH15" i="46"/>
  <c r="DQ15" i="46"/>
  <c r="FJ15" i="46" s="1"/>
  <c r="DZ15" i="46"/>
  <c r="ER15" i="46"/>
  <c r="FA16" i="46"/>
  <c r="DH16" i="46"/>
  <c r="DQ16" i="46"/>
  <c r="DZ16" i="46"/>
  <c r="ER16" i="46"/>
  <c r="FJ16" i="46"/>
  <c r="FA17" i="46"/>
  <c r="DH17" i="46"/>
  <c r="DQ17" i="46"/>
  <c r="FJ17" i="46" s="1"/>
  <c r="DZ17" i="46"/>
  <c r="ER17" i="46"/>
  <c r="FA18" i="46"/>
  <c r="DH18" i="46"/>
  <c r="DQ18" i="46"/>
  <c r="DZ18" i="46"/>
  <c r="ER18" i="46"/>
  <c r="FJ18" i="46"/>
  <c r="FA19" i="46"/>
  <c r="DH19" i="46"/>
  <c r="DQ19" i="46"/>
  <c r="FJ19" i="46" s="1"/>
  <c r="FL19" i="46" s="1"/>
  <c r="DZ19" i="46"/>
  <c r="ER19" i="46"/>
  <c r="FA20" i="46"/>
  <c r="DH20" i="46"/>
  <c r="DQ20" i="46"/>
  <c r="DZ20" i="46"/>
  <c r="ER20" i="46"/>
  <c r="FJ20" i="46"/>
  <c r="FA21" i="46"/>
  <c r="DH21" i="46"/>
  <c r="DQ21" i="46"/>
  <c r="FJ21" i="46" s="1"/>
  <c r="DZ21" i="46"/>
  <c r="ER21" i="46"/>
  <c r="FB10" i="46"/>
  <c r="DI10" i="46"/>
  <c r="DR10" i="46"/>
  <c r="EA10" i="46"/>
  <c r="ES10" i="46"/>
  <c r="FK10" i="46"/>
  <c r="FB11" i="46"/>
  <c r="DI11" i="46"/>
  <c r="DR11" i="46"/>
  <c r="FK11" i="46" s="1"/>
  <c r="EA11" i="46"/>
  <c r="ES11" i="46"/>
  <c r="FB12" i="46"/>
  <c r="DI12" i="46"/>
  <c r="DR12" i="46"/>
  <c r="EA12" i="46"/>
  <c r="ES12" i="46"/>
  <c r="FK12" i="46"/>
  <c r="FB13" i="46"/>
  <c r="DI13" i="46"/>
  <c r="DR13" i="46"/>
  <c r="FK13" i="46" s="1"/>
  <c r="EA13" i="46"/>
  <c r="ES13" i="46"/>
  <c r="FB14" i="46"/>
  <c r="DI14" i="46"/>
  <c r="DR14" i="46"/>
  <c r="EA14" i="46"/>
  <c r="ES14" i="46"/>
  <c r="FK14" i="46"/>
  <c r="FB15" i="46"/>
  <c r="DI15" i="46"/>
  <c r="DR15" i="46"/>
  <c r="FK15" i="46" s="1"/>
  <c r="EA15" i="46"/>
  <c r="ES15" i="46"/>
  <c r="FB16" i="46"/>
  <c r="DI16" i="46"/>
  <c r="DR16" i="46"/>
  <c r="EA16" i="46"/>
  <c r="ES16" i="46"/>
  <c r="FK16" i="46"/>
  <c r="FB17" i="46"/>
  <c r="DI17" i="46"/>
  <c r="DR17" i="46"/>
  <c r="EA17" i="46"/>
  <c r="ES17" i="46"/>
  <c r="FK17" i="46"/>
  <c r="FB18" i="46"/>
  <c r="DI18" i="46"/>
  <c r="DR18" i="46"/>
  <c r="EA18" i="46"/>
  <c r="ES18" i="46"/>
  <c r="FK18" i="46"/>
  <c r="FB19" i="46"/>
  <c r="DI19" i="46"/>
  <c r="DR19" i="46"/>
  <c r="EA19" i="46"/>
  <c r="ES19" i="46"/>
  <c r="FK19" i="46"/>
  <c r="FB20" i="46"/>
  <c r="DI20" i="46"/>
  <c r="DR20" i="46"/>
  <c r="EA20" i="46"/>
  <c r="ES20" i="46"/>
  <c r="FK20" i="46"/>
  <c r="FB21" i="46"/>
  <c r="DI21" i="46"/>
  <c r="DR21" i="46"/>
  <c r="EA21" i="46"/>
  <c r="ES21" i="46"/>
  <c r="FK21" i="46"/>
  <c r="EZ23" i="47"/>
  <c r="ES23" i="47"/>
  <c r="ER23" i="47"/>
  <c r="ET23" i="47" s="1"/>
  <c r="EZ22" i="47"/>
  <c r="EW22" i="47"/>
  <c r="ES22" i="47"/>
  <c r="ER22" i="47"/>
  <c r="ET22" i="47"/>
  <c r="EZ21" i="47"/>
  <c r="EW21" i="47"/>
  <c r="ES21" i="47"/>
  <c r="ET21" i="47" s="1"/>
  <c r="ER21" i="47"/>
  <c r="EZ20" i="47"/>
  <c r="EW20" i="47"/>
  <c r="ES20" i="47"/>
  <c r="ET20" i="47" s="1"/>
  <c r="ER20" i="47"/>
  <c r="EZ19" i="47"/>
  <c r="EW19" i="47"/>
  <c r="ES19" i="47"/>
  <c r="ER19" i="47"/>
  <c r="ET19" i="47"/>
  <c r="EZ18" i="47"/>
  <c r="EW18" i="47"/>
  <c r="ES18" i="47"/>
  <c r="ER18" i="47"/>
  <c r="ET18" i="47"/>
  <c r="EZ17" i="47"/>
  <c r="EW17" i="47"/>
  <c r="ES17" i="47"/>
  <c r="ER17" i="47"/>
  <c r="ET17" i="47" s="1"/>
  <c r="EZ16" i="47"/>
  <c r="EW16" i="47"/>
  <c r="ES16" i="47"/>
  <c r="ER16" i="47"/>
  <c r="ET16" i="47"/>
  <c r="EZ15" i="47"/>
  <c r="EW15" i="47"/>
  <c r="ES15" i="47"/>
  <c r="ET15" i="47" s="1"/>
  <c r="ER15" i="47"/>
  <c r="EZ14" i="47"/>
  <c r="EW14" i="47"/>
  <c r="ES14" i="47"/>
  <c r="ET14" i="47" s="1"/>
  <c r="ER14" i="47"/>
  <c r="EZ13" i="47"/>
  <c r="EW13" i="47"/>
  <c r="ES13" i="47"/>
  <c r="ER13" i="47"/>
  <c r="ET13" i="47"/>
  <c r="EZ12" i="47"/>
  <c r="EW12" i="47"/>
  <c r="ES12" i="47"/>
  <c r="ET12" i="47" s="1"/>
  <c r="ER12" i="47"/>
  <c r="EZ11" i="47"/>
  <c r="EW11" i="47"/>
  <c r="ES11" i="47"/>
  <c r="ER11" i="47"/>
  <c r="ET11" i="47" s="1"/>
  <c r="EZ10" i="47"/>
  <c r="EW10" i="47"/>
  <c r="ES10" i="47"/>
  <c r="ER10" i="47"/>
  <c r="ET10" i="47"/>
  <c r="EZ9" i="47"/>
  <c r="EW9" i="47"/>
  <c r="ES9" i="47"/>
  <c r="ES8" i="47" s="1"/>
  <c r="ET8" i="47" s="1"/>
  <c r="ER9" i="47"/>
  <c r="ER8" i="47" s="1"/>
  <c r="EY8" i="47"/>
  <c r="EX8" i="47"/>
  <c r="EZ8" i="47"/>
  <c r="EV8" i="47"/>
  <c r="EW8" i="47" s="1"/>
  <c r="EU8" i="47"/>
  <c r="EQ23" i="47"/>
  <c r="EJ23" i="47"/>
  <c r="EI23" i="47"/>
  <c r="EK23" i="47"/>
  <c r="EQ22" i="47"/>
  <c r="EN22" i="47"/>
  <c r="EJ22" i="47"/>
  <c r="EK22" i="47" s="1"/>
  <c r="EI22" i="47"/>
  <c r="EQ21" i="47"/>
  <c r="EN21" i="47"/>
  <c r="EJ21" i="47"/>
  <c r="EK21" i="47" s="1"/>
  <c r="EI21" i="47"/>
  <c r="EQ20" i="47"/>
  <c r="EN20" i="47"/>
  <c r="EJ20" i="47"/>
  <c r="EI20" i="47"/>
  <c r="EK20" i="47"/>
  <c r="EQ19" i="47"/>
  <c r="EN19" i="47"/>
  <c r="EJ19" i="47"/>
  <c r="EK19" i="47" s="1"/>
  <c r="EI19" i="47"/>
  <c r="EQ18" i="47"/>
  <c r="EN18" i="47"/>
  <c r="EJ18" i="47"/>
  <c r="EI18" i="47"/>
  <c r="EK18" i="47" s="1"/>
  <c r="EQ17" i="47"/>
  <c r="EN17" i="47"/>
  <c r="EJ17" i="47"/>
  <c r="EI17" i="47"/>
  <c r="EK17" i="47"/>
  <c r="EQ16" i="47"/>
  <c r="EN16" i="47"/>
  <c r="EJ16" i="47"/>
  <c r="EK16" i="47" s="1"/>
  <c r="EI16" i="47"/>
  <c r="EQ15" i="47"/>
  <c r="EN15" i="47"/>
  <c r="EJ15" i="47"/>
  <c r="EK15" i="47" s="1"/>
  <c r="EI15" i="47"/>
  <c r="EQ14" i="47"/>
  <c r="EN14" i="47"/>
  <c r="EJ14" i="47"/>
  <c r="EI14" i="47"/>
  <c r="EK14" i="47"/>
  <c r="EQ13" i="47"/>
  <c r="EN13" i="47"/>
  <c r="EJ13" i="47"/>
  <c r="EI13" i="47"/>
  <c r="EK13" i="47"/>
  <c r="EQ12" i="47"/>
  <c r="EN12" i="47"/>
  <c r="EJ12" i="47"/>
  <c r="EI12" i="47"/>
  <c r="EK12" i="47" s="1"/>
  <c r="EQ11" i="47"/>
  <c r="EN11" i="47"/>
  <c r="EJ11" i="47"/>
  <c r="EI11" i="47"/>
  <c r="EK11" i="47"/>
  <c r="EQ10" i="47"/>
  <c r="EN10" i="47"/>
  <c r="EJ10" i="47"/>
  <c r="EK10" i="47" s="1"/>
  <c r="EI10" i="47"/>
  <c r="EQ9" i="47"/>
  <c r="EN9" i="47"/>
  <c r="EJ9" i="47"/>
  <c r="EJ8" i="47" s="1"/>
  <c r="EI9" i="47"/>
  <c r="EI8" i="47" s="1"/>
  <c r="EP8" i="47"/>
  <c r="EO8" i="47"/>
  <c r="EQ8" i="47" s="1"/>
  <c r="EM8" i="47"/>
  <c r="EN8" i="47" s="1"/>
  <c r="EL8" i="47"/>
  <c r="EH23" i="47"/>
  <c r="EA23" i="47"/>
  <c r="EB23" i="47" s="1"/>
  <c r="DZ23" i="47"/>
  <c r="EH22" i="47"/>
  <c r="EE22" i="47"/>
  <c r="EA22" i="47"/>
  <c r="EB22" i="47" s="1"/>
  <c r="DZ22" i="47"/>
  <c r="EH21" i="47"/>
  <c r="EE21" i="47"/>
  <c r="EA21" i="47"/>
  <c r="DZ21" i="47"/>
  <c r="EB21" i="47"/>
  <c r="EH20" i="47"/>
  <c r="EE20" i="47"/>
  <c r="EA20" i="47"/>
  <c r="DZ20" i="47"/>
  <c r="EB20" i="47"/>
  <c r="EH19" i="47"/>
  <c r="EE19" i="47"/>
  <c r="EA19" i="47"/>
  <c r="DZ19" i="47"/>
  <c r="EB19" i="47" s="1"/>
  <c r="EH18" i="47"/>
  <c r="EE18" i="47"/>
  <c r="EA18" i="47"/>
  <c r="DZ18" i="47"/>
  <c r="EB18" i="47"/>
  <c r="EH17" i="47"/>
  <c r="EE17" i="47"/>
  <c r="EA17" i="47"/>
  <c r="EB17" i="47" s="1"/>
  <c r="DZ17" i="47"/>
  <c r="EH16" i="47"/>
  <c r="EE16" i="47"/>
  <c r="EA16" i="47"/>
  <c r="EB16" i="47" s="1"/>
  <c r="DZ16" i="47"/>
  <c r="EH15" i="47"/>
  <c r="EE15" i="47"/>
  <c r="EA15" i="47"/>
  <c r="DZ15" i="47"/>
  <c r="EB15" i="47"/>
  <c r="EH14" i="47"/>
  <c r="EE14" i="47"/>
  <c r="EA14" i="47"/>
  <c r="EB14" i="47" s="1"/>
  <c r="DZ14" i="47"/>
  <c r="EH13" i="47"/>
  <c r="EE13" i="47"/>
  <c r="EA13" i="47"/>
  <c r="DZ13" i="47"/>
  <c r="EB13" i="47" s="1"/>
  <c r="EH12" i="47"/>
  <c r="EE12" i="47"/>
  <c r="EA12" i="47"/>
  <c r="DZ12" i="47"/>
  <c r="EB12" i="47"/>
  <c r="EH11" i="47"/>
  <c r="EE11" i="47"/>
  <c r="EA11" i="47"/>
  <c r="EB11" i="47" s="1"/>
  <c r="DZ11" i="47"/>
  <c r="EH10" i="47"/>
  <c r="EE10" i="47"/>
  <c r="EA10" i="47"/>
  <c r="EB10" i="47" s="1"/>
  <c r="DZ10" i="47"/>
  <c r="EH9" i="47"/>
  <c r="EE9" i="47"/>
  <c r="EA9" i="47"/>
  <c r="DZ9" i="47"/>
  <c r="DZ8" i="47" s="1"/>
  <c r="EB9" i="47"/>
  <c r="EG8" i="47"/>
  <c r="EF8" i="47"/>
  <c r="EH8" i="47"/>
  <c r="ED8" i="47"/>
  <c r="EC8" i="47"/>
  <c r="EE8" i="47"/>
  <c r="DY23" i="47"/>
  <c r="DR23" i="47"/>
  <c r="DS23" i="47" s="1"/>
  <c r="DQ23" i="47"/>
  <c r="DY22" i="47"/>
  <c r="DV22" i="47"/>
  <c r="DR22" i="47"/>
  <c r="DQ22" i="47"/>
  <c r="DS22" i="47"/>
  <c r="DY21" i="47"/>
  <c r="DV21" i="47"/>
  <c r="DR21" i="47"/>
  <c r="DS21" i="47" s="1"/>
  <c r="DQ21" i="47"/>
  <c r="DY20" i="47"/>
  <c r="DV20" i="47"/>
  <c r="DR20" i="47"/>
  <c r="DQ20" i="47"/>
  <c r="DS20" i="47" s="1"/>
  <c r="DY19" i="47"/>
  <c r="DV19" i="47"/>
  <c r="DR19" i="47"/>
  <c r="DQ19" i="47"/>
  <c r="DS19" i="47"/>
  <c r="DY18" i="47"/>
  <c r="DV18" i="47"/>
  <c r="DR18" i="47"/>
  <c r="DS18" i="47" s="1"/>
  <c r="DQ18" i="47"/>
  <c r="DY17" i="47"/>
  <c r="DV17" i="47"/>
  <c r="DR17" i="47"/>
  <c r="DS17" i="47" s="1"/>
  <c r="DQ17" i="47"/>
  <c r="DY16" i="47"/>
  <c r="DV16" i="47"/>
  <c r="DR16" i="47"/>
  <c r="DQ16" i="47"/>
  <c r="DS16" i="47"/>
  <c r="DY15" i="47"/>
  <c r="DV15" i="47"/>
  <c r="DR15" i="47"/>
  <c r="DQ15" i="47"/>
  <c r="DS15" i="47"/>
  <c r="DY14" i="47"/>
  <c r="DV14" i="47"/>
  <c r="DR14" i="47"/>
  <c r="DQ14" i="47"/>
  <c r="DS14" i="47" s="1"/>
  <c r="DY13" i="47"/>
  <c r="DV13" i="47"/>
  <c r="DR13" i="47"/>
  <c r="DQ13" i="47"/>
  <c r="DS13" i="47"/>
  <c r="DY12" i="47"/>
  <c r="DV12" i="47"/>
  <c r="DR12" i="47"/>
  <c r="DS12" i="47" s="1"/>
  <c r="DQ12" i="47"/>
  <c r="DY11" i="47"/>
  <c r="DV11" i="47"/>
  <c r="DR11" i="47"/>
  <c r="DS11" i="47" s="1"/>
  <c r="DQ11" i="47"/>
  <c r="DY10" i="47"/>
  <c r="DV10" i="47"/>
  <c r="DR10" i="47"/>
  <c r="DQ10" i="47"/>
  <c r="DQ8" i="47" s="1"/>
  <c r="DS10" i="47"/>
  <c r="DY9" i="47"/>
  <c r="DV9" i="47"/>
  <c r="DR9" i="47"/>
  <c r="DS9" i="47" s="1"/>
  <c r="DQ9" i="47"/>
  <c r="DX8" i="47"/>
  <c r="DY8" i="47" s="1"/>
  <c r="DW8" i="47"/>
  <c r="DU8" i="47"/>
  <c r="DT8" i="47"/>
  <c r="DV8" i="47"/>
  <c r="DR8" i="47"/>
  <c r="DS8" i="47" s="1"/>
  <c r="DP23" i="47"/>
  <c r="DI23" i="47"/>
  <c r="DH23" i="47"/>
  <c r="DJ23" i="47"/>
  <c r="DP22" i="47"/>
  <c r="DM22" i="47"/>
  <c r="DI22" i="47"/>
  <c r="DH22" i="47"/>
  <c r="DJ22" i="47"/>
  <c r="DP21" i="47"/>
  <c r="DM21" i="47"/>
  <c r="DI21" i="47"/>
  <c r="DH21" i="47"/>
  <c r="DJ21" i="47" s="1"/>
  <c r="DP20" i="47"/>
  <c r="DM20" i="47"/>
  <c r="DI20" i="47"/>
  <c r="DH20" i="47"/>
  <c r="DJ20" i="47"/>
  <c r="DP19" i="47"/>
  <c r="DM19" i="47"/>
  <c r="DI19" i="47"/>
  <c r="DJ19" i="47" s="1"/>
  <c r="DH19" i="47"/>
  <c r="DP18" i="47"/>
  <c r="DM18" i="47"/>
  <c r="DI18" i="47"/>
  <c r="DJ18" i="47" s="1"/>
  <c r="DH18" i="47"/>
  <c r="DP17" i="47"/>
  <c r="DM17" i="47"/>
  <c r="DI17" i="47"/>
  <c r="DH17" i="47"/>
  <c r="DJ17" i="47"/>
  <c r="DP16" i="47"/>
  <c r="DM16" i="47"/>
  <c r="DI16" i="47"/>
  <c r="DJ16" i="47" s="1"/>
  <c r="DH16" i="47"/>
  <c r="DP15" i="47"/>
  <c r="DM15" i="47"/>
  <c r="DI15" i="47"/>
  <c r="DH15" i="47"/>
  <c r="DJ15" i="47" s="1"/>
  <c r="DP14" i="47"/>
  <c r="DM14" i="47"/>
  <c r="DI14" i="47"/>
  <c r="DH14" i="47"/>
  <c r="DJ14" i="47"/>
  <c r="DP13" i="47"/>
  <c r="DM13" i="47"/>
  <c r="DI13" i="47"/>
  <c r="DJ13" i="47" s="1"/>
  <c r="DH13" i="47"/>
  <c r="DP12" i="47"/>
  <c r="DM12" i="47"/>
  <c r="DI12" i="47"/>
  <c r="DJ12" i="47" s="1"/>
  <c r="DH12" i="47"/>
  <c r="DP11" i="47"/>
  <c r="DM11" i="47"/>
  <c r="DI11" i="47"/>
  <c r="DH11" i="47"/>
  <c r="DJ11" i="47"/>
  <c r="DP10" i="47"/>
  <c r="DM10" i="47"/>
  <c r="DI10" i="47"/>
  <c r="DH10" i="47"/>
  <c r="DJ10" i="47"/>
  <c r="DP9" i="47"/>
  <c r="DM9" i="47"/>
  <c r="DI9" i="47"/>
  <c r="DH9" i="47"/>
  <c r="DJ9" i="47" s="1"/>
  <c r="DO8" i="47"/>
  <c r="DP8" i="47" s="1"/>
  <c r="DN8" i="47"/>
  <c r="DL8" i="47"/>
  <c r="DK8" i="47"/>
  <c r="DM8" i="47" s="1"/>
  <c r="DH8" i="47"/>
  <c r="CX17" i="47"/>
  <c r="DG23" i="47"/>
  <c r="CZ23" i="47"/>
  <c r="CY23" i="47"/>
  <c r="DA23" i="47"/>
  <c r="DG22" i="47"/>
  <c r="DD22" i="47"/>
  <c r="CZ22" i="47"/>
  <c r="CY22" i="47"/>
  <c r="DA22" i="47"/>
  <c r="DG21" i="47"/>
  <c r="DD21" i="47"/>
  <c r="CZ21" i="47"/>
  <c r="CY21" i="47"/>
  <c r="DA21" i="47" s="1"/>
  <c r="DG20" i="47"/>
  <c r="DD20" i="47"/>
  <c r="CZ20" i="47"/>
  <c r="CY20" i="47"/>
  <c r="DA20" i="47"/>
  <c r="DG19" i="47"/>
  <c r="DD19" i="47"/>
  <c r="CZ19" i="47"/>
  <c r="DA19" i="47" s="1"/>
  <c r="CY19" i="47"/>
  <c r="DG18" i="47"/>
  <c r="DD18" i="47"/>
  <c r="CZ18" i="47"/>
  <c r="DA18" i="47" s="1"/>
  <c r="CY18" i="47"/>
  <c r="DG17" i="47"/>
  <c r="DD17" i="47"/>
  <c r="CZ17" i="47"/>
  <c r="CY17" i="47"/>
  <c r="DA17" i="47"/>
  <c r="DG16" i="47"/>
  <c r="DD16" i="47"/>
  <c r="CZ16" i="47"/>
  <c r="DA16" i="47" s="1"/>
  <c r="CY16" i="47"/>
  <c r="DG15" i="47"/>
  <c r="DD15" i="47"/>
  <c r="CZ15" i="47"/>
  <c r="CY15" i="47"/>
  <c r="DA15" i="47" s="1"/>
  <c r="DG14" i="47"/>
  <c r="DD14" i="47"/>
  <c r="CZ14" i="47"/>
  <c r="CY14" i="47"/>
  <c r="DA14" i="47"/>
  <c r="DG13" i="47"/>
  <c r="DD13" i="47"/>
  <c r="CZ13" i="47"/>
  <c r="DA13" i="47" s="1"/>
  <c r="CY13" i="47"/>
  <c r="DG12" i="47"/>
  <c r="DD12" i="47"/>
  <c r="CZ12" i="47"/>
  <c r="DA12" i="47" s="1"/>
  <c r="CY12" i="47"/>
  <c r="DG11" i="47"/>
  <c r="DD11" i="47"/>
  <c r="CZ11" i="47"/>
  <c r="CY11" i="47"/>
  <c r="DA11" i="47"/>
  <c r="DG10" i="47"/>
  <c r="DD10" i="47"/>
  <c r="CZ10" i="47"/>
  <c r="CY10" i="47"/>
  <c r="DA10" i="47"/>
  <c r="DG9" i="47"/>
  <c r="DD9" i="47"/>
  <c r="CZ9" i="47"/>
  <c r="CY9" i="47"/>
  <c r="DA9" i="47" s="1"/>
  <c r="DF8" i="47"/>
  <c r="DG8" i="47" s="1"/>
  <c r="DE8" i="47"/>
  <c r="DC8" i="47"/>
  <c r="DB8" i="47"/>
  <c r="DD8" i="47" s="1"/>
  <c r="CY8" i="47"/>
  <c r="BU10" i="46"/>
  <c r="CD10" i="46"/>
  <c r="DE10" i="46" s="1"/>
  <c r="CV10" i="46"/>
  <c r="BV10" i="46"/>
  <c r="DF10" i="46" s="1"/>
  <c r="CE10" i="46"/>
  <c r="CW10" i="46"/>
  <c r="BU11" i="46"/>
  <c r="CD11" i="46"/>
  <c r="DE11" i="46" s="1"/>
  <c r="EI11" i="46" s="1"/>
  <c r="CV11" i="46"/>
  <c r="BU12" i="46"/>
  <c r="CD12" i="46"/>
  <c r="DE12" i="46" s="1"/>
  <c r="EI12" i="46" s="1"/>
  <c r="CV12" i="46"/>
  <c r="BU13" i="46"/>
  <c r="DE13" i="46" s="1"/>
  <c r="EI13" i="46" s="1"/>
  <c r="CD13" i="46"/>
  <c r="CV13" i="46"/>
  <c r="BV13" i="46"/>
  <c r="CE13" i="46"/>
  <c r="DF13" i="46" s="1"/>
  <c r="CW13" i="46"/>
  <c r="BU14" i="46"/>
  <c r="CD14" i="46"/>
  <c r="DE14" i="46" s="1"/>
  <c r="EI14" i="46" s="1"/>
  <c r="CV14" i="46"/>
  <c r="BV14" i="46"/>
  <c r="DF14" i="46" s="1"/>
  <c r="CE14" i="46"/>
  <c r="CW14" i="46"/>
  <c r="BU15" i="46"/>
  <c r="CD15" i="46"/>
  <c r="DE15" i="46" s="1"/>
  <c r="EI15" i="46" s="1"/>
  <c r="CV15" i="46"/>
  <c r="BV15" i="46"/>
  <c r="CE15" i="46"/>
  <c r="DF15" i="46" s="1"/>
  <c r="CW15" i="46"/>
  <c r="BU16" i="46"/>
  <c r="DE16" i="46" s="1"/>
  <c r="EI16" i="46" s="1"/>
  <c r="CD16" i="46"/>
  <c r="CV16" i="46"/>
  <c r="BV16" i="46"/>
  <c r="CE16" i="46"/>
  <c r="DF16" i="46" s="1"/>
  <c r="CW16" i="46"/>
  <c r="BU17" i="46"/>
  <c r="CD17" i="46"/>
  <c r="CV17" i="46"/>
  <c r="DE17" i="46"/>
  <c r="BV17" i="46"/>
  <c r="DF17" i="46" s="1"/>
  <c r="CE17" i="46"/>
  <c r="CW17" i="46"/>
  <c r="BU18" i="46"/>
  <c r="CD18" i="46"/>
  <c r="DE18" i="46" s="1"/>
  <c r="EI18" i="46" s="1"/>
  <c r="CV18" i="46"/>
  <c r="BV18" i="46"/>
  <c r="CE18" i="46"/>
  <c r="CW18" i="46"/>
  <c r="DF18" i="46"/>
  <c r="BU19" i="46"/>
  <c r="DE19" i="46" s="1"/>
  <c r="EI19" i="46" s="1"/>
  <c r="CD19" i="46"/>
  <c r="CV19" i="46"/>
  <c r="BV19" i="46"/>
  <c r="CE19" i="46"/>
  <c r="CW19" i="46"/>
  <c r="DF19" i="46" s="1"/>
  <c r="BU20" i="46"/>
  <c r="CD20" i="46"/>
  <c r="CV20" i="46"/>
  <c r="DE20" i="46"/>
  <c r="BV20" i="46"/>
  <c r="DF20" i="46" s="1"/>
  <c r="CE20" i="46"/>
  <c r="CW20" i="46"/>
  <c r="BU21" i="46"/>
  <c r="CD21" i="46"/>
  <c r="CV21" i="46"/>
  <c r="DE21" i="46" s="1"/>
  <c r="EI21" i="46" s="1"/>
  <c r="BV21" i="46"/>
  <c r="CE21" i="46"/>
  <c r="CW21" i="46"/>
  <c r="DF21" i="46"/>
  <c r="CX23" i="47"/>
  <c r="CQ23" i="47"/>
  <c r="CP23" i="47"/>
  <c r="CR23" i="47"/>
  <c r="CX22" i="47"/>
  <c r="CU22" i="47"/>
  <c r="CQ22" i="47"/>
  <c r="CR22" i="47" s="1"/>
  <c r="CP22" i="47"/>
  <c r="CX21" i="47"/>
  <c r="CU21" i="47"/>
  <c r="CQ21" i="47"/>
  <c r="CR21" i="47" s="1"/>
  <c r="CP21" i="47"/>
  <c r="CX20" i="47"/>
  <c r="CU20" i="47"/>
  <c r="CQ20" i="47"/>
  <c r="CR20" i="47" s="1"/>
  <c r="CP20" i="47"/>
  <c r="CX19" i="47"/>
  <c r="CU19" i="47"/>
  <c r="CQ19" i="47"/>
  <c r="CP19" i="47"/>
  <c r="CR19" i="47" s="1"/>
  <c r="CX18" i="47"/>
  <c r="CU18" i="47"/>
  <c r="CQ18" i="47"/>
  <c r="CR18" i="47" s="1"/>
  <c r="CP18" i="47"/>
  <c r="CU17" i="47"/>
  <c r="CQ17" i="47"/>
  <c r="CP17" i="47"/>
  <c r="CX16" i="47"/>
  <c r="CU16" i="47"/>
  <c r="CQ16" i="47"/>
  <c r="CR16" i="47" s="1"/>
  <c r="CP16" i="47"/>
  <c r="CX15" i="47"/>
  <c r="CU15" i="47"/>
  <c r="CQ15" i="47"/>
  <c r="CR15" i="47" s="1"/>
  <c r="CP15" i="47"/>
  <c r="CX14" i="47"/>
  <c r="CU14" i="47"/>
  <c r="CQ14" i="47"/>
  <c r="CP14" i="47"/>
  <c r="CX13" i="47"/>
  <c r="CU13" i="47"/>
  <c r="CQ13" i="47"/>
  <c r="CR13" i="47" s="1"/>
  <c r="CP13" i="47"/>
  <c r="CX12" i="47"/>
  <c r="CU12" i="47"/>
  <c r="CQ12" i="47"/>
  <c r="CR12" i="47" s="1"/>
  <c r="CP12" i="47"/>
  <c r="CX11" i="47"/>
  <c r="CU11" i="47"/>
  <c r="CQ11" i="47"/>
  <c r="CP11" i="47"/>
  <c r="CX10" i="47"/>
  <c r="CU10" i="47"/>
  <c r="CQ10" i="47"/>
  <c r="CP10" i="47"/>
  <c r="CX9" i="47"/>
  <c r="CU9" i="47"/>
  <c r="CQ9" i="47"/>
  <c r="CR9" i="47" s="1"/>
  <c r="CP9" i="47"/>
  <c r="CP8" i="47" s="1"/>
  <c r="CW8" i="47"/>
  <c r="CX8" i="47" s="1"/>
  <c r="CV8" i="47"/>
  <c r="CT8" i="47"/>
  <c r="CU8" i="47" s="1"/>
  <c r="CS8" i="47"/>
  <c r="CR14" i="47"/>
  <c r="CR10" i="47"/>
  <c r="CR11" i="47"/>
  <c r="CR17" i="47"/>
  <c r="CO23" i="47"/>
  <c r="CH23" i="47"/>
  <c r="CI23" i="47" s="1"/>
  <c r="CG23" i="47"/>
  <c r="CO22" i="47"/>
  <c r="CL22" i="47"/>
  <c r="CH22" i="47"/>
  <c r="CG22" i="47"/>
  <c r="CI22" i="47"/>
  <c r="CO21" i="47"/>
  <c r="CL21" i="47"/>
  <c r="CH21" i="47"/>
  <c r="CG21" i="47"/>
  <c r="CI21" i="47"/>
  <c r="CO20" i="47"/>
  <c r="CL20" i="47"/>
  <c r="CH20" i="47"/>
  <c r="CI20" i="47" s="1"/>
  <c r="CG20" i="47"/>
  <c r="CO19" i="47"/>
  <c r="CL19" i="47"/>
  <c r="CH19" i="47"/>
  <c r="CG19" i="47"/>
  <c r="CO18" i="47"/>
  <c r="CL18" i="47"/>
  <c r="CH18" i="47"/>
  <c r="CG18" i="47"/>
  <c r="CO17" i="47"/>
  <c r="CL17" i="47"/>
  <c r="CH17" i="47"/>
  <c r="CG17" i="47"/>
  <c r="CO16" i="47"/>
  <c r="CL16" i="47"/>
  <c r="CH16" i="47"/>
  <c r="CG16" i="47"/>
  <c r="CO15" i="47"/>
  <c r="CL15" i="47"/>
  <c r="CH15" i="47"/>
  <c r="CG15" i="47"/>
  <c r="CO14" i="47"/>
  <c r="CL14" i="47"/>
  <c r="CH14" i="47"/>
  <c r="CI14" i="47" s="1"/>
  <c r="CG14" i="47"/>
  <c r="CO13" i="47"/>
  <c r="CL13" i="47"/>
  <c r="CH13" i="47"/>
  <c r="CG13" i="47"/>
  <c r="CO12" i="47"/>
  <c r="CL12" i="47"/>
  <c r="CH12" i="47"/>
  <c r="CI12" i="47" s="1"/>
  <c r="CG12" i="47"/>
  <c r="CO11" i="47"/>
  <c r="CL11" i="47"/>
  <c r="CH11" i="47"/>
  <c r="CG11" i="47"/>
  <c r="CI11" i="47" s="1"/>
  <c r="CO10" i="47"/>
  <c r="CL10" i="47"/>
  <c r="CH10" i="47"/>
  <c r="CG10" i="47"/>
  <c r="CI10" i="47" s="1"/>
  <c r="CO9" i="47"/>
  <c r="CL9" i="47"/>
  <c r="CH9" i="47"/>
  <c r="CG9" i="47"/>
  <c r="CN8" i="47"/>
  <c r="CM8" i="47"/>
  <c r="CK8" i="47"/>
  <c r="CJ8" i="47"/>
  <c r="CL8" i="47"/>
  <c r="CF23" i="47"/>
  <c r="BY23" i="47"/>
  <c r="BZ23" i="47" s="1"/>
  <c r="BX23" i="47"/>
  <c r="CF22" i="47"/>
  <c r="CC22" i="47"/>
  <c r="BY22" i="47"/>
  <c r="BX22" i="47"/>
  <c r="BZ22" i="47"/>
  <c r="CF21" i="47"/>
  <c r="CC21" i="47"/>
  <c r="BY21" i="47"/>
  <c r="BX21" i="47"/>
  <c r="BZ21" i="47"/>
  <c r="CF20" i="47"/>
  <c r="CC20" i="47"/>
  <c r="BY20" i="47"/>
  <c r="BZ20" i="47" s="1"/>
  <c r="BX20" i="47"/>
  <c r="CF19" i="47"/>
  <c r="CC19" i="47"/>
  <c r="BY19" i="47"/>
  <c r="BX19" i="47"/>
  <c r="BZ19" i="47"/>
  <c r="CF18" i="47"/>
  <c r="CC18" i="47"/>
  <c r="BY18" i="47"/>
  <c r="BZ18" i="47" s="1"/>
  <c r="BX18" i="47"/>
  <c r="CF17" i="47"/>
  <c r="CC17" i="47"/>
  <c r="BY17" i="47"/>
  <c r="BX17" i="47"/>
  <c r="BZ17" i="47" s="1"/>
  <c r="CF16" i="47"/>
  <c r="CC16" i="47"/>
  <c r="BY16" i="47"/>
  <c r="BX16" i="47"/>
  <c r="BZ16" i="47" s="1"/>
  <c r="CF15" i="47"/>
  <c r="CC15" i="47"/>
  <c r="BY15" i="47"/>
  <c r="BZ15" i="47" s="1"/>
  <c r="BX15" i="47"/>
  <c r="CF14" i="47"/>
  <c r="CC14" i="47"/>
  <c r="BY14" i="47"/>
  <c r="BX14" i="47"/>
  <c r="BZ14" i="47" s="1"/>
  <c r="CF13" i="47"/>
  <c r="CC13" i="47"/>
  <c r="BY13" i="47"/>
  <c r="BX13" i="47"/>
  <c r="BZ13" i="47"/>
  <c r="CF12" i="47"/>
  <c r="CC12" i="47"/>
  <c r="BY12" i="47"/>
  <c r="BZ12" i="47" s="1"/>
  <c r="BX12" i="47"/>
  <c r="CF11" i="47"/>
  <c r="CC11" i="47"/>
  <c r="BY11" i="47"/>
  <c r="BZ11" i="47" s="1"/>
  <c r="BX11" i="47"/>
  <c r="BX8" i="47" s="1"/>
  <c r="CF10" i="47"/>
  <c r="CC10" i="47"/>
  <c r="BY10" i="47"/>
  <c r="BX10" i="47"/>
  <c r="BZ10" i="47"/>
  <c r="CF9" i="47"/>
  <c r="CC9" i="47"/>
  <c r="BY9" i="47"/>
  <c r="BX9" i="47"/>
  <c r="BZ9" i="47"/>
  <c r="CE8" i="47"/>
  <c r="CF8" i="47" s="1"/>
  <c r="CD8" i="47"/>
  <c r="CB8" i="47"/>
  <c r="CC8" i="47" s="1"/>
  <c r="CA8" i="47"/>
  <c r="BY8" i="47"/>
  <c r="BZ8" i="47" s="1"/>
  <c r="CN21" i="46"/>
  <c r="CM21" i="46"/>
  <c r="CN20" i="46"/>
  <c r="CM20" i="46"/>
  <c r="CN19" i="46"/>
  <c r="CM19" i="46"/>
  <c r="CN18" i="46"/>
  <c r="CM18" i="46"/>
  <c r="CN17" i="46"/>
  <c r="CM17" i="46"/>
  <c r="CN16" i="46"/>
  <c r="CM16" i="46"/>
  <c r="CN15" i="46"/>
  <c r="CM15" i="46"/>
  <c r="CN14" i="46"/>
  <c r="CM14" i="46"/>
  <c r="CN13" i="46"/>
  <c r="CM13" i="46"/>
  <c r="CN12" i="46"/>
  <c r="CM12" i="46"/>
  <c r="CN11" i="46"/>
  <c r="CM11" i="46"/>
  <c r="CN10" i="46"/>
  <c r="CM10" i="46"/>
  <c r="BW23" i="47"/>
  <c r="BP23" i="47"/>
  <c r="BO23" i="47"/>
  <c r="BQ23" i="47" s="1"/>
  <c r="BW22" i="47"/>
  <c r="BT22" i="47"/>
  <c r="BP22" i="47"/>
  <c r="BQ22" i="47" s="1"/>
  <c r="BO22" i="47"/>
  <c r="BW21" i="47"/>
  <c r="BT21" i="47"/>
  <c r="BP21" i="47"/>
  <c r="BP9" i="47"/>
  <c r="BQ9" i="47" s="1"/>
  <c r="BP10" i="47"/>
  <c r="BP11" i="47"/>
  <c r="BP8" i="47" s="1"/>
  <c r="BP12" i="47"/>
  <c r="BP13" i="47"/>
  <c r="BP14" i="47"/>
  <c r="BQ14" i="47" s="1"/>
  <c r="BP15" i="47"/>
  <c r="BP16" i="47"/>
  <c r="BP18" i="47"/>
  <c r="BQ18" i="47" s="1"/>
  <c r="BP19" i="47"/>
  <c r="BP20" i="47"/>
  <c r="BQ20" i="47" s="1"/>
  <c r="BP17" i="47"/>
  <c r="BO21" i="47"/>
  <c r="BW20" i="47"/>
  <c r="BT20" i="47"/>
  <c r="BO20" i="47"/>
  <c r="BW19" i="47"/>
  <c r="BT19" i="47"/>
  <c r="BO19" i="47"/>
  <c r="BQ19" i="47"/>
  <c r="BW18" i="47"/>
  <c r="BT18" i="47"/>
  <c r="BO18" i="47"/>
  <c r="BW17" i="47"/>
  <c r="BT17" i="47"/>
  <c r="BO17" i="47"/>
  <c r="BQ17" i="47"/>
  <c r="BW16" i="47"/>
  <c r="BT16" i="47"/>
  <c r="BO16" i="47"/>
  <c r="BQ16" i="47"/>
  <c r="BW15" i="47"/>
  <c r="BT15" i="47"/>
  <c r="BO15" i="47"/>
  <c r="BW14" i="47"/>
  <c r="BT14" i="47"/>
  <c r="BO14" i="47"/>
  <c r="BW13" i="47"/>
  <c r="BT13" i="47"/>
  <c r="BO13" i="47"/>
  <c r="BQ13" i="47"/>
  <c r="BW12" i="47"/>
  <c r="BT12" i="47"/>
  <c r="BO12" i="47"/>
  <c r="BW11" i="47"/>
  <c r="BT11" i="47"/>
  <c r="BO11" i="47"/>
  <c r="BW10" i="47"/>
  <c r="BT10" i="47"/>
  <c r="BO10" i="47"/>
  <c r="BQ10" i="47"/>
  <c r="BW9" i="47"/>
  <c r="BT9" i="47"/>
  <c r="BO9" i="47"/>
  <c r="BV8" i="47"/>
  <c r="BU8" i="47"/>
  <c r="BW8" i="47" s="1"/>
  <c r="BS8" i="47"/>
  <c r="BR8" i="47"/>
  <c r="BN23" i="47"/>
  <c r="BG23" i="47"/>
  <c r="BH23" i="47" s="1"/>
  <c r="BF23" i="47"/>
  <c r="BN22" i="47"/>
  <c r="BK22" i="47"/>
  <c r="BG22" i="47"/>
  <c r="BF22" i="47"/>
  <c r="BH22" i="47"/>
  <c r="BN21" i="47"/>
  <c r="BK21" i="47"/>
  <c r="BG21" i="47"/>
  <c r="BH21" i="47" s="1"/>
  <c r="BF21" i="47"/>
  <c r="BN20" i="47"/>
  <c r="BK20" i="47"/>
  <c r="BG20" i="47"/>
  <c r="BF20" i="47"/>
  <c r="BH20" i="47" s="1"/>
  <c r="BN19" i="47"/>
  <c r="BK19" i="47"/>
  <c r="BG19" i="47"/>
  <c r="BF19" i="47"/>
  <c r="BH19" i="47" s="1"/>
  <c r="BN18" i="47"/>
  <c r="BK18" i="47"/>
  <c r="BG18" i="47"/>
  <c r="BH18" i="47" s="1"/>
  <c r="BF18" i="47"/>
  <c r="BN17" i="47"/>
  <c r="BK17" i="47"/>
  <c r="BG17" i="47"/>
  <c r="BF17" i="47"/>
  <c r="BH17" i="47" s="1"/>
  <c r="BN16" i="47"/>
  <c r="BK16" i="47"/>
  <c r="BG16" i="47"/>
  <c r="BF16" i="47"/>
  <c r="BH16" i="47"/>
  <c r="BN15" i="47"/>
  <c r="BK15" i="47"/>
  <c r="BG15" i="47"/>
  <c r="BH15" i="47" s="1"/>
  <c r="BF15" i="47"/>
  <c r="BN14" i="47"/>
  <c r="BK14" i="47"/>
  <c r="BG14" i="47"/>
  <c r="BH14" i="47" s="1"/>
  <c r="BF14" i="47"/>
  <c r="BN13" i="47"/>
  <c r="BK13" i="47"/>
  <c r="BG13" i="47"/>
  <c r="BF13" i="47"/>
  <c r="BH13" i="47"/>
  <c r="BN12" i="47"/>
  <c r="BK12" i="47"/>
  <c r="BG12" i="47"/>
  <c r="BF12" i="47"/>
  <c r="BH12" i="47"/>
  <c r="BN11" i="47"/>
  <c r="BK11" i="47"/>
  <c r="BG11" i="47"/>
  <c r="BH11" i="47" s="1"/>
  <c r="BF11" i="47"/>
  <c r="BF8" i="47" s="1"/>
  <c r="BN10" i="47"/>
  <c r="BK10" i="47"/>
  <c r="BG10" i="47"/>
  <c r="BF10" i="47"/>
  <c r="BH10" i="47"/>
  <c r="BN9" i="47"/>
  <c r="BK9" i="47"/>
  <c r="BG9" i="47"/>
  <c r="BG8" i="47" s="1"/>
  <c r="BH8" i="47" s="1"/>
  <c r="BF9" i="47"/>
  <c r="BM8" i="47"/>
  <c r="BN8" i="47" s="1"/>
  <c r="BL8" i="47"/>
  <c r="BJ8" i="47"/>
  <c r="BK8" i="47" s="1"/>
  <c r="BI8" i="47"/>
  <c r="BE23" i="47"/>
  <c r="AX23" i="47"/>
  <c r="AW23" i="47"/>
  <c r="AY23" i="47"/>
  <c r="BE22" i="47"/>
  <c r="BB22" i="47"/>
  <c r="AX22" i="47"/>
  <c r="AY22" i="47" s="1"/>
  <c r="AW22" i="47"/>
  <c r="BE21" i="47"/>
  <c r="BB21" i="47"/>
  <c r="AX21" i="47"/>
  <c r="AY21" i="47" s="1"/>
  <c r="AW21" i="47"/>
  <c r="BE20" i="47"/>
  <c r="BB20" i="47"/>
  <c r="AX20" i="47"/>
  <c r="AW20" i="47"/>
  <c r="BE19" i="47"/>
  <c r="BB19" i="47"/>
  <c r="AX19" i="47"/>
  <c r="AY19" i="47" s="1"/>
  <c r="AW19" i="47"/>
  <c r="BE18" i="47"/>
  <c r="BB18" i="47"/>
  <c r="AX18" i="47"/>
  <c r="AY18" i="47" s="1"/>
  <c r="AW18" i="47"/>
  <c r="BE17" i="47"/>
  <c r="BB17" i="47"/>
  <c r="AX17" i="47"/>
  <c r="AW17" i="47"/>
  <c r="BE16" i="47"/>
  <c r="BB16" i="47"/>
  <c r="AX16" i="47"/>
  <c r="AW16" i="47"/>
  <c r="AY16" i="47" s="1"/>
  <c r="BE15" i="47"/>
  <c r="BB15" i="47"/>
  <c r="AX15" i="47"/>
  <c r="AW15" i="47"/>
  <c r="BE14" i="47"/>
  <c r="BB14" i="47"/>
  <c r="AX14" i="47"/>
  <c r="AW14" i="47"/>
  <c r="AY14" i="47" s="1"/>
  <c r="BE13" i="47"/>
  <c r="BB13" i="47"/>
  <c r="AX13" i="47"/>
  <c r="AW13" i="47"/>
  <c r="AY13" i="47" s="1"/>
  <c r="BE12" i="47"/>
  <c r="BB12" i="47"/>
  <c r="AX12" i="47"/>
  <c r="AX8" i="47" s="1"/>
  <c r="AW12" i="47"/>
  <c r="BE11" i="47"/>
  <c r="BB11" i="47"/>
  <c r="AX11" i="47"/>
  <c r="AW11" i="47"/>
  <c r="AY11" i="47" s="1"/>
  <c r="BE10" i="47"/>
  <c r="BB10" i="47"/>
  <c r="AX10" i="47"/>
  <c r="AW10" i="47"/>
  <c r="AY10" i="47" s="1"/>
  <c r="BE9" i="47"/>
  <c r="BB9" i="47"/>
  <c r="AX9" i="47"/>
  <c r="AW9" i="47"/>
  <c r="AY9" i="47" s="1"/>
  <c r="BD8" i="47"/>
  <c r="BC8" i="47"/>
  <c r="BE8" i="47"/>
  <c r="BA8" i="47"/>
  <c r="AZ8" i="47"/>
  <c r="AY12" i="47"/>
  <c r="AY20" i="47"/>
  <c r="BB8" i="47"/>
  <c r="AY15" i="47"/>
  <c r="AY17" i="47"/>
  <c r="AV23" i="47"/>
  <c r="AO23" i="47"/>
  <c r="AN23" i="47"/>
  <c r="AM23" i="47"/>
  <c r="AF23" i="47"/>
  <c r="AG23" i="47" s="1"/>
  <c r="AE23" i="47"/>
  <c r="AD23" i="47"/>
  <c r="W23" i="47"/>
  <c r="V23" i="47"/>
  <c r="U23" i="47"/>
  <c r="N23" i="47"/>
  <c r="M23" i="47"/>
  <c r="O23" i="47" s="1"/>
  <c r="L23" i="47"/>
  <c r="E23" i="47"/>
  <c r="D23" i="47"/>
  <c r="AV22" i="47"/>
  <c r="AS22" i="47"/>
  <c r="AO22" i="47"/>
  <c r="AP22" i="47" s="1"/>
  <c r="AN22" i="47"/>
  <c r="AM22" i="47"/>
  <c r="AJ22" i="47"/>
  <c r="AF22" i="47"/>
  <c r="AE22" i="47"/>
  <c r="AG22" i="47" s="1"/>
  <c r="AD22" i="47"/>
  <c r="AA22" i="47"/>
  <c r="W22" i="47"/>
  <c r="V22" i="47"/>
  <c r="U22" i="47"/>
  <c r="R22" i="47"/>
  <c r="N22" i="47"/>
  <c r="O22" i="47" s="1"/>
  <c r="M22" i="47"/>
  <c r="L22" i="47"/>
  <c r="I22" i="47"/>
  <c r="E22" i="47"/>
  <c r="D22" i="47"/>
  <c r="F22" i="47" s="1"/>
  <c r="AV21" i="47"/>
  <c r="AS21" i="47"/>
  <c r="AO21" i="47"/>
  <c r="AN21" i="47"/>
  <c r="AP21" i="47" s="1"/>
  <c r="AM21" i="47"/>
  <c r="AJ21" i="47"/>
  <c r="AF21" i="47"/>
  <c r="AG21" i="47" s="1"/>
  <c r="AE21" i="47"/>
  <c r="AD21" i="47"/>
  <c r="AA21" i="47"/>
  <c r="W21" i="47"/>
  <c r="V21" i="47"/>
  <c r="X21" i="47" s="1"/>
  <c r="U21" i="47"/>
  <c r="R21" i="47"/>
  <c r="N21" i="47"/>
  <c r="M21" i="47"/>
  <c r="L21" i="47"/>
  <c r="I21" i="47"/>
  <c r="E21" i="47"/>
  <c r="F21" i="47" s="1"/>
  <c r="D21" i="47"/>
  <c r="AV20" i="47"/>
  <c r="AS20" i="47"/>
  <c r="AO20" i="47"/>
  <c r="AN20" i="47"/>
  <c r="AM20" i="47"/>
  <c r="AJ20" i="47"/>
  <c r="AF20" i="47"/>
  <c r="AE20" i="47"/>
  <c r="AG20" i="47" s="1"/>
  <c r="AD20" i="47"/>
  <c r="AA20" i="47"/>
  <c r="W20" i="47"/>
  <c r="X20" i="47" s="1"/>
  <c r="V20" i="47"/>
  <c r="U20" i="47"/>
  <c r="R20" i="47"/>
  <c r="N20" i="47"/>
  <c r="M20" i="47"/>
  <c r="L20" i="47"/>
  <c r="I20" i="47"/>
  <c r="E20" i="47"/>
  <c r="D20" i="47"/>
  <c r="AV19" i="47"/>
  <c r="AS19" i="47"/>
  <c r="AO19" i="47"/>
  <c r="AP19" i="47" s="1"/>
  <c r="AN19" i="47"/>
  <c r="AM19" i="47"/>
  <c r="AJ19" i="47"/>
  <c r="AF19" i="47"/>
  <c r="AE19" i="47"/>
  <c r="AG19" i="47" s="1"/>
  <c r="AD19" i="47"/>
  <c r="AA19" i="47"/>
  <c r="W19" i="47"/>
  <c r="V19" i="47"/>
  <c r="U19" i="47"/>
  <c r="R19" i="47"/>
  <c r="N19" i="47"/>
  <c r="O19" i="47" s="1"/>
  <c r="M19" i="47"/>
  <c r="L19" i="47"/>
  <c r="I19" i="47"/>
  <c r="E19" i="47"/>
  <c r="D19" i="47"/>
  <c r="AV18" i="47"/>
  <c r="AS18" i="47"/>
  <c r="AO18" i="47"/>
  <c r="AN18" i="47"/>
  <c r="AP18" i="47" s="1"/>
  <c r="AM18" i="47"/>
  <c r="AJ18" i="47"/>
  <c r="AF18" i="47"/>
  <c r="AG18" i="47" s="1"/>
  <c r="AE18" i="47"/>
  <c r="AD18" i="47"/>
  <c r="AA18" i="47"/>
  <c r="W18" i="47"/>
  <c r="V18" i="47"/>
  <c r="U18" i="47"/>
  <c r="R18" i="47"/>
  <c r="N18" i="47"/>
  <c r="M18" i="47"/>
  <c r="O18" i="47" s="1"/>
  <c r="L18" i="47"/>
  <c r="I18" i="47"/>
  <c r="E18" i="47"/>
  <c r="F18" i="47" s="1"/>
  <c r="D18" i="47"/>
  <c r="AV17" i="47"/>
  <c r="AS17" i="47"/>
  <c r="AO17" i="47"/>
  <c r="AN17" i="47"/>
  <c r="AP17" i="47" s="1"/>
  <c r="AM17" i="47"/>
  <c r="AJ17" i="47"/>
  <c r="AF17" i="47"/>
  <c r="AE17" i="47"/>
  <c r="AD17" i="47"/>
  <c r="AA17" i="47"/>
  <c r="W17" i="47"/>
  <c r="X17" i="47" s="1"/>
  <c r="V17" i="47"/>
  <c r="U17" i="47"/>
  <c r="R17" i="47"/>
  <c r="N17" i="47"/>
  <c r="M17" i="47"/>
  <c r="O17" i="47" s="1"/>
  <c r="L17" i="47"/>
  <c r="I17" i="47"/>
  <c r="E17" i="47"/>
  <c r="D17" i="47"/>
  <c r="AV16" i="47"/>
  <c r="AS16" i="47"/>
  <c r="AO16" i="47"/>
  <c r="AP16" i="47" s="1"/>
  <c r="AN16" i="47"/>
  <c r="AM16" i="47"/>
  <c r="AJ16" i="47"/>
  <c r="AF16" i="47"/>
  <c r="AE16" i="47"/>
  <c r="AG16" i="47" s="1"/>
  <c r="AD16" i="47"/>
  <c r="AA16" i="47"/>
  <c r="W16" i="47"/>
  <c r="V16" i="47"/>
  <c r="U16" i="47"/>
  <c r="R16" i="47"/>
  <c r="N16" i="47"/>
  <c r="O16" i="47" s="1"/>
  <c r="M16" i="47"/>
  <c r="L16" i="47"/>
  <c r="I16" i="47"/>
  <c r="E16" i="47"/>
  <c r="D16" i="47"/>
  <c r="F16" i="47" s="1"/>
  <c r="AV15" i="47"/>
  <c r="AS15" i="47"/>
  <c r="AO15" i="47"/>
  <c r="AN15" i="47"/>
  <c r="AM15" i="47"/>
  <c r="AJ15" i="47"/>
  <c r="AF15" i="47"/>
  <c r="AG15" i="47" s="1"/>
  <c r="AE15" i="47"/>
  <c r="AD15" i="47"/>
  <c r="AA15" i="47"/>
  <c r="W15" i="47"/>
  <c r="V15" i="47"/>
  <c r="X15" i="47" s="1"/>
  <c r="U15" i="47"/>
  <c r="R15" i="47"/>
  <c r="N15" i="47"/>
  <c r="M15" i="47"/>
  <c r="O15" i="47" s="1"/>
  <c r="L15" i="47"/>
  <c r="I15" i="47"/>
  <c r="E15" i="47"/>
  <c r="F15" i="47" s="1"/>
  <c r="D15" i="47"/>
  <c r="AV14" i="47"/>
  <c r="AS14" i="47"/>
  <c r="AO14" i="47"/>
  <c r="AN14" i="47"/>
  <c r="AP14" i="47" s="1"/>
  <c r="AM14" i="47"/>
  <c r="AJ14" i="47"/>
  <c r="AF14" i="47"/>
  <c r="AE14" i="47"/>
  <c r="AD14" i="47"/>
  <c r="AA14" i="47"/>
  <c r="W14" i="47"/>
  <c r="V14" i="47"/>
  <c r="U14" i="47"/>
  <c r="R14" i="47"/>
  <c r="N14" i="47"/>
  <c r="M14" i="47"/>
  <c r="L14" i="47"/>
  <c r="I14" i="47"/>
  <c r="E14" i="47"/>
  <c r="D14" i="47"/>
  <c r="AV13" i="47"/>
  <c r="AS13" i="47"/>
  <c r="AO13" i="47"/>
  <c r="AP13" i="47" s="1"/>
  <c r="AN13" i="47"/>
  <c r="AM13" i="47"/>
  <c r="AJ13" i="47"/>
  <c r="AF13" i="47"/>
  <c r="AE13" i="47"/>
  <c r="AG13" i="47" s="1"/>
  <c r="AD13" i="47"/>
  <c r="AA13" i="47"/>
  <c r="W13" i="47"/>
  <c r="V13" i="47"/>
  <c r="X13" i="47" s="1"/>
  <c r="U13" i="47"/>
  <c r="R13" i="47"/>
  <c r="N13" i="47"/>
  <c r="O13" i="47" s="1"/>
  <c r="M13" i="47"/>
  <c r="L13" i="47"/>
  <c r="I13" i="47"/>
  <c r="E13" i="47"/>
  <c r="D13" i="47"/>
  <c r="F13" i="47" s="1"/>
  <c r="AV12" i="47"/>
  <c r="AS12" i="47"/>
  <c r="AO12" i="47"/>
  <c r="AN12" i="47"/>
  <c r="AP12" i="47" s="1"/>
  <c r="AM12" i="47"/>
  <c r="AJ12" i="47"/>
  <c r="AF12" i="47"/>
  <c r="AG12" i="47" s="1"/>
  <c r="AE12" i="47"/>
  <c r="AD12" i="47"/>
  <c r="AA12" i="47"/>
  <c r="W12" i="47"/>
  <c r="V12" i="47"/>
  <c r="X12" i="47" s="1"/>
  <c r="U12" i="47"/>
  <c r="R12" i="47"/>
  <c r="N12" i="47"/>
  <c r="M12" i="47"/>
  <c r="L12" i="47"/>
  <c r="I12" i="47"/>
  <c r="E12" i="47"/>
  <c r="F12" i="47" s="1"/>
  <c r="D12" i="47"/>
  <c r="AV11" i="47"/>
  <c r="AS11" i="47"/>
  <c r="AO11" i="47"/>
  <c r="AN11" i="47"/>
  <c r="AP11" i="47" s="1"/>
  <c r="AM11" i="47"/>
  <c r="AJ11" i="47"/>
  <c r="AF11" i="47"/>
  <c r="AE11" i="47"/>
  <c r="AD11" i="47"/>
  <c r="AA11" i="47"/>
  <c r="W11" i="47"/>
  <c r="X11" i="47" s="1"/>
  <c r="V11" i="47"/>
  <c r="U11" i="47"/>
  <c r="R11" i="47"/>
  <c r="N11" i="47"/>
  <c r="M11" i="47"/>
  <c r="O11" i="47" s="1"/>
  <c r="L11" i="47"/>
  <c r="I11" i="47"/>
  <c r="E11" i="47"/>
  <c r="F11" i="47" s="1"/>
  <c r="D11" i="47"/>
  <c r="AV10" i="47"/>
  <c r="AS10" i="47"/>
  <c r="AO10" i="47"/>
  <c r="AP10" i="47" s="1"/>
  <c r="AN10" i="47"/>
  <c r="AM10" i="47"/>
  <c r="AJ10" i="47"/>
  <c r="AF10" i="47"/>
  <c r="AE10" i="47"/>
  <c r="AG10" i="47" s="1"/>
  <c r="AD10" i="47"/>
  <c r="AA10" i="47"/>
  <c r="W10" i="47"/>
  <c r="X10" i="47" s="1"/>
  <c r="V10" i="47"/>
  <c r="U10" i="47"/>
  <c r="R10" i="47"/>
  <c r="N10" i="47"/>
  <c r="O10" i="47" s="1"/>
  <c r="M10" i="47"/>
  <c r="L10" i="47"/>
  <c r="I10" i="47"/>
  <c r="E10" i="47"/>
  <c r="D10" i="47"/>
  <c r="F10" i="47" s="1"/>
  <c r="AV9" i="47"/>
  <c r="AS9" i="47"/>
  <c r="AO9" i="47"/>
  <c r="AO8" i="47" s="1"/>
  <c r="AN9" i="47"/>
  <c r="AM9" i="47"/>
  <c r="AJ9" i="47"/>
  <c r="AF9" i="47"/>
  <c r="AF8" i="47" s="1"/>
  <c r="AG8" i="47" s="1"/>
  <c r="AE9" i="47"/>
  <c r="AE8" i="47" s="1"/>
  <c r="AD9" i="47"/>
  <c r="AA9" i="47"/>
  <c r="W9" i="47"/>
  <c r="V9" i="47"/>
  <c r="V8" i="47" s="1"/>
  <c r="U9" i="47"/>
  <c r="R9" i="47"/>
  <c r="N9" i="47"/>
  <c r="M9" i="47"/>
  <c r="L9" i="47"/>
  <c r="I9" i="47"/>
  <c r="E9" i="47"/>
  <c r="F9" i="47" s="1"/>
  <c r="D9" i="47"/>
  <c r="AU8" i="47"/>
  <c r="AT8" i="47"/>
  <c r="AV8" i="47" s="1"/>
  <c r="AR8" i="47"/>
  <c r="AQ8" i="47"/>
  <c r="AS8" i="47" s="1"/>
  <c r="AL8" i="47"/>
  <c r="AM8" i="47" s="1"/>
  <c r="AK8" i="47"/>
  <c r="AI8" i="47"/>
  <c r="AH8" i="47"/>
  <c r="AC8" i="47"/>
  <c r="AD8" i="47" s="1"/>
  <c r="AB8" i="47"/>
  <c r="Z8" i="47"/>
  <c r="AA8" i="47" s="1"/>
  <c r="Y8" i="47"/>
  <c r="T8" i="47"/>
  <c r="S8" i="47"/>
  <c r="U8" i="47" s="1"/>
  <c r="Q8" i="47"/>
  <c r="P8" i="47"/>
  <c r="R8" i="47" s="1"/>
  <c r="K8" i="47"/>
  <c r="J8" i="47"/>
  <c r="H8" i="47"/>
  <c r="G8" i="47"/>
  <c r="W8" i="47"/>
  <c r="AP15" i="47"/>
  <c r="O20" i="47"/>
  <c r="O9" i="47"/>
  <c r="O12" i="47"/>
  <c r="X18" i="47"/>
  <c r="L8" i="47"/>
  <c r="O14" i="47"/>
  <c r="AG14" i="47"/>
  <c r="AG17" i="47"/>
  <c r="I8" i="47"/>
  <c r="AJ8" i="47"/>
  <c r="X9" i="47"/>
  <c r="AG11" i="47"/>
  <c r="F14" i="47"/>
  <c r="X14" i="47"/>
  <c r="X16" i="47"/>
  <c r="F17" i="47"/>
  <c r="F19" i="47"/>
  <c r="X19" i="47"/>
  <c r="F20" i="47"/>
  <c r="AP20" i="47"/>
  <c r="O21" i="47"/>
  <c r="X22" i="47"/>
  <c r="F23" i="47"/>
  <c r="X23" i="47"/>
  <c r="AP23" i="47"/>
  <c r="AP9" i="47"/>
  <c r="AD20" i="46"/>
  <c r="J8" i="46"/>
  <c r="HN23" i="46"/>
  <c r="HG23" i="46"/>
  <c r="HF23" i="46"/>
  <c r="HE23" i="46"/>
  <c r="GX23" i="46"/>
  <c r="GW23" i="46"/>
  <c r="GV23" i="46"/>
  <c r="GM23" i="46"/>
  <c r="GF23" i="46"/>
  <c r="GE23" i="46"/>
  <c r="GD23" i="46"/>
  <c r="FW23" i="46"/>
  <c r="FV23" i="46"/>
  <c r="FU23" i="46"/>
  <c r="FN23" i="46"/>
  <c r="FM23" i="46"/>
  <c r="HN22" i="46"/>
  <c r="HK22" i="46"/>
  <c r="HG22" i="46"/>
  <c r="HF22" i="46"/>
  <c r="HE22" i="46"/>
  <c r="HB22" i="46"/>
  <c r="GX22" i="46"/>
  <c r="GW22" i="46"/>
  <c r="GV22" i="46"/>
  <c r="GS22" i="46"/>
  <c r="GM22" i="46"/>
  <c r="GJ22" i="46"/>
  <c r="GF22" i="46"/>
  <c r="GE22" i="46"/>
  <c r="GD22" i="46"/>
  <c r="GA22" i="46"/>
  <c r="FW22" i="46"/>
  <c r="FV22" i="46"/>
  <c r="FU22" i="46"/>
  <c r="FR22" i="46"/>
  <c r="FN22" i="46"/>
  <c r="FM22" i="46"/>
  <c r="HN21" i="46"/>
  <c r="HK21" i="46"/>
  <c r="HG21" i="46"/>
  <c r="HF21" i="46"/>
  <c r="HE21" i="46"/>
  <c r="HB21" i="46"/>
  <c r="GX21" i="46"/>
  <c r="GW21" i="46"/>
  <c r="GV21" i="46"/>
  <c r="GS21" i="46"/>
  <c r="GM21" i="46"/>
  <c r="GJ21" i="46"/>
  <c r="GF21" i="46"/>
  <c r="GE21" i="46"/>
  <c r="GD21" i="46"/>
  <c r="FW21" i="46"/>
  <c r="FV21" i="46"/>
  <c r="FR21" i="46"/>
  <c r="FN21" i="46"/>
  <c r="FM21" i="46"/>
  <c r="HN20" i="46"/>
  <c r="HK20" i="46"/>
  <c r="HG20" i="46"/>
  <c r="HF20" i="46"/>
  <c r="HO20" i="46" s="1"/>
  <c r="HQ20" i="46" s="1"/>
  <c r="HE20" i="46"/>
  <c r="HB20" i="46"/>
  <c r="GX20" i="46"/>
  <c r="GW20" i="46"/>
  <c r="GV20" i="46"/>
  <c r="GS20" i="46"/>
  <c r="GM20" i="46"/>
  <c r="GJ20" i="46"/>
  <c r="GF20" i="46"/>
  <c r="GE20" i="46"/>
  <c r="GD20" i="46"/>
  <c r="FW20" i="46"/>
  <c r="FV20" i="46"/>
  <c r="FR20" i="46"/>
  <c r="FN20" i="46"/>
  <c r="FM20" i="46"/>
  <c r="HN19" i="46"/>
  <c r="HK19" i="46"/>
  <c r="HG19" i="46"/>
  <c r="HF19" i="46"/>
  <c r="HE19" i="46"/>
  <c r="HB19" i="46"/>
  <c r="GX19" i="46"/>
  <c r="GW19" i="46"/>
  <c r="GV19" i="46"/>
  <c r="GS19" i="46"/>
  <c r="GM19" i="46"/>
  <c r="GJ19" i="46"/>
  <c r="GF19" i="46"/>
  <c r="HP19" i="46" s="1"/>
  <c r="HQ19" i="46" s="1"/>
  <c r="GE19" i="46"/>
  <c r="GD19" i="46"/>
  <c r="FW19" i="46"/>
  <c r="FV19" i="46"/>
  <c r="FR19" i="46"/>
  <c r="FN19" i="46"/>
  <c r="FM19" i="46"/>
  <c r="HN18" i="46"/>
  <c r="HK18" i="46"/>
  <c r="HG18" i="46"/>
  <c r="HF18" i="46"/>
  <c r="HE18" i="46"/>
  <c r="HB18" i="46"/>
  <c r="GX18" i="46"/>
  <c r="GW18" i="46"/>
  <c r="GV18" i="46"/>
  <c r="GS18" i="46"/>
  <c r="GM18" i="46"/>
  <c r="GJ18" i="46"/>
  <c r="GF18" i="46"/>
  <c r="GE18" i="46"/>
  <c r="HO18" i="46" s="1"/>
  <c r="GD18" i="46"/>
  <c r="FW18" i="46"/>
  <c r="FV18" i="46"/>
  <c r="FR18" i="46"/>
  <c r="FN18" i="46"/>
  <c r="FM18" i="46"/>
  <c r="HN17" i="46"/>
  <c r="HK17" i="46"/>
  <c r="HG17" i="46"/>
  <c r="HF17" i="46"/>
  <c r="HE17" i="46"/>
  <c r="HB17" i="46"/>
  <c r="GX17" i="46"/>
  <c r="GW17" i="46"/>
  <c r="GV17" i="46"/>
  <c r="GS17" i="46"/>
  <c r="GM17" i="46"/>
  <c r="GJ17" i="46"/>
  <c r="GF17" i="46"/>
  <c r="GE17" i="46"/>
  <c r="HO17" i="46" s="1"/>
  <c r="HQ17" i="46" s="1"/>
  <c r="GD17" i="46"/>
  <c r="FW17" i="46"/>
  <c r="FV17" i="46"/>
  <c r="FR17" i="46"/>
  <c r="FN17" i="46"/>
  <c r="FM17" i="46"/>
  <c r="HN16" i="46"/>
  <c r="HK16" i="46"/>
  <c r="HG16" i="46"/>
  <c r="HF16" i="46"/>
  <c r="HE16" i="46"/>
  <c r="HB16" i="46"/>
  <c r="GX16" i="46"/>
  <c r="GW16" i="46"/>
  <c r="GV16" i="46"/>
  <c r="GS16" i="46"/>
  <c r="GM16" i="46"/>
  <c r="GJ16" i="46"/>
  <c r="GF16" i="46"/>
  <c r="GG16" i="46" s="1"/>
  <c r="GE16" i="46"/>
  <c r="HO16" i="46" s="1"/>
  <c r="GD16" i="46"/>
  <c r="FW16" i="46"/>
  <c r="FV16" i="46"/>
  <c r="FR16" i="46"/>
  <c r="FN16" i="46"/>
  <c r="FM16" i="46"/>
  <c r="HN15" i="46"/>
  <c r="HK15" i="46"/>
  <c r="HG15" i="46"/>
  <c r="HF15" i="46"/>
  <c r="HO15" i="46" s="1"/>
  <c r="HQ15" i="46" s="1"/>
  <c r="HE15" i="46"/>
  <c r="HB15" i="46"/>
  <c r="GX15" i="46"/>
  <c r="GW15" i="46"/>
  <c r="GV15" i="46"/>
  <c r="GS15" i="46"/>
  <c r="GM15" i="46"/>
  <c r="GJ15" i="46"/>
  <c r="GF15" i="46"/>
  <c r="GE15" i="46"/>
  <c r="GD15" i="46"/>
  <c r="FW15" i="46"/>
  <c r="FV15" i="46"/>
  <c r="FR15" i="46"/>
  <c r="FN15" i="46"/>
  <c r="FM15" i="46"/>
  <c r="HN14" i="46"/>
  <c r="HK14" i="46"/>
  <c r="HG14" i="46"/>
  <c r="HF14" i="46"/>
  <c r="HE14" i="46"/>
  <c r="HB14" i="46"/>
  <c r="GX14" i="46"/>
  <c r="GW14" i="46"/>
  <c r="GW8" i="46" s="1"/>
  <c r="GY8" i="46" s="1"/>
  <c r="GV14" i="46"/>
  <c r="GS14" i="46"/>
  <c r="GM14" i="46"/>
  <c r="GJ14" i="46"/>
  <c r="GF14" i="46"/>
  <c r="GE14" i="46"/>
  <c r="HO14" i="46" s="1"/>
  <c r="GD14" i="46"/>
  <c r="FW14" i="46"/>
  <c r="FV14" i="46"/>
  <c r="FR14" i="46"/>
  <c r="FN14" i="46"/>
  <c r="FM14" i="46"/>
  <c r="HN13" i="46"/>
  <c r="HK13" i="46"/>
  <c r="HG13" i="46"/>
  <c r="HF13" i="46"/>
  <c r="HE13" i="46"/>
  <c r="HB13" i="46"/>
  <c r="GX13" i="46"/>
  <c r="GW13" i="46"/>
  <c r="GV13" i="46"/>
  <c r="GS13" i="46"/>
  <c r="GM13" i="46"/>
  <c r="GJ13" i="46"/>
  <c r="GF13" i="46"/>
  <c r="GE13" i="46"/>
  <c r="GD13" i="46"/>
  <c r="FW13" i="46"/>
  <c r="FV13" i="46"/>
  <c r="FR13" i="46"/>
  <c r="FN13" i="46"/>
  <c r="FM13" i="46"/>
  <c r="HN12" i="46"/>
  <c r="HK12" i="46"/>
  <c r="HG12" i="46"/>
  <c r="HF12" i="46"/>
  <c r="HO12" i="46" s="1"/>
  <c r="HE12" i="46"/>
  <c r="HB12" i="46"/>
  <c r="GX12" i="46"/>
  <c r="GW12" i="46"/>
  <c r="GV12" i="46"/>
  <c r="GS12" i="46"/>
  <c r="GM12" i="46"/>
  <c r="GJ12" i="46"/>
  <c r="GF12" i="46"/>
  <c r="GE12" i="46"/>
  <c r="GD12" i="46"/>
  <c r="FW12" i="46"/>
  <c r="FV12" i="46"/>
  <c r="FR12" i="46"/>
  <c r="FN12" i="46"/>
  <c r="FM12" i="46"/>
  <c r="HN11" i="46"/>
  <c r="HK11" i="46"/>
  <c r="HG11" i="46"/>
  <c r="HF11" i="46"/>
  <c r="HE11" i="46"/>
  <c r="HB11" i="46"/>
  <c r="GX11" i="46"/>
  <c r="GW11" i="46"/>
  <c r="GV11" i="46"/>
  <c r="GS11" i="46"/>
  <c r="GM11" i="46"/>
  <c r="GJ11" i="46"/>
  <c r="GF11" i="46"/>
  <c r="GE11" i="46"/>
  <c r="GD11" i="46"/>
  <c r="FW11" i="46"/>
  <c r="FV11" i="46"/>
  <c r="FR11" i="46"/>
  <c r="FN11" i="46"/>
  <c r="FN8" i="46" s="1"/>
  <c r="FO8" i="46" s="1"/>
  <c r="FM11" i="46"/>
  <c r="HN10" i="46"/>
  <c r="HK10" i="46"/>
  <c r="HG10" i="46"/>
  <c r="HF10" i="46"/>
  <c r="HE10" i="46"/>
  <c r="HB10" i="46"/>
  <c r="GX10" i="46"/>
  <c r="GW10" i="46"/>
  <c r="GV10" i="46"/>
  <c r="GS10" i="46"/>
  <c r="GM10" i="46"/>
  <c r="GJ10" i="46"/>
  <c r="GF10" i="46"/>
  <c r="GE10" i="46"/>
  <c r="HO10" i="46" s="1"/>
  <c r="HO8" i="46" s="1"/>
  <c r="GD10" i="46"/>
  <c r="FW10" i="46"/>
  <c r="FV10" i="46"/>
  <c r="FR10" i="46"/>
  <c r="FN10" i="46"/>
  <c r="FM10" i="46"/>
  <c r="HO11" i="46"/>
  <c r="HO13" i="46"/>
  <c r="HO19" i="46"/>
  <c r="HO21" i="46"/>
  <c r="HM8" i="46"/>
  <c r="HL8" i="46"/>
  <c r="HJ8" i="46"/>
  <c r="HI8" i="46"/>
  <c r="HD8" i="46"/>
  <c r="HE8" i="46" s="1"/>
  <c r="HC8" i="46"/>
  <c r="HA8" i="46"/>
  <c r="GZ8" i="46"/>
  <c r="GU8" i="46"/>
  <c r="GT8" i="46"/>
  <c r="GR8" i="46"/>
  <c r="GQ8" i="46"/>
  <c r="GL8" i="46"/>
  <c r="GK8" i="46"/>
  <c r="GI8" i="46"/>
  <c r="GH8" i="46"/>
  <c r="GC8" i="46"/>
  <c r="GD8" i="46" s="1"/>
  <c r="GB8" i="46"/>
  <c r="FZ8" i="46"/>
  <c r="FY8" i="46"/>
  <c r="FT8" i="46"/>
  <c r="FS8" i="46"/>
  <c r="FQ8" i="46"/>
  <c r="FP8" i="46"/>
  <c r="FI23" i="46"/>
  <c r="FB23" i="46"/>
  <c r="FA23" i="46"/>
  <c r="EZ23" i="46"/>
  <c r="ES23" i="46"/>
  <c r="ER23" i="46"/>
  <c r="EQ23" i="46"/>
  <c r="EH23" i="46"/>
  <c r="EA23" i="46"/>
  <c r="DZ23" i="46"/>
  <c r="DY23" i="46"/>
  <c r="DR23" i="46"/>
  <c r="DQ23" i="46"/>
  <c r="DP23" i="46"/>
  <c r="DI23" i="46"/>
  <c r="DH23" i="46"/>
  <c r="FI22" i="46"/>
  <c r="FF22" i="46"/>
  <c r="FB22" i="46"/>
  <c r="FA22" i="46"/>
  <c r="EZ22" i="46"/>
  <c r="EW22" i="46"/>
  <c r="ES22" i="46"/>
  <c r="ER22" i="46"/>
  <c r="EQ22" i="46"/>
  <c r="EN22" i="46"/>
  <c r="EH22" i="46"/>
  <c r="EE22" i="46"/>
  <c r="EA22" i="46"/>
  <c r="DZ22" i="46"/>
  <c r="DY22" i="46"/>
  <c r="DV22" i="46"/>
  <c r="DR22" i="46"/>
  <c r="DQ22" i="46"/>
  <c r="DP22" i="46"/>
  <c r="DM22" i="46"/>
  <c r="DI22" i="46"/>
  <c r="DH22" i="46"/>
  <c r="FI21" i="46"/>
  <c r="FF21" i="46"/>
  <c r="EZ21" i="46"/>
  <c r="EW21" i="46"/>
  <c r="EQ21" i="46"/>
  <c r="EN21" i="46"/>
  <c r="EH21" i="46"/>
  <c r="EE21" i="46"/>
  <c r="DY21" i="46"/>
  <c r="DV21" i="46"/>
  <c r="DP21" i="46"/>
  <c r="DM21" i="46"/>
  <c r="FI20" i="46"/>
  <c r="FF20" i="46"/>
  <c r="EZ20" i="46"/>
  <c r="EW20" i="46"/>
  <c r="EQ20" i="46"/>
  <c r="EN20" i="46"/>
  <c r="EH20" i="46"/>
  <c r="EE20" i="46"/>
  <c r="DY20" i="46"/>
  <c r="DV20" i="46"/>
  <c r="DP20" i="46"/>
  <c r="DM20" i="46"/>
  <c r="EI20" i="46"/>
  <c r="FI19" i="46"/>
  <c r="FF19" i="46"/>
  <c r="EZ19" i="46"/>
  <c r="EW19" i="46"/>
  <c r="EQ19" i="46"/>
  <c r="EN19" i="46"/>
  <c r="EH19" i="46"/>
  <c r="EE19" i="46"/>
  <c r="DY19" i="46"/>
  <c r="DV19" i="46"/>
  <c r="DP19" i="46"/>
  <c r="DM19" i="46"/>
  <c r="FI18" i="46"/>
  <c r="FF18" i="46"/>
  <c r="EZ18" i="46"/>
  <c r="EW18" i="46"/>
  <c r="EQ18" i="46"/>
  <c r="EN18" i="46"/>
  <c r="EH18" i="46"/>
  <c r="EE18" i="46"/>
  <c r="DY18" i="46"/>
  <c r="DV18" i="46"/>
  <c r="DP18" i="46"/>
  <c r="DM18" i="46"/>
  <c r="FI17" i="46"/>
  <c r="FF17" i="46"/>
  <c r="EZ17" i="46"/>
  <c r="EW17" i="46"/>
  <c r="EQ17" i="46"/>
  <c r="EN17" i="46"/>
  <c r="EH17" i="46"/>
  <c r="EE17" i="46"/>
  <c r="DY17" i="46"/>
  <c r="DV17" i="46"/>
  <c r="DP17" i="46"/>
  <c r="DM17" i="46"/>
  <c r="EI17" i="46"/>
  <c r="FI16" i="46"/>
  <c r="FF16" i="46"/>
  <c r="EZ16" i="46"/>
  <c r="EW16" i="46"/>
  <c r="EQ16" i="46"/>
  <c r="EN16" i="46"/>
  <c r="EH16" i="46"/>
  <c r="EE16" i="46"/>
  <c r="DY16" i="46"/>
  <c r="DV16" i="46"/>
  <c r="DP16" i="46"/>
  <c r="DM16" i="46"/>
  <c r="FI15" i="46"/>
  <c r="FF15" i="46"/>
  <c r="EZ15" i="46"/>
  <c r="EW15" i="46"/>
  <c r="EQ15" i="46"/>
  <c r="EN15" i="46"/>
  <c r="EH15" i="46"/>
  <c r="EE15" i="46"/>
  <c r="DY15" i="46"/>
  <c r="DV15" i="46"/>
  <c r="DP15" i="46"/>
  <c r="DM15" i="46"/>
  <c r="FI14" i="46"/>
  <c r="FF14" i="46"/>
  <c r="EZ14" i="46"/>
  <c r="EW14" i="46"/>
  <c r="EQ14" i="46"/>
  <c r="EN14" i="46"/>
  <c r="EH14" i="46"/>
  <c r="EE14" i="46"/>
  <c r="DY14" i="46"/>
  <c r="DV14" i="46"/>
  <c r="DP14" i="46"/>
  <c r="DM14" i="46"/>
  <c r="FI13" i="46"/>
  <c r="FF13" i="46"/>
  <c r="EZ13" i="46"/>
  <c r="EW13" i="46"/>
  <c r="EQ13" i="46"/>
  <c r="EN13" i="46"/>
  <c r="EH13" i="46"/>
  <c r="EE13" i="46"/>
  <c r="DY13" i="46"/>
  <c r="DV13" i="46"/>
  <c r="DP13" i="46"/>
  <c r="DM13" i="46"/>
  <c r="FI12" i="46"/>
  <c r="FF12" i="46"/>
  <c r="EZ12" i="46"/>
  <c r="EW12" i="46"/>
  <c r="EQ12" i="46"/>
  <c r="EN12" i="46"/>
  <c r="EH12" i="46"/>
  <c r="EE12" i="46"/>
  <c r="DY12" i="46"/>
  <c r="DV12" i="46"/>
  <c r="DP12" i="46"/>
  <c r="DM12" i="46"/>
  <c r="FI11" i="46"/>
  <c r="FF11" i="46"/>
  <c r="EZ11" i="46"/>
  <c r="EW11" i="46"/>
  <c r="EQ11" i="46"/>
  <c r="EN11" i="46"/>
  <c r="EH11" i="46"/>
  <c r="EE11" i="46"/>
  <c r="DY11" i="46"/>
  <c r="DV11" i="46"/>
  <c r="DP11" i="46"/>
  <c r="DM11" i="46"/>
  <c r="FI10" i="46"/>
  <c r="FF10" i="46"/>
  <c r="EZ10" i="46"/>
  <c r="EW10" i="46"/>
  <c r="EQ10" i="46"/>
  <c r="EN10" i="46"/>
  <c r="EH10" i="46"/>
  <c r="EE10" i="46"/>
  <c r="DY10" i="46"/>
  <c r="DV10" i="46"/>
  <c r="DP10" i="46"/>
  <c r="DM10" i="46"/>
  <c r="FH8" i="46"/>
  <c r="FG8" i="46"/>
  <c r="FE8" i="46"/>
  <c r="FF8" i="46" s="1"/>
  <c r="FD8" i="46"/>
  <c r="EY8" i="46"/>
  <c r="EX8" i="46"/>
  <c r="EV8" i="46"/>
  <c r="EU8" i="46"/>
  <c r="EW8" i="46" s="1"/>
  <c r="EP8" i="46"/>
  <c r="EQ8" i="46" s="1"/>
  <c r="EO8" i="46"/>
  <c r="EM8" i="46"/>
  <c r="EL8" i="46"/>
  <c r="EG8" i="46"/>
  <c r="EF8" i="46"/>
  <c r="ED8" i="46"/>
  <c r="EE8" i="46" s="1"/>
  <c r="EC8" i="46"/>
  <c r="DX8" i="46"/>
  <c r="DW8" i="46"/>
  <c r="DU8" i="46"/>
  <c r="DT8" i="46"/>
  <c r="DV8" i="46" s="1"/>
  <c r="DO8" i="46"/>
  <c r="DP8" i="46" s="1"/>
  <c r="DN8" i="46"/>
  <c r="DL8" i="46"/>
  <c r="DK8" i="46"/>
  <c r="CL23" i="46"/>
  <c r="CE23" i="46"/>
  <c r="CE8" i="46" s="1"/>
  <c r="CF8" i="46" s="1"/>
  <c r="CD23" i="46"/>
  <c r="CC23" i="46"/>
  <c r="BV23" i="46"/>
  <c r="BU23" i="46"/>
  <c r="BT23" i="46"/>
  <c r="BM23" i="46"/>
  <c r="BN23" i="46" s="1"/>
  <c r="BL23" i="46"/>
  <c r="BK23" i="46"/>
  <c r="BD23" i="46"/>
  <c r="BC23" i="46"/>
  <c r="CL22" i="46"/>
  <c r="CI22" i="46"/>
  <c r="CE22" i="46"/>
  <c r="CD22" i="46"/>
  <c r="CF22" i="46"/>
  <c r="CC22" i="46"/>
  <c r="BZ22" i="46"/>
  <c r="BV22" i="46"/>
  <c r="BW22" i="46" s="1"/>
  <c r="BU22" i="46"/>
  <c r="BT22" i="46"/>
  <c r="BQ22" i="46"/>
  <c r="BM22" i="46"/>
  <c r="BL22" i="46"/>
  <c r="BK22" i="46"/>
  <c r="BH22" i="46"/>
  <c r="BD22" i="46"/>
  <c r="BC22" i="46"/>
  <c r="CL21" i="46"/>
  <c r="CI21" i="46"/>
  <c r="CF21" i="46"/>
  <c r="CC21" i="46"/>
  <c r="BZ21" i="46"/>
  <c r="BW21" i="46"/>
  <c r="BT21" i="46"/>
  <c r="BQ21" i="46"/>
  <c r="BM21" i="46"/>
  <c r="BN21" i="46" s="1"/>
  <c r="BL21" i="46"/>
  <c r="BK21" i="46"/>
  <c r="BH21" i="46"/>
  <c r="BD21" i="46"/>
  <c r="BC21" i="46"/>
  <c r="CL20" i="46"/>
  <c r="CI20" i="46"/>
  <c r="CF20" i="46"/>
  <c r="CC20" i="46"/>
  <c r="BZ20" i="46"/>
  <c r="Q20" i="46"/>
  <c r="R20" i="46" s="1"/>
  <c r="Z20" i="46"/>
  <c r="AA20" i="46" s="1"/>
  <c r="AI20" i="46"/>
  <c r="AR20" i="46"/>
  <c r="P20" i="46"/>
  <c r="M20" i="46" s="1"/>
  <c r="U20" i="46"/>
  <c r="X20" i="46"/>
  <c r="Y20" i="46"/>
  <c r="AG20" i="46"/>
  <c r="AH20" i="46"/>
  <c r="AJ20" i="46"/>
  <c r="AM20" i="46"/>
  <c r="AP20" i="46"/>
  <c r="AQ20" i="46"/>
  <c r="AS20" i="46"/>
  <c r="AV20" i="46"/>
  <c r="AY20" i="46"/>
  <c r="AZ20" i="46"/>
  <c r="BC20" i="46"/>
  <c r="BD20" i="46"/>
  <c r="BE20" i="46"/>
  <c r="BH20" i="46"/>
  <c r="BK20" i="46"/>
  <c r="BL20" i="46"/>
  <c r="BM20" i="46"/>
  <c r="BN20" i="46" s="1"/>
  <c r="BQ20" i="46"/>
  <c r="BT20" i="46"/>
  <c r="BW20" i="46"/>
  <c r="CO20" i="46"/>
  <c r="CR20" i="46"/>
  <c r="CU20" i="46"/>
  <c r="CX20" i="46"/>
  <c r="DA20" i="46"/>
  <c r="DD20" i="46"/>
  <c r="DJ20" i="46"/>
  <c r="DS20" i="46"/>
  <c r="EB20" i="46"/>
  <c r="ET20" i="46"/>
  <c r="FC20" i="46"/>
  <c r="FL20" i="46"/>
  <c r="FO20" i="46"/>
  <c r="FX20" i="46"/>
  <c r="GG20" i="46"/>
  <c r="GP20" i="46"/>
  <c r="GY20" i="46"/>
  <c r="HH20" i="46"/>
  <c r="HP20" i="46"/>
  <c r="HR20" i="46"/>
  <c r="HS20" i="46"/>
  <c r="HT20" i="46" s="1"/>
  <c r="HW20" i="46"/>
  <c r="HZ20" i="46"/>
  <c r="CL19" i="46"/>
  <c r="CI19" i="46"/>
  <c r="CF19" i="46"/>
  <c r="CC19" i="46"/>
  <c r="BZ19" i="46"/>
  <c r="Q19" i="46"/>
  <c r="N19" i="46" s="1"/>
  <c r="Z19" i="46"/>
  <c r="AA19" i="46" s="1"/>
  <c r="AI19" i="46"/>
  <c r="AJ19" i="46" s="1"/>
  <c r="AR19" i="46"/>
  <c r="P19" i="46"/>
  <c r="M19" i="46" s="1"/>
  <c r="R19" i="46"/>
  <c r="U19" i="46"/>
  <c r="X19" i="46"/>
  <c r="Y19" i="46"/>
  <c r="AD19" i="46"/>
  <c r="AG19" i="46"/>
  <c r="AH19" i="46"/>
  <c r="AM19" i="46"/>
  <c r="AP19" i="46"/>
  <c r="AQ19" i="46"/>
  <c r="AS19" i="46"/>
  <c r="AV19" i="46"/>
  <c r="AY19" i="46"/>
  <c r="AZ19" i="46"/>
  <c r="BC19" i="46"/>
  <c r="BD19" i="46"/>
  <c r="BE19" i="46"/>
  <c r="BH19" i="46"/>
  <c r="BK19" i="46"/>
  <c r="BL19" i="46"/>
  <c r="BM19" i="46"/>
  <c r="BN19" i="46" s="1"/>
  <c r="BQ19" i="46"/>
  <c r="BT19" i="46"/>
  <c r="BW19" i="46"/>
  <c r="CO19" i="46"/>
  <c r="CR19" i="46"/>
  <c r="CU19" i="46"/>
  <c r="CX19" i="46"/>
  <c r="DA19" i="46"/>
  <c r="DD19" i="46"/>
  <c r="DJ19" i="46"/>
  <c r="DS19" i="46"/>
  <c r="EB19" i="46"/>
  <c r="ET19" i="46"/>
  <c r="FC19" i="46"/>
  <c r="FO19" i="46"/>
  <c r="FX19" i="46"/>
  <c r="GG19" i="46"/>
  <c r="GP19" i="46"/>
  <c r="GY19" i="46"/>
  <c r="HH19" i="46"/>
  <c r="HR19" i="46"/>
  <c r="HS19" i="46"/>
  <c r="HT19" i="46" s="1"/>
  <c r="HW19" i="46"/>
  <c r="HZ19" i="46"/>
  <c r="CL18" i="46"/>
  <c r="CI18" i="46"/>
  <c r="CF18" i="46"/>
  <c r="CC18" i="46"/>
  <c r="BZ18" i="46"/>
  <c r="BW18" i="46"/>
  <c r="BT18" i="46"/>
  <c r="BQ18" i="46"/>
  <c r="BM18" i="46"/>
  <c r="BL18" i="46"/>
  <c r="BK18" i="46"/>
  <c r="BH18" i="46"/>
  <c r="BD18" i="46"/>
  <c r="BE18" i="46" s="1"/>
  <c r="BC18" i="46"/>
  <c r="CL17" i="46"/>
  <c r="CI17" i="46"/>
  <c r="CF17" i="46"/>
  <c r="CC17" i="46"/>
  <c r="BZ17" i="46"/>
  <c r="BW17" i="46"/>
  <c r="BT17" i="46"/>
  <c r="BQ17" i="46"/>
  <c r="BM17" i="46"/>
  <c r="BL17" i="46"/>
  <c r="BK17" i="46"/>
  <c r="BH17" i="46"/>
  <c r="BD17" i="46"/>
  <c r="BC17" i="46"/>
  <c r="CL16" i="46"/>
  <c r="CI16" i="46"/>
  <c r="CF16" i="46"/>
  <c r="CC16" i="46"/>
  <c r="BZ16" i="46"/>
  <c r="BW16" i="46"/>
  <c r="BT16" i="46"/>
  <c r="BQ16" i="46"/>
  <c r="BM16" i="46"/>
  <c r="BN16" i="46" s="1"/>
  <c r="BL16" i="46"/>
  <c r="BK16" i="46"/>
  <c r="BH16" i="46"/>
  <c r="BD16" i="46"/>
  <c r="BC16" i="46"/>
  <c r="CL15" i="46"/>
  <c r="CI15" i="46"/>
  <c r="CF15" i="46"/>
  <c r="CC15" i="46"/>
  <c r="BZ15" i="46"/>
  <c r="BT15" i="46"/>
  <c r="BQ15" i="46"/>
  <c r="BM15" i="46"/>
  <c r="BM8" i="46" s="1"/>
  <c r="BL15" i="46"/>
  <c r="BK15" i="46"/>
  <c r="BH15" i="46"/>
  <c r="BD15" i="46"/>
  <c r="BC15" i="46"/>
  <c r="CL14" i="46"/>
  <c r="CI14" i="46"/>
  <c r="CF14" i="46"/>
  <c r="CC14" i="46"/>
  <c r="BZ14" i="46"/>
  <c r="BW14" i="46"/>
  <c r="BT14" i="46"/>
  <c r="BQ14" i="46"/>
  <c r="BM14" i="46"/>
  <c r="BL14" i="46"/>
  <c r="BK14" i="46"/>
  <c r="BH14" i="46"/>
  <c r="BD14" i="46"/>
  <c r="BE14" i="46" s="1"/>
  <c r="BC14" i="46"/>
  <c r="BC8" i="46" s="1"/>
  <c r="CL13" i="46"/>
  <c r="CI13" i="46"/>
  <c r="CC13" i="46"/>
  <c r="BZ13" i="46"/>
  <c r="BW13" i="46"/>
  <c r="BT13" i="46"/>
  <c r="BQ13" i="46"/>
  <c r="BM13" i="46"/>
  <c r="BL13" i="46"/>
  <c r="BK13" i="46"/>
  <c r="BH13" i="46"/>
  <c r="BD13" i="46"/>
  <c r="BC13" i="46"/>
  <c r="CL12" i="46"/>
  <c r="CI12" i="46"/>
  <c r="CE12" i="46"/>
  <c r="CC12" i="46"/>
  <c r="BZ12" i="46"/>
  <c r="BV12" i="46"/>
  <c r="BT12" i="46"/>
  <c r="BQ12" i="46"/>
  <c r="BM12" i="46"/>
  <c r="BL12" i="46"/>
  <c r="BN12" i="46" s="1"/>
  <c r="BK12" i="46"/>
  <c r="BH12" i="46"/>
  <c r="BD12" i="46"/>
  <c r="BC12" i="46"/>
  <c r="CL11" i="46"/>
  <c r="CI11" i="46"/>
  <c r="CE11" i="46"/>
  <c r="CF11" i="46" s="1"/>
  <c r="CC11" i="46"/>
  <c r="BZ11" i="46"/>
  <c r="BV11" i="46"/>
  <c r="CW11" i="46"/>
  <c r="CX11" i="46" s="1"/>
  <c r="BT11" i="46"/>
  <c r="BQ11" i="46"/>
  <c r="BM11" i="46"/>
  <c r="BN11" i="46" s="1"/>
  <c r="BL11" i="46"/>
  <c r="BK11" i="46"/>
  <c r="BH11" i="46"/>
  <c r="BD11" i="46"/>
  <c r="BC11" i="46"/>
  <c r="CL10" i="46"/>
  <c r="CI10" i="46"/>
  <c r="CC10" i="46"/>
  <c r="BZ10" i="46"/>
  <c r="BT10" i="46"/>
  <c r="BQ10" i="46"/>
  <c r="BM10" i="46"/>
  <c r="BL10" i="46"/>
  <c r="BK10" i="46"/>
  <c r="BH10" i="46"/>
  <c r="BD10" i="46"/>
  <c r="BC10" i="46"/>
  <c r="BU8" i="46"/>
  <c r="CK8" i="46"/>
  <c r="CJ8" i="46"/>
  <c r="CL8" i="46"/>
  <c r="CH8" i="46"/>
  <c r="CI8" i="46" s="1"/>
  <c r="CG8" i="46"/>
  <c r="CB8" i="46"/>
  <c r="CA8" i="46"/>
  <c r="CC8" i="46" s="1"/>
  <c r="BY8" i="46"/>
  <c r="BX8" i="46"/>
  <c r="BS8" i="46"/>
  <c r="BR8" i="46"/>
  <c r="BP8" i="46"/>
  <c r="BO8" i="46"/>
  <c r="BJ8" i="46"/>
  <c r="BK8" i="46" s="1"/>
  <c r="BI8" i="46"/>
  <c r="BG8" i="46"/>
  <c r="BF8" i="46"/>
  <c r="FB8" i="46"/>
  <c r="FC8" i="46" s="1"/>
  <c r="DM8" i="46"/>
  <c r="EN8" i="46"/>
  <c r="EZ8" i="46"/>
  <c r="FI8" i="46"/>
  <c r="DS10" i="46"/>
  <c r="FC10" i="46"/>
  <c r="EB11" i="46"/>
  <c r="ET15" i="46"/>
  <c r="DS16" i="46"/>
  <c r="FC16" i="46"/>
  <c r="EB17" i="46"/>
  <c r="ET17" i="46"/>
  <c r="DS18" i="46"/>
  <c r="FC18" i="46"/>
  <c r="HK8" i="46"/>
  <c r="FX11" i="46"/>
  <c r="HH15" i="46"/>
  <c r="GY16" i="46"/>
  <c r="HH17" i="46"/>
  <c r="GY18" i="46"/>
  <c r="BN22" i="46"/>
  <c r="FC11" i="46"/>
  <c r="EB12" i="46"/>
  <c r="ET12" i="46"/>
  <c r="FC13" i="46"/>
  <c r="ET14" i="46"/>
  <c r="DS15" i="46"/>
  <c r="DQ8" i="46"/>
  <c r="FC21" i="46"/>
  <c r="DJ22" i="46"/>
  <c r="EB22" i="46"/>
  <c r="FC22" i="46"/>
  <c r="DS23" i="46"/>
  <c r="ET23" i="46"/>
  <c r="FU8" i="46"/>
  <c r="GM8" i="46"/>
  <c r="GV8" i="46"/>
  <c r="HB8" i="46"/>
  <c r="GY11" i="46"/>
  <c r="HG8" i="46"/>
  <c r="FX12" i="46"/>
  <c r="GF8" i="46"/>
  <c r="GG13" i="46"/>
  <c r="GY13" i="46"/>
  <c r="FX14" i="46"/>
  <c r="HH14" i="46"/>
  <c r="GG15" i="46"/>
  <c r="GG21" i="46"/>
  <c r="GY21" i="46"/>
  <c r="FX22" i="46"/>
  <c r="GY22" i="46"/>
  <c r="FO23" i="46"/>
  <c r="GG23" i="46"/>
  <c r="HH23" i="46"/>
  <c r="EA8" i="46"/>
  <c r="FV8" i="46"/>
  <c r="BT8" i="46"/>
  <c r="BZ8" i="46"/>
  <c r="BW12" i="46"/>
  <c r="BN13" i="46"/>
  <c r="BN15" i="46"/>
  <c r="BN17" i="46"/>
  <c r="BE22" i="46"/>
  <c r="BE23" i="46"/>
  <c r="BW23" i="46"/>
  <c r="DY8" i="46"/>
  <c r="EH8" i="46"/>
  <c r="ER8" i="46"/>
  <c r="ET8" i="46" s="1"/>
  <c r="DS11" i="46"/>
  <c r="ET11" i="46"/>
  <c r="DS12" i="46"/>
  <c r="FC12" i="46"/>
  <c r="EB13" i="46"/>
  <c r="ET13" i="46"/>
  <c r="DS14" i="46"/>
  <c r="FC14" i="46"/>
  <c r="EB15" i="46"/>
  <c r="FC15" i="46"/>
  <c r="EB16" i="46"/>
  <c r="ET16" i="46"/>
  <c r="FC17" i="46"/>
  <c r="ET18" i="46"/>
  <c r="EB21" i="46"/>
  <c r="ET21" i="46"/>
  <c r="DS22" i="46"/>
  <c r="ET22" i="46"/>
  <c r="DJ23" i="46"/>
  <c r="EB23" i="46"/>
  <c r="FC23" i="46"/>
  <c r="FR8" i="46"/>
  <c r="GA8" i="46"/>
  <c r="GJ8" i="46"/>
  <c r="GS8" i="46"/>
  <c r="HN8" i="46"/>
  <c r="FX10" i="46"/>
  <c r="HH10" i="46"/>
  <c r="GG11" i="46"/>
  <c r="HH11" i="46"/>
  <c r="GG12" i="46"/>
  <c r="GY12" i="46"/>
  <c r="HH13" i="46"/>
  <c r="GY14" i="46"/>
  <c r="FX15" i="46"/>
  <c r="GY15" i="46"/>
  <c r="FX16" i="46"/>
  <c r="HH16" i="46"/>
  <c r="GG17" i="46"/>
  <c r="GY17" i="46"/>
  <c r="FX18" i="46"/>
  <c r="HH18" i="46"/>
  <c r="HH21" i="46"/>
  <c r="FO22" i="46"/>
  <c r="GG22" i="46"/>
  <c r="HH22" i="46"/>
  <c r="FX23" i="46"/>
  <c r="GY23" i="46"/>
  <c r="GX8" i="46"/>
  <c r="GG10" i="46"/>
  <c r="GY10" i="46"/>
  <c r="GP11" i="46"/>
  <c r="FO11" i="46"/>
  <c r="FO12" i="46"/>
  <c r="GP12" i="46"/>
  <c r="FX13" i="46"/>
  <c r="GG14" i="46"/>
  <c r="GP15" i="46"/>
  <c r="FO15" i="46"/>
  <c r="FO16" i="46"/>
  <c r="GP16" i="46"/>
  <c r="FX17" i="46"/>
  <c r="GG18" i="46"/>
  <c r="FX21" i="46"/>
  <c r="FM8" i="46"/>
  <c r="FW8" i="46"/>
  <c r="GE8" i="46"/>
  <c r="GO8" i="46"/>
  <c r="HF8" i="46"/>
  <c r="FO10" i="46"/>
  <c r="HP10" i="46"/>
  <c r="FO13" i="46"/>
  <c r="FO14" i="46"/>
  <c r="HP14" i="46"/>
  <c r="HQ14" i="46" s="1"/>
  <c r="FO17" i="46"/>
  <c r="FO18" i="46"/>
  <c r="HP18" i="46"/>
  <c r="HQ18" i="46" s="1"/>
  <c r="FO21" i="46"/>
  <c r="ES8" i="46"/>
  <c r="EB10" i="46"/>
  <c r="ET10" i="46"/>
  <c r="DJ11" i="46"/>
  <c r="DJ12" i="46"/>
  <c r="DS13" i="46"/>
  <c r="EB14" i="46"/>
  <c r="DJ15" i="46"/>
  <c r="DJ16" i="46"/>
  <c r="DS17" i="46"/>
  <c r="EB18" i="46"/>
  <c r="DS21" i="46"/>
  <c r="DR8" i="46"/>
  <c r="DZ8" i="46"/>
  <c r="EB8" i="46"/>
  <c r="FA8" i="46"/>
  <c r="DJ10" i="46"/>
  <c r="DJ13" i="46"/>
  <c r="DJ14" i="46"/>
  <c r="DJ17" i="46"/>
  <c r="DJ18" i="46"/>
  <c r="DJ21" i="46"/>
  <c r="CF10" i="46"/>
  <c r="BQ8" i="46"/>
  <c r="BN10" i="46"/>
  <c r="BN14" i="46"/>
  <c r="BN18" i="46"/>
  <c r="BE11" i="46"/>
  <c r="BE13" i="46"/>
  <c r="BE15" i="46"/>
  <c r="BE17" i="46"/>
  <c r="BE21" i="46"/>
  <c r="BH8" i="46"/>
  <c r="CO10" i="46"/>
  <c r="CO14" i="46"/>
  <c r="BE12" i="46"/>
  <c r="CO13" i="46"/>
  <c r="BE16" i="46"/>
  <c r="CD8" i="46"/>
  <c r="BE10" i="46"/>
  <c r="CO12" i="46"/>
  <c r="CO16" i="46"/>
  <c r="CO18" i="46"/>
  <c r="CO17" i="46"/>
  <c r="CO21" i="46"/>
  <c r="HH8" i="46"/>
  <c r="DS8" i="46"/>
  <c r="GP21" i="46"/>
  <c r="HP15" i="46"/>
  <c r="GP13" i="46"/>
  <c r="GG8" i="46"/>
  <c r="GP17" i="46"/>
  <c r="HP17" i="46"/>
  <c r="HP11" i="46"/>
  <c r="HQ11" i="46"/>
  <c r="FX8" i="46"/>
  <c r="HP21" i="46"/>
  <c r="HQ21" i="46" s="1"/>
  <c r="HP13" i="46"/>
  <c r="HQ13" i="46"/>
  <c r="GN8" i="46"/>
  <c r="GP18" i="46"/>
  <c r="GP14" i="46"/>
  <c r="GP10" i="46"/>
  <c r="HP16" i="46"/>
  <c r="HQ16" i="46" s="1"/>
  <c r="HP12" i="46"/>
  <c r="CO15" i="46"/>
  <c r="CO11" i="46"/>
  <c r="CM8" i="46"/>
  <c r="CN8" i="46"/>
  <c r="CO8" i="46"/>
  <c r="II23" i="46"/>
  <c r="IB23" i="46"/>
  <c r="IA23" i="46"/>
  <c r="IC23" i="46" s="1"/>
  <c r="HZ23" i="46"/>
  <c r="HS23" i="46"/>
  <c r="HR23" i="46"/>
  <c r="DD23" i="46"/>
  <c r="CW23" i="46"/>
  <c r="CV23" i="46"/>
  <c r="CX23" i="46" s="1"/>
  <c r="CU23" i="46"/>
  <c r="AY23" i="46"/>
  <c r="AR23" i="46"/>
  <c r="AQ23" i="46"/>
  <c r="AP23" i="46"/>
  <c r="AI23" i="46"/>
  <c r="N23" i="46" s="1"/>
  <c r="AH23" i="46"/>
  <c r="AG23" i="46"/>
  <c r="Z23" i="46"/>
  <c r="Y23" i="46"/>
  <c r="X23" i="46"/>
  <c r="Q23" i="46"/>
  <c r="P23" i="46"/>
  <c r="II22" i="46"/>
  <c r="IF22" i="46"/>
  <c r="IB22" i="46"/>
  <c r="IA22" i="46"/>
  <c r="HZ22" i="46"/>
  <c r="HW22" i="46"/>
  <c r="HS22" i="46"/>
  <c r="HR22" i="46"/>
  <c r="DD22" i="46"/>
  <c r="DA22" i="46"/>
  <c r="CW22" i="46"/>
  <c r="CX22" i="46" s="1"/>
  <c r="CV22" i="46"/>
  <c r="CU22" i="46"/>
  <c r="CR22" i="46"/>
  <c r="AY22" i="46"/>
  <c r="AV22" i="46"/>
  <c r="AR22" i="46"/>
  <c r="AQ22" i="46"/>
  <c r="AP22" i="46"/>
  <c r="AM22" i="46"/>
  <c r="AI22" i="46"/>
  <c r="AJ22" i="46" s="1"/>
  <c r="AH22" i="46"/>
  <c r="AG22" i="46"/>
  <c r="AD22" i="46"/>
  <c r="Z22" i="46"/>
  <c r="Y22" i="46"/>
  <c r="X22" i="46"/>
  <c r="U22" i="46"/>
  <c r="Q22" i="46"/>
  <c r="P22" i="46"/>
  <c r="II21" i="46"/>
  <c r="IF21" i="46"/>
  <c r="HZ21" i="46"/>
  <c r="HW21" i="46"/>
  <c r="HS21" i="46"/>
  <c r="HR21" i="46"/>
  <c r="DD21" i="46"/>
  <c r="DA21" i="46"/>
  <c r="CX21" i="46"/>
  <c r="CU21" i="46"/>
  <c r="CR21" i="46"/>
  <c r="AY21" i="46"/>
  <c r="AV21" i="46"/>
  <c r="AR21" i="46"/>
  <c r="AQ21" i="46"/>
  <c r="AS21" i="46" s="1"/>
  <c r="AP21" i="46"/>
  <c r="AM21" i="46"/>
  <c r="AI21" i="46"/>
  <c r="AH21" i="46"/>
  <c r="AG21" i="46"/>
  <c r="AD21" i="46"/>
  <c r="Z21" i="46"/>
  <c r="BA21" i="46" s="1"/>
  <c r="Y21" i="46"/>
  <c r="X21" i="46"/>
  <c r="U21" i="46"/>
  <c r="Q21" i="46"/>
  <c r="N21" i="46" s="1"/>
  <c r="P21" i="46"/>
  <c r="M21" i="46" s="1"/>
  <c r="II20" i="46"/>
  <c r="IF20" i="46"/>
  <c r="II19" i="46"/>
  <c r="IF19" i="46"/>
  <c r="II18" i="46"/>
  <c r="IF18" i="46"/>
  <c r="HZ18" i="46"/>
  <c r="HW18" i="46"/>
  <c r="HS18" i="46"/>
  <c r="HR18" i="46"/>
  <c r="HT18" i="46" s="1"/>
  <c r="DD18" i="46"/>
  <c r="DA18" i="46"/>
  <c r="CU18" i="46"/>
  <c r="CR18" i="46"/>
  <c r="AY18" i="46"/>
  <c r="AV18" i="46"/>
  <c r="AR18" i="46"/>
  <c r="AS18" i="46" s="1"/>
  <c r="AQ18" i="46"/>
  <c r="AP18" i="46"/>
  <c r="AM18" i="46"/>
  <c r="AI18" i="46"/>
  <c r="AH18" i="46"/>
  <c r="AZ18" i="46" s="1"/>
  <c r="AG18" i="46"/>
  <c r="AD18" i="46"/>
  <c r="Z18" i="46"/>
  <c r="Y18" i="46"/>
  <c r="X18" i="46"/>
  <c r="U18" i="46"/>
  <c r="Q18" i="46"/>
  <c r="R18" i="46" s="1"/>
  <c r="P18" i="46"/>
  <c r="M18" i="46" s="1"/>
  <c r="II17" i="46"/>
  <c r="IF17" i="46"/>
  <c r="HZ17" i="46"/>
  <c r="HW17" i="46"/>
  <c r="HS17" i="46"/>
  <c r="HR17" i="46"/>
  <c r="DD17" i="46"/>
  <c r="DA17" i="46"/>
  <c r="CU17" i="46"/>
  <c r="CR17" i="46"/>
  <c r="AY17" i="46"/>
  <c r="AV17" i="46"/>
  <c r="AR17" i="46"/>
  <c r="AQ17" i="46"/>
  <c r="AP17" i="46"/>
  <c r="AM17" i="46"/>
  <c r="AI17" i="46"/>
  <c r="Q17" i="46"/>
  <c r="N17" i="46" s="1"/>
  <c r="Z17" i="46"/>
  <c r="BA17" i="46"/>
  <c r="AH17" i="46"/>
  <c r="AJ17" i="46" s="1"/>
  <c r="P17" i="46"/>
  <c r="AZ17" i="46" s="1"/>
  <c r="BB17" i="46" s="1"/>
  <c r="Y17" i="46"/>
  <c r="AG17" i="46"/>
  <c r="AD17" i="46"/>
  <c r="X17" i="46"/>
  <c r="U17" i="46"/>
  <c r="II16" i="46"/>
  <c r="IF16" i="46"/>
  <c r="HZ16" i="46"/>
  <c r="HW16" i="46"/>
  <c r="HS16" i="46"/>
  <c r="HT16" i="46" s="1"/>
  <c r="HR16" i="46"/>
  <c r="DD16" i="46"/>
  <c r="DA16" i="46"/>
  <c r="Q16" i="46"/>
  <c r="N16" i="46" s="1"/>
  <c r="Z16" i="46"/>
  <c r="BA16" i="46" s="1"/>
  <c r="AI16" i="46"/>
  <c r="AR16" i="46"/>
  <c r="CU16" i="46"/>
  <c r="CR16" i="46"/>
  <c r="AY16" i="46"/>
  <c r="AV16" i="46"/>
  <c r="AQ16" i="46"/>
  <c r="AQ8" i="46" s="1"/>
  <c r="AP16" i="46"/>
  <c r="AM16" i="46"/>
  <c r="AH16" i="46"/>
  <c r="AG16" i="46"/>
  <c r="AD16" i="46"/>
  <c r="Y16" i="46"/>
  <c r="AA16" i="46" s="1"/>
  <c r="X16" i="46"/>
  <c r="U16" i="46"/>
  <c r="P16" i="46"/>
  <c r="M16" i="46" s="1"/>
  <c r="II15" i="46"/>
  <c r="IF15" i="46"/>
  <c r="HZ15" i="46"/>
  <c r="HW15" i="46"/>
  <c r="HS15" i="46"/>
  <c r="HR15" i="46"/>
  <c r="HT15" i="46" s="1"/>
  <c r="DD15" i="46"/>
  <c r="DA15" i="46"/>
  <c r="CU15" i="46"/>
  <c r="CR15" i="46"/>
  <c r="AY15" i="46"/>
  <c r="AV15" i="46"/>
  <c r="AR15" i="46"/>
  <c r="AQ15" i="46"/>
  <c r="AP15" i="46"/>
  <c r="AM15" i="46"/>
  <c r="AI15" i="46"/>
  <c r="AH15" i="46"/>
  <c r="AJ15" i="46" s="1"/>
  <c r="AG15" i="46"/>
  <c r="AD15" i="46"/>
  <c r="Z15" i="46"/>
  <c r="Y15" i="46"/>
  <c r="X15" i="46"/>
  <c r="U15" i="46"/>
  <c r="Q15" i="46"/>
  <c r="N15" i="46" s="1"/>
  <c r="P15" i="46"/>
  <c r="M15" i="46" s="1"/>
  <c r="II14" i="46"/>
  <c r="IF14" i="46"/>
  <c r="HZ14" i="46"/>
  <c r="HW14" i="46"/>
  <c r="HS14" i="46"/>
  <c r="HR14" i="46"/>
  <c r="DD14" i="46"/>
  <c r="DA14" i="46"/>
  <c r="Q14" i="46"/>
  <c r="Z14" i="46"/>
  <c r="AI14" i="46"/>
  <c r="AR14" i="46"/>
  <c r="P14" i="46"/>
  <c r="M14" i="46" s="1"/>
  <c r="Y14" i="46"/>
  <c r="AZ14" i="46" s="1"/>
  <c r="AH14" i="46"/>
  <c r="AQ14" i="46"/>
  <c r="CU14" i="46"/>
  <c r="CR14" i="46"/>
  <c r="AY14" i="46"/>
  <c r="AV14" i="46"/>
  <c r="AP14" i="46"/>
  <c r="AM14" i="46"/>
  <c r="AG14" i="46"/>
  <c r="AD14" i="46"/>
  <c r="X14" i="46"/>
  <c r="U14" i="46"/>
  <c r="II13" i="46"/>
  <c r="IF13" i="46"/>
  <c r="HZ13" i="46"/>
  <c r="HW13" i="46"/>
  <c r="HS13" i="46"/>
  <c r="HR13" i="46"/>
  <c r="DD13" i="46"/>
  <c r="DA13" i="46"/>
  <c r="CU13" i="46"/>
  <c r="CR13" i="46"/>
  <c r="AY13" i="46"/>
  <c r="AV13" i="46"/>
  <c r="AR13" i="46"/>
  <c r="AQ13" i="46"/>
  <c r="AP13" i="46"/>
  <c r="AM13" i="46"/>
  <c r="AI13" i="46"/>
  <c r="BA13" i="46" s="1"/>
  <c r="AH13" i="46"/>
  <c r="AG13" i="46"/>
  <c r="AD13" i="46"/>
  <c r="Z13" i="46"/>
  <c r="Y13" i="46"/>
  <c r="AZ13" i="46" s="1"/>
  <c r="X13" i="46"/>
  <c r="U13" i="46"/>
  <c r="Q13" i="46"/>
  <c r="P13" i="46"/>
  <c r="M13" i="46" s="1"/>
  <c r="II12" i="46"/>
  <c r="IF12" i="46"/>
  <c r="HZ12" i="46"/>
  <c r="HW12" i="46"/>
  <c r="HS12" i="46"/>
  <c r="HR12" i="46"/>
  <c r="HT12" i="46" s="1"/>
  <c r="DD12" i="46"/>
  <c r="DA12" i="46"/>
  <c r="CW12" i="46"/>
  <c r="DF12" i="46"/>
  <c r="CU12" i="46"/>
  <c r="CR12" i="46"/>
  <c r="AY12" i="46"/>
  <c r="AV12" i="46"/>
  <c r="AR12" i="46"/>
  <c r="AQ12" i="46"/>
  <c r="AP12" i="46"/>
  <c r="AM12" i="46"/>
  <c r="AI12" i="46"/>
  <c r="BA12" i="46" s="1"/>
  <c r="BB12" i="46" s="1"/>
  <c r="AH12" i="46"/>
  <c r="AG12" i="46"/>
  <c r="AD12" i="46"/>
  <c r="Z12" i="46"/>
  <c r="Y12" i="46"/>
  <c r="Y8" i="46" s="1"/>
  <c r="X12" i="46"/>
  <c r="U12" i="46"/>
  <c r="Q12" i="46"/>
  <c r="P12" i="46"/>
  <c r="M12" i="46" s="1"/>
  <c r="AZ12" i="46"/>
  <c r="II11" i="46"/>
  <c r="IF11" i="46"/>
  <c r="HZ11" i="46"/>
  <c r="HW11" i="46"/>
  <c r="HS11" i="46"/>
  <c r="HR11" i="46"/>
  <c r="DD11" i="46"/>
  <c r="DA11" i="46"/>
  <c r="CU11" i="46"/>
  <c r="CR11" i="46"/>
  <c r="AY11" i="46"/>
  <c r="AV11" i="46"/>
  <c r="AR11" i="46"/>
  <c r="AQ11" i="46"/>
  <c r="AP11" i="46"/>
  <c r="AM11" i="46"/>
  <c r="AI11" i="46"/>
  <c r="AH11" i="46"/>
  <c r="AG11" i="46"/>
  <c r="AD11" i="46"/>
  <c r="Z11" i="46"/>
  <c r="Y11" i="46"/>
  <c r="X11" i="46"/>
  <c r="U11" i="46"/>
  <c r="Q11" i="46"/>
  <c r="BA11" i="46" s="1"/>
  <c r="P11" i="46"/>
  <c r="M11" i="46" s="1"/>
  <c r="II10" i="46"/>
  <c r="IF10" i="46"/>
  <c r="HZ10" i="46"/>
  <c r="HW10" i="46"/>
  <c r="HS10" i="46"/>
  <c r="HR10" i="46"/>
  <c r="DD10" i="46"/>
  <c r="DA10" i="46"/>
  <c r="CX10" i="46"/>
  <c r="CU10" i="46"/>
  <c r="CR10" i="46"/>
  <c r="AY10" i="46"/>
  <c r="AV10" i="46"/>
  <c r="AR10" i="46"/>
  <c r="AQ10" i="46"/>
  <c r="AP10" i="46"/>
  <c r="AM10" i="46"/>
  <c r="AI10" i="46"/>
  <c r="AH10" i="46"/>
  <c r="AZ10" i="46" s="1"/>
  <c r="AG10" i="46"/>
  <c r="AD10" i="46"/>
  <c r="Z10" i="46"/>
  <c r="Y10" i="46"/>
  <c r="X10" i="46"/>
  <c r="U10" i="46"/>
  <c r="Q10" i="46"/>
  <c r="P10" i="46"/>
  <c r="M10" i="46" s="1"/>
  <c r="II9" i="46"/>
  <c r="IF9" i="46"/>
  <c r="IH8" i="46"/>
  <c r="IG8" i="46"/>
  <c r="IE8" i="46"/>
  <c r="ID8" i="46"/>
  <c r="HY8" i="46"/>
  <c r="HX8" i="46"/>
  <c r="HZ8" i="46" s="1"/>
  <c r="HV8" i="46"/>
  <c r="HU8" i="46"/>
  <c r="DC8" i="46"/>
  <c r="DB8" i="46"/>
  <c r="DD8" i="46"/>
  <c r="CZ8" i="46"/>
  <c r="CY8" i="46"/>
  <c r="CT8" i="46"/>
  <c r="CS8" i="46"/>
  <c r="CQ8" i="46"/>
  <c r="CP8" i="46"/>
  <c r="AX8" i="46"/>
  <c r="AY8" i="46" s="1"/>
  <c r="AW8" i="46"/>
  <c r="AU8" i="46"/>
  <c r="AT8" i="46"/>
  <c r="AO8" i="46"/>
  <c r="AN8" i="46"/>
  <c r="AP8" i="46" s="1"/>
  <c r="AL8" i="46"/>
  <c r="AM8" i="46" s="1"/>
  <c r="AK8" i="46"/>
  <c r="AF8" i="46"/>
  <c r="AE8" i="46"/>
  <c r="AC8" i="46"/>
  <c r="AB8" i="46"/>
  <c r="W8" i="46"/>
  <c r="X8" i="46" s="1"/>
  <c r="V8" i="46"/>
  <c r="T8" i="46"/>
  <c r="S8" i="46"/>
  <c r="AJ12" i="46"/>
  <c r="AJ23" i="46"/>
  <c r="IC12" i="46"/>
  <c r="CR8" i="46"/>
  <c r="AD8" i="46"/>
  <c r="BB13" i="46"/>
  <c r="IC22" i="46"/>
  <c r="IC13" i="46"/>
  <c r="AJ14" i="46"/>
  <c r="CX14" i="46"/>
  <c r="AA10" i="46"/>
  <c r="R12" i="46"/>
  <c r="R13" i="46"/>
  <c r="AA15" i="46"/>
  <c r="AS15" i="46"/>
  <c r="AS16" i="46"/>
  <c r="AA17" i="46"/>
  <c r="AS17" i="46"/>
  <c r="AA18" i="46"/>
  <c r="U8" i="46"/>
  <c r="HW8" i="46"/>
  <c r="IF8" i="46"/>
  <c r="AA21" i="46"/>
  <c r="HT21" i="46"/>
  <c r="P8" i="46"/>
  <c r="Z8" i="46"/>
  <c r="AA8" i="46" s="1"/>
  <c r="AG8" i="46"/>
  <c r="AV8" i="46"/>
  <c r="CU8" i="46"/>
  <c r="DA8" i="46"/>
  <c r="II8" i="46"/>
  <c r="HT10" i="46"/>
  <c r="AA12" i="46"/>
  <c r="AS12" i="46"/>
  <c r="AA13" i="46"/>
  <c r="AS13" i="46"/>
  <c r="AA14" i="46"/>
  <c r="AS14" i="46"/>
  <c r="HT14" i="46"/>
  <c r="R15" i="46"/>
  <c r="CX15" i="46"/>
  <c r="R16" i="46"/>
  <c r="R17" i="46"/>
  <c r="HT17" i="46"/>
  <c r="R21" i="46"/>
  <c r="AJ21" i="46"/>
  <c r="IC21" i="46"/>
  <c r="AA22" i="46"/>
  <c r="AS22" i="46"/>
  <c r="HT22" i="46"/>
  <c r="AA23" i="46"/>
  <c r="AS23" i="46"/>
  <c r="HR8" i="46"/>
  <c r="AJ10" i="46"/>
  <c r="R11" i="46"/>
  <c r="AS11" i="46"/>
  <c r="HT11" i="46"/>
  <c r="IC11" i="46"/>
  <c r="IB8" i="46"/>
  <c r="AJ16" i="46"/>
  <c r="AJ18" i="46"/>
  <c r="IC20" i="46"/>
  <c r="R23" i="46"/>
  <c r="HT23" i="46"/>
  <c r="IA8" i="46"/>
  <c r="IC9" i="46"/>
  <c r="IC10" i="46"/>
  <c r="AA11" i="46"/>
  <c r="AI8" i="46"/>
  <c r="IC14" i="46"/>
  <c r="IC15" i="46"/>
  <c r="IC16" i="46"/>
  <c r="IC17" i="46"/>
  <c r="IC18" i="46"/>
  <c r="R22" i="46"/>
  <c r="N22" i="46"/>
  <c r="IC19" i="46"/>
  <c r="IC8" i="46"/>
  <c r="BBL23" i="33"/>
  <c r="BBE23" i="33"/>
  <c r="BBF23" i="33"/>
  <c r="BBD23" i="33"/>
  <c r="BBL22" i="33"/>
  <c r="BBI22" i="33"/>
  <c r="BBE22" i="33"/>
  <c r="BBD22" i="33"/>
  <c r="BBF22" i="33"/>
  <c r="BBL21" i="33"/>
  <c r="BBI21" i="33"/>
  <c r="BBE21" i="33"/>
  <c r="BBD21" i="33"/>
  <c r="BBL20" i="33"/>
  <c r="BBI20" i="33"/>
  <c r="BBE20" i="33"/>
  <c r="BBF20" i="33" s="1"/>
  <c r="BBD20" i="33"/>
  <c r="BBL19" i="33"/>
  <c r="BBI19" i="33"/>
  <c r="BBE19" i="33"/>
  <c r="BBD19" i="33"/>
  <c r="BBF19" i="33" s="1"/>
  <c r="BBL18" i="33"/>
  <c r="BBI18" i="33"/>
  <c r="BBE18" i="33"/>
  <c r="BBD18" i="33"/>
  <c r="BBF18" i="33" s="1"/>
  <c r="BBL17" i="33"/>
  <c r="BBI17" i="33"/>
  <c r="BBE17" i="33"/>
  <c r="BBD17" i="33"/>
  <c r="BBL16" i="33"/>
  <c r="BBI16" i="33"/>
  <c r="BBE16" i="33"/>
  <c r="BBD16" i="33"/>
  <c r="BBF16" i="33" s="1"/>
  <c r="BBL15" i="33"/>
  <c r="BBI15" i="33"/>
  <c r="BBE15" i="33"/>
  <c r="BBD15" i="33"/>
  <c r="BBF15" i="33" s="1"/>
  <c r="BBL14" i="33"/>
  <c r="BBI14" i="33"/>
  <c r="BBE14" i="33"/>
  <c r="BBF14" i="33" s="1"/>
  <c r="BBD14" i="33"/>
  <c r="BBL13" i="33"/>
  <c r="BBI13" i="33"/>
  <c r="BBE13" i="33"/>
  <c r="BBD13" i="33"/>
  <c r="BBL12" i="33"/>
  <c r="BBI12" i="33"/>
  <c r="BBE12" i="33"/>
  <c r="BBD12" i="33"/>
  <c r="BBF12" i="33" s="1"/>
  <c r="BBL11" i="33"/>
  <c r="BBI11" i="33"/>
  <c r="BBE11" i="33"/>
  <c r="BBD11" i="33"/>
  <c r="BBL10" i="33"/>
  <c r="BBI10" i="33"/>
  <c r="BBE10" i="33"/>
  <c r="BBD10" i="33"/>
  <c r="BBF10" i="33" s="1"/>
  <c r="BBL9" i="33"/>
  <c r="BBI9" i="33"/>
  <c r="BBE9" i="33"/>
  <c r="BBD9" i="33"/>
  <c r="BBK8" i="33"/>
  <c r="BBL8" i="33" s="1"/>
  <c r="BBJ8" i="33"/>
  <c r="BBH8" i="33"/>
  <c r="BBI8" i="33"/>
  <c r="BBG8" i="33"/>
  <c r="BBF11" i="33"/>
  <c r="BBF13" i="33"/>
  <c r="BBF17" i="33"/>
  <c r="BBF21" i="33"/>
  <c r="BBE8" i="33"/>
  <c r="C10" i="45"/>
  <c r="D10" i="45"/>
  <c r="C11" i="45"/>
  <c r="D11" i="45"/>
  <c r="C12" i="45"/>
  <c r="D12" i="45"/>
  <c r="C13" i="45"/>
  <c r="D13" i="45"/>
  <c r="C14" i="45"/>
  <c r="D14" i="45"/>
  <c r="C15" i="45"/>
  <c r="D15" i="45"/>
  <c r="C16" i="45"/>
  <c r="D16" i="45"/>
  <c r="C17" i="45"/>
  <c r="D17" i="45"/>
  <c r="C18" i="45"/>
  <c r="D18" i="45"/>
  <c r="C19" i="45"/>
  <c r="D19" i="45"/>
  <c r="C20" i="45"/>
  <c r="D20" i="45"/>
  <c r="C21" i="45"/>
  <c r="D21" i="45"/>
  <c r="D9" i="45"/>
  <c r="C9" i="45"/>
  <c r="C22" i="45"/>
  <c r="D22" i="45"/>
  <c r="C23" i="45"/>
  <c r="D23" i="45"/>
  <c r="BBC23" i="33"/>
  <c r="BAV23" i="33"/>
  <c r="BAU23" i="33"/>
  <c r="BAW23" i="33"/>
  <c r="BBC22" i="33"/>
  <c r="BAZ22" i="33"/>
  <c r="BAV22" i="33"/>
  <c r="BAW22" i="33"/>
  <c r="BAU22" i="33"/>
  <c r="BBC21" i="33"/>
  <c r="BAZ21" i="33"/>
  <c r="BAV21" i="33"/>
  <c r="BAU21" i="33"/>
  <c r="BBC20" i="33"/>
  <c r="BAZ20" i="33"/>
  <c r="BAV20" i="33"/>
  <c r="BAW20" i="33" s="1"/>
  <c r="BAU20" i="33"/>
  <c r="BBC19" i="33"/>
  <c r="BAZ19" i="33"/>
  <c r="BAV19" i="33"/>
  <c r="BAU19" i="33"/>
  <c r="BBC18" i="33"/>
  <c r="BAZ18" i="33"/>
  <c r="BAV18" i="33"/>
  <c r="BAU18" i="33"/>
  <c r="BBC17" i="33"/>
  <c r="BAZ17" i="33"/>
  <c r="BAV17" i="33"/>
  <c r="BAW17" i="33" s="1"/>
  <c r="BAU17" i="33"/>
  <c r="BBC16" i="33"/>
  <c r="BAZ16" i="33"/>
  <c r="BAV16" i="33"/>
  <c r="BAU16" i="33"/>
  <c r="BBC15" i="33"/>
  <c r="BAZ15" i="33"/>
  <c r="BAV15" i="33"/>
  <c r="BAU15" i="33"/>
  <c r="BBC14" i="33"/>
  <c r="BAZ14" i="33"/>
  <c r="BAV14" i="33"/>
  <c r="BAU14" i="33"/>
  <c r="BAW14" i="33" s="1"/>
  <c r="BBC13" i="33"/>
  <c r="BAZ13" i="33"/>
  <c r="BAV13" i="33"/>
  <c r="BAU13" i="33"/>
  <c r="BBC12" i="33"/>
  <c r="BAZ12" i="33"/>
  <c r="BAV12" i="33"/>
  <c r="BAU12" i="33"/>
  <c r="BBC11" i="33"/>
  <c r="BAZ11" i="33"/>
  <c r="BAV11" i="33"/>
  <c r="BAU11" i="33"/>
  <c r="BAU8" i="33" s="1"/>
  <c r="BBC10" i="33"/>
  <c r="BAZ10" i="33"/>
  <c r="BAV10" i="33"/>
  <c r="BAU10" i="33"/>
  <c r="BBC9" i="33"/>
  <c r="BAZ9" i="33"/>
  <c r="BAV9" i="33"/>
  <c r="BAV8" i="33" s="1"/>
  <c r="BAU9" i="33"/>
  <c r="BBB8" i="33"/>
  <c r="BBA8" i="33"/>
  <c r="BAY8" i="33"/>
  <c r="BAX8" i="33"/>
  <c r="LE23" i="45"/>
  <c r="KX23" i="45"/>
  <c r="KY23" i="45" s="1"/>
  <c r="KW23" i="45"/>
  <c r="LE22" i="45"/>
  <c r="LB22" i="45"/>
  <c r="KX22" i="45"/>
  <c r="KW22" i="45"/>
  <c r="LE21" i="45"/>
  <c r="LB21" i="45"/>
  <c r="KX21" i="45"/>
  <c r="KW21" i="45"/>
  <c r="KY21" i="45" s="1"/>
  <c r="LE20" i="45"/>
  <c r="LB20" i="45"/>
  <c r="KX20" i="45"/>
  <c r="KY20" i="45" s="1"/>
  <c r="KW20" i="45"/>
  <c r="LE19" i="45"/>
  <c r="LB19" i="45"/>
  <c r="KX19" i="45"/>
  <c r="KY19" i="45" s="1"/>
  <c r="KW19" i="45"/>
  <c r="LE18" i="45"/>
  <c r="LB18" i="45"/>
  <c r="KX18" i="45"/>
  <c r="KY18" i="45" s="1"/>
  <c r="KW18" i="45"/>
  <c r="LE17" i="45"/>
  <c r="LB17" i="45"/>
  <c r="KX17" i="45"/>
  <c r="KW17" i="45"/>
  <c r="LE16" i="45"/>
  <c r="LB16" i="45"/>
  <c r="KX16" i="45"/>
  <c r="KW16" i="45"/>
  <c r="LE15" i="45"/>
  <c r="LB15" i="45"/>
  <c r="KX15" i="45"/>
  <c r="KW15" i="45"/>
  <c r="LE14" i="45"/>
  <c r="LB14" i="45"/>
  <c r="KX14" i="45"/>
  <c r="KW14" i="45"/>
  <c r="LE13" i="45"/>
  <c r="LB13" i="45"/>
  <c r="KX13" i="45"/>
  <c r="KW13" i="45"/>
  <c r="KY13" i="45" s="1"/>
  <c r="LE12" i="45"/>
  <c r="LB12" i="45"/>
  <c r="KX12" i="45"/>
  <c r="KY12" i="45"/>
  <c r="KW12" i="45"/>
  <c r="LE11" i="45"/>
  <c r="LB11" i="45"/>
  <c r="KX11" i="45"/>
  <c r="KY11" i="45" s="1"/>
  <c r="KW11" i="45"/>
  <c r="LE10" i="45"/>
  <c r="LB10" i="45"/>
  <c r="KX10" i="45"/>
  <c r="KW10" i="45"/>
  <c r="LE9" i="45"/>
  <c r="LB9" i="45"/>
  <c r="KX9" i="45"/>
  <c r="KY9" i="45" s="1"/>
  <c r="KW9" i="45"/>
  <c r="KW8" i="45" s="1"/>
  <c r="LD8" i="45"/>
  <c r="LE8" i="45"/>
  <c r="LC8" i="45"/>
  <c r="LA8" i="45"/>
  <c r="LB8" i="45" s="1"/>
  <c r="KZ8" i="45"/>
  <c r="KY14" i="45"/>
  <c r="KY10" i="45"/>
  <c r="KY15" i="45"/>
  <c r="KY17" i="45"/>
  <c r="BBC8" i="33"/>
  <c r="BAW10" i="33"/>
  <c r="BAW12" i="33"/>
  <c r="BAW16" i="33"/>
  <c r="BAW18" i="33"/>
  <c r="BAZ8" i="33"/>
  <c r="BAW11" i="33"/>
  <c r="BAW13" i="33"/>
  <c r="BAW15" i="33"/>
  <c r="BAW19" i="33"/>
  <c r="BAW21" i="33"/>
  <c r="BAW9" i="33"/>
  <c r="KV23" i="45"/>
  <c r="KO23" i="45"/>
  <c r="KN23" i="45"/>
  <c r="KP23" i="45"/>
  <c r="KV22" i="45"/>
  <c r="KS22" i="45"/>
  <c r="KO22" i="45"/>
  <c r="KN22" i="45"/>
  <c r="KV21" i="45"/>
  <c r="KS21" i="45"/>
  <c r="KO21" i="45"/>
  <c r="KN21" i="45"/>
  <c r="KV20" i="45"/>
  <c r="KS20" i="45"/>
  <c r="KO20" i="45"/>
  <c r="KN20" i="45"/>
  <c r="KP20" i="45" s="1"/>
  <c r="KV19" i="45"/>
  <c r="KS19" i="45"/>
  <c r="KO19" i="45"/>
  <c r="KN19" i="45"/>
  <c r="KV18" i="45"/>
  <c r="KS18" i="45"/>
  <c r="KO18" i="45"/>
  <c r="KN18" i="45"/>
  <c r="KV17" i="45"/>
  <c r="KS17" i="45"/>
  <c r="KO17" i="45"/>
  <c r="KN17" i="45"/>
  <c r="KV16" i="45"/>
  <c r="KS16" i="45"/>
  <c r="KO16" i="45"/>
  <c r="KN16" i="45"/>
  <c r="KV15" i="45"/>
  <c r="KS15" i="45"/>
  <c r="KO15" i="45"/>
  <c r="KN15" i="45"/>
  <c r="KV14" i="45"/>
  <c r="KS14" i="45"/>
  <c r="KO14" i="45"/>
  <c r="KN14" i="45"/>
  <c r="KP14" i="45" s="1"/>
  <c r="KV13" i="45"/>
  <c r="KS13" i="45"/>
  <c r="KO13" i="45"/>
  <c r="KN13" i="45"/>
  <c r="KV12" i="45"/>
  <c r="KS12" i="45"/>
  <c r="KO12" i="45"/>
  <c r="KP12" i="45" s="1"/>
  <c r="KN12" i="45"/>
  <c r="KV11" i="45"/>
  <c r="KS11" i="45"/>
  <c r="KO11" i="45"/>
  <c r="KN11" i="45"/>
  <c r="KP11" i="45" s="1"/>
  <c r="KV10" i="45"/>
  <c r="KS10" i="45"/>
  <c r="KO10" i="45"/>
  <c r="KN10" i="45"/>
  <c r="KV9" i="45"/>
  <c r="KS9" i="45"/>
  <c r="KO9" i="45"/>
  <c r="KO8" i="45" s="1"/>
  <c r="KN9" i="45"/>
  <c r="KN8" i="45" s="1"/>
  <c r="KU8" i="45"/>
  <c r="KT8" i="45"/>
  <c r="KV8" i="45" s="1"/>
  <c r="KR8" i="45"/>
  <c r="KS8" i="45" s="1"/>
  <c r="KQ8" i="45"/>
  <c r="BAT23" i="33"/>
  <c r="BAM23" i="33"/>
  <c r="BAL23" i="33"/>
  <c r="BAN23" i="33"/>
  <c r="BAT22" i="33"/>
  <c r="BAQ22" i="33"/>
  <c r="BAM22" i="33"/>
  <c r="BAN22" i="33" s="1"/>
  <c r="BAL22" i="33"/>
  <c r="BAT21" i="33"/>
  <c r="BAQ21" i="33"/>
  <c r="BAM21" i="33"/>
  <c r="BAN21" i="33" s="1"/>
  <c r="BAL21" i="33"/>
  <c r="BAT20" i="33"/>
  <c r="BAQ20" i="33"/>
  <c r="BAM20" i="33"/>
  <c r="BAN20" i="33" s="1"/>
  <c r="BAL20" i="33"/>
  <c r="BAT19" i="33"/>
  <c r="BAQ19" i="33"/>
  <c r="BAM19" i="33"/>
  <c r="BAL19" i="33"/>
  <c r="BAN19" i="33" s="1"/>
  <c r="BAT18" i="33"/>
  <c r="BAQ18" i="33"/>
  <c r="BAM18" i="33"/>
  <c r="BAN18" i="33" s="1"/>
  <c r="BAL18" i="33"/>
  <c r="BAT17" i="33"/>
  <c r="BAQ17" i="33"/>
  <c r="BAM17" i="33"/>
  <c r="BAL17" i="33"/>
  <c r="BAN17" i="33" s="1"/>
  <c r="BAT16" i="33"/>
  <c r="BAQ16" i="33"/>
  <c r="BAM16" i="33"/>
  <c r="BAL16" i="33"/>
  <c r="BAT15" i="33"/>
  <c r="BAQ15" i="33"/>
  <c r="BAM15" i="33"/>
  <c r="BAL15" i="33"/>
  <c r="BAT14" i="33"/>
  <c r="BAQ14" i="33"/>
  <c r="BAM14" i="33"/>
  <c r="BAN14" i="33" s="1"/>
  <c r="BAL14" i="33"/>
  <c r="BAT13" i="33"/>
  <c r="BAQ13" i="33"/>
  <c r="BAM13" i="33"/>
  <c r="BAL13" i="33"/>
  <c r="BAT12" i="33"/>
  <c r="BAQ12" i="33"/>
  <c r="BAM12" i="33"/>
  <c r="BAL12" i="33"/>
  <c r="BAN12" i="33" s="1"/>
  <c r="BAT11" i="33"/>
  <c r="BAQ11" i="33"/>
  <c r="BAM11" i="33"/>
  <c r="BAN11" i="33" s="1"/>
  <c r="BAL11" i="33"/>
  <c r="BAL8" i="33" s="1"/>
  <c r="BAT10" i="33"/>
  <c r="BAQ10" i="33"/>
  <c r="BAM10" i="33"/>
  <c r="BAM8" i="33" s="1"/>
  <c r="BAN8" i="33" s="1"/>
  <c r="BAL10" i="33"/>
  <c r="BAT9" i="33"/>
  <c r="BAQ9" i="33"/>
  <c r="BAM9" i="33"/>
  <c r="BAL9" i="33"/>
  <c r="BAS8" i="33"/>
  <c r="BAR8" i="33"/>
  <c r="BAP8" i="33"/>
  <c r="BAQ8" i="33" s="1"/>
  <c r="BAO8" i="33"/>
  <c r="KP22" i="45"/>
  <c r="KP10" i="45"/>
  <c r="KP16" i="45"/>
  <c r="KP18" i="45"/>
  <c r="BAN16" i="33"/>
  <c r="BAT8" i="33"/>
  <c r="KP13" i="45"/>
  <c r="KP15" i="45"/>
  <c r="KP17" i="45"/>
  <c r="KP19" i="45"/>
  <c r="KP21" i="45"/>
  <c r="BAN13" i="33"/>
  <c r="BAN15" i="33"/>
  <c r="BAN9" i="33"/>
  <c r="BAD9" i="33"/>
  <c r="KM23" i="45"/>
  <c r="KF23" i="45"/>
  <c r="KG23" i="45" s="1"/>
  <c r="KE23" i="45"/>
  <c r="KM22" i="45"/>
  <c r="KJ22" i="45"/>
  <c r="KF22" i="45"/>
  <c r="KG22" i="45" s="1"/>
  <c r="KE22" i="45"/>
  <c r="KM21" i="45"/>
  <c r="KJ21" i="45"/>
  <c r="KF21" i="45"/>
  <c r="KG21" i="45" s="1"/>
  <c r="KE21" i="45"/>
  <c r="KM20" i="45"/>
  <c r="KJ20" i="45"/>
  <c r="KF20" i="45"/>
  <c r="KE20" i="45"/>
  <c r="KG20" i="45" s="1"/>
  <c r="KM19" i="45"/>
  <c r="KJ19" i="45"/>
  <c r="KF19" i="45"/>
  <c r="KG19" i="45" s="1"/>
  <c r="KE19" i="45"/>
  <c r="KM18" i="45"/>
  <c r="KJ18" i="45"/>
  <c r="KF18" i="45"/>
  <c r="KE18" i="45"/>
  <c r="KM17" i="45"/>
  <c r="KJ17" i="45"/>
  <c r="KF17" i="45"/>
  <c r="KE17" i="45"/>
  <c r="KG17" i="45" s="1"/>
  <c r="KM16" i="45"/>
  <c r="KJ16" i="45"/>
  <c r="KF16" i="45"/>
  <c r="KE16" i="45"/>
  <c r="KM15" i="45"/>
  <c r="KJ15" i="45"/>
  <c r="KF15" i="45"/>
  <c r="KE15" i="45"/>
  <c r="KM14" i="45"/>
  <c r="KJ14" i="45"/>
  <c r="KF14" i="45"/>
  <c r="KE14" i="45"/>
  <c r="KG14" i="45" s="1"/>
  <c r="KM13" i="45"/>
  <c r="KJ13" i="45"/>
  <c r="KF13" i="45"/>
  <c r="KE13" i="45"/>
  <c r="KM12" i="45"/>
  <c r="KJ12" i="45"/>
  <c r="KF12" i="45"/>
  <c r="KG12" i="45" s="1"/>
  <c r="KE12" i="45"/>
  <c r="KM11" i="45"/>
  <c r="KJ11" i="45"/>
  <c r="KF11" i="45"/>
  <c r="KE11" i="45"/>
  <c r="KM10" i="45"/>
  <c r="KJ10" i="45"/>
  <c r="KF10" i="45"/>
  <c r="KE10" i="45"/>
  <c r="KM9" i="45"/>
  <c r="KJ9" i="45"/>
  <c r="KF9" i="45"/>
  <c r="KE9" i="45"/>
  <c r="KE8" i="45"/>
  <c r="KL8" i="45"/>
  <c r="KK8" i="45"/>
  <c r="KI8" i="45"/>
  <c r="KJ8" i="45" s="1"/>
  <c r="KH8" i="45"/>
  <c r="KG10" i="45"/>
  <c r="KG16" i="45"/>
  <c r="KG18" i="45"/>
  <c r="KM8" i="45"/>
  <c r="KG11" i="45"/>
  <c r="KG13" i="45"/>
  <c r="KG15" i="45"/>
  <c r="KG9" i="45"/>
  <c r="BAK23" i="33"/>
  <c r="BAD23" i="33"/>
  <c r="BAE23" i="33"/>
  <c r="BAC23" i="33"/>
  <c r="BAK22" i="33"/>
  <c r="BAH22" i="33"/>
  <c r="BAD22" i="33"/>
  <c r="BAE22" i="33" s="1"/>
  <c r="BAC22" i="33"/>
  <c r="BAK21" i="33"/>
  <c r="BAH21" i="33"/>
  <c r="BAD21" i="33"/>
  <c r="BAC21" i="33"/>
  <c r="BAK20" i="33"/>
  <c r="BAH20" i="33"/>
  <c r="BAD20" i="33"/>
  <c r="BAC20" i="33"/>
  <c r="BAK19" i="33"/>
  <c r="BAH19" i="33"/>
  <c r="BAD19" i="33"/>
  <c r="BAE19" i="33" s="1"/>
  <c r="BAC19" i="33"/>
  <c r="BAK18" i="33"/>
  <c r="BAH18" i="33"/>
  <c r="BAD18" i="33"/>
  <c r="BAC18" i="33"/>
  <c r="BAK17" i="33"/>
  <c r="BAH17" i="33"/>
  <c r="BAD17" i="33"/>
  <c r="BAE17" i="33" s="1"/>
  <c r="BAC17" i="33"/>
  <c r="BAK16" i="33"/>
  <c r="BAH16" i="33"/>
  <c r="BAD16" i="33"/>
  <c r="BAC16" i="33"/>
  <c r="BAK15" i="33"/>
  <c r="BAH15" i="33"/>
  <c r="BAD15" i="33"/>
  <c r="BAC15" i="33"/>
  <c r="BAK14" i="33"/>
  <c r="BAH14" i="33"/>
  <c r="BAD14" i="33"/>
  <c r="BAC14" i="33"/>
  <c r="BAE14" i="33" s="1"/>
  <c r="BAK13" i="33"/>
  <c r="BAH13" i="33"/>
  <c r="BAD13" i="33"/>
  <c r="BAE13" i="33" s="1"/>
  <c r="BAC13" i="33"/>
  <c r="BAK12" i="33"/>
  <c r="BAH12" i="33"/>
  <c r="BAD12" i="33"/>
  <c r="BAE12" i="33" s="1"/>
  <c r="BAC12" i="33"/>
  <c r="BAK11" i="33"/>
  <c r="BAH11" i="33"/>
  <c r="BAD11" i="33"/>
  <c r="BAD8" i="33" s="1"/>
  <c r="BAC11" i="33"/>
  <c r="BAK10" i="33"/>
  <c r="BAH10" i="33"/>
  <c r="BAD10" i="33"/>
  <c r="BAC10" i="33"/>
  <c r="BAE10" i="33" s="1"/>
  <c r="BAK9" i="33"/>
  <c r="BAH9" i="33"/>
  <c r="BAC9" i="33"/>
  <c r="BAE9" i="33"/>
  <c r="BAJ8" i="33"/>
  <c r="BAI8" i="33"/>
  <c r="BAG8" i="33"/>
  <c r="BAH8" i="33" s="1"/>
  <c r="BAF8" i="33"/>
  <c r="BAE21" i="33"/>
  <c r="BAE15" i="33"/>
  <c r="BAE11" i="33"/>
  <c r="BAK8" i="33"/>
  <c r="BAE16" i="33"/>
  <c r="BAE18" i="33"/>
  <c r="BAE20" i="33"/>
  <c r="KD23" i="45"/>
  <c r="JW23" i="45"/>
  <c r="JX23" i="45" s="1"/>
  <c r="JV23" i="45"/>
  <c r="KD22" i="45"/>
  <c r="KA22" i="45"/>
  <c r="JW22" i="45"/>
  <c r="JX22" i="45"/>
  <c r="JV22" i="45"/>
  <c r="KD21" i="45"/>
  <c r="KA21" i="45"/>
  <c r="JW21" i="45"/>
  <c r="JV21" i="45"/>
  <c r="LF21" i="45" s="1"/>
  <c r="KD20" i="45"/>
  <c r="KA20" i="45"/>
  <c r="JW20" i="45"/>
  <c r="LG20" i="45" s="1"/>
  <c r="JV20" i="45"/>
  <c r="LF20" i="45" s="1"/>
  <c r="KD19" i="45"/>
  <c r="KA19" i="45"/>
  <c r="JW19" i="45"/>
  <c r="LG19" i="45" s="1"/>
  <c r="LH19" i="45" s="1"/>
  <c r="JV19" i="45"/>
  <c r="LF19" i="45" s="1"/>
  <c r="KD18" i="45"/>
  <c r="KA18" i="45"/>
  <c r="JW18" i="45"/>
  <c r="JV18" i="45"/>
  <c r="LF18" i="45" s="1"/>
  <c r="KD17" i="45"/>
  <c r="KA17" i="45"/>
  <c r="JW17" i="45"/>
  <c r="LG17" i="45" s="1"/>
  <c r="JV17" i="45"/>
  <c r="LF17" i="45" s="1"/>
  <c r="KD16" i="45"/>
  <c r="KA16" i="45"/>
  <c r="JW16" i="45"/>
  <c r="LG16" i="45" s="1"/>
  <c r="LH16" i="45" s="1"/>
  <c r="JV16" i="45"/>
  <c r="LF16" i="45" s="1"/>
  <c r="KD15" i="45"/>
  <c r="KA15" i="45"/>
  <c r="JW15" i="45"/>
  <c r="JV15" i="45"/>
  <c r="LF15" i="45" s="1"/>
  <c r="KD14" i="45"/>
  <c r="KA14" i="45"/>
  <c r="JW14" i="45"/>
  <c r="LG14" i="45" s="1"/>
  <c r="JV14" i="45"/>
  <c r="LF14" i="45" s="1"/>
  <c r="KD13" i="45"/>
  <c r="KA13" i="45"/>
  <c r="JW13" i="45"/>
  <c r="LG13" i="45" s="1"/>
  <c r="JV13" i="45"/>
  <c r="LF13" i="45" s="1"/>
  <c r="KD12" i="45"/>
  <c r="KA12" i="45"/>
  <c r="JW12" i="45"/>
  <c r="LG12" i="45" s="1"/>
  <c r="JV12" i="45"/>
  <c r="LF12" i="45" s="1"/>
  <c r="KD11" i="45"/>
  <c r="KA11" i="45"/>
  <c r="JW11" i="45"/>
  <c r="LG11" i="45" s="1"/>
  <c r="JV11" i="45"/>
  <c r="LF11" i="45" s="1"/>
  <c r="KD10" i="45"/>
  <c r="KA10" i="45"/>
  <c r="JW10" i="45"/>
  <c r="LG10" i="45" s="1"/>
  <c r="LH10" i="45" s="1"/>
  <c r="JV10" i="45"/>
  <c r="LF10" i="45" s="1"/>
  <c r="KD9" i="45"/>
  <c r="KA9" i="45"/>
  <c r="JW9" i="45"/>
  <c r="LG9" i="45" s="1"/>
  <c r="JV9" i="45"/>
  <c r="LF9" i="45" s="1"/>
  <c r="KC8" i="45"/>
  <c r="KB8" i="45"/>
  <c r="JZ8" i="45"/>
  <c r="JY8" i="45"/>
  <c r="KA8" i="45" s="1"/>
  <c r="KD8" i="45"/>
  <c r="JX11" i="45"/>
  <c r="JX16" i="45"/>
  <c r="BAB23" i="33"/>
  <c r="AZU23" i="33"/>
  <c r="AZV23" i="33" s="1"/>
  <c r="AZT23" i="33"/>
  <c r="BAB22" i="33"/>
  <c r="AZY22" i="33"/>
  <c r="AZU22" i="33"/>
  <c r="AZV22" i="33" s="1"/>
  <c r="AZT22" i="33"/>
  <c r="BAB21" i="33"/>
  <c r="AZY21" i="33"/>
  <c r="AZU21" i="33"/>
  <c r="AZV21" i="33" s="1"/>
  <c r="AZT21" i="33"/>
  <c r="BAB20" i="33"/>
  <c r="AZY20" i="33"/>
  <c r="AZU20" i="33"/>
  <c r="AZT20" i="33"/>
  <c r="BAB19" i="33"/>
  <c r="AZY19" i="33"/>
  <c r="AZU19" i="33"/>
  <c r="AZT19" i="33"/>
  <c r="BAB18" i="33"/>
  <c r="AZY18" i="33"/>
  <c r="AZU18" i="33"/>
  <c r="AZT18" i="33"/>
  <c r="BAB17" i="33"/>
  <c r="AZY17" i="33"/>
  <c r="AZU17" i="33"/>
  <c r="AZT17" i="33"/>
  <c r="BAB16" i="33"/>
  <c r="AZY16" i="33"/>
  <c r="AZU16" i="33"/>
  <c r="AZT16" i="33"/>
  <c r="AZV16" i="33" s="1"/>
  <c r="BAB15" i="33"/>
  <c r="AZY15" i="33"/>
  <c r="AZU15" i="33"/>
  <c r="AZT15" i="33"/>
  <c r="BAB14" i="33"/>
  <c r="AZY14" i="33"/>
  <c r="AZU14" i="33"/>
  <c r="AZV14" i="33" s="1"/>
  <c r="AZT14" i="33"/>
  <c r="BAB13" i="33"/>
  <c r="AZY13" i="33"/>
  <c r="AZU13" i="33"/>
  <c r="AZT13" i="33"/>
  <c r="AZV13" i="33" s="1"/>
  <c r="BAB12" i="33"/>
  <c r="AZY12" i="33"/>
  <c r="AZU12" i="33"/>
  <c r="AZT12" i="33"/>
  <c r="BAB11" i="33"/>
  <c r="AZY11" i="33"/>
  <c r="AZU11" i="33"/>
  <c r="AZT11" i="33"/>
  <c r="AZV11" i="33" s="1"/>
  <c r="BAB10" i="33"/>
  <c r="AZY10" i="33"/>
  <c r="AZU10" i="33"/>
  <c r="AZT10" i="33"/>
  <c r="AZV10" i="33" s="1"/>
  <c r="BAB9" i="33"/>
  <c r="AZY9" i="33"/>
  <c r="AZU9" i="33"/>
  <c r="AZU8" i="33" s="1"/>
  <c r="AZV8" i="33" s="1"/>
  <c r="AZT9" i="33"/>
  <c r="AZT8" i="33"/>
  <c r="BAA8" i="33"/>
  <c r="AZZ8" i="33"/>
  <c r="AZX8" i="33"/>
  <c r="AZW8" i="33"/>
  <c r="AZV19" i="33"/>
  <c r="AZV17" i="33"/>
  <c r="AZV15" i="33"/>
  <c r="AZY8" i="33"/>
  <c r="BAB8" i="33"/>
  <c r="AZV12" i="33"/>
  <c r="AZV18" i="33"/>
  <c r="AZV20" i="33"/>
  <c r="AZV9" i="33"/>
  <c r="JJ21" i="45"/>
  <c r="JK21" i="45"/>
  <c r="AZS23" i="33"/>
  <c r="AZL23" i="33"/>
  <c r="AZK23" i="33"/>
  <c r="AZM23" i="33"/>
  <c r="AZS22" i="33"/>
  <c r="AZP22" i="33"/>
  <c r="AZL22" i="33"/>
  <c r="AZM22" i="33"/>
  <c r="AZK22" i="33"/>
  <c r="AZS21" i="33"/>
  <c r="AZP21" i="33"/>
  <c r="AZL21" i="33"/>
  <c r="AZK21" i="33"/>
  <c r="AZM21" i="33" s="1"/>
  <c r="AZS20" i="33"/>
  <c r="AZP20" i="33"/>
  <c r="AZL20" i="33"/>
  <c r="AZK20" i="33"/>
  <c r="AZM20" i="33" s="1"/>
  <c r="AZS19" i="33"/>
  <c r="AZP19" i="33"/>
  <c r="AZL19" i="33"/>
  <c r="AZM19" i="33" s="1"/>
  <c r="AZK19" i="33"/>
  <c r="AZS18" i="33"/>
  <c r="AZP18" i="33"/>
  <c r="AZL18" i="33"/>
  <c r="AZK18" i="33"/>
  <c r="AZM18" i="33" s="1"/>
  <c r="AZS17" i="33"/>
  <c r="AZP17" i="33"/>
  <c r="AZL17" i="33"/>
  <c r="AZK17" i="33"/>
  <c r="AZM17" i="33" s="1"/>
  <c r="AZS16" i="33"/>
  <c r="AZP16" i="33"/>
  <c r="AZL16" i="33"/>
  <c r="AZM16" i="33" s="1"/>
  <c r="AZK16" i="33"/>
  <c r="AZS15" i="33"/>
  <c r="AZP15" i="33"/>
  <c r="AZL15" i="33"/>
  <c r="AZM15" i="33" s="1"/>
  <c r="AZK15" i="33"/>
  <c r="AZS14" i="33"/>
  <c r="AZP14" i="33"/>
  <c r="AZL14" i="33"/>
  <c r="AZM14" i="33" s="1"/>
  <c r="AZK14" i="33"/>
  <c r="AZS13" i="33"/>
  <c r="AZP13" i="33"/>
  <c r="AZL13" i="33"/>
  <c r="AZM13" i="33" s="1"/>
  <c r="AZK13" i="33"/>
  <c r="AZS12" i="33"/>
  <c r="AZP12" i="33"/>
  <c r="AZL12" i="33"/>
  <c r="AZK12" i="33"/>
  <c r="AZS11" i="33"/>
  <c r="AZP11" i="33"/>
  <c r="AZL11" i="33"/>
  <c r="AZK11" i="33"/>
  <c r="AZS10" i="33"/>
  <c r="AZP10" i="33"/>
  <c r="AZL10" i="33"/>
  <c r="AZM10" i="33" s="1"/>
  <c r="AZK10" i="33"/>
  <c r="AZS9" i="33"/>
  <c r="AZP9" i="33"/>
  <c r="AZL9" i="33"/>
  <c r="AZL8" i="33" s="1"/>
  <c r="AZK9" i="33"/>
  <c r="AZK8" i="33" s="1"/>
  <c r="AZR8" i="33"/>
  <c r="AZQ8" i="33"/>
  <c r="AZO8" i="33"/>
  <c r="AZP8" i="33" s="1"/>
  <c r="AZN8" i="33"/>
  <c r="AZS8" i="33"/>
  <c r="AZM12" i="33"/>
  <c r="AZM11" i="33"/>
  <c r="IR21" i="45"/>
  <c r="IS21" i="45"/>
  <c r="JA21" i="45"/>
  <c r="JB21" i="45"/>
  <c r="AZJ23" i="33"/>
  <c r="AZC23" i="33"/>
  <c r="AZD23" i="33" s="1"/>
  <c r="AZB23" i="33"/>
  <c r="AZJ22" i="33"/>
  <c r="AZG22" i="33"/>
  <c r="AZC22" i="33"/>
  <c r="AZD22" i="33" s="1"/>
  <c r="AZB22" i="33"/>
  <c r="AZJ21" i="33"/>
  <c r="AZG21" i="33"/>
  <c r="AZC21" i="33"/>
  <c r="AZB21" i="33"/>
  <c r="AZD21" i="33" s="1"/>
  <c r="AZJ20" i="33"/>
  <c r="AZG20" i="33"/>
  <c r="AZC20" i="33"/>
  <c r="AZB20" i="33"/>
  <c r="AZD20" i="33" s="1"/>
  <c r="AZJ19" i="33"/>
  <c r="AZG19" i="33"/>
  <c r="AZC19" i="33"/>
  <c r="AZD19" i="33" s="1"/>
  <c r="AZB19" i="33"/>
  <c r="AZJ18" i="33"/>
  <c r="AZG18" i="33"/>
  <c r="AZC18" i="33"/>
  <c r="AZD18" i="33" s="1"/>
  <c r="AZB18" i="33"/>
  <c r="AZJ17" i="33"/>
  <c r="AZG17" i="33"/>
  <c r="AZC17" i="33"/>
  <c r="AZD17" i="33" s="1"/>
  <c r="AZB17" i="33"/>
  <c r="AZJ16" i="33"/>
  <c r="AZG16" i="33"/>
  <c r="AZC16" i="33"/>
  <c r="AZB16" i="33"/>
  <c r="AZJ15" i="33"/>
  <c r="AZG15" i="33"/>
  <c r="AZC15" i="33"/>
  <c r="AZB15" i="33"/>
  <c r="AZB8" i="33" s="1"/>
  <c r="AZJ14" i="33"/>
  <c r="AZG14" i="33"/>
  <c r="AZC14" i="33"/>
  <c r="AZD14" i="33" s="1"/>
  <c r="AZB14" i="33"/>
  <c r="AZJ13" i="33"/>
  <c r="AZG13" i="33"/>
  <c r="AZC13" i="33"/>
  <c r="AZD13" i="33" s="1"/>
  <c r="AZB13" i="33"/>
  <c r="AZJ12" i="33"/>
  <c r="AZG12" i="33"/>
  <c r="AZC12" i="33"/>
  <c r="AZD12" i="33" s="1"/>
  <c r="AZB12" i="33"/>
  <c r="AZJ11" i="33"/>
  <c r="AZG11" i="33"/>
  <c r="AZC11" i="33"/>
  <c r="AZD11" i="33" s="1"/>
  <c r="AZB11" i="33"/>
  <c r="AZJ10" i="33"/>
  <c r="AZG10" i="33"/>
  <c r="AZC10" i="33"/>
  <c r="AZB10" i="33"/>
  <c r="AZJ9" i="33"/>
  <c r="AZG9" i="33"/>
  <c r="AZC9" i="33"/>
  <c r="AZB9" i="33"/>
  <c r="AZI8" i="33"/>
  <c r="AZJ8" i="33" s="1"/>
  <c r="AZH8" i="33"/>
  <c r="AZF8" i="33"/>
  <c r="AZE8" i="33"/>
  <c r="AZD16" i="33"/>
  <c r="AZD10" i="33"/>
  <c r="AZG8" i="33"/>
  <c r="AZD9" i="33"/>
  <c r="AZC8" i="33"/>
  <c r="AZA23" i="33"/>
  <c r="AYT23" i="33"/>
  <c r="AYU23" i="33" s="1"/>
  <c r="AYS23" i="33"/>
  <c r="AYS8" i="33" s="1"/>
  <c r="AZA22" i="33"/>
  <c r="AYX22" i="33"/>
  <c r="AYT22" i="33"/>
  <c r="AYU22" i="33"/>
  <c r="AYS22" i="33"/>
  <c r="AZA21" i="33"/>
  <c r="AYX21" i="33"/>
  <c r="AYT21" i="33"/>
  <c r="AYS21" i="33"/>
  <c r="AZA20" i="33"/>
  <c r="AYX20" i="33"/>
  <c r="AYT20" i="33"/>
  <c r="AYS20" i="33"/>
  <c r="AZA19" i="33"/>
  <c r="AYX19" i="33"/>
  <c r="AYT19" i="33"/>
  <c r="AYU19" i="33" s="1"/>
  <c r="AYS19" i="33"/>
  <c r="AZA18" i="33"/>
  <c r="AYX18" i="33"/>
  <c r="AYT18" i="33"/>
  <c r="AYU18" i="33" s="1"/>
  <c r="AYS18" i="33"/>
  <c r="AZA17" i="33"/>
  <c r="AYX17" i="33"/>
  <c r="AYT17" i="33"/>
  <c r="AYS17" i="33"/>
  <c r="AZA16" i="33"/>
  <c r="AYX16" i="33"/>
  <c r="AYT16" i="33"/>
  <c r="AYS16" i="33"/>
  <c r="AZA15" i="33"/>
  <c r="AYX15" i="33"/>
  <c r="AYT15" i="33"/>
  <c r="AYS15" i="33"/>
  <c r="AZA14" i="33"/>
  <c r="AYX14" i="33"/>
  <c r="AYT14" i="33"/>
  <c r="AYS14" i="33"/>
  <c r="AZA13" i="33"/>
  <c r="AYX13" i="33"/>
  <c r="AYT13" i="33"/>
  <c r="AYS13" i="33"/>
  <c r="AZA12" i="33"/>
  <c r="AYX12" i="33"/>
  <c r="AYT12" i="33"/>
  <c r="AYU12" i="33" s="1"/>
  <c r="AYS12" i="33"/>
  <c r="AZA11" i="33"/>
  <c r="AYX11" i="33"/>
  <c r="AYT11" i="33"/>
  <c r="AYU11" i="33" s="1"/>
  <c r="AYS11" i="33"/>
  <c r="AZA10" i="33"/>
  <c r="AYX10" i="33"/>
  <c r="AYT10" i="33"/>
  <c r="AYU10" i="33" s="1"/>
  <c r="AYS10" i="33"/>
  <c r="AZA9" i="33"/>
  <c r="AYX9" i="33"/>
  <c r="AYT9" i="33"/>
  <c r="AYS9" i="33"/>
  <c r="AYZ8" i="33"/>
  <c r="AZA8" i="33" s="1"/>
  <c r="AYY8" i="33"/>
  <c r="AYW8" i="33"/>
  <c r="AYV8" i="33"/>
  <c r="AYX8" i="33" s="1"/>
  <c r="AYU20" i="33"/>
  <c r="AYU16" i="33"/>
  <c r="AYU14" i="33"/>
  <c r="AYU13" i="33"/>
  <c r="AYU15" i="33"/>
  <c r="AYU17" i="33"/>
  <c r="AYU21" i="33"/>
  <c r="AYU9" i="33"/>
  <c r="II21" i="45"/>
  <c r="IJ21" i="45"/>
  <c r="IK21" i="45" s="1"/>
  <c r="AYR23" i="33"/>
  <c r="AYK23" i="33"/>
  <c r="AYJ23" i="33"/>
  <c r="AYL23" i="33"/>
  <c r="AYR22" i="33"/>
  <c r="AYO22" i="33"/>
  <c r="AYK22" i="33"/>
  <c r="AYJ22" i="33"/>
  <c r="AYL22" i="33"/>
  <c r="AYR21" i="33"/>
  <c r="AYO21" i="33"/>
  <c r="AYK21" i="33"/>
  <c r="AYL21" i="33" s="1"/>
  <c r="AYJ21" i="33"/>
  <c r="AYR20" i="33"/>
  <c r="AYO20" i="33"/>
  <c r="AYK20" i="33"/>
  <c r="AYJ20" i="33"/>
  <c r="AYR19" i="33"/>
  <c r="AYO19" i="33"/>
  <c r="AYK19" i="33"/>
  <c r="AYL19" i="33" s="1"/>
  <c r="AYJ19" i="33"/>
  <c r="AYR18" i="33"/>
  <c r="AYO18" i="33"/>
  <c r="AYK18" i="33"/>
  <c r="AYJ18" i="33"/>
  <c r="AYL18" i="33"/>
  <c r="AYR17" i="33"/>
  <c r="AYO17" i="33"/>
  <c r="AYK17" i="33"/>
  <c r="AYJ17" i="33"/>
  <c r="AYR16" i="33"/>
  <c r="AYO16" i="33"/>
  <c r="AYK16" i="33"/>
  <c r="AYJ16" i="33"/>
  <c r="AYR15" i="33"/>
  <c r="AYO15" i="33"/>
  <c r="AYK15" i="33"/>
  <c r="AYJ15" i="33"/>
  <c r="AYL15" i="33" s="1"/>
  <c r="AYR14" i="33"/>
  <c r="AYO14" i="33"/>
  <c r="AYK14" i="33"/>
  <c r="AYJ14" i="33"/>
  <c r="AYL14" i="33" s="1"/>
  <c r="AYR13" i="33"/>
  <c r="AYO13" i="33"/>
  <c r="AYK13" i="33"/>
  <c r="AYL13" i="33" s="1"/>
  <c r="AYJ13" i="33"/>
  <c r="AYR12" i="33"/>
  <c r="AYO12" i="33"/>
  <c r="AYK12" i="33"/>
  <c r="AYL12" i="33" s="1"/>
  <c r="AYJ12" i="33"/>
  <c r="AYR11" i="33"/>
  <c r="AYO11" i="33"/>
  <c r="AYK11" i="33"/>
  <c r="AYJ11" i="33"/>
  <c r="AYR10" i="33"/>
  <c r="AYO10" i="33"/>
  <c r="AYK10" i="33"/>
  <c r="AYJ10" i="33"/>
  <c r="AYL10" i="33" s="1"/>
  <c r="AYR9" i="33"/>
  <c r="AYO9" i="33"/>
  <c r="AYK9" i="33"/>
  <c r="AYJ9" i="33"/>
  <c r="AYL9" i="33" s="1"/>
  <c r="AYQ8" i="33"/>
  <c r="AYP8" i="33"/>
  <c r="AYN8" i="33"/>
  <c r="AYO8" i="33" s="1"/>
  <c r="AYM8" i="33"/>
  <c r="HZ21" i="45"/>
  <c r="IA21" i="45"/>
  <c r="AYI23" i="33"/>
  <c r="AYB23" i="33"/>
  <c r="AYA23" i="33"/>
  <c r="AYC23" i="33"/>
  <c r="AYI22" i="33"/>
  <c r="AYF22" i="33"/>
  <c r="AYB22" i="33"/>
  <c r="AYC22" i="33" s="1"/>
  <c r="AYA22" i="33"/>
  <c r="AYI21" i="33"/>
  <c r="AYF21" i="33"/>
  <c r="AYB21" i="33"/>
  <c r="AYC21" i="33" s="1"/>
  <c r="AYA21" i="33"/>
  <c r="AYI20" i="33"/>
  <c r="AYF20" i="33"/>
  <c r="AYB20" i="33"/>
  <c r="AYA20" i="33"/>
  <c r="AYC20" i="33"/>
  <c r="AYI19" i="33"/>
  <c r="AYF19" i="33"/>
  <c r="AYB19" i="33"/>
  <c r="AYA19" i="33"/>
  <c r="AYC19" i="33" s="1"/>
  <c r="AYI18" i="33"/>
  <c r="AYF18" i="33"/>
  <c r="AYB18" i="33"/>
  <c r="AYA18" i="33"/>
  <c r="AYC18" i="33" s="1"/>
  <c r="AYI17" i="33"/>
  <c r="AYF17" i="33"/>
  <c r="AYB17" i="33"/>
  <c r="AYC17" i="33" s="1"/>
  <c r="AYA17" i="33"/>
  <c r="AYI16" i="33"/>
  <c r="AYF16" i="33"/>
  <c r="AYB16" i="33"/>
  <c r="AYA16" i="33"/>
  <c r="AYC16" i="33"/>
  <c r="AYI15" i="33"/>
  <c r="AYF15" i="33"/>
  <c r="AYB15" i="33"/>
  <c r="AYC15" i="33" s="1"/>
  <c r="AYA15" i="33"/>
  <c r="AYI14" i="33"/>
  <c r="AYF14" i="33"/>
  <c r="AYB14" i="33"/>
  <c r="AYC14" i="33" s="1"/>
  <c r="AYA14" i="33"/>
  <c r="AYI13" i="33"/>
  <c r="AYF13" i="33"/>
  <c r="AYB13" i="33"/>
  <c r="AYA13" i="33"/>
  <c r="AYC13" i="33"/>
  <c r="AYI12" i="33"/>
  <c r="AYF12" i="33"/>
  <c r="AYB12" i="33"/>
  <c r="AYA12" i="33"/>
  <c r="AYC12" i="33" s="1"/>
  <c r="AYI11" i="33"/>
  <c r="AYF11" i="33"/>
  <c r="AYB11" i="33"/>
  <c r="AYA11" i="33"/>
  <c r="AYC11" i="33" s="1"/>
  <c r="AYI10" i="33"/>
  <c r="AYF10" i="33"/>
  <c r="AYB10" i="33"/>
  <c r="AYC10" i="33" s="1"/>
  <c r="AYA10" i="33"/>
  <c r="AYI9" i="33"/>
  <c r="AYF9" i="33"/>
  <c r="AYB9" i="33"/>
  <c r="AYB8" i="33" s="1"/>
  <c r="AYA9" i="33"/>
  <c r="AYA8" i="33" s="1"/>
  <c r="AYH8" i="33"/>
  <c r="AYI8" i="33" s="1"/>
  <c r="AYG8" i="33"/>
  <c r="AYE8" i="33"/>
  <c r="AYF8" i="33" s="1"/>
  <c r="AYD8" i="33"/>
  <c r="FM17" i="45"/>
  <c r="FV17" i="45"/>
  <c r="FW17" i="45" s="1"/>
  <c r="GE17" i="45"/>
  <c r="GF17" i="45" s="1"/>
  <c r="GN17" i="45"/>
  <c r="GO17" i="45" s="1"/>
  <c r="FL17" i="45"/>
  <c r="FN17" i="45" s="1"/>
  <c r="FQ17" i="45"/>
  <c r="FT17" i="45"/>
  <c r="FU17" i="45"/>
  <c r="FZ17" i="45"/>
  <c r="GC17" i="45"/>
  <c r="GD17" i="45"/>
  <c r="GI17" i="45"/>
  <c r="GL17" i="45"/>
  <c r="GM17" i="45"/>
  <c r="GR17" i="45"/>
  <c r="GU17" i="45"/>
  <c r="GV17" i="45"/>
  <c r="GW17" i="45"/>
  <c r="HA17" i="45"/>
  <c r="HD17" i="45"/>
  <c r="HE17" i="45"/>
  <c r="HF17" i="45"/>
  <c r="HG17" i="45" s="1"/>
  <c r="HJ17" i="45"/>
  <c r="HM17" i="45"/>
  <c r="GW18" i="45"/>
  <c r="GV18" i="45"/>
  <c r="HQ21" i="45"/>
  <c r="HR21" i="45"/>
  <c r="AXN13" i="33"/>
  <c r="AXZ23" i="33"/>
  <c r="AXS23" i="33"/>
  <c r="AXT23" i="33" s="1"/>
  <c r="AXR23" i="33"/>
  <c r="AXZ22" i="33"/>
  <c r="AXW22" i="33"/>
  <c r="AXS22" i="33"/>
  <c r="AXR22" i="33"/>
  <c r="AXT22" i="33"/>
  <c r="AXZ21" i="33"/>
  <c r="AXW21" i="33"/>
  <c r="AXS21" i="33"/>
  <c r="AXT21" i="33" s="1"/>
  <c r="AXR21" i="33"/>
  <c r="AXZ20" i="33"/>
  <c r="AXW20" i="33"/>
  <c r="AXS20" i="33"/>
  <c r="AXT20" i="33" s="1"/>
  <c r="AXR20" i="33"/>
  <c r="AXZ19" i="33"/>
  <c r="AXW19" i="33"/>
  <c r="AXS19" i="33"/>
  <c r="AXR19" i="33"/>
  <c r="AXT19" i="33"/>
  <c r="AXZ18" i="33"/>
  <c r="AXW18" i="33"/>
  <c r="AXS18" i="33"/>
  <c r="AXR18" i="33"/>
  <c r="AXT18" i="33"/>
  <c r="AXZ17" i="33"/>
  <c r="AXW17" i="33"/>
  <c r="AXS17" i="33"/>
  <c r="AXR17" i="33"/>
  <c r="AXZ16" i="33"/>
  <c r="AXW16" i="33"/>
  <c r="AXS16" i="33"/>
  <c r="AXT16" i="33" s="1"/>
  <c r="AXR16" i="33"/>
  <c r="AXZ15" i="33"/>
  <c r="AXW15" i="33"/>
  <c r="AXS15" i="33"/>
  <c r="AXT15" i="33" s="1"/>
  <c r="AXR15" i="33"/>
  <c r="AXZ14" i="33"/>
  <c r="AXW14" i="33"/>
  <c r="AXS14" i="33"/>
  <c r="AXR14" i="33"/>
  <c r="AXT14" i="33"/>
  <c r="AXZ13" i="33"/>
  <c r="AXW13" i="33"/>
  <c r="AXS13" i="33"/>
  <c r="AXR13" i="33"/>
  <c r="AXT13" i="33"/>
  <c r="AXZ12" i="33"/>
  <c r="AXW12" i="33"/>
  <c r="AXS12" i="33"/>
  <c r="AXT12" i="33" s="1"/>
  <c r="AXR12" i="33"/>
  <c r="AXZ11" i="33"/>
  <c r="AXW11" i="33"/>
  <c r="AXS11" i="33"/>
  <c r="AXT11" i="33" s="1"/>
  <c r="AXR11" i="33"/>
  <c r="AXZ10" i="33"/>
  <c r="AXW10" i="33"/>
  <c r="AXS10" i="33"/>
  <c r="AXS8" i="33" s="1"/>
  <c r="AXR10" i="33"/>
  <c r="AXT10" i="33"/>
  <c r="AXZ9" i="33"/>
  <c r="AXW9" i="33"/>
  <c r="AXS9" i="33"/>
  <c r="AXR9" i="33"/>
  <c r="AXT9" i="33" s="1"/>
  <c r="AXY8" i="33"/>
  <c r="AXZ8" i="33" s="1"/>
  <c r="AXX8" i="33"/>
  <c r="AXV8" i="33"/>
  <c r="AXU8" i="33"/>
  <c r="AXQ23" i="33"/>
  <c r="AXJ23" i="33"/>
  <c r="AXK23" i="33" s="1"/>
  <c r="AXI23" i="33"/>
  <c r="AXQ22" i="33"/>
  <c r="AXN22" i="33"/>
  <c r="AXJ22" i="33"/>
  <c r="AXK22" i="33" s="1"/>
  <c r="AXI22" i="33"/>
  <c r="AXQ21" i="33"/>
  <c r="AXN21" i="33"/>
  <c r="AXJ21" i="33"/>
  <c r="AXI21" i="33"/>
  <c r="AXK21" i="33"/>
  <c r="AXQ20" i="33"/>
  <c r="AXN20" i="33"/>
  <c r="AXJ20" i="33"/>
  <c r="AXK20" i="33" s="1"/>
  <c r="AXI20" i="33"/>
  <c r="AXQ19" i="33"/>
  <c r="AXN19" i="33"/>
  <c r="AXJ19" i="33"/>
  <c r="AXK19" i="33" s="1"/>
  <c r="AXI19" i="33"/>
  <c r="AXQ18" i="33"/>
  <c r="AXN18" i="33"/>
  <c r="AXJ18" i="33"/>
  <c r="AXI18" i="33"/>
  <c r="AXK18" i="33"/>
  <c r="AXQ17" i="33"/>
  <c r="AXN17" i="33"/>
  <c r="AXJ17" i="33"/>
  <c r="AXI17" i="33"/>
  <c r="AXK17" i="33"/>
  <c r="AXQ16" i="33"/>
  <c r="AXN16" i="33"/>
  <c r="AXJ16" i="33"/>
  <c r="AXK16" i="33" s="1"/>
  <c r="AXI16" i="33"/>
  <c r="AXQ15" i="33"/>
  <c r="AXN15" i="33"/>
  <c r="AXJ15" i="33"/>
  <c r="AXK15" i="33" s="1"/>
  <c r="AXI15" i="33"/>
  <c r="AXQ14" i="33"/>
  <c r="AXN14" i="33"/>
  <c r="AXJ14" i="33"/>
  <c r="AXI14" i="33"/>
  <c r="AXK14" i="33"/>
  <c r="AXQ13" i="33"/>
  <c r="AXJ13" i="33"/>
  <c r="AXI13" i="33"/>
  <c r="AXK13" i="33"/>
  <c r="AXQ12" i="33"/>
  <c r="AXN12" i="33"/>
  <c r="AXJ12" i="33"/>
  <c r="AXI12" i="33"/>
  <c r="AXK12" i="33"/>
  <c r="AXQ11" i="33"/>
  <c r="AXN11" i="33"/>
  <c r="AXJ11" i="33"/>
  <c r="AXK11" i="33" s="1"/>
  <c r="AXI11" i="33"/>
  <c r="AXQ10" i="33"/>
  <c r="AXN10" i="33"/>
  <c r="AXJ10" i="33"/>
  <c r="AXJ8" i="33" s="1"/>
  <c r="AXI10" i="33"/>
  <c r="AXQ9" i="33"/>
  <c r="AXN9" i="33"/>
  <c r="AXJ9" i="33"/>
  <c r="AXI9" i="33"/>
  <c r="AXI8" i="33" s="1"/>
  <c r="AXK9" i="33"/>
  <c r="AXP8" i="33"/>
  <c r="AXO8" i="33"/>
  <c r="AXM8" i="33"/>
  <c r="AXL8" i="33"/>
  <c r="AXN8" i="33" s="1"/>
  <c r="AXH23" i="33"/>
  <c r="AXA23" i="33"/>
  <c r="AWZ23" i="33"/>
  <c r="AXB23" i="33"/>
  <c r="AXH22" i="33"/>
  <c r="AXE22" i="33"/>
  <c r="AXA22" i="33"/>
  <c r="AWZ22" i="33"/>
  <c r="AXB22" i="33" s="1"/>
  <c r="AXH21" i="33"/>
  <c r="AXE21" i="33"/>
  <c r="AXA21" i="33"/>
  <c r="AWZ21" i="33"/>
  <c r="AXB21" i="33" s="1"/>
  <c r="AXH20" i="33"/>
  <c r="AXE20" i="33"/>
  <c r="AXA20" i="33"/>
  <c r="AXB20" i="33" s="1"/>
  <c r="AWZ20" i="33"/>
  <c r="AXH19" i="33"/>
  <c r="AXE19" i="33"/>
  <c r="AXA19" i="33"/>
  <c r="AXB19" i="33" s="1"/>
  <c r="AWZ19" i="33"/>
  <c r="AXH18" i="33"/>
  <c r="AXE18" i="33"/>
  <c r="AXA18" i="33"/>
  <c r="AWZ18" i="33"/>
  <c r="AXB18" i="33"/>
  <c r="AXH17" i="33"/>
  <c r="AXE17" i="33"/>
  <c r="AXA17" i="33"/>
  <c r="AXB17" i="33" s="1"/>
  <c r="AWZ17" i="33"/>
  <c r="AXH16" i="33"/>
  <c r="AXE16" i="33"/>
  <c r="AXA16" i="33"/>
  <c r="AXB16" i="33" s="1"/>
  <c r="AWZ16" i="33"/>
  <c r="AXH15" i="33"/>
  <c r="AXE15" i="33"/>
  <c r="AXA15" i="33"/>
  <c r="AWZ15" i="33"/>
  <c r="AXB15" i="33"/>
  <c r="AXH14" i="33"/>
  <c r="AXE14" i="33"/>
  <c r="AXA14" i="33"/>
  <c r="AWZ14" i="33"/>
  <c r="AXB14" i="33"/>
  <c r="AXH13" i="33"/>
  <c r="AXE13" i="33"/>
  <c r="AXA13" i="33"/>
  <c r="AXB13" i="33" s="1"/>
  <c r="AWZ13" i="33"/>
  <c r="AXH12" i="33"/>
  <c r="AXE12" i="33"/>
  <c r="AXA12" i="33"/>
  <c r="AXB12" i="33" s="1"/>
  <c r="AWZ12" i="33"/>
  <c r="AXH11" i="33"/>
  <c r="AXE11" i="33"/>
  <c r="AXA11" i="33"/>
  <c r="AWZ11" i="33"/>
  <c r="AXB11" i="33"/>
  <c r="AXH10" i="33"/>
  <c r="AXE10" i="33"/>
  <c r="AXA10" i="33"/>
  <c r="AWZ10" i="33"/>
  <c r="AXB10" i="33" s="1"/>
  <c r="AXH9" i="33"/>
  <c r="AXE9" i="33"/>
  <c r="AXA9" i="33"/>
  <c r="AWZ9" i="33"/>
  <c r="AXB9" i="33" s="1"/>
  <c r="AXG8" i="33"/>
  <c r="AXF8" i="33"/>
  <c r="AXH8" i="33"/>
  <c r="AXD8" i="33"/>
  <c r="AXC8" i="33"/>
  <c r="HE21" i="45"/>
  <c r="HF21" i="45"/>
  <c r="GV21" i="45"/>
  <c r="GW21" i="45"/>
  <c r="GN21" i="45"/>
  <c r="GO21" i="45" s="1"/>
  <c r="GM21" i="45"/>
  <c r="AWY23" i="33"/>
  <c r="AWR23" i="33"/>
  <c r="AWS23" i="33" s="1"/>
  <c r="AWQ23" i="33"/>
  <c r="AWY22" i="33"/>
  <c r="AWV22" i="33"/>
  <c r="AWR22" i="33"/>
  <c r="AWS22" i="33" s="1"/>
  <c r="AWQ22" i="33"/>
  <c r="AWY21" i="33"/>
  <c r="AWV21" i="33"/>
  <c r="AWR21" i="33"/>
  <c r="AWQ21" i="33"/>
  <c r="AWS21" i="33"/>
  <c r="AWY20" i="33"/>
  <c r="AWV20" i="33"/>
  <c r="AWR20" i="33"/>
  <c r="AWQ20" i="33"/>
  <c r="AWS20" i="33"/>
  <c r="AWY19" i="33"/>
  <c r="AWV19" i="33"/>
  <c r="AWR19" i="33"/>
  <c r="AWQ19" i="33"/>
  <c r="AWS19" i="33" s="1"/>
  <c r="AWY18" i="33"/>
  <c r="AWV18" i="33"/>
  <c r="AWR18" i="33"/>
  <c r="AWS18" i="33" s="1"/>
  <c r="AWQ18" i="33"/>
  <c r="AWY17" i="33"/>
  <c r="AWV17" i="33"/>
  <c r="AWR17" i="33"/>
  <c r="AWQ17" i="33"/>
  <c r="AWS17" i="33"/>
  <c r="AWY16" i="33"/>
  <c r="AWV16" i="33"/>
  <c r="AWR16" i="33"/>
  <c r="AWS16" i="33" s="1"/>
  <c r="AWQ16" i="33"/>
  <c r="AWY15" i="33"/>
  <c r="AWV15" i="33"/>
  <c r="AWR15" i="33"/>
  <c r="AWS15" i="33" s="1"/>
  <c r="AWQ15" i="33"/>
  <c r="AWY14" i="33"/>
  <c r="AWV14" i="33"/>
  <c r="AWR14" i="33"/>
  <c r="AWQ14" i="33"/>
  <c r="AWS14" i="33"/>
  <c r="AWY13" i="33"/>
  <c r="AWV13" i="33"/>
  <c r="AWR13" i="33"/>
  <c r="AWQ13" i="33"/>
  <c r="AWS13" i="33"/>
  <c r="AWY12" i="33"/>
  <c r="AWV12" i="33"/>
  <c r="AWR12" i="33"/>
  <c r="AWQ12" i="33"/>
  <c r="AWS12" i="33" s="1"/>
  <c r="AWY11" i="33"/>
  <c r="AWV11" i="33"/>
  <c r="AWR11" i="33"/>
  <c r="AWS11" i="33" s="1"/>
  <c r="AWQ11" i="33"/>
  <c r="AWY10" i="33"/>
  <c r="AWV10" i="33"/>
  <c r="AWR10" i="33"/>
  <c r="AWS10" i="33" s="1"/>
  <c r="AWQ10" i="33"/>
  <c r="AWY9" i="33"/>
  <c r="AWV9" i="33"/>
  <c r="AWR9" i="33"/>
  <c r="AWR8" i="33" s="1"/>
  <c r="AWQ9" i="33"/>
  <c r="AWQ8" i="33" s="1"/>
  <c r="AWS9" i="33"/>
  <c r="AWX8" i="33"/>
  <c r="AWW8" i="33"/>
  <c r="AWY8" i="33"/>
  <c r="AWU8" i="33"/>
  <c r="AWV8" i="33" s="1"/>
  <c r="AWT8" i="33"/>
  <c r="FU16" i="45"/>
  <c r="FU18" i="45"/>
  <c r="GD21" i="45"/>
  <c r="GE21" i="45"/>
  <c r="AWP23" i="33"/>
  <c r="AWI23" i="33"/>
  <c r="AWH23" i="33"/>
  <c r="AWJ23" i="33"/>
  <c r="AWP22" i="33"/>
  <c r="AWM22" i="33"/>
  <c r="AWI22" i="33"/>
  <c r="AWH22" i="33"/>
  <c r="AWJ22" i="33" s="1"/>
  <c r="AWP21" i="33"/>
  <c r="AWM21" i="33"/>
  <c r="AWI21" i="33"/>
  <c r="AWJ21" i="33" s="1"/>
  <c r="AWH21" i="33"/>
  <c r="AWP20" i="33"/>
  <c r="AWM20" i="33"/>
  <c r="AWI20" i="33"/>
  <c r="AWJ20" i="33" s="1"/>
  <c r="AWH20" i="33"/>
  <c r="AWP19" i="33"/>
  <c r="AWM19" i="33"/>
  <c r="AWI19" i="33"/>
  <c r="AWH19" i="33"/>
  <c r="AWJ19" i="33"/>
  <c r="AWP18" i="33"/>
  <c r="AWM18" i="33"/>
  <c r="AWI18" i="33"/>
  <c r="AWJ18" i="33" s="1"/>
  <c r="AWH18" i="33"/>
  <c r="AWP17" i="33"/>
  <c r="AWM17" i="33"/>
  <c r="AWI17" i="33"/>
  <c r="AWH17" i="33"/>
  <c r="AWP16" i="33"/>
  <c r="AWM16" i="33"/>
  <c r="AWI16" i="33"/>
  <c r="AWH16" i="33"/>
  <c r="AWJ16" i="33"/>
  <c r="AWP15" i="33"/>
  <c r="AWM15" i="33"/>
  <c r="AWI15" i="33"/>
  <c r="AWH15" i="33"/>
  <c r="AWJ15" i="33"/>
  <c r="AWP14" i="33"/>
  <c r="AWM14" i="33"/>
  <c r="AWI14" i="33"/>
  <c r="AWJ14" i="33" s="1"/>
  <c r="AWH14" i="33"/>
  <c r="AWP13" i="33"/>
  <c r="AWM13" i="33"/>
  <c r="AWI13" i="33"/>
  <c r="AWJ13" i="33" s="1"/>
  <c r="AWH13" i="33"/>
  <c r="AWP12" i="33"/>
  <c r="AWM12" i="33"/>
  <c r="AWI12" i="33"/>
  <c r="AWJ12" i="33" s="1"/>
  <c r="AWH12" i="33"/>
  <c r="AWP11" i="33"/>
  <c r="AWM11" i="33"/>
  <c r="AWI11" i="33"/>
  <c r="AWH11" i="33"/>
  <c r="AWJ11" i="33"/>
  <c r="AWP10" i="33"/>
  <c r="AWM10" i="33"/>
  <c r="AWI10" i="33"/>
  <c r="AWH10" i="33"/>
  <c r="AWJ10" i="33" s="1"/>
  <c r="AWP9" i="33"/>
  <c r="AWM9" i="33"/>
  <c r="AWI9" i="33"/>
  <c r="AWI8" i="33" s="1"/>
  <c r="AWH9" i="33"/>
  <c r="AWO8" i="33"/>
  <c r="AWP8" i="33" s="1"/>
  <c r="AWN8" i="33"/>
  <c r="AWL8" i="33"/>
  <c r="AWK8" i="33"/>
  <c r="AWM8" i="33"/>
  <c r="DH16" i="45"/>
  <c r="DI16" i="45" s="1"/>
  <c r="DQ16" i="45"/>
  <c r="DR16" i="45" s="1"/>
  <c r="DZ16" i="45"/>
  <c r="EI16" i="45"/>
  <c r="DG16" i="45"/>
  <c r="FI16" i="45" s="1"/>
  <c r="DL16" i="45"/>
  <c r="DO16" i="45"/>
  <c r="DP16" i="45"/>
  <c r="DU16" i="45"/>
  <c r="DX16" i="45"/>
  <c r="DY16" i="45"/>
  <c r="EA16" i="45" s="1"/>
  <c r="ED16" i="45"/>
  <c r="EG16" i="45"/>
  <c r="EH16" i="45"/>
  <c r="EJ16" i="45" s="1"/>
  <c r="EM16" i="45"/>
  <c r="EP16" i="45"/>
  <c r="EQ16" i="45"/>
  <c r="ER16" i="45"/>
  <c r="ES16" i="45" s="1"/>
  <c r="EV16" i="45"/>
  <c r="EY16" i="45"/>
  <c r="EZ16" i="45"/>
  <c r="FA16" i="45"/>
  <c r="FB16" i="45"/>
  <c r="FE16" i="45"/>
  <c r="FH16" i="45"/>
  <c r="DH17" i="45"/>
  <c r="DQ17" i="45"/>
  <c r="DR17" i="45" s="1"/>
  <c r="DZ17" i="45"/>
  <c r="EI17" i="45"/>
  <c r="DG17" i="45"/>
  <c r="FI17" i="45" s="1"/>
  <c r="DL17" i="45"/>
  <c r="DO17" i="45"/>
  <c r="DP17" i="45"/>
  <c r="DU17" i="45"/>
  <c r="DX17" i="45"/>
  <c r="DY17" i="45"/>
  <c r="ED17" i="45"/>
  <c r="EG17" i="45"/>
  <c r="EH17" i="45"/>
  <c r="EJ17" i="45" s="1"/>
  <c r="EM17" i="45"/>
  <c r="EP17" i="45"/>
  <c r="EQ17" i="45"/>
  <c r="ER17" i="45"/>
  <c r="ES17" i="45" s="1"/>
  <c r="EV17" i="45"/>
  <c r="EY17" i="45"/>
  <c r="EZ17" i="45"/>
  <c r="FA17" i="45"/>
  <c r="FB17" i="45" s="1"/>
  <c r="FE17" i="45"/>
  <c r="FH17" i="45"/>
  <c r="DH18" i="45"/>
  <c r="FJ18" i="45" s="1"/>
  <c r="FK18" i="45" s="1"/>
  <c r="DQ18" i="45"/>
  <c r="DZ18" i="45"/>
  <c r="EI18" i="45"/>
  <c r="DG18" i="45"/>
  <c r="DI18" i="45"/>
  <c r="DL18" i="45"/>
  <c r="DO18" i="45"/>
  <c r="DP18" i="45"/>
  <c r="FI18" i="45" s="1"/>
  <c r="DR18" i="45"/>
  <c r="DU18" i="45"/>
  <c r="DX18" i="45"/>
  <c r="DY18" i="45"/>
  <c r="EA18" i="45"/>
  <c r="ED18" i="45"/>
  <c r="EG18" i="45"/>
  <c r="EH18" i="45"/>
  <c r="EJ18" i="45"/>
  <c r="EM18" i="45"/>
  <c r="EP18" i="45"/>
  <c r="EQ18" i="45"/>
  <c r="ER18" i="45"/>
  <c r="ES18" i="45" s="1"/>
  <c r="EV18" i="45"/>
  <c r="EY18" i="45"/>
  <c r="EZ18" i="45"/>
  <c r="FB18" i="45" s="1"/>
  <c r="FA18" i="45"/>
  <c r="FE18" i="45"/>
  <c r="FH18" i="45"/>
  <c r="FI11" i="45"/>
  <c r="FL9" i="45"/>
  <c r="AWG23" i="33"/>
  <c r="AVZ23" i="33"/>
  <c r="AVY23" i="33"/>
  <c r="AWA23" i="33" s="1"/>
  <c r="AWG22" i="33"/>
  <c r="AWD22" i="33"/>
  <c r="AVZ22" i="33"/>
  <c r="AWA22" i="33" s="1"/>
  <c r="AVY22" i="33"/>
  <c r="AWG21" i="33"/>
  <c r="AWD21" i="33"/>
  <c r="AVZ21" i="33"/>
  <c r="AWA21" i="33" s="1"/>
  <c r="AVY21" i="33"/>
  <c r="AWG20" i="33"/>
  <c r="AWD20" i="33"/>
  <c r="AVZ20" i="33"/>
  <c r="AVY20" i="33"/>
  <c r="AWA20" i="33"/>
  <c r="AWG19" i="33"/>
  <c r="AWD19" i="33"/>
  <c r="AVZ19" i="33"/>
  <c r="AWA19" i="33" s="1"/>
  <c r="AVY19" i="33"/>
  <c r="AWG18" i="33"/>
  <c r="AWD18" i="33"/>
  <c r="AVZ18" i="33"/>
  <c r="AWA18" i="33" s="1"/>
  <c r="AVY18" i="33"/>
  <c r="AWG17" i="33"/>
  <c r="AWD17" i="33"/>
  <c r="AVZ17" i="33"/>
  <c r="AVY17" i="33"/>
  <c r="AWA17" i="33"/>
  <c r="AWG16" i="33"/>
  <c r="AWD16" i="33"/>
  <c r="AVZ16" i="33"/>
  <c r="AVY16" i="33"/>
  <c r="AWA16" i="33"/>
  <c r="AWG15" i="33"/>
  <c r="AWD15" i="33"/>
  <c r="AVZ15" i="33"/>
  <c r="AWA15" i="33" s="1"/>
  <c r="AVY15" i="33"/>
  <c r="AWG14" i="33"/>
  <c r="AWD14" i="33"/>
  <c r="AVZ14" i="33"/>
  <c r="AWA14" i="33" s="1"/>
  <c r="AVY14" i="33"/>
  <c r="AWG13" i="33"/>
  <c r="AWD13" i="33"/>
  <c r="AVZ13" i="33"/>
  <c r="AWA13" i="33" s="1"/>
  <c r="AVY13" i="33"/>
  <c r="AWG12" i="33"/>
  <c r="AWD12" i="33"/>
  <c r="AVZ12" i="33"/>
  <c r="AVY12" i="33"/>
  <c r="AWA12" i="33"/>
  <c r="AWG11" i="33"/>
  <c r="AWD11" i="33"/>
  <c r="AVZ11" i="33"/>
  <c r="AVY11" i="33"/>
  <c r="AWA11" i="33" s="1"/>
  <c r="AWG10" i="33"/>
  <c r="AWD10" i="33"/>
  <c r="AVZ10" i="33"/>
  <c r="AWA10" i="33" s="1"/>
  <c r="AVY10" i="33"/>
  <c r="AWG9" i="33"/>
  <c r="AWD9" i="33"/>
  <c r="AVZ9" i="33"/>
  <c r="AVZ8" i="33" s="1"/>
  <c r="AVY9" i="33"/>
  <c r="AWF8" i="33"/>
  <c r="AWG8" i="33" s="1"/>
  <c r="AWE8" i="33"/>
  <c r="AWC8" i="33"/>
  <c r="AWB8" i="33"/>
  <c r="DH21" i="45"/>
  <c r="DQ21" i="45"/>
  <c r="DR21" i="45" s="1"/>
  <c r="DZ21" i="45"/>
  <c r="EA21" i="45" s="1"/>
  <c r="EI21" i="45"/>
  <c r="EJ21" i="45" s="1"/>
  <c r="DG21" i="45"/>
  <c r="DI21" i="45"/>
  <c r="DL21" i="45"/>
  <c r="DO21" i="45"/>
  <c r="DP21" i="45"/>
  <c r="DU21" i="45"/>
  <c r="DX21" i="45"/>
  <c r="DY21" i="45"/>
  <c r="ED21" i="45"/>
  <c r="EG21" i="45"/>
  <c r="EH21" i="45"/>
  <c r="EM21" i="45"/>
  <c r="EP21" i="45"/>
  <c r="EQ21" i="45"/>
  <c r="ER21" i="45"/>
  <c r="ES21" i="45"/>
  <c r="EV21" i="45"/>
  <c r="EY21" i="45"/>
  <c r="EZ21" i="45"/>
  <c r="FI21" i="45" s="1"/>
  <c r="FA21" i="45"/>
  <c r="FB21" i="45" s="1"/>
  <c r="FE21" i="45"/>
  <c r="FH21" i="45"/>
  <c r="BC21" i="45"/>
  <c r="BD21" i="45" s="1"/>
  <c r="BL21" i="45"/>
  <c r="BM21" i="45" s="1"/>
  <c r="BU21" i="45"/>
  <c r="BV21" i="45" s="1"/>
  <c r="CD21" i="45"/>
  <c r="CE21" i="45" s="1"/>
  <c r="BB21" i="45"/>
  <c r="BG21" i="45"/>
  <c r="BJ21" i="45"/>
  <c r="BK21" i="45"/>
  <c r="BP21" i="45"/>
  <c r="BS21" i="45"/>
  <c r="BT21" i="45"/>
  <c r="BY21" i="45"/>
  <c r="CB21" i="45"/>
  <c r="CC21" i="45"/>
  <c r="CH21" i="45"/>
  <c r="CK21" i="45"/>
  <c r="CL21" i="45"/>
  <c r="CN21" i="45" s="1"/>
  <c r="CM21" i="45"/>
  <c r="CQ21" i="45"/>
  <c r="CT21" i="45"/>
  <c r="CU21" i="45"/>
  <c r="CV21" i="45"/>
  <c r="CW21" i="45"/>
  <c r="CZ21" i="45"/>
  <c r="DC21" i="45"/>
  <c r="DD21" i="45"/>
  <c r="AH21" i="45"/>
  <c r="AQ21" i="45"/>
  <c r="AZ21" i="45"/>
  <c r="AG21" i="45"/>
  <c r="AY21" i="45" s="1"/>
  <c r="AP21" i="45"/>
  <c r="AX21" i="45"/>
  <c r="AU21" i="45"/>
  <c r="AR21" i="45"/>
  <c r="AO21" i="45"/>
  <c r="AL21" i="45"/>
  <c r="AH10" i="45"/>
  <c r="AQ10" i="45"/>
  <c r="AR10" i="45" s="1"/>
  <c r="BC10" i="45"/>
  <c r="BD10" i="45" s="1"/>
  <c r="BL10" i="45"/>
  <c r="AG10" i="45"/>
  <c r="AY10" i="45" s="1"/>
  <c r="AI10" i="45"/>
  <c r="AL10" i="45"/>
  <c r="AO10" i="45"/>
  <c r="AP10" i="45"/>
  <c r="AU10" i="45"/>
  <c r="AX10" i="45"/>
  <c r="AZ10" i="45"/>
  <c r="BA10" i="45" s="1"/>
  <c r="BB10" i="45"/>
  <c r="DD10" i="45" s="1"/>
  <c r="BG10" i="45"/>
  <c r="BJ10" i="45"/>
  <c r="BK10" i="45"/>
  <c r="BM10" i="45"/>
  <c r="BP10" i="45"/>
  <c r="BS10" i="45"/>
  <c r="BT10" i="45"/>
  <c r="BU10" i="45"/>
  <c r="BV10" i="45"/>
  <c r="BY10" i="45"/>
  <c r="CB10" i="45"/>
  <c r="CC10" i="45"/>
  <c r="CD10" i="45"/>
  <c r="CE10" i="45" s="1"/>
  <c r="CH10" i="45"/>
  <c r="CK10" i="45"/>
  <c r="CL10" i="45"/>
  <c r="CM10" i="45"/>
  <c r="CN10" i="45" s="1"/>
  <c r="CQ10" i="45"/>
  <c r="CT10" i="45"/>
  <c r="CU10" i="45"/>
  <c r="CW10" i="45" s="1"/>
  <c r="CV10" i="45"/>
  <c r="CZ10" i="45"/>
  <c r="DC10" i="45"/>
  <c r="DG10" i="45"/>
  <c r="FI10" i="45" s="1"/>
  <c r="DH10" i="45"/>
  <c r="DL10" i="45"/>
  <c r="DO10" i="45"/>
  <c r="DP10" i="45"/>
  <c r="DQ10" i="45"/>
  <c r="FJ10" i="45" s="1"/>
  <c r="DR10" i="45"/>
  <c r="DU10" i="45"/>
  <c r="DX10" i="45"/>
  <c r="DY10" i="45"/>
  <c r="DZ10" i="45"/>
  <c r="EA10" i="45" s="1"/>
  <c r="ED10" i="45"/>
  <c r="EG10" i="45"/>
  <c r="EH10" i="45"/>
  <c r="EI10" i="45"/>
  <c r="EJ10" i="45" s="1"/>
  <c r="EM10" i="45"/>
  <c r="EP10" i="45"/>
  <c r="EQ10" i="45"/>
  <c r="ER10" i="45"/>
  <c r="ES10" i="45"/>
  <c r="EV10" i="45"/>
  <c r="EY10" i="45"/>
  <c r="EZ10" i="45"/>
  <c r="FA10" i="45"/>
  <c r="FB10" i="45"/>
  <c r="FE10" i="45"/>
  <c r="FH10" i="45"/>
  <c r="AH11" i="45"/>
  <c r="AQ11" i="45"/>
  <c r="BC11" i="45"/>
  <c r="BL11" i="45"/>
  <c r="AG11" i="45"/>
  <c r="AI11" i="45"/>
  <c r="AL11" i="45"/>
  <c r="AO11" i="45"/>
  <c r="AP11" i="45"/>
  <c r="AR11" i="45"/>
  <c r="AU11" i="45"/>
  <c r="AX11" i="45"/>
  <c r="AZ11" i="45"/>
  <c r="BB11" i="45"/>
  <c r="BD11" i="45"/>
  <c r="BG11" i="45"/>
  <c r="BJ11" i="45"/>
  <c r="BK11" i="45"/>
  <c r="BM11" i="45"/>
  <c r="BP11" i="45"/>
  <c r="BS11" i="45"/>
  <c r="BT11" i="45"/>
  <c r="DD11" i="45" s="1"/>
  <c r="BU11" i="45"/>
  <c r="DE11" i="45" s="1"/>
  <c r="BV11" i="45"/>
  <c r="BY11" i="45"/>
  <c r="CB11" i="45"/>
  <c r="CC11" i="45"/>
  <c r="CD11" i="45"/>
  <c r="CE11" i="45" s="1"/>
  <c r="CH11" i="45"/>
  <c r="CK11" i="45"/>
  <c r="CL11" i="45"/>
  <c r="CL8" i="45" s="1"/>
  <c r="CM11" i="45"/>
  <c r="CN11" i="45" s="1"/>
  <c r="CQ11" i="45"/>
  <c r="CT11" i="45"/>
  <c r="CU11" i="45"/>
  <c r="CV11" i="45"/>
  <c r="CW11" i="45"/>
  <c r="CZ11" i="45"/>
  <c r="DC11" i="45"/>
  <c r="DG11" i="45"/>
  <c r="DI11" i="45" s="1"/>
  <c r="DH11" i="45"/>
  <c r="FJ11" i="45" s="1"/>
  <c r="DL11" i="45"/>
  <c r="DO11" i="45"/>
  <c r="DP11" i="45"/>
  <c r="DQ11" i="45"/>
  <c r="DR11" i="45" s="1"/>
  <c r="DU11" i="45"/>
  <c r="DX11" i="45"/>
  <c r="DY11" i="45"/>
  <c r="DZ11" i="45"/>
  <c r="EA11" i="45" s="1"/>
  <c r="ED11" i="45"/>
  <c r="EG11" i="45"/>
  <c r="EH11" i="45"/>
  <c r="EJ11" i="45" s="1"/>
  <c r="EI11" i="45"/>
  <c r="EM11" i="45"/>
  <c r="EP11" i="45"/>
  <c r="EQ11" i="45"/>
  <c r="ES11" i="45" s="1"/>
  <c r="ER11" i="45"/>
  <c r="EV11" i="45"/>
  <c r="EY11" i="45"/>
  <c r="EZ11" i="45"/>
  <c r="FA11" i="45"/>
  <c r="FB11" i="45"/>
  <c r="FE11" i="45"/>
  <c r="FH11" i="45"/>
  <c r="AH12" i="45"/>
  <c r="AZ12" i="45" s="1"/>
  <c r="BA12" i="45" s="1"/>
  <c r="AQ12" i="45"/>
  <c r="BC12" i="45"/>
  <c r="BD12" i="45" s="1"/>
  <c r="BL12" i="45"/>
  <c r="AG12" i="45"/>
  <c r="AI12" i="45"/>
  <c r="AL12" i="45"/>
  <c r="AO12" i="45"/>
  <c r="AP12" i="45"/>
  <c r="AR12" i="45"/>
  <c r="AU12" i="45"/>
  <c r="AX12" i="45"/>
  <c r="AY12" i="45"/>
  <c r="BB12" i="45"/>
  <c r="BG12" i="45"/>
  <c r="BJ12" i="45"/>
  <c r="BK12" i="45"/>
  <c r="BM12" i="45"/>
  <c r="BP12" i="45"/>
  <c r="BS12" i="45"/>
  <c r="BT12" i="45"/>
  <c r="BU12" i="45"/>
  <c r="DE12" i="45" s="1"/>
  <c r="BY12" i="45"/>
  <c r="CB12" i="45"/>
  <c r="CC12" i="45"/>
  <c r="DD12" i="45" s="1"/>
  <c r="CD12" i="45"/>
  <c r="CE12" i="45" s="1"/>
  <c r="CH12" i="45"/>
  <c r="CK12" i="45"/>
  <c r="CL12" i="45"/>
  <c r="CN12" i="45" s="1"/>
  <c r="CM12" i="45"/>
  <c r="CQ12" i="45"/>
  <c r="CT12" i="45"/>
  <c r="CU12" i="45"/>
  <c r="CW12" i="45" s="1"/>
  <c r="CV12" i="45"/>
  <c r="CZ12" i="45"/>
  <c r="DC12" i="45"/>
  <c r="DG12" i="45"/>
  <c r="DH12" i="45"/>
  <c r="FJ12" i="45" s="1"/>
  <c r="DI12" i="45"/>
  <c r="DL12" i="45"/>
  <c r="DO12" i="45"/>
  <c r="DP12" i="45"/>
  <c r="DQ12" i="45"/>
  <c r="DR12" i="45"/>
  <c r="DU12" i="45"/>
  <c r="DX12" i="45"/>
  <c r="DY12" i="45"/>
  <c r="FI12" i="45" s="1"/>
  <c r="DZ12" i="45"/>
  <c r="EA12" i="45" s="1"/>
  <c r="ED12" i="45"/>
  <c r="EG12" i="45"/>
  <c r="EH12" i="45"/>
  <c r="EI12" i="45"/>
  <c r="EJ12" i="45" s="1"/>
  <c r="EM12" i="45"/>
  <c r="EP12" i="45"/>
  <c r="EQ12" i="45"/>
  <c r="ES12" i="45" s="1"/>
  <c r="ER12" i="45"/>
  <c r="EV12" i="45"/>
  <c r="EY12" i="45"/>
  <c r="EZ12" i="45"/>
  <c r="FA12" i="45"/>
  <c r="FB12" i="45" s="1"/>
  <c r="FE12" i="45"/>
  <c r="FH12" i="45"/>
  <c r="AH13" i="45"/>
  <c r="AQ13" i="45"/>
  <c r="AR13" i="45" s="1"/>
  <c r="BC13" i="45"/>
  <c r="BD13" i="45" s="1"/>
  <c r="BL13" i="45"/>
  <c r="AG13" i="45"/>
  <c r="AY13" i="45" s="1"/>
  <c r="AI13" i="45"/>
  <c r="AL13" i="45"/>
  <c r="AO13" i="45"/>
  <c r="AP13" i="45"/>
  <c r="AU13" i="45"/>
  <c r="AX13" i="45"/>
  <c r="AZ13" i="45"/>
  <c r="BA13" i="45" s="1"/>
  <c r="BB13" i="45"/>
  <c r="DD13" i="45" s="1"/>
  <c r="BG13" i="45"/>
  <c r="BJ13" i="45"/>
  <c r="BK13" i="45"/>
  <c r="BM13" i="45"/>
  <c r="BP13" i="45"/>
  <c r="BS13" i="45"/>
  <c r="BT13" i="45"/>
  <c r="BU13" i="45"/>
  <c r="BV13" i="45"/>
  <c r="BY13" i="45"/>
  <c r="CB13" i="45"/>
  <c r="CC13" i="45"/>
  <c r="CD13" i="45"/>
  <c r="CE13" i="45" s="1"/>
  <c r="CH13" i="45"/>
  <c r="CK13" i="45"/>
  <c r="CL13" i="45"/>
  <c r="CM13" i="45"/>
  <c r="CN13" i="45" s="1"/>
  <c r="CQ13" i="45"/>
  <c r="CT13" i="45"/>
  <c r="CU13" i="45"/>
  <c r="CW13" i="45" s="1"/>
  <c r="CV13" i="45"/>
  <c r="CZ13" i="45"/>
  <c r="DC13" i="45"/>
  <c r="DG13" i="45"/>
  <c r="FI13" i="45" s="1"/>
  <c r="DH13" i="45"/>
  <c r="DI13" i="45"/>
  <c r="DL13" i="45"/>
  <c r="DO13" i="45"/>
  <c r="DP13" i="45"/>
  <c r="DQ13" i="45"/>
  <c r="FJ13" i="45" s="1"/>
  <c r="DR13" i="45"/>
  <c r="DU13" i="45"/>
  <c r="DX13" i="45"/>
  <c r="DY13" i="45"/>
  <c r="DZ13" i="45"/>
  <c r="EA13" i="45" s="1"/>
  <c r="ED13" i="45"/>
  <c r="EG13" i="45"/>
  <c r="EH13" i="45"/>
  <c r="EI13" i="45"/>
  <c r="EJ13" i="45" s="1"/>
  <c r="EM13" i="45"/>
  <c r="EP13" i="45"/>
  <c r="EQ13" i="45"/>
  <c r="ER13" i="45"/>
  <c r="ES13" i="45"/>
  <c r="EV13" i="45"/>
  <c r="EY13" i="45"/>
  <c r="EZ13" i="45"/>
  <c r="FA13" i="45"/>
  <c r="FB13" i="45"/>
  <c r="FE13" i="45"/>
  <c r="FH13" i="45"/>
  <c r="AH14" i="45"/>
  <c r="AQ14" i="45"/>
  <c r="BC14" i="45"/>
  <c r="BL14" i="45"/>
  <c r="AG14" i="45"/>
  <c r="AI14" i="45" s="1"/>
  <c r="AL14" i="45"/>
  <c r="AO14" i="45"/>
  <c r="AP14" i="45"/>
  <c r="AR14" i="45"/>
  <c r="AU14" i="45"/>
  <c r="AX14" i="45"/>
  <c r="AZ14" i="45"/>
  <c r="BB14" i="45"/>
  <c r="BD14" i="45"/>
  <c r="BG14" i="45"/>
  <c r="BJ14" i="45"/>
  <c r="BK14" i="45"/>
  <c r="BM14" i="45"/>
  <c r="BP14" i="45"/>
  <c r="BS14" i="45"/>
  <c r="BT14" i="45"/>
  <c r="DD14" i="45" s="1"/>
  <c r="BU14" i="45"/>
  <c r="DE14" i="45" s="1"/>
  <c r="BV14" i="45"/>
  <c r="BY14" i="45"/>
  <c r="CB14" i="45"/>
  <c r="CC14" i="45"/>
  <c r="CD14" i="45"/>
  <c r="CE14" i="45" s="1"/>
  <c r="CH14" i="45"/>
  <c r="CK14" i="45"/>
  <c r="CL14" i="45"/>
  <c r="CM14" i="45"/>
  <c r="CN14" i="45" s="1"/>
  <c r="CQ14" i="45"/>
  <c r="CT14" i="45"/>
  <c r="CU14" i="45"/>
  <c r="CV14" i="45"/>
  <c r="CW14" i="45"/>
  <c r="CZ14" i="45"/>
  <c r="DC14" i="45"/>
  <c r="DG14" i="45"/>
  <c r="FI14" i="45" s="1"/>
  <c r="DH14" i="45"/>
  <c r="FJ14" i="45" s="1"/>
  <c r="DI14" i="45"/>
  <c r="DL14" i="45"/>
  <c r="DO14" i="45"/>
  <c r="DP14" i="45"/>
  <c r="DQ14" i="45"/>
  <c r="DR14" i="45" s="1"/>
  <c r="DU14" i="45"/>
  <c r="DX14" i="45"/>
  <c r="DY14" i="45"/>
  <c r="DZ14" i="45"/>
  <c r="EA14" i="45" s="1"/>
  <c r="ED14" i="45"/>
  <c r="EG14" i="45"/>
  <c r="EH14" i="45"/>
  <c r="EJ14" i="45" s="1"/>
  <c r="EI14" i="45"/>
  <c r="EM14" i="45"/>
  <c r="EP14" i="45"/>
  <c r="EQ14" i="45"/>
  <c r="ER14" i="45"/>
  <c r="ES14" i="45"/>
  <c r="EV14" i="45"/>
  <c r="EY14" i="45"/>
  <c r="EZ14" i="45"/>
  <c r="FA14" i="45"/>
  <c r="FB14" i="45"/>
  <c r="FE14" i="45"/>
  <c r="FH14" i="45"/>
  <c r="AH15" i="45"/>
  <c r="AZ15" i="45" s="1"/>
  <c r="BA15" i="45" s="1"/>
  <c r="AQ15" i="45"/>
  <c r="BC15" i="45"/>
  <c r="BL15" i="45"/>
  <c r="AG15" i="45"/>
  <c r="AI15" i="45"/>
  <c r="AL15" i="45"/>
  <c r="AO15" i="45"/>
  <c r="AP15" i="45"/>
  <c r="AR15" i="45"/>
  <c r="AU15" i="45"/>
  <c r="AX15" i="45"/>
  <c r="AY15" i="45"/>
  <c r="BB15" i="45"/>
  <c r="BD15" i="45"/>
  <c r="BG15" i="45"/>
  <c r="BJ15" i="45"/>
  <c r="BK15" i="45"/>
  <c r="BM15" i="45"/>
  <c r="BP15" i="45"/>
  <c r="BS15" i="45"/>
  <c r="BT15" i="45"/>
  <c r="BU15" i="45"/>
  <c r="DE15" i="45" s="1"/>
  <c r="DF15" i="45" s="1"/>
  <c r="BY15" i="45"/>
  <c r="CB15" i="45"/>
  <c r="CC15" i="45"/>
  <c r="DD15" i="45" s="1"/>
  <c r="CD15" i="45"/>
  <c r="CE15" i="45" s="1"/>
  <c r="CH15" i="45"/>
  <c r="CK15" i="45"/>
  <c r="CL15" i="45"/>
  <c r="CN15" i="45" s="1"/>
  <c r="CM15" i="45"/>
  <c r="CQ15" i="45"/>
  <c r="CT15" i="45"/>
  <c r="CU15" i="45"/>
  <c r="CV15" i="45"/>
  <c r="CW15" i="45"/>
  <c r="CZ15" i="45"/>
  <c r="DC15" i="45"/>
  <c r="DG15" i="45"/>
  <c r="DH15" i="45"/>
  <c r="FJ15" i="45" s="1"/>
  <c r="DI15" i="45"/>
  <c r="DL15" i="45"/>
  <c r="DO15" i="45"/>
  <c r="DP15" i="45"/>
  <c r="DQ15" i="45"/>
  <c r="DR15" i="45"/>
  <c r="DU15" i="45"/>
  <c r="DX15" i="45"/>
  <c r="DY15" i="45"/>
  <c r="FI15" i="45" s="1"/>
  <c r="DZ15" i="45"/>
  <c r="EA15" i="45" s="1"/>
  <c r="ED15" i="45"/>
  <c r="EG15" i="45"/>
  <c r="EH15" i="45"/>
  <c r="EI15" i="45"/>
  <c r="EJ15" i="45" s="1"/>
  <c r="EM15" i="45"/>
  <c r="EP15" i="45"/>
  <c r="EQ15" i="45"/>
  <c r="ER15" i="45"/>
  <c r="ES15" i="45"/>
  <c r="EV15" i="45"/>
  <c r="EY15" i="45"/>
  <c r="EZ15" i="45"/>
  <c r="FA15" i="45"/>
  <c r="FB15" i="45" s="1"/>
  <c r="FE15" i="45"/>
  <c r="FH15" i="45"/>
  <c r="AH16" i="45"/>
  <c r="AI16" i="45"/>
  <c r="AQ16" i="45"/>
  <c r="BC16" i="45"/>
  <c r="DE16" i="45" s="1"/>
  <c r="BL16" i="45"/>
  <c r="BM16" i="45" s="1"/>
  <c r="AG16" i="45"/>
  <c r="AY16" i="45" s="1"/>
  <c r="AL16" i="45"/>
  <c r="AO16" i="45"/>
  <c r="AP16" i="45"/>
  <c r="AR16" i="45" s="1"/>
  <c r="AU16" i="45"/>
  <c r="AX16" i="45"/>
  <c r="BB16" i="45"/>
  <c r="BD16" i="45" s="1"/>
  <c r="BG16" i="45"/>
  <c r="BJ16" i="45"/>
  <c r="BK16" i="45"/>
  <c r="BP16" i="45"/>
  <c r="BS16" i="45"/>
  <c r="BT16" i="45"/>
  <c r="BU16" i="45"/>
  <c r="BV16" i="45" s="1"/>
  <c r="BY16" i="45"/>
  <c r="CB16" i="45"/>
  <c r="CC16" i="45"/>
  <c r="CD16" i="45"/>
  <c r="CE16" i="45"/>
  <c r="CH16" i="45"/>
  <c r="CK16" i="45"/>
  <c r="CL16" i="45"/>
  <c r="CM16" i="45"/>
  <c r="CN16" i="45" s="1"/>
  <c r="CQ16" i="45"/>
  <c r="CT16" i="45"/>
  <c r="CU16" i="45"/>
  <c r="CV16" i="45"/>
  <c r="CW16" i="45" s="1"/>
  <c r="CZ16" i="45"/>
  <c r="DC16" i="45"/>
  <c r="AH17" i="45"/>
  <c r="AZ17" i="45" s="1"/>
  <c r="BA17" i="45" s="1"/>
  <c r="AQ17" i="45"/>
  <c r="BC17" i="45"/>
  <c r="BL17" i="45"/>
  <c r="AG17" i="45"/>
  <c r="AI17" i="45"/>
  <c r="AL17" i="45"/>
  <c r="AO17" i="45"/>
  <c r="AP17" i="45"/>
  <c r="AR17" i="45"/>
  <c r="AU17" i="45"/>
  <c r="AX17" i="45"/>
  <c r="AY17" i="45"/>
  <c r="BB17" i="45"/>
  <c r="BD17" i="45"/>
  <c r="BG17" i="45"/>
  <c r="BJ17" i="45"/>
  <c r="BK17" i="45"/>
  <c r="BP17" i="45"/>
  <c r="BS17" i="45"/>
  <c r="BT17" i="45"/>
  <c r="BU17" i="45"/>
  <c r="BV17" i="45" s="1"/>
  <c r="BY17" i="45"/>
  <c r="CB17" i="45"/>
  <c r="CC17" i="45"/>
  <c r="CD17" i="45"/>
  <c r="CH17" i="45"/>
  <c r="CK17" i="45"/>
  <c r="CL17" i="45"/>
  <c r="DD17" i="45" s="1"/>
  <c r="CM17" i="45"/>
  <c r="CN17" i="45" s="1"/>
  <c r="CQ17" i="45"/>
  <c r="CT17" i="45"/>
  <c r="CU17" i="45"/>
  <c r="CV17" i="45"/>
  <c r="CW17" i="45"/>
  <c r="CZ17" i="45"/>
  <c r="DC17" i="45"/>
  <c r="AH18" i="45"/>
  <c r="AQ18" i="45"/>
  <c r="AR18" i="45" s="1"/>
  <c r="BC18" i="45"/>
  <c r="BL18" i="45"/>
  <c r="AG18" i="45"/>
  <c r="AL18" i="45"/>
  <c r="AO18" i="45"/>
  <c r="AP18" i="45"/>
  <c r="AU18" i="45"/>
  <c r="AX18" i="45"/>
  <c r="BB18" i="45"/>
  <c r="DD18" i="45" s="1"/>
  <c r="BD18" i="45"/>
  <c r="BG18" i="45"/>
  <c r="BJ18" i="45"/>
  <c r="BK18" i="45"/>
  <c r="BM18" i="45" s="1"/>
  <c r="BP18" i="45"/>
  <c r="BS18" i="45"/>
  <c r="BT18" i="45"/>
  <c r="BU18" i="45"/>
  <c r="BV18" i="45" s="1"/>
  <c r="BY18" i="45"/>
  <c r="CB18" i="45"/>
  <c r="CC18" i="45"/>
  <c r="CD18" i="45"/>
  <c r="CE18" i="45"/>
  <c r="CH18" i="45"/>
  <c r="CK18" i="45"/>
  <c r="CL18" i="45"/>
  <c r="CM18" i="45"/>
  <c r="CN18" i="45"/>
  <c r="CQ18" i="45"/>
  <c r="CT18" i="45"/>
  <c r="CU18" i="45"/>
  <c r="CV18" i="45"/>
  <c r="CW18" i="45" s="1"/>
  <c r="CZ18" i="45"/>
  <c r="DC18" i="45"/>
  <c r="AH19" i="45"/>
  <c r="AQ19" i="45"/>
  <c r="BC19" i="45"/>
  <c r="BD19" i="45" s="1"/>
  <c r="BL19" i="45"/>
  <c r="BM19" i="45" s="1"/>
  <c r="AG19" i="45"/>
  <c r="AY19" i="45" s="1"/>
  <c r="BA19" i="45" s="1"/>
  <c r="AI19" i="45"/>
  <c r="AL19" i="45"/>
  <c r="AO19" i="45"/>
  <c r="AP19" i="45"/>
  <c r="AR19" i="45"/>
  <c r="AU19" i="45"/>
  <c r="AX19" i="45"/>
  <c r="AZ19" i="45"/>
  <c r="BB19" i="45"/>
  <c r="DD19" i="45" s="1"/>
  <c r="BG19" i="45"/>
  <c r="BJ19" i="45"/>
  <c r="BK19" i="45"/>
  <c r="BP19" i="45"/>
  <c r="BS19" i="45"/>
  <c r="BT19" i="45"/>
  <c r="BU19" i="45"/>
  <c r="BV19" i="45"/>
  <c r="BY19" i="45"/>
  <c r="CB19" i="45"/>
  <c r="CC19" i="45"/>
  <c r="CD19" i="45"/>
  <c r="CE19" i="45"/>
  <c r="CH19" i="45"/>
  <c r="CK19" i="45"/>
  <c r="CL19" i="45"/>
  <c r="CM19" i="45"/>
  <c r="CN19" i="45" s="1"/>
  <c r="CQ19" i="45"/>
  <c r="CT19" i="45"/>
  <c r="CU19" i="45"/>
  <c r="CV19" i="45"/>
  <c r="CW19" i="45" s="1"/>
  <c r="CZ19" i="45"/>
  <c r="DC19" i="45"/>
  <c r="DG19" i="45"/>
  <c r="FI19" i="45" s="1"/>
  <c r="DH19" i="45"/>
  <c r="FJ19" i="45" s="1"/>
  <c r="DL19" i="45"/>
  <c r="DO19" i="45"/>
  <c r="DP19" i="45"/>
  <c r="DQ19" i="45"/>
  <c r="DR19" i="45"/>
  <c r="DU19" i="45"/>
  <c r="DX19" i="45"/>
  <c r="DY19" i="45"/>
  <c r="DZ19" i="45"/>
  <c r="EA19" i="45" s="1"/>
  <c r="ED19" i="45"/>
  <c r="EG19" i="45"/>
  <c r="EH19" i="45"/>
  <c r="EI19" i="45"/>
  <c r="EJ19" i="45" s="1"/>
  <c r="EM19" i="45"/>
  <c r="EP19" i="45"/>
  <c r="EQ19" i="45"/>
  <c r="ER19" i="45"/>
  <c r="ES19" i="45" s="1"/>
  <c r="EV19" i="45"/>
  <c r="EY19" i="45"/>
  <c r="EZ19" i="45"/>
  <c r="FA19" i="45"/>
  <c r="FB19" i="45"/>
  <c r="FE19" i="45"/>
  <c r="FH19" i="45"/>
  <c r="AH20" i="45"/>
  <c r="AQ20" i="45"/>
  <c r="AR20" i="45" s="1"/>
  <c r="BC20" i="45"/>
  <c r="BD20" i="45" s="1"/>
  <c r="BL20" i="45"/>
  <c r="AG20" i="45"/>
  <c r="AI20" i="45"/>
  <c r="AL20" i="45"/>
  <c r="AO20" i="45"/>
  <c r="AP20" i="45"/>
  <c r="AU20" i="45"/>
  <c r="AX20" i="45"/>
  <c r="AY20" i="45"/>
  <c r="AZ20" i="45"/>
  <c r="BA20" i="45"/>
  <c r="BB20" i="45"/>
  <c r="BG20" i="45"/>
  <c r="BJ20" i="45"/>
  <c r="BK20" i="45"/>
  <c r="BM20" i="45" s="1"/>
  <c r="BP20" i="45"/>
  <c r="BS20" i="45"/>
  <c r="BT20" i="45"/>
  <c r="DD20" i="45" s="1"/>
  <c r="BU20" i="45"/>
  <c r="BV20" i="45"/>
  <c r="BY20" i="45"/>
  <c r="CB20" i="45"/>
  <c r="CC20" i="45"/>
  <c r="CD20" i="45"/>
  <c r="CE20" i="45" s="1"/>
  <c r="CH20" i="45"/>
  <c r="CK20" i="45"/>
  <c r="CL20" i="45"/>
  <c r="CM20" i="45"/>
  <c r="CN20" i="45" s="1"/>
  <c r="CQ20" i="45"/>
  <c r="CT20" i="45"/>
  <c r="CU20" i="45"/>
  <c r="CW20" i="45" s="1"/>
  <c r="CV20" i="45"/>
  <c r="CZ20" i="45"/>
  <c r="DC20" i="45"/>
  <c r="DG20" i="45"/>
  <c r="FI20" i="45" s="1"/>
  <c r="DH20" i="45"/>
  <c r="DI20" i="45" s="1"/>
  <c r="DL20" i="45"/>
  <c r="DO20" i="45"/>
  <c r="DP20" i="45"/>
  <c r="DQ20" i="45"/>
  <c r="DR20" i="45"/>
  <c r="DU20" i="45"/>
  <c r="DX20" i="45"/>
  <c r="DY20" i="45"/>
  <c r="DZ20" i="45"/>
  <c r="EA20" i="45"/>
  <c r="ED20" i="45"/>
  <c r="EG20" i="45"/>
  <c r="EH20" i="45"/>
  <c r="EI20" i="45"/>
  <c r="EJ20" i="45" s="1"/>
  <c r="EM20" i="45"/>
  <c r="EP20" i="45"/>
  <c r="EQ20" i="45"/>
  <c r="ER20" i="45"/>
  <c r="ES20" i="45" s="1"/>
  <c r="EV20" i="45"/>
  <c r="EY20" i="45"/>
  <c r="EZ20" i="45"/>
  <c r="FA20" i="45"/>
  <c r="FB20" i="45"/>
  <c r="FE20" i="45"/>
  <c r="FH20" i="45"/>
  <c r="AH22" i="45"/>
  <c r="AQ22" i="45"/>
  <c r="AR22" i="45" s="1"/>
  <c r="BC22" i="45"/>
  <c r="BL22" i="45"/>
  <c r="AG22" i="45"/>
  <c r="AI22" i="45"/>
  <c r="AL22" i="45"/>
  <c r="AO22" i="45"/>
  <c r="AP22" i="45"/>
  <c r="AU22" i="45"/>
  <c r="AX22" i="45"/>
  <c r="BB22" i="45"/>
  <c r="BD22" i="45"/>
  <c r="BG22" i="45"/>
  <c r="BJ22" i="45"/>
  <c r="BK22" i="45"/>
  <c r="BM22" i="45"/>
  <c r="BP22" i="45"/>
  <c r="BS22" i="45"/>
  <c r="BT22" i="45"/>
  <c r="BU22" i="45"/>
  <c r="BV22" i="45"/>
  <c r="BY22" i="45"/>
  <c r="CB22" i="45"/>
  <c r="CC22" i="45"/>
  <c r="CD22" i="45"/>
  <c r="CE22" i="45" s="1"/>
  <c r="CH22" i="45"/>
  <c r="CK22" i="45"/>
  <c r="CL22" i="45"/>
  <c r="CM22" i="45"/>
  <c r="CN22" i="45" s="1"/>
  <c r="CQ22" i="45"/>
  <c r="CT22" i="45"/>
  <c r="CU22" i="45"/>
  <c r="CV22" i="45"/>
  <c r="CW22" i="45"/>
  <c r="CZ22" i="45"/>
  <c r="DC22" i="45"/>
  <c r="DG22" i="45"/>
  <c r="DH22" i="45"/>
  <c r="DI22" i="45"/>
  <c r="DL22" i="45"/>
  <c r="DO22" i="45"/>
  <c r="DP22" i="45"/>
  <c r="DQ22" i="45"/>
  <c r="DR22" i="45" s="1"/>
  <c r="DU22" i="45"/>
  <c r="DX22" i="45"/>
  <c r="DY22" i="45"/>
  <c r="DZ22" i="45"/>
  <c r="EA22" i="45" s="1"/>
  <c r="ED22" i="45"/>
  <c r="EG22" i="45"/>
  <c r="EH22" i="45"/>
  <c r="EI22" i="45"/>
  <c r="EJ22" i="45"/>
  <c r="EM22" i="45"/>
  <c r="EP22" i="45"/>
  <c r="EQ22" i="45"/>
  <c r="ER22" i="45"/>
  <c r="ES22" i="45" s="1"/>
  <c r="EV22" i="45"/>
  <c r="EY22" i="45"/>
  <c r="EZ22" i="45"/>
  <c r="FA22" i="45"/>
  <c r="FB22" i="45" s="1"/>
  <c r="FE22" i="45"/>
  <c r="FH22" i="45"/>
  <c r="AH23" i="45"/>
  <c r="AQ23" i="45"/>
  <c r="BC23" i="45"/>
  <c r="AE23" i="45" s="1"/>
  <c r="BL23" i="45"/>
  <c r="AG23" i="45"/>
  <c r="AI23" i="45" s="1"/>
  <c r="AO23" i="45"/>
  <c r="AP23" i="45"/>
  <c r="AR23" i="45" s="1"/>
  <c r="AX23" i="45"/>
  <c r="BB23" i="45"/>
  <c r="BJ23" i="45"/>
  <c r="BK23" i="45"/>
  <c r="BM23" i="45"/>
  <c r="BS23" i="45"/>
  <c r="BT23" i="45"/>
  <c r="BU23" i="45"/>
  <c r="BV23" i="45"/>
  <c r="CB23" i="45"/>
  <c r="CC23" i="45"/>
  <c r="CD23" i="45"/>
  <c r="CE23" i="45"/>
  <c r="CK23" i="45"/>
  <c r="CL23" i="45"/>
  <c r="CM23" i="45"/>
  <c r="CN23" i="45"/>
  <c r="CT23" i="45"/>
  <c r="CU23" i="45"/>
  <c r="CV23" i="45"/>
  <c r="CW23" i="45"/>
  <c r="DC23" i="45"/>
  <c r="DG23" i="45"/>
  <c r="DH23" i="45"/>
  <c r="DI23" i="45"/>
  <c r="DO23" i="45"/>
  <c r="DP23" i="45"/>
  <c r="DQ23" i="45"/>
  <c r="DR23" i="45"/>
  <c r="DX23" i="45"/>
  <c r="DY23" i="45"/>
  <c r="DZ23" i="45"/>
  <c r="EA23" i="45"/>
  <c r="EG23" i="45"/>
  <c r="EH23" i="45"/>
  <c r="EI23" i="45"/>
  <c r="EJ23" i="45"/>
  <c r="EP23" i="45"/>
  <c r="EQ23" i="45"/>
  <c r="ER23" i="45"/>
  <c r="ES23" i="45"/>
  <c r="EY23" i="45"/>
  <c r="EZ23" i="45"/>
  <c r="FA23" i="45"/>
  <c r="FB23" i="45"/>
  <c r="FH23" i="45"/>
  <c r="AH9" i="45"/>
  <c r="AQ9" i="45"/>
  <c r="AR9" i="45" s="1"/>
  <c r="BC9" i="45"/>
  <c r="BD9" i="45" s="1"/>
  <c r="BL9" i="45"/>
  <c r="AG9" i="45"/>
  <c r="AI9" i="45"/>
  <c r="AL9" i="45"/>
  <c r="AO9" i="45"/>
  <c r="AP9" i="45"/>
  <c r="AU9" i="45"/>
  <c r="AX9" i="45"/>
  <c r="AY9" i="45"/>
  <c r="AZ9" i="45"/>
  <c r="BA9" i="45"/>
  <c r="BB9" i="45"/>
  <c r="BG9" i="45"/>
  <c r="BJ9" i="45"/>
  <c r="BK9" i="45"/>
  <c r="BM9" i="45" s="1"/>
  <c r="BP9" i="45"/>
  <c r="BS9" i="45"/>
  <c r="BT9" i="45"/>
  <c r="DD9" i="45" s="1"/>
  <c r="BU9" i="45"/>
  <c r="BV9" i="45"/>
  <c r="BY9" i="45"/>
  <c r="CB9" i="45"/>
  <c r="CC9" i="45"/>
  <c r="CD9" i="45"/>
  <c r="CE9" i="45" s="1"/>
  <c r="CH9" i="45"/>
  <c r="CK9" i="45"/>
  <c r="CL9" i="45"/>
  <c r="CM9" i="45"/>
  <c r="CN9" i="45" s="1"/>
  <c r="CQ9" i="45"/>
  <c r="CT9" i="45"/>
  <c r="CU9" i="45"/>
  <c r="CW9" i="45" s="1"/>
  <c r="CV9" i="45"/>
  <c r="CZ9" i="45"/>
  <c r="DC9" i="45"/>
  <c r="DG9" i="45"/>
  <c r="FI9" i="45" s="1"/>
  <c r="DH9" i="45"/>
  <c r="DI9" i="45" s="1"/>
  <c r="DL9" i="45"/>
  <c r="DO9" i="45"/>
  <c r="DP9" i="45"/>
  <c r="DQ9" i="45"/>
  <c r="DR9" i="45"/>
  <c r="DU9" i="45"/>
  <c r="DX9" i="45"/>
  <c r="DY9" i="45"/>
  <c r="DZ9" i="45"/>
  <c r="EA9" i="45"/>
  <c r="ED9" i="45"/>
  <c r="EG9" i="45"/>
  <c r="EH9" i="45"/>
  <c r="EI9" i="45"/>
  <c r="EJ9" i="45" s="1"/>
  <c r="EM9" i="45"/>
  <c r="EP9" i="45"/>
  <c r="EQ9" i="45"/>
  <c r="EQ8" i="45" s="1"/>
  <c r="ER9" i="45"/>
  <c r="ES9" i="45" s="1"/>
  <c r="EV9" i="45"/>
  <c r="EY9" i="45"/>
  <c r="EZ9" i="45"/>
  <c r="FA9" i="45"/>
  <c r="FB9" i="45"/>
  <c r="FE9" i="45"/>
  <c r="FH9" i="45"/>
  <c r="AC10" i="45"/>
  <c r="AC11" i="45"/>
  <c r="AC12" i="45"/>
  <c r="AC13" i="45"/>
  <c r="AC14" i="45"/>
  <c r="AC15" i="45"/>
  <c r="AC16" i="45"/>
  <c r="AC17" i="45"/>
  <c r="AC18" i="45"/>
  <c r="AC19" i="45"/>
  <c r="AC20" i="45"/>
  <c r="AC9" i="45"/>
  <c r="AB8" i="45"/>
  <c r="AA8" i="45"/>
  <c r="AC8" i="45" s="1"/>
  <c r="FL21" i="45"/>
  <c r="HN21" i="45" s="1"/>
  <c r="FM21" i="45"/>
  <c r="HO21" i="45" s="1"/>
  <c r="HP21" i="45" s="1"/>
  <c r="FN21" i="45"/>
  <c r="FQ21" i="45"/>
  <c r="FT21" i="45"/>
  <c r="FU21" i="45"/>
  <c r="FV21" i="45"/>
  <c r="FW21" i="45"/>
  <c r="FZ21" i="45"/>
  <c r="GC21" i="45"/>
  <c r="GF21" i="45"/>
  <c r="GI21" i="45"/>
  <c r="GL21" i="45"/>
  <c r="GR21" i="45"/>
  <c r="GU21" i="45"/>
  <c r="GX21" i="45"/>
  <c r="HA21" i="45"/>
  <c r="HD21" i="45"/>
  <c r="HG21" i="45"/>
  <c r="HJ21" i="45"/>
  <c r="HM21" i="45"/>
  <c r="HS21" i="45"/>
  <c r="HV21" i="45"/>
  <c r="HY21" i="45"/>
  <c r="IB21" i="45"/>
  <c r="IE21" i="45"/>
  <c r="IH21" i="45"/>
  <c r="IN21" i="45"/>
  <c r="IQ21" i="45"/>
  <c r="IT21" i="45"/>
  <c r="IW21" i="45"/>
  <c r="IZ21" i="45"/>
  <c r="JC21" i="45"/>
  <c r="JF21" i="45"/>
  <c r="JI21" i="45"/>
  <c r="JL21" i="45"/>
  <c r="JO21" i="45"/>
  <c r="JR21" i="45"/>
  <c r="JT21" i="45"/>
  <c r="X9" i="45"/>
  <c r="X10" i="45"/>
  <c r="Y10" i="45"/>
  <c r="X11" i="45"/>
  <c r="Y11" i="45"/>
  <c r="Z11" i="45" s="1"/>
  <c r="X12" i="45"/>
  <c r="Z12" i="45" s="1"/>
  <c r="Y12" i="45"/>
  <c r="X13" i="45"/>
  <c r="Y13" i="45"/>
  <c r="X14" i="45"/>
  <c r="Y14" i="45"/>
  <c r="X15" i="45"/>
  <c r="Z15" i="45"/>
  <c r="Y15" i="45"/>
  <c r="X16" i="45"/>
  <c r="Z16" i="45"/>
  <c r="Y16" i="45"/>
  <c r="X17" i="45"/>
  <c r="Y17" i="45"/>
  <c r="X18" i="45"/>
  <c r="Z18" i="45"/>
  <c r="Y18" i="45"/>
  <c r="X19" i="45"/>
  <c r="Y19" i="45"/>
  <c r="Y9" i="45"/>
  <c r="Z9" i="45" s="1"/>
  <c r="V9" i="45"/>
  <c r="U9" i="45"/>
  <c r="W9" i="45" s="1"/>
  <c r="V10" i="45"/>
  <c r="U10" i="45"/>
  <c r="W10" i="45"/>
  <c r="V11" i="45"/>
  <c r="U11" i="45"/>
  <c r="V12" i="45"/>
  <c r="U12" i="45"/>
  <c r="V13" i="45"/>
  <c r="U13" i="45"/>
  <c r="V14" i="45"/>
  <c r="U14" i="45"/>
  <c r="W14" i="45" s="1"/>
  <c r="V15" i="45"/>
  <c r="U15" i="45"/>
  <c r="V16" i="45"/>
  <c r="U16" i="45"/>
  <c r="V17" i="45"/>
  <c r="U17" i="45"/>
  <c r="V18" i="45"/>
  <c r="U18" i="45"/>
  <c r="S9" i="45"/>
  <c r="R9" i="45"/>
  <c r="S10" i="45"/>
  <c r="R10" i="45"/>
  <c r="S11" i="45"/>
  <c r="R11" i="45"/>
  <c r="S12" i="45"/>
  <c r="R12" i="45"/>
  <c r="S13" i="45"/>
  <c r="R13" i="45"/>
  <c r="S14" i="45"/>
  <c r="R14" i="45"/>
  <c r="S15" i="45"/>
  <c r="R15" i="45"/>
  <c r="S16" i="45"/>
  <c r="R16" i="45"/>
  <c r="S17" i="45"/>
  <c r="R17" i="45"/>
  <c r="S18" i="45"/>
  <c r="R18" i="45"/>
  <c r="Z19" i="45"/>
  <c r="N22" i="45"/>
  <c r="K22" i="45"/>
  <c r="AVP9" i="33"/>
  <c r="AVP8" i="33" s="1"/>
  <c r="AVX23" i="33"/>
  <c r="AVQ23" i="33"/>
  <c r="AVP23" i="33"/>
  <c r="AVR23" i="33" s="1"/>
  <c r="AVX22" i="33"/>
  <c r="AVU22" i="33"/>
  <c r="AVQ22" i="33"/>
  <c r="AVR22" i="33"/>
  <c r="AVP22" i="33"/>
  <c r="AVX21" i="33"/>
  <c r="AVU21" i="33"/>
  <c r="AVQ21" i="33"/>
  <c r="AVR21" i="33" s="1"/>
  <c r="AVP21" i="33"/>
  <c r="AVX20" i="33"/>
  <c r="AVU20" i="33"/>
  <c r="AVQ20" i="33"/>
  <c r="AVP20" i="33"/>
  <c r="AVX19" i="33"/>
  <c r="AVU19" i="33"/>
  <c r="AVQ19" i="33"/>
  <c r="AVR19" i="33" s="1"/>
  <c r="AVP19" i="33"/>
  <c r="AVX18" i="33"/>
  <c r="AVU18" i="33"/>
  <c r="AVQ18" i="33"/>
  <c r="AVR18" i="33" s="1"/>
  <c r="AVP18" i="33"/>
  <c r="AVX17" i="33"/>
  <c r="AVU17" i="33"/>
  <c r="AVQ17" i="33"/>
  <c r="AVP17" i="33"/>
  <c r="AVX16" i="33"/>
  <c r="AVU16" i="33"/>
  <c r="AVQ16" i="33"/>
  <c r="AVR16" i="33" s="1"/>
  <c r="AVP16" i="33"/>
  <c r="AVX15" i="33"/>
  <c r="AVU15" i="33"/>
  <c r="AVQ15" i="33"/>
  <c r="AVR15" i="33" s="1"/>
  <c r="AVP15" i="33"/>
  <c r="AVX14" i="33"/>
  <c r="AVU14" i="33"/>
  <c r="AVQ14" i="33"/>
  <c r="AVR14" i="33" s="1"/>
  <c r="AVP14" i="33"/>
  <c r="AVX13" i="33"/>
  <c r="AVU13" i="33"/>
  <c r="AVQ13" i="33"/>
  <c r="AVR13" i="33" s="1"/>
  <c r="AVP13" i="33"/>
  <c r="AVX12" i="33"/>
  <c r="AVU12" i="33"/>
  <c r="AVQ12" i="33"/>
  <c r="AVP12" i="33"/>
  <c r="AVX11" i="33"/>
  <c r="AVU11" i="33"/>
  <c r="AVQ11" i="33"/>
  <c r="AVR11" i="33" s="1"/>
  <c r="AVP11" i="33"/>
  <c r="AVX10" i="33"/>
  <c r="AVU10" i="33"/>
  <c r="AVQ10" i="33"/>
  <c r="AVR10" i="33" s="1"/>
  <c r="AVP10" i="33"/>
  <c r="AVX9" i="33"/>
  <c r="AVU9" i="33"/>
  <c r="AVQ9" i="33"/>
  <c r="AVR9" i="33" s="1"/>
  <c r="AVW8" i="33"/>
  <c r="AVV8" i="33"/>
  <c r="AVT8" i="33"/>
  <c r="AVS8" i="33"/>
  <c r="O8" i="45"/>
  <c r="AVX8" i="33"/>
  <c r="AVR20" i="33"/>
  <c r="AVR12" i="33"/>
  <c r="AVU8" i="33"/>
  <c r="AVR17" i="33"/>
  <c r="Q17" i="45"/>
  <c r="K17" i="45"/>
  <c r="N17" i="45"/>
  <c r="Q13" i="45"/>
  <c r="M8" i="45"/>
  <c r="N8" i="45" s="1"/>
  <c r="L8" i="45"/>
  <c r="Q15" i="45"/>
  <c r="Q10" i="45"/>
  <c r="Q18" i="45"/>
  <c r="Q16" i="45"/>
  <c r="Q14" i="45"/>
  <c r="Q12" i="45"/>
  <c r="K9" i="45"/>
  <c r="K15" i="45"/>
  <c r="K13" i="45"/>
  <c r="N9" i="45"/>
  <c r="N15" i="45"/>
  <c r="N13" i="45"/>
  <c r="N10" i="45"/>
  <c r="Q9" i="45"/>
  <c r="I8" i="45"/>
  <c r="K8" i="45" s="1"/>
  <c r="K10" i="45"/>
  <c r="K16" i="45"/>
  <c r="K14" i="45"/>
  <c r="K11" i="45"/>
  <c r="N16" i="45"/>
  <c r="N14" i="45"/>
  <c r="N11" i="45"/>
  <c r="P8" i="45"/>
  <c r="J8" i="45"/>
  <c r="Q8" i="45"/>
  <c r="AVO23" i="33"/>
  <c r="AVH23" i="33"/>
  <c r="AVI23" i="33" s="1"/>
  <c r="AVG23" i="33"/>
  <c r="AVO22" i="33"/>
  <c r="AVL22" i="33"/>
  <c r="AVH22" i="33"/>
  <c r="AVI22" i="33" s="1"/>
  <c r="AVG22" i="33"/>
  <c r="AVO21" i="33"/>
  <c r="AVL21" i="33"/>
  <c r="AVH21" i="33"/>
  <c r="AVI21" i="33" s="1"/>
  <c r="AVG21" i="33"/>
  <c r="AVO20" i="33"/>
  <c r="AVL20" i="33"/>
  <c r="AVH20" i="33"/>
  <c r="AVG20" i="33"/>
  <c r="AVI20" i="33" s="1"/>
  <c r="AVO19" i="33"/>
  <c r="AVL19" i="33"/>
  <c r="AVH19" i="33"/>
  <c r="AVG19" i="33"/>
  <c r="AVO18" i="33"/>
  <c r="AVL18" i="33"/>
  <c r="AVH18" i="33"/>
  <c r="AVG18" i="33"/>
  <c r="AVI18" i="33"/>
  <c r="AVO17" i="33"/>
  <c r="AVL17" i="33"/>
  <c r="AVH17" i="33"/>
  <c r="AVG17" i="33"/>
  <c r="AVO16" i="33"/>
  <c r="AVL16" i="33"/>
  <c r="AVH16" i="33"/>
  <c r="AVG16" i="33"/>
  <c r="AVI16" i="33" s="1"/>
  <c r="AVO15" i="33"/>
  <c r="AVL15" i="33"/>
  <c r="AVH15" i="33"/>
  <c r="AVI15" i="33" s="1"/>
  <c r="AVG15" i="33"/>
  <c r="AVO14" i="33"/>
  <c r="AVL14" i="33"/>
  <c r="AVH14" i="33"/>
  <c r="AVG14" i="33"/>
  <c r="AVO13" i="33"/>
  <c r="AVL13" i="33"/>
  <c r="AVH13" i="33"/>
  <c r="AVI13" i="33" s="1"/>
  <c r="AVG13" i="33"/>
  <c r="AVO12" i="33"/>
  <c r="AVL12" i="33"/>
  <c r="AVH12" i="33"/>
  <c r="AVI12" i="33" s="1"/>
  <c r="AVG12" i="33"/>
  <c r="AVO11" i="33"/>
  <c r="AVL11" i="33"/>
  <c r="AVH11" i="33"/>
  <c r="AVG11" i="33"/>
  <c r="AVO10" i="33"/>
  <c r="AVL10" i="33"/>
  <c r="AVH10" i="33"/>
  <c r="AVI10" i="33" s="1"/>
  <c r="AVG10" i="33"/>
  <c r="AVO9" i="33"/>
  <c r="AVL9" i="33"/>
  <c r="AVH9" i="33"/>
  <c r="AVI9" i="33" s="1"/>
  <c r="AVG9" i="33"/>
  <c r="AVN8" i="33"/>
  <c r="AVO8" i="33" s="1"/>
  <c r="AVM8" i="33"/>
  <c r="AVK8" i="33"/>
  <c r="AVJ8" i="33"/>
  <c r="AVL8" i="33"/>
  <c r="AVI14" i="33"/>
  <c r="AVI11" i="33"/>
  <c r="AVI19" i="33"/>
  <c r="AVF23" i="33"/>
  <c r="AUY23" i="33"/>
  <c r="AUX23" i="33"/>
  <c r="AUZ23" i="33" s="1"/>
  <c r="AVF22" i="33"/>
  <c r="AVC22" i="33"/>
  <c r="AUY22" i="33"/>
  <c r="AUZ22" i="33" s="1"/>
  <c r="AUX22" i="33"/>
  <c r="AVF21" i="33"/>
  <c r="AVC21" i="33"/>
  <c r="AUY21" i="33"/>
  <c r="AUX21" i="33"/>
  <c r="AUZ21" i="33"/>
  <c r="AVF20" i="33"/>
  <c r="AVC20" i="33"/>
  <c r="AUY20" i="33"/>
  <c r="AUZ20" i="33" s="1"/>
  <c r="AUX20" i="33"/>
  <c r="AVF19" i="33"/>
  <c r="AVC19" i="33"/>
  <c r="AUY19" i="33"/>
  <c r="AUX19" i="33"/>
  <c r="AUZ19" i="33" s="1"/>
  <c r="AVF18" i="33"/>
  <c r="AVC18" i="33"/>
  <c r="AUY18" i="33"/>
  <c r="AUZ18" i="33" s="1"/>
  <c r="AUX18" i="33"/>
  <c r="AVF17" i="33"/>
  <c r="AVC17" i="33"/>
  <c r="AUY17" i="33"/>
  <c r="AUZ17" i="33"/>
  <c r="AUX17" i="33"/>
  <c r="AVF16" i="33"/>
  <c r="AVC16" i="33"/>
  <c r="AUY16" i="33"/>
  <c r="AUX16" i="33"/>
  <c r="AVF15" i="33"/>
  <c r="AVC15" i="33"/>
  <c r="AUY15" i="33"/>
  <c r="AUZ15" i="33" s="1"/>
  <c r="AUX15" i="33"/>
  <c r="AVF14" i="33"/>
  <c r="AVC14" i="33"/>
  <c r="AUY14" i="33"/>
  <c r="AUX14" i="33"/>
  <c r="AVF13" i="33"/>
  <c r="AVC13" i="33"/>
  <c r="AUY13" i="33"/>
  <c r="AUX13" i="33"/>
  <c r="AUZ13" i="33"/>
  <c r="AVF12" i="33"/>
  <c r="AVC12" i="33"/>
  <c r="AUY12" i="33"/>
  <c r="AUX12" i="33"/>
  <c r="AUZ12" i="33" s="1"/>
  <c r="AVF11" i="33"/>
  <c r="AVC11" i="33"/>
  <c r="AUY11" i="33"/>
  <c r="AUX11" i="33"/>
  <c r="AUZ11" i="33" s="1"/>
  <c r="AVF10" i="33"/>
  <c r="AVC10" i="33"/>
  <c r="AUY10" i="33"/>
  <c r="AUX10" i="33"/>
  <c r="AUZ10" i="33" s="1"/>
  <c r="AVF9" i="33"/>
  <c r="AVC9" i="33"/>
  <c r="AUY9" i="33"/>
  <c r="AUX9" i="33"/>
  <c r="AVE8" i="33"/>
  <c r="AVF8" i="33"/>
  <c r="AVD8" i="33"/>
  <c r="AVB8" i="33"/>
  <c r="AVA8" i="33"/>
  <c r="AUZ14" i="33"/>
  <c r="AUZ16" i="33"/>
  <c r="AUW23" i="33"/>
  <c r="AUP23" i="33"/>
  <c r="AUQ23" i="33" s="1"/>
  <c r="AUO23" i="33"/>
  <c r="AUW22" i="33"/>
  <c r="AUT22" i="33"/>
  <c r="AUP22" i="33"/>
  <c r="AUO22" i="33"/>
  <c r="AUQ22" i="33"/>
  <c r="AUW21" i="33"/>
  <c r="AUT21" i="33"/>
  <c r="AUP21" i="33"/>
  <c r="AUO21" i="33"/>
  <c r="AUW20" i="33"/>
  <c r="AUT20" i="33"/>
  <c r="AUP20" i="33"/>
  <c r="AUO20" i="33"/>
  <c r="AUQ20" i="33" s="1"/>
  <c r="AUW19" i="33"/>
  <c r="AUT19" i="33"/>
  <c r="AUP19" i="33"/>
  <c r="AUO19" i="33"/>
  <c r="AUW18" i="33"/>
  <c r="AUT18" i="33"/>
  <c r="AUP18" i="33"/>
  <c r="AUQ18" i="33" s="1"/>
  <c r="AUO18" i="33"/>
  <c r="AUW17" i="33"/>
  <c r="AUT17" i="33"/>
  <c r="AUP17" i="33"/>
  <c r="AUO17" i="33"/>
  <c r="AUQ17" i="33" s="1"/>
  <c r="AUW16" i="33"/>
  <c r="AUT16" i="33"/>
  <c r="AUP16" i="33"/>
  <c r="AUQ16" i="33" s="1"/>
  <c r="AUO16" i="33"/>
  <c r="AUW15" i="33"/>
  <c r="AUT15" i="33"/>
  <c r="AUP15" i="33"/>
  <c r="AUQ15" i="33" s="1"/>
  <c r="AUO15" i="33"/>
  <c r="AUW14" i="33"/>
  <c r="AUT14" i="33"/>
  <c r="AUP14" i="33"/>
  <c r="AUQ14" i="33" s="1"/>
  <c r="AUO14" i="33"/>
  <c r="AUW13" i="33"/>
  <c r="AUT13" i="33"/>
  <c r="AUP13" i="33"/>
  <c r="AUQ13" i="33" s="1"/>
  <c r="AUO13" i="33"/>
  <c r="AUW12" i="33"/>
  <c r="AUT12" i="33"/>
  <c r="AUP12" i="33"/>
  <c r="AUO12" i="33"/>
  <c r="AUW11" i="33"/>
  <c r="AUT11" i="33"/>
  <c r="AUP11" i="33"/>
  <c r="AUQ11" i="33" s="1"/>
  <c r="AUO11" i="33"/>
  <c r="AUW10" i="33"/>
  <c r="AUT10" i="33"/>
  <c r="AUP10" i="33"/>
  <c r="AUQ10" i="33" s="1"/>
  <c r="AUO10" i="33"/>
  <c r="AUW9" i="33"/>
  <c r="AUT9" i="33"/>
  <c r="AUP9" i="33"/>
  <c r="AUQ9" i="33" s="1"/>
  <c r="AUO9" i="33"/>
  <c r="AUV8" i="33"/>
  <c r="AUU8" i="33"/>
  <c r="AUW8" i="33"/>
  <c r="AUS8" i="33"/>
  <c r="AUT8" i="33" s="1"/>
  <c r="AUR8" i="33"/>
  <c r="AUQ21" i="33"/>
  <c r="AUQ12" i="33"/>
  <c r="AUN23" i="33"/>
  <c r="AUG23" i="33"/>
  <c r="AUH23" i="33" s="1"/>
  <c r="AUF23" i="33"/>
  <c r="AUN22" i="33"/>
  <c r="AUK22" i="33"/>
  <c r="AUG22" i="33"/>
  <c r="AUH22" i="33" s="1"/>
  <c r="AUF22" i="33"/>
  <c r="AUN21" i="33"/>
  <c r="AUK21" i="33"/>
  <c r="AUG21" i="33"/>
  <c r="AUF21" i="33"/>
  <c r="AUN20" i="33"/>
  <c r="AUK20" i="33"/>
  <c r="AUG20" i="33"/>
  <c r="AUF20" i="33"/>
  <c r="AUN19" i="33"/>
  <c r="AUK19" i="33"/>
  <c r="AUG19" i="33"/>
  <c r="AUF19" i="33"/>
  <c r="AUN18" i="33"/>
  <c r="AUK18" i="33"/>
  <c r="AUG18" i="33"/>
  <c r="AUF18" i="33"/>
  <c r="AUH18" i="33"/>
  <c r="AUN17" i="33"/>
  <c r="AUK17" i="33"/>
  <c r="AUG17" i="33"/>
  <c r="AUF17" i="33"/>
  <c r="AUN16" i="33"/>
  <c r="AUK16" i="33"/>
  <c r="AUG16" i="33"/>
  <c r="AUH16" i="33" s="1"/>
  <c r="AUF16" i="33"/>
  <c r="AUN15" i="33"/>
  <c r="AUK15" i="33"/>
  <c r="AUG15" i="33"/>
  <c r="AUH15" i="33" s="1"/>
  <c r="AUF15" i="33"/>
  <c r="AUN14" i="33"/>
  <c r="AUK14" i="33"/>
  <c r="AUG14" i="33"/>
  <c r="AUH14" i="33" s="1"/>
  <c r="AUF14" i="33"/>
  <c r="AUN13" i="33"/>
  <c r="AUK13" i="33"/>
  <c r="AUG13" i="33"/>
  <c r="AUF13" i="33"/>
  <c r="AUH13" i="33" s="1"/>
  <c r="AUN12" i="33"/>
  <c r="AUK12" i="33"/>
  <c r="AUG12" i="33"/>
  <c r="AUF12" i="33"/>
  <c r="AUH12" i="33" s="1"/>
  <c r="AUN11" i="33"/>
  <c r="AUK11" i="33"/>
  <c r="AUG11" i="33"/>
  <c r="AUH11" i="33" s="1"/>
  <c r="AUF11" i="33"/>
  <c r="AUN10" i="33"/>
  <c r="AUK10" i="33"/>
  <c r="AUG10" i="33"/>
  <c r="AUF10" i="33"/>
  <c r="AUH10" i="33"/>
  <c r="AUN9" i="33"/>
  <c r="AUK9" i="33"/>
  <c r="AUG9" i="33"/>
  <c r="AUF9" i="33"/>
  <c r="AUH9" i="33"/>
  <c r="AUM8" i="33"/>
  <c r="AUL8" i="33"/>
  <c r="AUJ8" i="33"/>
  <c r="AUK8" i="33" s="1"/>
  <c r="AUI8" i="33"/>
  <c r="AUE23" i="33"/>
  <c r="ATX23" i="33"/>
  <c r="ATW23" i="33"/>
  <c r="ATY23" i="33"/>
  <c r="AUE22" i="33"/>
  <c r="AUB22" i="33"/>
  <c r="ATX22" i="33"/>
  <c r="ATY22" i="33" s="1"/>
  <c r="ATW22" i="33"/>
  <c r="AUE21" i="33"/>
  <c r="AUB21" i="33"/>
  <c r="ATX21" i="33"/>
  <c r="ATW21" i="33"/>
  <c r="ATY21" i="33"/>
  <c r="AUE20" i="33"/>
  <c r="AUB20" i="33"/>
  <c r="ATX20" i="33"/>
  <c r="ATW20" i="33"/>
  <c r="ATY20" i="33"/>
  <c r="AUE19" i="33"/>
  <c r="AUB19" i="33"/>
  <c r="ATX19" i="33"/>
  <c r="ATY19" i="33" s="1"/>
  <c r="ATW19" i="33"/>
  <c r="AUE18" i="33"/>
  <c r="AUB18" i="33"/>
  <c r="ATX18" i="33"/>
  <c r="ATW18" i="33"/>
  <c r="AUE17" i="33"/>
  <c r="AUB17" i="33"/>
  <c r="ATX17" i="33"/>
  <c r="ATW17" i="33"/>
  <c r="ATY17" i="33"/>
  <c r="AUE16" i="33"/>
  <c r="AUB16" i="33"/>
  <c r="ATX16" i="33"/>
  <c r="ATW16" i="33"/>
  <c r="ATY16" i="33"/>
  <c r="AUE15" i="33"/>
  <c r="AUB15" i="33"/>
  <c r="ATX15" i="33"/>
  <c r="ATW15" i="33"/>
  <c r="AUE14" i="33"/>
  <c r="AUB14" i="33"/>
  <c r="ATX14" i="33"/>
  <c r="ATY14" i="33" s="1"/>
  <c r="ATW14" i="33"/>
  <c r="AUE13" i="33"/>
  <c r="AUB13" i="33"/>
  <c r="ATX13" i="33"/>
  <c r="ATY13" i="33" s="1"/>
  <c r="ATW13" i="33"/>
  <c r="AUE12" i="33"/>
  <c r="AUB12" i="33"/>
  <c r="ATX12" i="33"/>
  <c r="ATW12" i="33"/>
  <c r="ATY12" i="33" s="1"/>
  <c r="AUE11" i="33"/>
  <c r="AUB11" i="33"/>
  <c r="ATX11" i="33"/>
  <c r="ATW11" i="33"/>
  <c r="ATY11" i="33" s="1"/>
  <c r="AUE10" i="33"/>
  <c r="AUB10" i="33"/>
  <c r="ATX10" i="33"/>
  <c r="ATY10" i="33" s="1"/>
  <c r="ATW10" i="33"/>
  <c r="AUE9" i="33"/>
  <c r="AUB9" i="33"/>
  <c r="ATX9" i="33"/>
  <c r="ATW9" i="33"/>
  <c r="ATY9" i="33"/>
  <c r="AUD8" i="33"/>
  <c r="AUC8" i="33"/>
  <c r="AUA8" i="33"/>
  <c r="ATZ8" i="33"/>
  <c r="ATW8" i="33"/>
  <c r="ATV23" i="33"/>
  <c r="ATO23" i="33"/>
  <c r="ATN23" i="33"/>
  <c r="ATP23" i="33"/>
  <c r="ATV22" i="33"/>
  <c r="ATS22" i="33"/>
  <c r="ATO22" i="33"/>
  <c r="ATP22" i="33"/>
  <c r="ATN22" i="33"/>
  <c r="ATV21" i="33"/>
  <c r="ATS21" i="33"/>
  <c r="ATO21" i="33"/>
  <c r="ATN21" i="33"/>
  <c r="ATV20" i="33"/>
  <c r="ATS20" i="33"/>
  <c r="ATO20" i="33"/>
  <c r="ATN20" i="33"/>
  <c r="ATV19" i="33"/>
  <c r="ATS19" i="33"/>
  <c r="ATO19" i="33"/>
  <c r="ATP19" i="33" s="1"/>
  <c r="ATN19" i="33"/>
  <c r="ATV18" i="33"/>
  <c r="ATS18" i="33"/>
  <c r="ATO18" i="33"/>
  <c r="ATN18" i="33"/>
  <c r="ATV17" i="33"/>
  <c r="ATS17" i="33"/>
  <c r="ATO17" i="33"/>
  <c r="ATN17" i="33"/>
  <c r="ATV16" i="33"/>
  <c r="ATS16" i="33"/>
  <c r="ATO16" i="33"/>
  <c r="ATN16" i="33"/>
  <c r="ATV15" i="33"/>
  <c r="ATS15" i="33"/>
  <c r="ATO15" i="33"/>
  <c r="ATP15" i="33" s="1"/>
  <c r="ATN15" i="33"/>
  <c r="ATV14" i="33"/>
  <c r="ATS14" i="33"/>
  <c r="ATO14" i="33"/>
  <c r="ATP14" i="33" s="1"/>
  <c r="ATN14" i="33"/>
  <c r="ATV13" i="33"/>
  <c r="ATS13" i="33"/>
  <c r="ATO13" i="33"/>
  <c r="ATN13" i="33"/>
  <c r="ATV12" i="33"/>
  <c r="ATS12" i="33"/>
  <c r="ATO12" i="33"/>
  <c r="ATN12" i="33"/>
  <c r="ATV11" i="33"/>
  <c r="ATS11" i="33"/>
  <c r="ATO11" i="33"/>
  <c r="ATN11" i="33"/>
  <c r="ATV10" i="33"/>
  <c r="ATS10" i="33"/>
  <c r="ATO10" i="33"/>
  <c r="ATN10" i="33"/>
  <c r="ATV9" i="33"/>
  <c r="ATS9" i="33"/>
  <c r="ATO9" i="33"/>
  <c r="ATN9" i="33"/>
  <c r="ATU8" i="33"/>
  <c r="ATT8" i="33"/>
  <c r="ATR8" i="33"/>
  <c r="ATQ8" i="33"/>
  <c r="ATM23" i="33"/>
  <c r="ATF23" i="33"/>
  <c r="ATG23" i="33" s="1"/>
  <c r="ATE23" i="33"/>
  <c r="ATM22" i="33"/>
  <c r="ATJ22" i="33"/>
  <c r="ATF22" i="33"/>
  <c r="ATE22" i="33"/>
  <c r="ATM21" i="33"/>
  <c r="ATJ21" i="33"/>
  <c r="ATF21" i="33"/>
  <c r="ATE21" i="33"/>
  <c r="ATG21" i="33"/>
  <c r="ATM20" i="33"/>
  <c r="ATJ20" i="33"/>
  <c r="ATF20" i="33"/>
  <c r="ATG20" i="33" s="1"/>
  <c r="ATE20" i="33"/>
  <c r="ATM19" i="33"/>
  <c r="ATJ19" i="33"/>
  <c r="ATF19" i="33"/>
  <c r="ATG19" i="33" s="1"/>
  <c r="ATE19" i="33"/>
  <c r="ATM18" i="33"/>
  <c r="ATJ18" i="33"/>
  <c r="ATF18" i="33"/>
  <c r="ATE18" i="33"/>
  <c r="ATM17" i="33"/>
  <c r="ATJ17" i="33"/>
  <c r="ATF17" i="33"/>
  <c r="ATG17" i="33" s="1"/>
  <c r="ATE17" i="33"/>
  <c r="ATM16" i="33"/>
  <c r="ATJ16" i="33"/>
  <c r="ATF16" i="33"/>
  <c r="ATG16" i="33" s="1"/>
  <c r="ATE16" i="33"/>
  <c r="ATM15" i="33"/>
  <c r="ATJ15" i="33"/>
  <c r="ATF15" i="33"/>
  <c r="ATG15" i="33" s="1"/>
  <c r="ATE15" i="33"/>
  <c r="ATM14" i="33"/>
  <c r="ATJ14" i="33"/>
  <c r="ATF14" i="33"/>
  <c r="ATE14" i="33"/>
  <c r="ATM13" i="33"/>
  <c r="ATJ13" i="33"/>
  <c r="ATF13" i="33"/>
  <c r="ATG13" i="33" s="1"/>
  <c r="ATE13" i="33"/>
  <c r="ATM12" i="33"/>
  <c r="ATJ12" i="33"/>
  <c r="ATF12" i="33"/>
  <c r="ATE12" i="33"/>
  <c r="ATG12" i="33" s="1"/>
  <c r="ATM11" i="33"/>
  <c r="ATJ11" i="33"/>
  <c r="ATF11" i="33"/>
  <c r="ATE11" i="33"/>
  <c r="ATG11" i="33"/>
  <c r="ATM10" i="33"/>
  <c r="ATJ10" i="33"/>
  <c r="ATF10" i="33"/>
  <c r="ATE10" i="33"/>
  <c r="ATM9" i="33"/>
  <c r="ATJ9" i="33"/>
  <c r="ATF9" i="33"/>
  <c r="ATF8" i="33" s="1"/>
  <c r="ATE9" i="33"/>
  <c r="ATL8" i="33"/>
  <c r="ATK8" i="33"/>
  <c r="ATI8" i="33"/>
  <c r="ATH8" i="33"/>
  <c r="ATJ8" i="33"/>
  <c r="ATG14" i="33"/>
  <c r="ATM8" i="33"/>
  <c r="ATP20" i="33"/>
  <c r="ATP18" i="33"/>
  <c r="ATP16" i="33"/>
  <c r="ATP12" i="33"/>
  <c r="ATP11" i="33"/>
  <c r="ATP13" i="33"/>
  <c r="ATP21" i="33"/>
  <c r="ATP9" i="33"/>
  <c r="ATD23" i="33"/>
  <c r="ASW23" i="33"/>
  <c r="ASX23" i="33" s="1"/>
  <c r="ASV23" i="33"/>
  <c r="ATD22" i="33"/>
  <c r="ATA22" i="33"/>
  <c r="ASW22" i="33"/>
  <c r="ASX22" i="33" s="1"/>
  <c r="ASV22" i="33"/>
  <c r="ATD21" i="33"/>
  <c r="ATA21" i="33"/>
  <c r="ASW21" i="33"/>
  <c r="ASV21" i="33"/>
  <c r="ATD20" i="33"/>
  <c r="ATA20" i="33"/>
  <c r="ASW20" i="33"/>
  <c r="ASV20" i="33"/>
  <c r="ASX20" i="33" s="1"/>
  <c r="ATD19" i="33"/>
  <c r="ATA19" i="33"/>
  <c r="ASW19" i="33"/>
  <c r="ASV19" i="33"/>
  <c r="ASX19" i="33" s="1"/>
  <c r="ATD18" i="33"/>
  <c r="ATA18" i="33"/>
  <c r="ASW18" i="33"/>
  <c r="ASV18" i="33"/>
  <c r="ASX18" i="33"/>
  <c r="ATD17" i="33"/>
  <c r="ATA17" i="33"/>
  <c r="ASW17" i="33"/>
  <c r="ASV17" i="33"/>
  <c r="ATD16" i="33"/>
  <c r="ATA16" i="33"/>
  <c r="ASW16" i="33"/>
  <c r="ASV16" i="33"/>
  <c r="ASX16" i="33"/>
  <c r="ATD15" i="33"/>
  <c r="ATA15" i="33"/>
  <c r="ASW15" i="33"/>
  <c r="ASX15" i="33" s="1"/>
  <c r="ASV15" i="33"/>
  <c r="ATD14" i="33"/>
  <c r="ATA14" i="33"/>
  <c r="ASW14" i="33"/>
  <c r="ASX14" i="33"/>
  <c r="ASV14" i="33"/>
  <c r="ATD13" i="33"/>
  <c r="ATA13" i="33"/>
  <c r="ASW13" i="33"/>
  <c r="ASX13" i="33" s="1"/>
  <c r="ASV13" i="33"/>
  <c r="ATD12" i="33"/>
  <c r="ATA12" i="33"/>
  <c r="ASW12" i="33"/>
  <c r="ASV12" i="33"/>
  <c r="ATD11" i="33"/>
  <c r="ATA11" i="33"/>
  <c r="ASW11" i="33"/>
  <c r="ASV11" i="33"/>
  <c r="ASX11" i="33" s="1"/>
  <c r="ATD10" i="33"/>
  <c r="ATA10" i="33"/>
  <c r="ASW10" i="33"/>
  <c r="ASX10" i="33" s="1"/>
  <c r="ASV10" i="33"/>
  <c r="ATD9" i="33"/>
  <c r="ATA9" i="33"/>
  <c r="ASW9" i="33"/>
  <c r="ASX9" i="33" s="1"/>
  <c r="ASV9" i="33"/>
  <c r="ATC8" i="33"/>
  <c r="ATB8" i="33"/>
  <c r="ASZ8" i="33"/>
  <c r="ATA8" i="33" s="1"/>
  <c r="ASY8" i="33"/>
  <c r="ASW8" i="33"/>
  <c r="ASX21" i="33"/>
  <c r="ASU23" i="33"/>
  <c r="ASN23" i="33"/>
  <c r="ASM23" i="33"/>
  <c r="ASO23" i="33"/>
  <c r="ASU22" i="33"/>
  <c r="ASR22" i="33"/>
  <c r="ASN22" i="33"/>
  <c r="ASM22" i="33"/>
  <c r="ASU21" i="33"/>
  <c r="ASR21" i="33"/>
  <c r="ASN21" i="33"/>
  <c r="ASM21" i="33"/>
  <c r="ASO21" i="33"/>
  <c r="ASU20" i="33"/>
  <c r="ASR20" i="33"/>
  <c r="ASN20" i="33"/>
  <c r="ASM20" i="33"/>
  <c r="ASU19" i="33"/>
  <c r="ASR19" i="33"/>
  <c r="ASN19" i="33"/>
  <c r="ASM19" i="33"/>
  <c r="ASU18" i="33"/>
  <c r="ASR18" i="33"/>
  <c r="ASN18" i="33"/>
  <c r="ASM18" i="33"/>
  <c r="ASU17" i="33"/>
  <c r="ASR17" i="33"/>
  <c r="ASN17" i="33"/>
  <c r="ASO17" i="33" s="1"/>
  <c r="ASM17" i="33"/>
  <c r="ASU16" i="33"/>
  <c r="ASR16" i="33"/>
  <c r="ASN16" i="33"/>
  <c r="ASM16" i="33"/>
  <c r="ASO16" i="33"/>
  <c r="ASU15" i="33"/>
  <c r="ASR15" i="33"/>
  <c r="ASN15" i="33"/>
  <c r="ASM15" i="33"/>
  <c r="ASU14" i="33"/>
  <c r="ASR14" i="33"/>
  <c r="ASN14" i="33"/>
  <c r="ASM14" i="33"/>
  <c r="ASO14" i="33"/>
  <c r="ASU13" i="33"/>
  <c r="ASR13" i="33"/>
  <c r="ASN13" i="33"/>
  <c r="ASM13" i="33"/>
  <c r="ASU12" i="33"/>
  <c r="ASR12" i="33"/>
  <c r="ASN12" i="33"/>
  <c r="ASM12" i="33"/>
  <c r="ASU11" i="33"/>
  <c r="ASR11" i="33"/>
  <c r="ASN11" i="33"/>
  <c r="ASM11" i="33"/>
  <c r="ASU10" i="33"/>
  <c r="ASR10" i="33"/>
  <c r="ASN10" i="33"/>
  <c r="ASM10" i="33"/>
  <c r="ASU9" i="33"/>
  <c r="ASR9" i="33"/>
  <c r="ASN9" i="33"/>
  <c r="ASM9" i="33"/>
  <c r="AST8" i="33"/>
  <c r="ASS8" i="33"/>
  <c r="ASQ8" i="33"/>
  <c r="ASR8" i="33" s="1"/>
  <c r="ASP8" i="33"/>
  <c r="FL10" i="45"/>
  <c r="FM10" i="45"/>
  <c r="FQ10" i="45"/>
  <c r="FT10" i="45"/>
  <c r="FU10" i="45"/>
  <c r="FV10" i="45"/>
  <c r="FZ10" i="45"/>
  <c r="GC10" i="45"/>
  <c r="GD10" i="45"/>
  <c r="GE10" i="45"/>
  <c r="GI10" i="45"/>
  <c r="GL10" i="45"/>
  <c r="GM10" i="45"/>
  <c r="GN10" i="45"/>
  <c r="GO10" i="45"/>
  <c r="GR10" i="45"/>
  <c r="GU10" i="45"/>
  <c r="GV10" i="45"/>
  <c r="GW10" i="45"/>
  <c r="HA10" i="45"/>
  <c r="HD10" i="45"/>
  <c r="HE10" i="45"/>
  <c r="HF10" i="45"/>
  <c r="HJ10" i="45"/>
  <c r="HM10" i="45"/>
  <c r="HQ10" i="45"/>
  <c r="HR10" i="45"/>
  <c r="HS10" i="45"/>
  <c r="HV10" i="45"/>
  <c r="HY10" i="45"/>
  <c r="HZ10" i="45"/>
  <c r="IA10" i="45"/>
  <c r="IE10" i="45"/>
  <c r="IH10" i="45"/>
  <c r="II10" i="45"/>
  <c r="IK10" i="45" s="1"/>
  <c r="IJ10" i="45"/>
  <c r="IN10" i="45"/>
  <c r="IQ10" i="45"/>
  <c r="IR10" i="45"/>
  <c r="IS10" i="45"/>
  <c r="IW10" i="45"/>
  <c r="IZ10" i="45"/>
  <c r="JA10" i="45"/>
  <c r="JB10" i="45"/>
  <c r="JF10" i="45"/>
  <c r="JI10" i="45"/>
  <c r="JJ10" i="45"/>
  <c r="JK10" i="45"/>
  <c r="JO10" i="45"/>
  <c r="JR10" i="45"/>
  <c r="FL11" i="45"/>
  <c r="HN11" i="45" s="1"/>
  <c r="FM11" i="45"/>
  <c r="FQ11" i="45"/>
  <c r="FT11" i="45"/>
  <c r="FU11" i="45"/>
  <c r="FV11" i="45"/>
  <c r="FW11" i="45"/>
  <c r="FZ11" i="45"/>
  <c r="GC11" i="45"/>
  <c r="GD11" i="45"/>
  <c r="GE11" i="45"/>
  <c r="GI11" i="45"/>
  <c r="GL11" i="45"/>
  <c r="GM11" i="45"/>
  <c r="GN11" i="45"/>
  <c r="GR11" i="45"/>
  <c r="GU11" i="45"/>
  <c r="GV11" i="45"/>
  <c r="GW11" i="45"/>
  <c r="HA11" i="45"/>
  <c r="HD11" i="45"/>
  <c r="HE11" i="45"/>
  <c r="HF11" i="45"/>
  <c r="HG11" i="45"/>
  <c r="HJ11" i="45"/>
  <c r="HM11" i="45"/>
  <c r="HQ11" i="45"/>
  <c r="HR11" i="45"/>
  <c r="HS11" i="45" s="1"/>
  <c r="HV11" i="45"/>
  <c r="HY11" i="45"/>
  <c r="HZ11" i="45"/>
  <c r="IA11" i="45"/>
  <c r="IE11" i="45"/>
  <c r="IH11" i="45"/>
  <c r="II11" i="45"/>
  <c r="IK11" i="45"/>
  <c r="IJ11" i="45"/>
  <c r="IN11" i="45"/>
  <c r="IQ11" i="45"/>
  <c r="IR11" i="45"/>
  <c r="IS11" i="45"/>
  <c r="IW11" i="45"/>
  <c r="IZ11" i="45"/>
  <c r="JA11" i="45"/>
  <c r="JB11" i="45"/>
  <c r="JF11" i="45"/>
  <c r="JI11" i="45"/>
  <c r="JJ11" i="45"/>
  <c r="JK11" i="45"/>
  <c r="JO11" i="45"/>
  <c r="JR11" i="45"/>
  <c r="FL12" i="45"/>
  <c r="FM12" i="45"/>
  <c r="FV12" i="45"/>
  <c r="FW12" i="45" s="1"/>
  <c r="GE12" i="45"/>
  <c r="GF12" i="45" s="1"/>
  <c r="GN12" i="45"/>
  <c r="GW12" i="45"/>
  <c r="GX12" i="45" s="1"/>
  <c r="FN12" i="45"/>
  <c r="FQ12" i="45"/>
  <c r="FT12" i="45"/>
  <c r="FU12" i="45"/>
  <c r="FZ12" i="45"/>
  <c r="GC12" i="45"/>
  <c r="GD12" i="45"/>
  <c r="GI12" i="45"/>
  <c r="GL12" i="45"/>
  <c r="GM12" i="45"/>
  <c r="GO12" i="45"/>
  <c r="GR12" i="45"/>
  <c r="GU12" i="45"/>
  <c r="GV12" i="45"/>
  <c r="HA12" i="45"/>
  <c r="HD12" i="45"/>
  <c r="HE12" i="45"/>
  <c r="HF12" i="45"/>
  <c r="HG12" i="45"/>
  <c r="HJ12" i="45"/>
  <c r="HM12" i="45"/>
  <c r="HQ12" i="45"/>
  <c r="HR12" i="45"/>
  <c r="HS12" i="45"/>
  <c r="HV12" i="45"/>
  <c r="HY12" i="45"/>
  <c r="HZ12" i="45"/>
  <c r="IA12" i="45"/>
  <c r="IE12" i="45"/>
  <c r="IH12" i="45"/>
  <c r="II12" i="45"/>
  <c r="IK12" i="45" s="1"/>
  <c r="IJ12" i="45"/>
  <c r="IN12" i="45"/>
  <c r="IQ12" i="45"/>
  <c r="IR12" i="45"/>
  <c r="IS12" i="45"/>
  <c r="IT12" i="45" s="1"/>
  <c r="IW12" i="45"/>
  <c r="IZ12" i="45"/>
  <c r="JA12" i="45"/>
  <c r="JB12" i="45"/>
  <c r="JF12" i="45"/>
  <c r="JI12" i="45"/>
  <c r="JJ12" i="45"/>
  <c r="JK12" i="45"/>
  <c r="JO12" i="45"/>
  <c r="JR12" i="45"/>
  <c r="FL13" i="45"/>
  <c r="FM13" i="45"/>
  <c r="FQ13" i="45"/>
  <c r="FT13" i="45"/>
  <c r="FU13" i="45"/>
  <c r="FV13" i="45"/>
  <c r="FZ13" i="45"/>
  <c r="GC13" i="45"/>
  <c r="GD13" i="45"/>
  <c r="GE13" i="45"/>
  <c r="GI13" i="45"/>
  <c r="GL13" i="45"/>
  <c r="GM13" i="45"/>
  <c r="GN13" i="45"/>
  <c r="GR13" i="45"/>
  <c r="GU13" i="45"/>
  <c r="GV13" i="45"/>
  <c r="GW13" i="45"/>
  <c r="HA13" i="45"/>
  <c r="HD13" i="45"/>
  <c r="HE13" i="45"/>
  <c r="HF13" i="45"/>
  <c r="HJ13" i="45"/>
  <c r="HM13" i="45"/>
  <c r="HQ13" i="45"/>
  <c r="HR13" i="45"/>
  <c r="HV13" i="45"/>
  <c r="HY13" i="45"/>
  <c r="HZ13" i="45"/>
  <c r="IA13" i="45"/>
  <c r="IE13" i="45"/>
  <c r="IH13" i="45"/>
  <c r="II13" i="45"/>
  <c r="IJ13" i="45"/>
  <c r="IN13" i="45"/>
  <c r="IQ13" i="45"/>
  <c r="IR13" i="45"/>
  <c r="IT13" i="45" s="1"/>
  <c r="IS13" i="45"/>
  <c r="IW13" i="45"/>
  <c r="IZ13" i="45"/>
  <c r="JA13" i="45"/>
  <c r="JB13" i="45"/>
  <c r="JF13" i="45"/>
  <c r="JI13" i="45"/>
  <c r="JJ13" i="45"/>
  <c r="JK13" i="45"/>
  <c r="JO13" i="45"/>
  <c r="JR13" i="45"/>
  <c r="FL14" i="45"/>
  <c r="FM14" i="45"/>
  <c r="FQ14" i="45"/>
  <c r="FT14" i="45"/>
  <c r="FU14" i="45"/>
  <c r="FV14" i="45"/>
  <c r="FW14" i="45" s="1"/>
  <c r="FZ14" i="45"/>
  <c r="GC14" i="45"/>
  <c r="GD14" i="45"/>
  <c r="GE14" i="45"/>
  <c r="GI14" i="45"/>
  <c r="GL14" i="45"/>
  <c r="GM14" i="45"/>
  <c r="GN14" i="45"/>
  <c r="GO14" i="45" s="1"/>
  <c r="GR14" i="45"/>
  <c r="GU14" i="45"/>
  <c r="GV14" i="45"/>
  <c r="GW14" i="45"/>
  <c r="HA14" i="45"/>
  <c r="HD14" i="45"/>
  <c r="HE14" i="45"/>
  <c r="HF14" i="45"/>
  <c r="HJ14" i="45"/>
  <c r="HM14" i="45"/>
  <c r="HQ14" i="45"/>
  <c r="HR14" i="45"/>
  <c r="HS14" i="45"/>
  <c r="HV14" i="45"/>
  <c r="HY14" i="45"/>
  <c r="HZ14" i="45"/>
  <c r="IA14" i="45"/>
  <c r="IE14" i="45"/>
  <c r="IH14" i="45"/>
  <c r="II14" i="45"/>
  <c r="IK14" i="45" s="1"/>
  <c r="IJ14" i="45"/>
  <c r="IN14" i="45"/>
  <c r="IQ14" i="45"/>
  <c r="IR14" i="45"/>
  <c r="IS14" i="45"/>
  <c r="IW14" i="45"/>
  <c r="IZ14" i="45"/>
  <c r="JA14" i="45"/>
  <c r="JB14" i="45"/>
  <c r="JF14" i="45"/>
  <c r="JI14" i="45"/>
  <c r="JJ14" i="45"/>
  <c r="JK14" i="45"/>
  <c r="JO14" i="45"/>
  <c r="JR14" i="45"/>
  <c r="FL15" i="45"/>
  <c r="FL8" i="45" s="1"/>
  <c r="FM15" i="45"/>
  <c r="HO15" i="45" s="1"/>
  <c r="FQ15" i="45"/>
  <c r="FT15" i="45"/>
  <c r="FU15" i="45"/>
  <c r="FV15" i="45"/>
  <c r="FW15" i="45"/>
  <c r="FZ15" i="45"/>
  <c r="GC15" i="45"/>
  <c r="GD15" i="45"/>
  <c r="GE15" i="45"/>
  <c r="GI15" i="45"/>
  <c r="GL15" i="45"/>
  <c r="GM15" i="45"/>
  <c r="GO15" i="45" s="1"/>
  <c r="GN15" i="45"/>
  <c r="GR15" i="45"/>
  <c r="GU15" i="45"/>
  <c r="GV15" i="45"/>
  <c r="GW15" i="45"/>
  <c r="HA15" i="45"/>
  <c r="HD15" i="45"/>
  <c r="HE15" i="45"/>
  <c r="HF15" i="45"/>
  <c r="HG15" i="45"/>
  <c r="HJ15" i="45"/>
  <c r="HM15" i="45"/>
  <c r="HQ15" i="45"/>
  <c r="HR15" i="45"/>
  <c r="HS15" i="45"/>
  <c r="HV15" i="45"/>
  <c r="HY15" i="45"/>
  <c r="HZ15" i="45"/>
  <c r="IA15" i="45"/>
  <c r="IE15" i="45"/>
  <c r="IH15" i="45"/>
  <c r="II15" i="45"/>
  <c r="IJ15" i="45"/>
  <c r="IK15" i="45" s="1"/>
  <c r="IN15" i="45"/>
  <c r="IQ15" i="45"/>
  <c r="IR15" i="45"/>
  <c r="IS15" i="45"/>
  <c r="IT15" i="45" s="1"/>
  <c r="IW15" i="45"/>
  <c r="IZ15" i="45"/>
  <c r="JA15" i="45"/>
  <c r="JB15" i="45"/>
  <c r="JF15" i="45"/>
  <c r="JI15" i="45"/>
  <c r="JJ15" i="45"/>
  <c r="JK15" i="45"/>
  <c r="JO15" i="45"/>
  <c r="JR15" i="45"/>
  <c r="FL16" i="45"/>
  <c r="FM16" i="45"/>
  <c r="FQ16" i="45"/>
  <c r="FT16" i="45"/>
  <c r="FV16" i="45"/>
  <c r="HO16" i="45" s="1"/>
  <c r="FZ16" i="45"/>
  <c r="GC16" i="45"/>
  <c r="GD16" i="45"/>
  <c r="GE16" i="45"/>
  <c r="GI16" i="45"/>
  <c r="GL16" i="45"/>
  <c r="GM16" i="45"/>
  <c r="HN16" i="45" s="1"/>
  <c r="GN16" i="45"/>
  <c r="GR16" i="45"/>
  <c r="GU16" i="45"/>
  <c r="GV16" i="45"/>
  <c r="GW16" i="45"/>
  <c r="HA16" i="45"/>
  <c r="HD16" i="45"/>
  <c r="HE16" i="45"/>
  <c r="HF16" i="45"/>
  <c r="HJ16" i="45"/>
  <c r="HM16" i="45"/>
  <c r="HQ16" i="45"/>
  <c r="HR16" i="45"/>
  <c r="HV16" i="45"/>
  <c r="HY16" i="45"/>
  <c r="HZ16" i="45"/>
  <c r="IA16" i="45"/>
  <c r="IE16" i="45"/>
  <c r="IH16" i="45"/>
  <c r="II16" i="45"/>
  <c r="IJ16" i="45"/>
  <c r="IN16" i="45"/>
  <c r="IQ16" i="45"/>
  <c r="IR16" i="45"/>
  <c r="IS16" i="45"/>
  <c r="IW16" i="45"/>
  <c r="IZ16" i="45"/>
  <c r="JA16" i="45"/>
  <c r="JB16" i="45"/>
  <c r="JF16" i="45"/>
  <c r="JI16" i="45"/>
  <c r="JJ16" i="45"/>
  <c r="JK16" i="45"/>
  <c r="JO16" i="45"/>
  <c r="JR16" i="45"/>
  <c r="HQ17" i="45"/>
  <c r="HR17" i="45"/>
  <c r="HV17" i="45"/>
  <c r="HY17" i="45"/>
  <c r="HZ17" i="45"/>
  <c r="IA17" i="45"/>
  <c r="IB17" i="45" s="1"/>
  <c r="IE17" i="45"/>
  <c r="IH17" i="45"/>
  <c r="II17" i="45"/>
  <c r="IJ17" i="45"/>
  <c r="IN17" i="45"/>
  <c r="IQ17" i="45"/>
  <c r="IR17" i="45"/>
  <c r="IS17" i="45"/>
  <c r="IW17" i="45"/>
  <c r="IZ17" i="45"/>
  <c r="JA17" i="45"/>
  <c r="JB17" i="45"/>
  <c r="JF17" i="45"/>
  <c r="JI17" i="45"/>
  <c r="JJ17" i="45"/>
  <c r="JK17" i="45"/>
  <c r="JO17" i="45"/>
  <c r="JR17" i="45"/>
  <c r="FL18" i="45"/>
  <c r="FM18" i="45"/>
  <c r="HO18" i="45"/>
  <c r="FQ18" i="45"/>
  <c r="FT18" i="45"/>
  <c r="FV18" i="45"/>
  <c r="FZ18" i="45"/>
  <c r="GC18" i="45"/>
  <c r="GD18" i="45"/>
  <c r="HN18" i="45" s="1"/>
  <c r="GE18" i="45"/>
  <c r="GI18" i="45"/>
  <c r="GL18" i="45"/>
  <c r="GM18" i="45"/>
  <c r="GN18" i="45"/>
  <c r="GR18" i="45"/>
  <c r="GU18" i="45"/>
  <c r="HA18" i="45"/>
  <c r="HD18" i="45"/>
  <c r="HE18" i="45"/>
  <c r="HF18" i="45"/>
  <c r="HG18" i="45"/>
  <c r="HJ18" i="45"/>
  <c r="HM18" i="45"/>
  <c r="HQ18" i="45"/>
  <c r="HR18" i="45"/>
  <c r="HV18" i="45"/>
  <c r="HY18" i="45"/>
  <c r="HZ18" i="45"/>
  <c r="IA18" i="45"/>
  <c r="IE18" i="45"/>
  <c r="IH18" i="45"/>
  <c r="II18" i="45"/>
  <c r="IJ18" i="45"/>
  <c r="IN18" i="45"/>
  <c r="IQ18" i="45"/>
  <c r="IR18" i="45"/>
  <c r="IS18" i="45"/>
  <c r="IT18" i="45"/>
  <c r="IW18" i="45"/>
  <c r="IZ18" i="45"/>
  <c r="JA18" i="45"/>
  <c r="JB18" i="45"/>
  <c r="JF18" i="45"/>
  <c r="JI18" i="45"/>
  <c r="JJ18" i="45"/>
  <c r="JK18" i="45"/>
  <c r="JO18" i="45"/>
  <c r="JR18" i="45"/>
  <c r="FL19" i="45"/>
  <c r="FM19" i="45"/>
  <c r="FQ19" i="45"/>
  <c r="FT19" i="45"/>
  <c r="FU19" i="45"/>
  <c r="FV19" i="45"/>
  <c r="FZ19" i="45"/>
  <c r="GC19" i="45"/>
  <c r="GD19" i="45"/>
  <c r="GF19" i="45" s="1"/>
  <c r="GE19" i="45"/>
  <c r="GI19" i="45"/>
  <c r="GL19" i="45"/>
  <c r="GM19" i="45"/>
  <c r="GN19" i="45"/>
  <c r="GR19" i="45"/>
  <c r="GU19" i="45"/>
  <c r="GV19" i="45"/>
  <c r="GW19" i="45"/>
  <c r="HA19" i="45"/>
  <c r="HD19" i="45"/>
  <c r="HE19" i="45"/>
  <c r="HF19" i="45"/>
  <c r="HJ19" i="45"/>
  <c r="HM19" i="45"/>
  <c r="HQ19" i="45"/>
  <c r="HR19" i="45"/>
  <c r="HV19" i="45"/>
  <c r="HY19" i="45"/>
  <c r="HZ19" i="45"/>
  <c r="IA19" i="45"/>
  <c r="IE19" i="45"/>
  <c r="IH19" i="45"/>
  <c r="II19" i="45"/>
  <c r="IJ19" i="45"/>
  <c r="IK19" i="45" s="1"/>
  <c r="IN19" i="45"/>
  <c r="IQ19" i="45"/>
  <c r="IR19" i="45"/>
  <c r="IS19" i="45"/>
  <c r="IW19" i="45"/>
  <c r="IZ19" i="45"/>
  <c r="JA19" i="45"/>
  <c r="JB19" i="45"/>
  <c r="JF19" i="45"/>
  <c r="JI19" i="45"/>
  <c r="JJ19" i="45"/>
  <c r="JK19" i="45"/>
  <c r="JO19" i="45"/>
  <c r="JR19" i="45"/>
  <c r="FL20" i="45"/>
  <c r="FM20" i="45"/>
  <c r="FQ20" i="45"/>
  <c r="FT20" i="45"/>
  <c r="FU20" i="45"/>
  <c r="FV20" i="45"/>
  <c r="FZ20" i="45"/>
  <c r="GC20" i="45"/>
  <c r="GD20" i="45"/>
  <c r="GE20" i="45"/>
  <c r="GI20" i="45"/>
  <c r="GL20" i="45"/>
  <c r="GM20" i="45"/>
  <c r="GN20" i="45"/>
  <c r="GR20" i="45"/>
  <c r="GU20" i="45"/>
  <c r="GV20" i="45"/>
  <c r="GW20" i="45"/>
  <c r="HA20" i="45"/>
  <c r="HD20" i="45"/>
  <c r="HE20" i="45"/>
  <c r="HF20" i="45"/>
  <c r="HG20" i="45"/>
  <c r="HJ20" i="45"/>
  <c r="HM20" i="45"/>
  <c r="HQ20" i="45"/>
  <c r="HR20" i="45"/>
  <c r="HS20" i="45"/>
  <c r="HV20" i="45"/>
  <c r="HY20" i="45"/>
  <c r="HZ20" i="45"/>
  <c r="IA20" i="45"/>
  <c r="IE20" i="45"/>
  <c r="IH20" i="45"/>
  <c r="II20" i="45"/>
  <c r="IJ20" i="45"/>
  <c r="IN20" i="45"/>
  <c r="IQ20" i="45"/>
  <c r="IR20" i="45"/>
  <c r="IS20" i="45"/>
  <c r="IW20" i="45"/>
  <c r="IZ20" i="45"/>
  <c r="JA20" i="45"/>
  <c r="JB20" i="45"/>
  <c r="JF20" i="45"/>
  <c r="JI20" i="45"/>
  <c r="JJ20" i="45"/>
  <c r="JK20" i="45"/>
  <c r="JO20" i="45"/>
  <c r="JR20" i="45"/>
  <c r="FL22" i="45"/>
  <c r="FM22" i="45"/>
  <c r="FQ22" i="45"/>
  <c r="FT22" i="45"/>
  <c r="FU22" i="45"/>
  <c r="FV22" i="45"/>
  <c r="FZ22" i="45"/>
  <c r="GC22" i="45"/>
  <c r="GD22" i="45"/>
  <c r="GE22" i="45"/>
  <c r="GI22" i="45"/>
  <c r="GL22" i="45"/>
  <c r="GM22" i="45"/>
  <c r="GN22" i="45"/>
  <c r="GR22" i="45"/>
  <c r="GU22" i="45"/>
  <c r="GV22" i="45"/>
  <c r="GW22" i="45"/>
  <c r="HA22" i="45"/>
  <c r="HD22" i="45"/>
  <c r="HE22" i="45"/>
  <c r="HF22" i="45"/>
  <c r="HJ22" i="45"/>
  <c r="HM22" i="45"/>
  <c r="HQ22" i="45"/>
  <c r="HR22" i="45"/>
  <c r="HV22" i="45"/>
  <c r="HY22" i="45"/>
  <c r="HZ22" i="45"/>
  <c r="IA22" i="45"/>
  <c r="IE22" i="45"/>
  <c r="IH22" i="45"/>
  <c r="II22" i="45"/>
  <c r="IJ22" i="45"/>
  <c r="IN22" i="45"/>
  <c r="IQ22" i="45"/>
  <c r="IR22" i="45"/>
  <c r="IS22" i="45"/>
  <c r="IT22" i="45" s="1"/>
  <c r="IW22" i="45"/>
  <c r="IZ22" i="45"/>
  <c r="JA22" i="45"/>
  <c r="JB22" i="45"/>
  <c r="JF22" i="45"/>
  <c r="JI22" i="45"/>
  <c r="JJ22" i="45"/>
  <c r="JK22" i="45"/>
  <c r="JO22" i="45"/>
  <c r="JR22" i="45"/>
  <c r="AP8" i="45"/>
  <c r="FL23" i="45"/>
  <c r="FM23" i="45"/>
  <c r="FT23" i="45"/>
  <c r="FU23" i="45"/>
  <c r="FV23" i="45"/>
  <c r="FW23" i="45" s="1"/>
  <c r="GC23" i="45"/>
  <c r="GD23" i="45"/>
  <c r="GE23" i="45"/>
  <c r="GL23" i="45"/>
  <c r="GM23" i="45"/>
  <c r="GN23" i="45"/>
  <c r="GO23" i="45"/>
  <c r="GU23" i="45"/>
  <c r="GV23" i="45"/>
  <c r="GW23" i="45"/>
  <c r="HD23" i="45"/>
  <c r="HE23" i="45"/>
  <c r="HF23" i="45"/>
  <c r="HG23" i="45"/>
  <c r="HM23" i="45"/>
  <c r="HQ23" i="45"/>
  <c r="HR23" i="45"/>
  <c r="HY23" i="45"/>
  <c r="HZ23" i="45"/>
  <c r="IA23" i="45"/>
  <c r="IB23" i="45"/>
  <c r="IH23" i="45"/>
  <c r="II23" i="45"/>
  <c r="IJ23" i="45"/>
  <c r="IK23" i="45"/>
  <c r="IQ23" i="45"/>
  <c r="IR23" i="45"/>
  <c r="IT23" i="45" s="1"/>
  <c r="IS23" i="45"/>
  <c r="IZ23" i="45"/>
  <c r="JA23" i="45"/>
  <c r="JB23" i="45"/>
  <c r="JC23" i="45" s="1"/>
  <c r="JI23" i="45"/>
  <c r="JJ23" i="45"/>
  <c r="JK23" i="45"/>
  <c r="JL23" i="45"/>
  <c r="JR23" i="45"/>
  <c r="EI8" i="45"/>
  <c r="FM9" i="45"/>
  <c r="FQ9" i="45"/>
  <c r="FT9" i="45"/>
  <c r="FU9" i="45"/>
  <c r="FV9" i="45"/>
  <c r="FW9" i="45"/>
  <c r="FZ9" i="45"/>
  <c r="GC9" i="45"/>
  <c r="GD9" i="45"/>
  <c r="GE9" i="45"/>
  <c r="GI9" i="45"/>
  <c r="GL9" i="45"/>
  <c r="GM9" i="45"/>
  <c r="GN9" i="45"/>
  <c r="GO9" i="45"/>
  <c r="GR9" i="45"/>
  <c r="GU9" i="45"/>
  <c r="GV9" i="45"/>
  <c r="GV8" i="45" s="1"/>
  <c r="GW9" i="45"/>
  <c r="HA9" i="45"/>
  <c r="HD9" i="45"/>
  <c r="HE9" i="45"/>
  <c r="HF9" i="45"/>
  <c r="HJ9" i="45"/>
  <c r="HM9" i="45"/>
  <c r="HQ9" i="45"/>
  <c r="HQ8" i="45" s="1"/>
  <c r="HR9" i="45"/>
  <c r="HS9" i="45"/>
  <c r="HV9" i="45"/>
  <c r="HY9" i="45"/>
  <c r="HZ9" i="45"/>
  <c r="IA9" i="45"/>
  <c r="IE9" i="45"/>
  <c r="IH9" i="45"/>
  <c r="II9" i="45"/>
  <c r="IJ9" i="45"/>
  <c r="IK9" i="45" s="1"/>
  <c r="IN9" i="45"/>
  <c r="IQ9" i="45"/>
  <c r="IR9" i="45"/>
  <c r="IS9" i="45"/>
  <c r="IW9" i="45"/>
  <c r="IZ9" i="45"/>
  <c r="JA9" i="45"/>
  <c r="JB9" i="45"/>
  <c r="JF9" i="45"/>
  <c r="JI9" i="45"/>
  <c r="JJ9" i="45"/>
  <c r="JK9" i="45"/>
  <c r="JO9" i="45"/>
  <c r="JR9" i="45"/>
  <c r="JQ8" i="45"/>
  <c r="JP8" i="45"/>
  <c r="JN8" i="45"/>
  <c r="JM8" i="45"/>
  <c r="JH8" i="45"/>
  <c r="JG8" i="45"/>
  <c r="JE8" i="45"/>
  <c r="JD8" i="45"/>
  <c r="JF8" i="45"/>
  <c r="IY8" i="45"/>
  <c r="IX8" i="45"/>
  <c r="IV8" i="45"/>
  <c r="IU8" i="45"/>
  <c r="IP8" i="45"/>
  <c r="IO8" i="45"/>
  <c r="IM8" i="45"/>
  <c r="IL8" i="45"/>
  <c r="IN8" i="45" s="1"/>
  <c r="IG8" i="45"/>
  <c r="IF8" i="45"/>
  <c r="IH8" i="45"/>
  <c r="ID8" i="45"/>
  <c r="IC8" i="45"/>
  <c r="HX8" i="45"/>
  <c r="HW8" i="45"/>
  <c r="HY8" i="45"/>
  <c r="HU8" i="45"/>
  <c r="HV8" i="45" s="1"/>
  <c r="HT8" i="45"/>
  <c r="HL8" i="45"/>
  <c r="HK8" i="45"/>
  <c r="HI8" i="45"/>
  <c r="HJ8" i="45"/>
  <c r="HH8" i="45"/>
  <c r="HC8" i="45"/>
  <c r="HD8" i="45" s="1"/>
  <c r="HB8" i="45"/>
  <c r="GZ8" i="45"/>
  <c r="GY8" i="45"/>
  <c r="GT8" i="45"/>
  <c r="GS8" i="45"/>
  <c r="GQ8" i="45"/>
  <c r="GP8" i="45"/>
  <c r="GR8" i="45" s="1"/>
  <c r="GK8" i="45"/>
  <c r="GL8" i="45" s="1"/>
  <c r="GJ8" i="45"/>
  <c r="GH8" i="45"/>
  <c r="GG8" i="45"/>
  <c r="GI8" i="45" s="1"/>
  <c r="GB8" i="45"/>
  <c r="GA8" i="45"/>
  <c r="FY8" i="45"/>
  <c r="FX8" i="45"/>
  <c r="FS8" i="45"/>
  <c r="FR8" i="45"/>
  <c r="FT8" i="45" s="1"/>
  <c r="FP8" i="45"/>
  <c r="FO8" i="45"/>
  <c r="FG8" i="45"/>
  <c r="FF8" i="45"/>
  <c r="FD8" i="45"/>
  <c r="FC8" i="45"/>
  <c r="EX8" i="45"/>
  <c r="EW8" i="45"/>
  <c r="EU8" i="45"/>
  <c r="ET8" i="45"/>
  <c r="EV8" i="45"/>
  <c r="EO8" i="45"/>
  <c r="EN8" i="45"/>
  <c r="EL8" i="45"/>
  <c r="EK8" i="45"/>
  <c r="EM8" i="45"/>
  <c r="EF8" i="45"/>
  <c r="EE8" i="45"/>
  <c r="EC8" i="45"/>
  <c r="EB8" i="45"/>
  <c r="DW8" i="45"/>
  <c r="DV8" i="45"/>
  <c r="DX8" i="45"/>
  <c r="DT8" i="45"/>
  <c r="DS8" i="45"/>
  <c r="DU8" i="45" s="1"/>
  <c r="DP8" i="45"/>
  <c r="DN8" i="45"/>
  <c r="DO8" i="45"/>
  <c r="DM8" i="45"/>
  <c r="DK8" i="45"/>
  <c r="DJ8" i="45"/>
  <c r="DB8" i="45"/>
  <c r="DA8" i="45"/>
  <c r="CY8" i="45"/>
  <c r="CX8" i="45"/>
  <c r="CS8" i="45"/>
  <c r="CT8" i="45" s="1"/>
  <c r="CR8" i="45"/>
  <c r="CP8" i="45"/>
  <c r="CO8" i="45"/>
  <c r="CJ8" i="45"/>
  <c r="CI8" i="45"/>
  <c r="BX8" i="45"/>
  <c r="BW8" i="45"/>
  <c r="BY8" i="45" s="1"/>
  <c r="ASL23" i="33"/>
  <c r="ASE23" i="33"/>
  <c r="ASD23" i="33"/>
  <c r="ASF23" i="33" s="1"/>
  <c r="ASL22" i="33"/>
  <c r="ASI22" i="33"/>
  <c r="ASE22" i="33"/>
  <c r="ASF22" i="33" s="1"/>
  <c r="ASD22" i="33"/>
  <c r="ASL21" i="33"/>
  <c r="ASI21" i="33"/>
  <c r="ASE21" i="33"/>
  <c r="ASF21" i="33" s="1"/>
  <c r="ASD21" i="33"/>
  <c r="ASL20" i="33"/>
  <c r="ASI20" i="33"/>
  <c r="ASE20" i="33"/>
  <c r="ASD20" i="33"/>
  <c r="ASF20" i="33"/>
  <c r="ASL19" i="33"/>
  <c r="ASI19" i="33"/>
  <c r="ASE19" i="33"/>
  <c r="ASD19" i="33"/>
  <c r="ASF19" i="33"/>
  <c r="ASL18" i="33"/>
  <c r="ASI18" i="33"/>
  <c r="ASE18" i="33"/>
  <c r="ASD18" i="33"/>
  <c r="ASF18" i="33"/>
  <c r="ASL17" i="33"/>
  <c r="ASI17" i="33"/>
  <c r="ASE17" i="33"/>
  <c r="ASD17" i="33"/>
  <c r="ASL16" i="33"/>
  <c r="ASI16" i="33"/>
  <c r="ASE16" i="33"/>
  <c r="ASF16" i="33" s="1"/>
  <c r="ASD16" i="33"/>
  <c r="ASL15" i="33"/>
  <c r="ASI15" i="33"/>
  <c r="ASE15" i="33"/>
  <c r="ASD15" i="33"/>
  <c r="ASF15" i="33"/>
  <c r="ASL14" i="33"/>
  <c r="ASI14" i="33"/>
  <c r="ASE14" i="33"/>
  <c r="ASD14" i="33"/>
  <c r="ASF14" i="33"/>
  <c r="ASL13" i="33"/>
  <c r="ASI13" i="33"/>
  <c r="ASE13" i="33"/>
  <c r="ASD13" i="33"/>
  <c r="ASF13" i="33"/>
  <c r="ASL12" i="33"/>
  <c r="ASI12" i="33"/>
  <c r="ASE12" i="33"/>
  <c r="ASD12" i="33"/>
  <c r="ASF12" i="33" s="1"/>
  <c r="ASL11" i="33"/>
  <c r="ASI11" i="33"/>
  <c r="ASE11" i="33"/>
  <c r="ASF11" i="33" s="1"/>
  <c r="ASD11" i="33"/>
  <c r="ASL10" i="33"/>
  <c r="ASI10" i="33"/>
  <c r="ASE10" i="33"/>
  <c r="ASF10" i="33" s="1"/>
  <c r="ASD10" i="33"/>
  <c r="ASL9" i="33"/>
  <c r="ASI9" i="33"/>
  <c r="ASE9" i="33"/>
  <c r="ASD9" i="33"/>
  <c r="ASF9" i="33"/>
  <c r="ASK8" i="33"/>
  <c r="ASJ8" i="33"/>
  <c r="ASL8" i="33" s="1"/>
  <c r="ASH8" i="33"/>
  <c r="ASG8" i="33"/>
  <c r="AJ8" i="45"/>
  <c r="AL8" i="45"/>
  <c r="AK8" i="45"/>
  <c r="AM8" i="45"/>
  <c r="AN8" i="45"/>
  <c r="AO8" i="45" s="1"/>
  <c r="AS8" i="45"/>
  <c r="AU8" i="45"/>
  <c r="AT8" i="45"/>
  <c r="AV8" i="45"/>
  <c r="AW8" i="45"/>
  <c r="BE8" i="45"/>
  <c r="BF8" i="45"/>
  <c r="BH8" i="45"/>
  <c r="BI8" i="45"/>
  <c r="BJ8" i="45" s="1"/>
  <c r="BL8" i="45"/>
  <c r="BN8" i="45"/>
  <c r="BP8" i="45" s="1"/>
  <c r="BO8" i="45"/>
  <c r="BQ8" i="45"/>
  <c r="BR8" i="45"/>
  <c r="BS8" i="45"/>
  <c r="ARN10" i="28"/>
  <c r="ARO10" i="28"/>
  <c r="ARN11" i="28"/>
  <c r="ARO11" i="28"/>
  <c r="ARN12" i="28"/>
  <c r="ARO12" i="28"/>
  <c r="ARN13" i="28"/>
  <c r="ARO13" i="28"/>
  <c r="ARN14" i="28"/>
  <c r="ARO14" i="28"/>
  <c r="ARN15" i="28"/>
  <c r="ARO15" i="28"/>
  <c r="ARN16" i="28"/>
  <c r="ARO16" i="28"/>
  <c r="ARN17" i="28"/>
  <c r="ARO17" i="28"/>
  <c r="ARN18" i="28"/>
  <c r="ARO18" i="28"/>
  <c r="ARN19" i="28"/>
  <c r="ARO19" i="28"/>
  <c r="ARN20" i="28"/>
  <c r="ARO20" i="28"/>
  <c r="ARN21" i="28"/>
  <c r="ARO21" i="28"/>
  <c r="ARN22" i="28"/>
  <c r="ARO22" i="28"/>
  <c r="ARN23" i="28"/>
  <c r="ARO23" i="28"/>
  <c r="ARN9" i="28"/>
  <c r="ARO9" i="28"/>
  <c r="ARK23" i="28"/>
  <c r="ARD23" i="28"/>
  <c r="ARC23" i="28"/>
  <c r="ARK22" i="28"/>
  <c r="ARH22" i="28"/>
  <c r="ARD22" i="28"/>
  <c r="ARE22" i="28"/>
  <c r="ARC22" i="28"/>
  <c r="ARK21" i="28"/>
  <c r="ARH21" i="28"/>
  <c r="ARD21" i="28"/>
  <c r="ARC21" i="28"/>
  <c r="ARE21" i="28" s="1"/>
  <c r="ARK20" i="28"/>
  <c r="ARH20" i="28"/>
  <c r="ARD20" i="28"/>
  <c r="ARC20" i="28"/>
  <c r="ARE20" i="28" s="1"/>
  <c r="ARK19" i="28"/>
  <c r="ARH19" i="28"/>
  <c r="ARD19" i="28"/>
  <c r="ARC19" i="28"/>
  <c r="ARK18" i="28"/>
  <c r="ARH18" i="28"/>
  <c r="ARD18" i="28"/>
  <c r="ARE18" i="28"/>
  <c r="ARC18" i="28"/>
  <c r="ARK17" i="28"/>
  <c r="ARH17" i="28"/>
  <c r="ARD17" i="28"/>
  <c r="ARC17" i="28"/>
  <c r="ARK16" i="28"/>
  <c r="ARH16" i="28"/>
  <c r="ARD16" i="28"/>
  <c r="ARE16" i="28" s="1"/>
  <c r="ARC16" i="28"/>
  <c r="ARK15" i="28"/>
  <c r="ARH15" i="28"/>
  <c r="ARD15" i="28"/>
  <c r="ARC15" i="28"/>
  <c r="ARK14" i="28"/>
  <c r="ARH14" i="28"/>
  <c r="ARD14" i="28"/>
  <c r="ARE14" i="28"/>
  <c r="ARC14" i="28"/>
  <c r="ARK13" i="28"/>
  <c r="ARH13" i="28"/>
  <c r="ARD13" i="28"/>
  <c r="ARC13" i="28"/>
  <c r="ARE13" i="28" s="1"/>
  <c r="ARK12" i="28"/>
  <c r="ARH12" i="28"/>
  <c r="ARD12" i="28"/>
  <c r="ARC12" i="28"/>
  <c r="ARE12" i="28" s="1"/>
  <c r="ARK11" i="28"/>
  <c r="ARH11" i="28"/>
  <c r="ARD11" i="28"/>
  <c r="ARC11" i="28"/>
  <c r="ARK10" i="28"/>
  <c r="ARH10" i="28"/>
  <c r="ARD10" i="28"/>
  <c r="ARE10" i="28"/>
  <c r="ARC10" i="28"/>
  <c r="ARK9" i="28"/>
  <c r="ARH9" i="28"/>
  <c r="ARD9" i="28"/>
  <c r="ARC9" i="28"/>
  <c r="ARE9" i="28" s="1"/>
  <c r="ARJ8" i="28"/>
  <c r="ARI8" i="28"/>
  <c r="ARK8" i="28" s="1"/>
  <c r="ARG8" i="28"/>
  <c r="ARH8" i="28" s="1"/>
  <c r="ARF8" i="28"/>
  <c r="ARD8" i="28"/>
  <c r="ASC23" i="33"/>
  <c r="ARV23" i="33"/>
  <c r="ARU23" i="33"/>
  <c r="ARW23" i="33"/>
  <c r="ASC22" i="33"/>
  <c r="ARZ22" i="33"/>
  <c r="ARV22" i="33"/>
  <c r="ARW22" i="33" s="1"/>
  <c r="ARU22" i="33"/>
  <c r="ASC21" i="33"/>
  <c r="ARZ21" i="33"/>
  <c r="ARV21" i="33"/>
  <c r="ARU21" i="33"/>
  <c r="ASC20" i="33"/>
  <c r="ARZ20" i="33"/>
  <c r="ARV20" i="33"/>
  <c r="ARW20" i="33" s="1"/>
  <c r="ARU20" i="33"/>
  <c r="ASC19" i="33"/>
  <c r="ARZ19" i="33"/>
  <c r="ARV19" i="33"/>
  <c r="ARU19" i="33"/>
  <c r="ASC18" i="33"/>
  <c r="ARZ18" i="33"/>
  <c r="ARV18" i="33"/>
  <c r="ARU18" i="33"/>
  <c r="ASC17" i="33"/>
  <c r="ARZ17" i="33"/>
  <c r="ARV17" i="33"/>
  <c r="ARW17" i="33" s="1"/>
  <c r="ARU17" i="33"/>
  <c r="ASC16" i="33"/>
  <c r="ARZ16" i="33"/>
  <c r="ARV16" i="33"/>
  <c r="ARW16" i="33" s="1"/>
  <c r="ARU16" i="33"/>
  <c r="ASC15" i="33"/>
  <c r="ARZ15" i="33"/>
  <c r="ARV15" i="33"/>
  <c r="ARW15" i="33" s="1"/>
  <c r="ARU15" i="33"/>
  <c r="ASC14" i="33"/>
  <c r="ARZ14" i="33"/>
  <c r="ARV14" i="33"/>
  <c r="ARW14" i="33" s="1"/>
  <c r="ARU14" i="33"/>
  <c r="ASC13" i="33"/>
  <c r="ARZ13" i="33"/>
  <c r="ARV13" i="33"/>
  <c r="ARW13" i="33" s="1"/>
  <c r="ARU13" i="33"/>
  <c r="ASC12" i="33"/>
  <c r="ARZ12" i="33"/>
  <c r="ARV12" i="33"/>
  <c r="ARU12" i="33"/>
  <c r="ARW12" i="33"/>
  <c r="ASC11" i="33"/>
  <c r="ARZ11" i="33"/>
  <c r="ARV11" i="33"/>
  <c r="ARU11" i="33"/>
  <c r="ARU8" i="33" s="1"/>
  <c r="ASC10" i="33"/>
  <c r="ARZ10" i="33"/>
  <c r="ARV10" i="33"/>
  <c r="ARU10" i="33"/>
  <c r="ARW10" i="33"/>
  <c r="ASC9" i="33"/>
  <c r="ARZ9" i="33"/>
  <c r="ARV9" i="33"/>
  <c r="ARW9" i="33" s="1"/>
  <c r="ARU9" i="33"/>
  <c r="ASB8" i="33"/>
  <c r="ASA8" i="33"/>
  <c r="ARY8" i="33"/>
  <c r="ARZ8" i="33"/>
  <c r="ARX8" i="33"/>
  <c r="ARE23" i="28"/>
  <c r="ARW18" i="33"/>
  <c r="ARW19" i="33"/>
  <c r="ARW21" i="33"/>
  <c r="ARE11" i="28"/>
  <c r="ARE15" i="28"/>
  <c r="ARE17" i="28"/>
  <c r="ARE19" i="28"/>
  <c r="ARB23" i="28"/>
  <c r="AQU23" i="28"/>
  <c r="AQT23" i="28"/>
  <c r="AQV23" i="28"/>
  <c r="ARB22" i="28"/>
  <c r="AQY22" i="28"/>
  <c r="AQU22" i="28"/>
  <c r="AQT22" i="28"/>
  <c r="AQV22" i="28"/>
  <c r="ARB21" i="28"/>
  <c r="AQY21" i="28"/>
  <c r="AQU21" i="28"/>
  <c r="AQT21" i="28"/>
  <c r="AQV21" i="28"/>
  <c r="ARB20" i="28"/>
  <c r="AQY20" i="28"/>
  <c r="AQU20" i="28"/>
  <c r="AQT20" i="28"/>
  <c r="AQV20" i="28"/>
  <c r="ARB19" i="28"/>
  <c r="AQY19" i="28"/>
  <c r="AQU19" i="28"/>
  <c r="AQV19" i="28" s="1"/>
  <c r="AQT19" i="28"/>
  <c r="ARB18" i="28"/>
  <c r="AQY18" i="28"/>
  <c r="AQU18" i="28"/>
  <c r="AQT18" i="28"/>
  <c r="ARB17" i="28"/>
  <c r="AQY17" i="28"/>
  <c r="AQU17" i="28"/>
  <c r="AQT17" i="28"/>
  <c r="AQV17" i="28"/>
  <c r="ARB16" i="28"/>
  <c r="AQY16" i="28"/>
  <c r="AQU16" i="28"/>
  <c r="AQT16" i="28"/>
  <c r="ARB15" i="28"/>
  <c r="AQY15" i="28"/>
  <c r="AQU15" i="28"/>
  <c r="AQT15" i="28"/>
  <c r="ARB14" i="28"/>
  <c r="AQY14" i="28"/>
  <c r="AQU14" i="28"/>
  <c r="AQT14" i="28"/>
  <c r="ARB13" i="28"/>
  <c r="AQY13" i="28"/>
  <c r="AQU13" i="28"/>
  <c r="AQT13" i="28"/>
  <c r="AQV13" i="28"/>
  <c r="ARB12" i="28"/>
  <c r="AQY12" i="28"/>
  <c r="AQU12" i="28"/>
  <c r="AQT12" i="28"/>
  <c r="AQV12" i="28"/>
  <c r="ARB11" i="28"/>
  <c r="AQY11" i="28"/>
  <c r="AQU11" i="28"/>
  <c r="AQT11" i="28"/>
  <c r="AQV11" i="28"/>
  <c r="ARB10" i="28"/>
  <c r="AQY10" i="28"/>
  <c r="AQU10" i="28"/>
  <c r="AQT10" i="28"/>
  <c r="ARB9" i="28"/>
  <c r="AQY9" i="28"/>
  <c r="AQU9" i="28"/>
  <c r="AQU8" i="28" s="1"/>
  <c r="AQT9" i="28"/>
  <c r="AQV9" i="28"/>
  <c r="ARA8" i="28"/>
  <c r="AQZ8" i="28"/>
  <c r="AQX8" i="28"/>
  <c r="AQW8" i="28"/>
  <c r="AQY8" i="28"/>
  <c r="ART23" i="33"/>
  <c r="ARM23" i="33"/>
  <c r="ARL23" i="33"/>
  <c r="ARN23" i="33" s="1"/>
  <c r="ART22" i="33"/>
  <c r="ARQ22" i="33"/>
  <c r="ARM22" i="33"/>
  <c r="ARN22" i="33" s="1"/>
  <c r="ARL22" i="33"/>
  <c r="ART21" i="33"/>
  <c r="ARQ21" i="33"/>
  <c r="ARM21" i="33"/>
  <c r="ARN21" i="33" s="1"/>
  <c r="ARL21" i="33"/>
  <c r="ART20" i="33"/>
  <c r="ARQ20" i="33"/>
  <c r="ARM20" i="33"/>
  <c r="ARL20" i="33"/>
  <c r="ARN20" i="33"/>
  <c r="ART19" i="33"/>
  <c r="ARQ19" i="33"/>
  <c r="ARM19" i="33"/>
  <c r="ARL19" i="33"/>
  <c r="ARN19" i="33"/>
  <c r="ART18" i="33"/>
  <c r="ARQ18" i="33"/>
  <c r="ARM18" i="33"/>
  <c r="ARL18" i="33"/>
  <c r="ARN18" i="33"/>
  <c r="ART17" i="33"/>
  <c r="ARQ17" i="33"/>
  <c r="ARM17" i="33"/>
  <c r="ARL17" i="33"/>
  <c r="ART16" i="33"/>
  <c r="ARQ16" i="33"/>
  <c r="ARM16" i="33"/>
  <c r="ARN16" i="33" s="1"/>
  <c r="ARL16" i="33"/>
  <c r="ART15" i="33"/>
  <c r="ARQ15" i="33"/>
  <c r="ARM15" i="33"/>
  <c r="ARL15" i="33"/>
  <c r="ART14" i="33"/>
  <c r="ARQ14" i="33"/>
  <c r="ARM14" i="33"/>
  <c r="ARL14" i="33"/>
  <c r="ARN14" i="33"/>
  <c r="ART13" i="33"/>
  <c r="ARQ13" i="33"/>
  <c r="ARM13" i="33"/>
  <c r="ARL13" i="33"/>
  <c r="ARN13" i="33" s="1"/>
  <c r="ART12" i="33"/>
  <c r="ARQ12" i="33"/>
  <c r="ARM12" i="33"/>
  <c r="ARN12" i="33" s="1"/>
  <c r="ARL12" i="33"/>
  <c r="ART11" i="33"/>
  <c r="ARQ11" i="33"/>
  <c r="ARM11" i="33"/>
  <c r="ARL11" i="33"/>
  <c r="ART10" i="33"/>
  <c r="ARQ10" i="33"/>
  <c r="ARM10" i="33"/>
  <c r="ARL10" i="33"/>
  <c r="ARN10" i="33"/>
  <c r="ART9" i="33"/>
  <c r="ARQ9" i="33"/>
  <c r="ARM9" i="33"/>
  <c r="ARL9" i="33"/>
  <c r="ARN9" i="33"/>
  <c r="ARS8" i="33"/>
  <c r="ARR8" i="33"/>
  <c r="ARP8" i="33"/>
  <c r="ARO8" i="33"/>
  <c r="ARQ8" i="33" s="1"/>
  <c r="ARK23" i="33"/>
  <c r="ARD23" i="33"/>
  <c r="ARE23" i="33" s="1"/>
  <c r="ARC23" i="33"/>
  <c r="ARK22" i="33"/>
  <c r="ARH22" i="33"/>
  <c r="ARD22" i="33"/>
  <c r="ARC22" i="33"/>
  <c r="ARE22" i="33"/>
  <c r="ARK21" i="33"/>
  <c r="ARH21" i="33"/>
  <c r="ARD21" i="33"/>
  <c r="ARC21" i="33"/>
  <c r="ARE21" i="33"/>
  <c r="ARK20" i="33"/>
  <c r="ARH20" i="33"/>
  <c r="ARD20" i="33"/>
  <c r="ARC20" i="33"/>
  <c r="ARE20" i="33"/>
  <c r="ARK19" i="33"/>
  <c r="ARH19" i="33"/>
  <c r="ARD19" i="33"/>
  <c r="ARC19" i="33"/>
  <c r="ARE19" i="33" s="1"/>
  <c r="ARK18" i="33"/>
  <c r="ARH18" i="33"/>
  <c r="ARD18" i="33"/>
  <c r="ARE18" i="33" s="1"/>
  <c r="ARC18" i="33"/>
  <c r="ARK17" i="33"/>
  <c r="ARH17" i="33"/>
  <c r="ARD17" i="33"/>
  <c r="ARC17" i="33"/>
  <c r="ARK16" i="33"/>
  <c r="ARH16" i="33"/>
  <c r="ARD16" i="33"/>
  <c r="ARC16" i="33"/>
  <c r="ARE16" i="33"/>
  <c r="ARK15" i="33"/>
  <c r="ARH15" i="33"/>
  <c r="ARD15" i="33"/>
  <c r="ARC15" i="33"/>
  <c r="ARE15" i="33"/>
  <c r="ARK14" i="33"/>
  <c r="ARH14" i="33"/>
  <c r="ARD14" i="33"/>
  <c r="ARC14" i="33"/>
  <c r="ARE14" i="33" s="1"/>
  <c r="ARK13" i="33"/>
  <c r="ARH13" i="33"/>
  <c r="ARD13" i="33"/>
  <c r="ARE13" i="33" s="1"/>
  <c r="ARC13" i="33"/>
  <c r="ARK12" i="33"/>
  <c r="ARH12" i="33"/>
  <c r="ARD12" i="33"/>
  <c r="ARD8" i="33" s="1"/>
  <c r="ARC12" i="33"/>
  <c r="ARK11" i="33"/>
  <c r="ARH11" i="33"/>
  <c r="ARD11" i="33"/>
  <c r="ARC11" i="33"/>
  <c r="ARE11" i="33"/>
  <c r="ARK10" i="33"/>
  <c r="ARH10" i="33"/>
  <c r="ARD10" i="33"/>
  <c r="ARC10" i="33"/>
  <c r="ARE10" i="33"/>
  <c r="ARK9" i="33"/>
  <c r="ARH9" i="33"/>
  <c r="ARD9" i="33"/>
  <c r="ARC9" i="33"/>
  <c r="ARE9" i="33"/>
  <c r="ARJ8" i="33"/>
  <c r="ARK8" i="33" s="1"/>
  <c r="ARI8" i="33"/>
  <c r="ARG8" i="33"/>
  <c r="ARF8" i="33"/>
  <c r="AQK21" i="33"/>
  <c r="AQM21" i="33" s="1"/>
  <c r="AQK17" i="33"/>
  <c r="AQK16" i="33"/>
  <c r="AQK18" i="33"/>
  <c r="AQS23" i="28"/>
  <c r="AQS22" i="28"/>
  <c r="AQS21" i="28"/>
  <c r="AQS20" i="28"/>
  <c r="AQS19" i="28"/>
  <c r="AQS18" i="28"/>
  <c r="AQS17" i="28"/>
  <c r="AQS16" i="28"/>
  <c r="AQS15" i="28"/>
  <c r="AQS14" i="28"/>
  <c r="AQS13" i="28"/>
  <c r="AQS12" i="28"/>
  <c r="AQS11" i="28"/>
  <c r="AQS10" i="28"/>
  <c r="AQS9" i="28"/>
  <c r="AQR8" i="28"/>
  <c r="AQQ8" i="28"/>
  <c r="AQS8" i="28"/>
  <c r="ARB23" i="33"/>
  <c r="AQU23" i="33"/>
  <c r="AQV23" i="33" s="1"/>
  <c r="AQT23" i="33"/>
  <c r="ARB22" i="33"/>
  <c r="AQY22" i="33"/>
  <c r="AQU22" i="33"/>
  <c r="AQT22" i="33"/>
  <c r="AQV22" i="33"/>
  <c r="ARB21" i="33"/>
  <c r="AQY21" i="33"/>
  <c r="AQU21" i="33"/>
  <c r="AQT21" i="33"/>
  <c r="AQV21" i="33"/>
  <c r="ARB20" i="33"/>
  <c r="AQY20" i="33"/>
  <c r="AQU20" i="33"/>
  <c r="AQV20" i="33" s="1"/>
  <c r="AQT20" i="33"/>
  <c r="ARB19" i="33"/>
  <c r="AQY19" i="33"/>
  <c r="AQU19" i="33"/>
  <c r="AQT19" i="33"/>
  <c r="AQV19" i="33"/>
  <c r="ARB18" i="33"/>
  <c r="AQY18" i="33"/>
  <c r="AQU18" i="33"/>
  <c r="AQV18" i="33" s="1"/>
  <c r="AQT18" i="33"/>
  <c r="ARB17" i="33"/>
  <c r="AQY17" i="33"/>
  <c r="AQU17" i="33"/>
  <c r="AQV17" i="33" s="1"/>
  <c r="AQT17" i="33"/>
  <c r="ARB16" i="33"/>
  <c r="AQY16" i="33"/>
  <c r="AQU16" i="33"/>
  <c r="AQV16" i="33" s="1"/>
  <c r="AQT16" i="33"/>
  <c r="ARB15" i="33"/>
  <c r="AQY15" i="33"/>
  <c r="AQU15" i="33"/>
  <c r="AQT15" i="33"/>
  <c r="AQV15" i="33"/>
  <c r="ARB14" i="33"/>
  <c r="AQY14" i="33"/>
  <c r="AQU14" i="33"/>
  <c r="AQT14" i="33"/>
  <c r="AQV14" i="33"/>
  <c r="ARB13" i="33"/>
  <c r="AQY13" i="33"/>
  <c r="AQU13" i="33"/>
  <c r="AQV13" i="33" s="1"/>
  <c r="AQT13" i="33"/>
  <c r="ARB12" i="33"/>
  <c r="AQY12" i="33"/>
  <c r="AQU12" i="33"/>
  <c r="AQT12" i="33"/>
  <c r="AQV12" i="33"/>
  <c r="ARB11" i="33"/>
  <c r="AQY11" i="33"/>
  <c r="AQU11" i="33"/>
  <c r="AQV11" i="33" s="1"/>
  <c r="AQT11" i="33"/>
  <c r="ARB10" i="33"/>
  <c r="AQY10" i="33"/>
  <c r="AQU10" i="33"/>
  <c r="AQV10" i="33" s="1"/>
  <c r="AQT10" i="33"/>
  <c r="ARB9" i="33"/>
  <c r="AQY9" i="33"/>
  <c r="AQU9" i="33"/>
  <c r="AQT9" i="33"/>
  <c r="AQT8" i="33" s="1"/>
  <c r="AQV9" i="33"/>
  <c r="ARA8" i="33"/>
  <c r="AQZ8" i="33"/>
  <c r="AQX8" i="33"/>
  <c r="AQW8" i="33"/>
  <c r="AQY8" i="33"/>
  <c r="AQS23" i="33"/>
  <c r="AQL23" i="33"/>
  <c r="AQK23" i="33"/>
  <c r="AQM23" i="33"/>
  <c r="AQS22" i="33"/>
  <c r="AQP22" i="33"/>
  <c r="AQL22" i="33"/>
  <c r="AQM22" i="33" s="1"/>
  <c r="AQK22" i="33"/>
  <c r="AQS21" i="33"/>
  <c r="AQP21" i="33"/>
  <c r="AQL21" i="33"/>
  <c r="AQS20" i="33"/>
  <c r="AQP20" i="33"/>
  <c r="AQL20" i="33"/>
  <c r="AQM20" i="33" s="1"/>
  <c r="AQK20" i="33"/>
  <c r="AQS19" i="33"/>
  <c r="AQP19" i="33"/>
  <c r="AQL19" i="33"/>
  <c r="AQK19" i="33"/>
  <c r="AQM19" i="33"/>
  <c r="AQS18" i="33"/>
  <c r="AQP18" i="33"/>
  <c r="AQL18" i="33"/>
  <c r="AQM18" i="33" s="1"/>
  <c r="AQS17" i="33"/>
  <c r="AQP17" i="33"/>
  <c r="AQL17" i="33"/>
  <c r="AQM17" i="33" s="1"/>
  <c r="AQS16" i="33"/>
  <c r="AQP16" i="33"/>
  <c r="AQL16" i="33"/>
  <c r="AQM16" i="33"/>
  <c r="AQS15" i="33"/>
  <c r="AQP15" i="33"/>
  <c r="AQL15" i="33"/>
  <c r="AQK15" i="33"/>
  <c r="AQM15" i="33"/>
  <c r="AQS14" i="33"/>
  <c r="AQP14" i="33"/>
  <c r="AQL14" i="33"/>
  <c r="AQM14" i="33" s="1"/>
  <c r="AQK14" i="33"/>
  <c r="AQS13" i="33"/>
  <c r="AQP13" i="33"/>
  <c r="AQL13" i="33"/>
  <c r="AQK13" i="33"/>
  <c r="AQM13" i="33"/>
  <c r="AQS12" i="33"/>
  <c r="AQP12" i="33"/>
  <c r="AQL12" i="33"/>
  <c r="AQL8" i="33" s="1"/>
  <c r="AQM8" i="33" s="1"/>
  <c r="AQK12" i="33"/>
  <c r="AQS11" i="33"/>
  <c r="AQP11" i="33"/>
  <c r="AQL11" i="33"/>
  <c r="AQM11" i="33" s="1"/>
  <c r="AQK11" i="33"/>
  <c r="AQS10" i="33"/>
  <c r="AQP10" i="33"/>
  <c r="AQL10" i="33"/>
  <c r="AQK10" i="33"/>
  <c r="AQM10" i="33"/>
  <c r="AQS9" i="33"/>
  <c r="AQP9" i="33"/>
  <c r="AQL9" i="33"/>
  <c r="AQK9" i="33"/>
  <c r="AQK8" i="33" s="1"/>
  <c r="AQM9" i="33"/>
  <c r="AQR8" i="33"/>
  <c r="AQS8" i="33" s="1"/>
  <c r="AQQ8" i="33"/>
  <c r="AQO8" i="33"/>
  <c r="AQN8" i="33"/>
  <c r="AQJ23" i="28"/>
  <c r="AQC23" i="28"/>
  <c r="AQD23" i="28" s="1"/>
  <c r="AQB23" i="28"/>
  <c r="AQJ22" i="28"/>
  <c r="AQG22" i="28"/>
  <c r="AQC22" i="28"/>
  <c r="AQB22" i="28"/>
  <c r="AQD22" i="28"/>
  <c r="AQJ21" i="28"/>
  <c r="AQG21" i="28"/>
  <c r="AQC21" i="28"/>
  <c r="AQD21" i="28" s="1"/>
  <c r="AQB21" i="28"/>
  <c r="AQJ20" i="28"/>
  <c r="AQG20" i="28"/>
  <c r="AQC20" i="28"/>
  <c r="AQD20" i="28" s="1"/>
  <c r="AQB20" i="28"/>
  <c r="AQJ19" i="28"/>
  <c r="AQG19" i="28"/>
  <c r="AQC19" i="28"/>
  <c r="AQB19" i="28"/>
  <c r="AQD19" i="28"/>
  <c r="AQJ18" i="28"/>
  <c r="AQG18" i="28"/>
  <c r="AQC18" i="28"/>
  <c r="AQB18" i="28"/>
  <c r="AQD18" i="28"/>
  <c r="AQJ17" i="28"/>
  <c r="AQG17" i="28"/>
  <c r="AQC17" i="28"/>
  <c r="AQB17" i="28"/>
  <c r="AQD17" i="28" s="1"/>
  <c r="AQJ16" i="28"/>
  <c r="AQG16" i="28"/>
  <c r="AQC16" i="28"/>
  <c r="AQD16" i="28" s="1"/>
  <c r="AQB16" i="28"/>
  <c r="AQJ15" i="28"/>
  <c r="AQG15" i="28"/>
  <c r="AQC15" i="28"/>
  <c r="AQD15" i="28" s="1"/>
  <c r="AQB15" i="28"/>
  <c r="AQJ14" i="28"/>
  <c r="AQG14" i="28"/>
  <c r="AQC14" i="28"/>
  <c r="AQD14" i="28" s="1"/>
  <c r="AQB14" i="28"/>
  <c r="AQJ13" i="28"/>
  <c r="AQG13" i="28"/>
  <c r="AQC13" i="28"/>
  <c r="AQB13" i="28"/>
  <c r="AQD13" i="28"/>
  <c r="AQJ12" i="28"/>
  <c r="AQG12" i="28"/>
  <c r="AQC12" i="28"/>
  <c r="AQB12" i="28"/>
  <c r="AQD12" i="28"/>
  <c r="AQJ11" i="28"/>
  <c r="AQG11" i="28"/>
  <c r="AQC11" i="28"/>
  <c r="AQD11" i="28" s="1"/>
  <c r="AQB11" i="28"/>
  <c r="AQJ10" i="28"/>
  <c r="AQG10" i="28"/>
  <c r="AQC10" i="28"/>
  <c r="AQB10" i="28"/>
  <c r="AQD10" i="28"/>
  <c r="AQJ9" i="28"/>
  <c r="AQG9" i="28"/>
  <c r="AQC9" i="28"/>
  <c r="AQC8" i="28" s="1"/>
  <c r="AQD8" i="28" s="1"/>
  <c r="AQB9" i="28"/>
  <c r="AQB8" i="28" s="1"/>
  <c r="AQI8" i="28"/>
  <c r="AQH8" i="28"/>
  <c r="AQJ8" i="28"/>
  <c r="AQF8" i="28"/>
  <c r="AQG8" i="28" s="1"/>
  <c r="AQE8" i="28"/>
  <c r="AQA23" i="28"/>
  <c r="APT23" i="28"/>
  <c r="APU23" i="28" s="1"/>
  <c r="APS23" i="28"/>
  <c r="AQA22" i="28"/>
  <c r="APX22" i="28"/>
  <c r="APT22" i="28"/>
  <c r="APU22" i="28" s="1"/>
  <c r="APS22" i="28"/>
  <c r="AQA21" i="28"/>
  <c r="APX21" i="28"/>
  <c r="APT21" i="28"/>
  <c r="APU21" i="28" s="1"/>
  <c r="APS21" i="28"/>
  <c r="AQA20" i="28"/>
  <c r="APX20" i="28"/>
  <c r="APT20" i="28"/>
  <c r="APS20" i="28"/>
  <c r="APU20" i="28"/>
  <c r="AQA19" i="28"/>
  <c r="APX19" i="28"/>
  <c r="APT19" i="28"/>
  <c r="APS19" i="28"/>
  <c r="APU19" i="28"/>
  <c r="AQA18" i="28"/>
  <c r="APX18" i="28"/>
  <c r="APT18" i="28"/>
  <c r="APU18" i="28" s="1"/>
  <c r="APS18" i="28"/>
  <c r="AQA17" i="28"/>
  <c r="APX17" i="28"/>
  <c r="APT17" i="28"/>
  <c r="APS17" i="28"/>
  <c r="APU17" i="28"/>
  <c r="AQA16" i="28"/>
  <c r="APX16" i="28"/>
  <c r="APT16" i="28"/>
  <c r="APU16" i="28" s="1"/>
  <c r="APS16" i="28"/>
  <c r="AQA15" i="28"/>
  <c r="APX15" i="28"/>
  <c r="APT15" i="28"/>
  <c r="APU15" i="28" s="1"/>
  <c r="APS15" i="28"/>
  <c r="AQA14" i="28"/>
  <c r="APX14" i="28"/>
  <c r="APT14" i="28"/>
  <c r="APS14" i="28"/>
  <c r="APU14" i="28"/>
  <c r="AQA13" i="28"/>
  <c r="APX13" i="28"/>
  <c r="APT13" i="28"/>
  <c r="APS13" i="28"/>
  <c r="APU13" i="28"/>
  <c r="AQA12" i="28"/>
  <c r="APX12" i="28"/>
  <c r="APT12" i="28"/>
  <c r="APS12" i="28"/>
  <c r="APU12" i="28" s="1"/>
  <c r="AQA11" i="28"/>
  <c r="APX11" i="28"/>
  <c r="APT11" i="28"/>
  <c r="APU11" i="28" s="1"/>
  <c r="APS11" i="28"/>
  <c r="AQA10" i="28"/>
  <c r="APX10" i="28"/>
  <c r="APT10" i="28"/>
  <c r="APU10" i="28" s="1"/>
  <c r="APS10" i="28"/>
  <c r="AQA9" i="28"/>
  <c r="APX9" i="28"/>
  <c r="APT9" i="28"/>
  <c r="APT8" i="28" s="1"/>
  <c r="APU8" i="28" s="1"/>
  <c r="APS9" i="28"/>
  <c r="APS8" i="28" s="1"/>
  <c r="APZ8" i="28"/>
  <c r="AQA8" i="28" s="1"/>
  <c r="APY8" i="28"/>
  <c r="APW8" i="28"/>
  <c r="APX8" i="28" s="1"/>
  <c r="APV8" i="28"/>
  <c r="AQJ23" i="33"/>
  <c r="AQC23" i="33"/>
  <c r="AQD23" i="33" s="1"/>
  <c r="AQB23" i="33"/>
  <c r="AQJ22" i="33"/>
  <c r="AQG22" i="33"/>
  <c r="AQC22" i="33"/>
  <c r="AQD22" i="33" s="1"/>
  <c r="AQB22" i="33"/>
  <c r="AQJ21" i="33"/>
  <c r="AQG21" i="33"/>
  <c r="AQC21" i="33"/>
  <c r="AQB21" i="33"/>
  <c r="AQD21" i="33"/>
  <c r="AQJ20" i="33"/>
  <c r="AQG20" i="33"/>
  <c r="AQC20" i="33"/>
  <c r="AQB20" i="33"/>
  <c r="AQD20" i="33"/>
  <c r="AQJ19" i="33"/>
  <c r="AQG19" i="33"/>
  <c r="AQC19" i="33"/>
  <c r="AQB19" i="33"/>
  <c r="AQD19" i="33" s="1"/>
  <c r="AQJ18" i="33"/>
  <c r="AQG18" i="33"/>
  <c r="AQC18" i="33"/>
  <c r="AQD18" i="33" s="1"/>
  <c r="AQB18" i="33"/>
  <c r="AQJ17" i="33"/>
  <c r="AQG17" i="33"/>
  <c r="AQC17" i="33"/>
  <c r="AQB17" i="33"/>
  <c r="AQJ16" i="33"/>
  <c r="AQG16" i="33"/>
  <c r="AQC16" i="33"/>
  <c r="AQD16" i="33" s="1"/>
  <c r="AQB16" i="33"/>
  <c r="AQJ15" i="33"/>
  <c r="AQG15" i="33"/>
  <c r="AQC15" i="33"/>
  <c r="AQD15" i="33" s="1"/>
  <c r="AQB15" i="33"/>
  <c r="AQJ14" i="33"/>
  <c r="AQG14" i="33"/>
  <c r="AQC14" i="33"/>
  <c r="AQB14" i="33"/>
  <c r="AQD14" i="33"/>
  <c r="AQJ13" i="33"/>
  <c r="AQG13" i="33"/>
  <c r="AQC13" i="33"/>
  <c r="AQB13" i="33"/>
  <c r="AQD13" i="33"/>
  <c r="AQJ12" i="33"/>
  <c r="AQG12" i="33"/>
  <c r="AQC12" i="33"/>
  <c r="AQB12" i="33"/>
  <c r="AQD12" i="33" s="1"/>
  <c r="AQJ11" i="33"/>
  <c r="AQG11" i="33"/>
  <c r="AQC11" i="33"/>
  <c r="AQD11" i="33" s="1"/>
  <c r="AQB11" i="33"/>
  <c r="AQJ10" i="33"/>
  <c r="AQG10" i="33"/>
  <c r="AQC10" i="33"/>
  <c r="AQD10" i="33" s="1"/>
  <c r="AQB10" i="33"/>
  <c r="AQJ9" i="33"/>
  <c r="AQG9" i="33"/>
  <c r="AQC9" i="33"/>
  <c r="AQD9" i="33" s="1"/>
  <c r="AQB9" i="33"/>
  <c r="AQB8" i="33" s="1"/>
  <c r="AQI8" i="33"/>
  <c r="AQJ8" i="33" s="1"/>
  <c r="AQH8" i="33"/>
  <c r="AQF8" i="33"/>
  <c r="AQG8" i="33" s="1"/>
  <c r="AQE8" i="33"/>
  <c r="APR23" i="28"/>
  <c r="APK23" i="28"/>
  <c r="APJ23" i="28"/>
  <c r="APL23" i="28"/>
  <c r="APR22" i="28"/>
  <c r="APO22" i="28"/>
  <c r="APK22" i="28"/>
  <c r="APJ22" i="28"/>
  <c r="APL22" i="28"/>
  <c r="APR21" i="28"/>
  <c r="APO21" i="28"/>
  <c r="APK21" i="28"/>
  <c r="APJ21" i="28"/>
  <c r="APL21" i="28" s="1"/>
  <c r="APR20" i="28"/>
  <c r="APO20" i="28"/>
  <c r="APK20" i="28"/>
  <c r="APL20" i="28" s="1"/>
  <c r="APJ20" i="28"/>
  <c r="APR19" i="28"/>
  <c r="APO19" i="28"/>
  <c r="APK19" i="28"/>
  <c r="APL19" i="28" s="1"/>
  <c r="APJ19" i="28"/>
  <c r="APR18" i="28"/>
  <c r="APO18" i="28"/>
  <c r="APK18" i="28"/>
  <c r="APL18" i="28" s="1"/>
  <c r="APJ18" i="28"/>
  <c r="APR17" i="28"/>
  <c r="APO17" i="28"/>
  <c r="APK17" i="28"/>
  <c r="APJ17" i="28"/>
  <c r="APL17" i="28"/>
  <c r="APR16" i="28"/>
  <c r="APO16" i="28"/>
  <c r="APK16" i="28"/>
  <c r="APJ16" i="28"/>
  <c r="APL16" i="28"/>
  <c r="APR15" i="28"/>
  <c r="APO15" i="28"/>
  <c r="APK15" i="28"/>
  <c r="APL15" i="28" s="1"/>
  <c r="APJ15" i="28"/>
  <c r="APR14" i="28"/>
  <c r="APO14" i="28"/>
  <c r="APK14" i="28"/>
  <c r="APJ14" i="28"/>
  <c r="APL14" i="28"/>
  <c r="APR13" i="28"/>
  <c r="APO13" i="28"/>
  <c r="APK13" i="28"/>
  <c r="APL13" i="28" s="1"/>
  <c r="APJ13" i="28"/>
  <c r="APR12" i="28"/>
  <c r="APO12" i="28"/>
  <c r="APK12" i="28"/>
  <c r="APL12" i="28" s="1"/>
  <c r="APJ12" i="28"/>
  <c r="APR11" i="28"/>
  <c r="APO11" i="28"/>
  <c r="APK11" i="28"/>
  <c r="APJ11" i="28"/>
  <c r="APJ8" i="28" s="1"/>
  <c r="APL11" i="28"/>
  <c r="APR10" i="28"/>
  <c r="APO10" i="28"/>
  <c r="APK10" i="28"/>
  <c r="APJ10" i="28"/>
  <c r="APL10" i="28"/>
  <c r="APR9" i="28"/>
  <c r="APO9" i="28"/>
  <c r="APK9" i="28"/>
  <c r="APJ9" i="28"/>
  <c r="APL9" i="28" s="1"/>
  <c r="APQ8" i="28"/>
  <c r="APR8" i="28" s="1"/>
  <c r="APP8" i="28"/>
  <c r="APN8" i="28"/>
  <c r="APO8" i="28" s="1"/>
  <c r="APM8" i="28"/>
  <c r="AQA23" i="33"/>
  <c r="APT23" i="33"/>
  <c r="APS23" i="33"/>
  <c r="APU23" i="33"/>
  <c r="AQA22" i="33"/>
  <c r="APX22" i="33"/>
  <c r="APT22" i="33"/>
  <c r="APU22" i="33" s="1"/>
  <c r="APS22" i="33"/>
  <c r="AQA21" i="33"/>
  <c r="APX21" i="33"/>
  <c r="APT21" i="33"/>
  <c r="APS21" i="33"/>
  <c r="APU21" i="33"/>
  <c r="AQA20" i="33"/>
  <c r="APX20" i="33"/>
  <c r="APT20" i="33"/>
  <c r="APU20" i="33" s="1"/>
  <c r="APS20" i="33"/>
  <c r="AQA19" i="33"/>
  <c r="APX19" i="33"/>
  <c r="APT19" i="33"/>
  <c r="APU19" i="33" s="1"/>
  <c r="APS19" i="33"/>
  <c r="AQA18" i="33"/>
  <c r="APX18" i="33"/>
  <c r="APT18" i="33"/>
  <c r="APS18" i="33"/>
  <c r="APU18" i="33"/>
  <c r="AQA17" i="33"/>
  <c r="APX17" i="33"/>
  <c r="APT17" i="33"/>
  <c r="APS17" i="33"/>
  <c r="AQA16" i="33"/>
  <c r="APX16" i="33"/>
  <c r="APT16" i="33"/>
  <c r="APS16" i="33"/>
  <c r="APU16" i="33"/>
  <c r="AQA15" i="33"/>
  <c r="APX15" i="33"/>
  <c r="APT15" i="33"/>
  <c r="APU15" i="33" s="1"/>
  <c r="APS15" i="33"/>
  <c r="AQA14" i="33"/>
  <c r="APX14" i="33"/>
  <c r="APT14" i="33"/>
  <c r="APS14" i="33"/>
  <c r="APU14" i="33"/>
  <c r="AQA13" i="33"/>
  <c r="APX13" i="33"/>
  <c r="APT13" i="33"/>
  <c r="APU13" i="33" s="1"/>
  <c r="APS13" i="33"/>
  <c r="AQA12" i="33"/>
  <c r="APX12" i="33"/>
  <c r="APT12" i="33"/>
  <c r="APU12" i="33" s="1"/>
  <c r="APS12" i="33"/>
  <c r="AQA11" i="33"/>
  <c r="APX11" i="33"/>
  <c r="APT11" i="33"/>
  <c r="APS11" i="33"/>
  <c r="APU11" i="33"/>
  <c r="AQA10" i="33"/>
  <c r="APX10" i="33"/>
  <c r="APT10" i="33"/>
  <c r="APT8" i="33" s="1"/>
  <c r="APS10" i="33"/>
  <c r="APU10" i="33"/>
  <c r="AQA9" i="33"/>
  <c r="APX9" i="33"/>
  <c r="APT9" i="33"/>
  <c r="APS9" i="33"/>
  <c r="APU9" i="33" s="1"/>
  <c r="APZ8" i="33"/>
  <c r="AQA8" i="33" s="1"/>
  <c r="APY8" i="33"/>
  <c r="APW8" i="33"/>
  <c r="APX8" i="33" s="1"/>
  <c r="APV8" i="33"/>
  <c r="API23" i="28"/>
  <c r="APB23" i="28"/>
  <c r="APA23" i="28"/>
  <c r="APC23" i="28"/>
  <c r="API22" i="28"/>
  <c r="APF22" i="28"/>
  <c r="APB22" i="28"/>
  <c r="APC22" i="28" s="1"/>
  <c r="APA22" i="28"/>
  <c r="API21" i="28"/>
  <c r="APF21" i="28"/>
  <c r="APB21" i="28"/>
  <c r="APC21" i="28" s="1"/>
  <c r="APA21" i="28"/>
  <c r="API20" i="28"/>
  <c r="APF20" i="28"/>
  <c r="APB20" i="28"/>
  <c r="APA20" i="28"/>
  <c r="APC20" i="28"/>
  <c r="API19" i="28"/>
  <c r="APF19" i="28"/>
  <c r="APB19" i="28"/>
  <c r="APA19" i="28"/>
  <c r="APC19" i="28" s="1"/>
  <c r="API18" i="28"/>
  <c r="APF18" i="28"/>
  <c r="APB18" i="28"/>
  <c r="APA18" i="28"/>
  <c r="APC18" i="28"/>
  <c r="API17" i="28"/>
  <c r="APF17" i="28"/>
  <c r="APB17" i="28"/>
  <c r="APC17" i="28" s="1"/>
  <c r="APA17" i="28"/>
  <c r="API16" i="28"/>
  <c r="APF16" i="28"/>
  <c r="APB16" i="28"/>
  <c r="APA16" i="28"/>
  <c r="APC16" i="28"/>
  <c r="API15" i="28"/>
  <c r="APF15" i="28"/>
  <c r="APB15" i="28"/>
  <c r="APC15" i="28" s="1"/>
  <c r="APA15" i="28"/>
  <c r="API14" i="28"/>
  <c r="APF14" i="28"/>
  <c r="APB14" i="28"/>
  <c r="APC14" i="28" s="1"/>
  <c r="APA14" i="28"/>
  <c r="API13" i="28"/>
  <c r="APF13" i="28"/>
  <c r="APB13" i="28"/>
  <c r="APA13" i="28"/>
  <c r="API12" i="28"/>
  <c r="APF12" i="28"/>
  <c r="APB12" i="28"/>
  <c r="APA12" i="28"/>
  <c r="APC12" i="28"/>
  <c r="API11" i="28"/>
  <c r="APF11" i="28"/>
  <c r="APB11" i="28"/>
  <c r="APA11" i="28"/>
  <c r="API10" i="28"/>
  <c r="APF10" i="28"/>
  <c r="APB10" i="28"/>
  <c r="APA10" i="28"/>
  <c r="APC10" i="28"/>
  <c r="API9" i="28"/>
  <c r="APF9" i="28"/>
  <c r="APB9" i="28"/>
  <c r="APB8" i="28" s="1"/>
  <c r="APC8" i="28" s="1"/>
  <c r="APA9" i="28"/>
  <c r="APA8" i="28" s="1"/>
  <c r="APH8" i="28"/>
  <c r="APG8" i="28"/>
  <c r="API8" i="28"/>
  <c r="APE8" i="28"/>
  <c r="APF8" i="28" s="1"/>
  <c r="APD8" i="28"/>
  <c r="APC11" i="28"/>
  <c r="APC13" i="28"/>
  <c r="API14" i="33"/>
  <c r="APR23" i="33"/>
  <c r="APK23" i="33"/>
  <c r="APJ23" i="33"/>
  <c r="APL23" i="33"/>
  <c r="APR22" i="33"/>
  <c r="APO22" i="33"/>
  <c r="APK22" i="33"/>
  <c r="APL22" i="33" s="1"/>
  <c r="APJ22" i="33"/>
  <c r="APR21" i="33"/>
  <c r="APO21" i="33"/>
  <c r="APK21" i="33"/>
  <c r="APL21" i="33" s="1"/>
  <c r="APJ21" i="33"/>
  <c r="APR20" i="33"/>
  <c r="APO20" i="33"/>
  <c r="APK20" i="33"/>
  <c r="APJ20" i="33"/>
  <c r="APL20" i="33"/>
  <c r="APR19" i="33"/>
  <c r="APO19" i="33"/>
  <c r="APK19" i="33"/>
  <c r="APJ19" i="33"/>
  <c r="APR18" i="33"/>
  <c r="APO18" i="33"/>
  <c r="APK18" i="33"/>
  <c r="APJ18" i="33"/>
  <c r="APL18" i="33"/>
  <c r="APR17" i="33"/>
  <c r="APO17" i="33"/>
  <c r="APK17" i="33"/>
  <c r="APJ17" i="33"/>
  <c r="APR16" i="33"/>
  <c r="APO16" i="33"/>
  <c r="APK16" i="33"/>
  <c r="APL16" i="33" s="1"/>
  <c r="APJ16" i="33"/>
  <c r="APR15" i="33"/>
  <c r="APO15" i="33"/>
  <c r="APK15" i="33"/>
  <c r="APJ15" i="33"/>
  <c r="APR14" i="33"/>
  <c r="APO14" i="33"/>
  <c r="APK14" i="33"/>
  <c r="APL14" i="33" s="1"/>
  <c r="APJ14" i="33"/>
  <c r="APR13" i="33"/>
  <c r="APO13" i="33"/>
  <c r="APK13" i="33"/>
  <c r="APL13" i="33" s="1"/>
  <c r="APJ13" i="33"/>
  <c r="APR12" i="33"/>
  <c r="APO12" i="33"/>
  <c r="APK12" i="33"/>
  <c r="APJ12" i="33"/>
  <c r="APL12" i="33"/>
  <c r="APR11" i="33"/>
  <c r="APO11" i="33"/>
  <c r="APK11" i="33"/>
  <c r="APJ11" i="33"/>
  <c r="APR10" i="33"/>
  <c r="APO10" i="33"/>
  <c r="APK10" i="33"/>
  <c r="APL10" i="33" s="1"/>
  <c r="APJ10" i="33"/>
  <c r="APR9" i="33"/>
  <c r="APO9" i="33"/>
  <c r="APK9" i="33"/>
  <c r="APJ9" i="33"/>
  <c r="APL9" i="33" s="1"/>
  <c r="APJ8" i="33"/>
  <c r="APQ8" i="33"/>
  <c r="APR8" i="33" s="1"/>
  <c r="APP8" i="33"/>
  <c r="APN8" i="33"/>
  <c r="APM8" i="33"/>
  <c r="APO8" i="33"/>
  <c r="APL11" i="33"/>
  <c r="APL15" i="33"/>
  <c r="APL19" i="33"/>
  <c r="AOZ23" i="28"/>
  <c r="AOS23" i="28"/>
  <c r="AOR23" i="28"/>
  <c r="AOT23" i="28" s="1"/>
  <c r="AOZ22" i="28"/>
  <c r="AOW22" i="28"/>
  <c r="AOS22" i="28"/>
  <c r="AOR22" i="28"/>
  <c r="AOT22" i="28" s="1"/>
  <c r="AOZ21" i="28"/>
  <c r="AOW21" i="28"/>
  <c r="AOS21" i="28"/>
  <c r="AOT21" i="28" s="1"/>
  <c r="AOR21" i="28"/>
  <c r="AOZ20" i="28"/>
  <c r="AOW20" i="28"/>
  <c r="AOS20" i="28"/>
  <c r="AOT20" i="28" s="1"/>
  <c r="AOR20" i="28"/>
  <c r="AOZ19" i="28"/>
  <c r="AOW19" i="28"/>
  <c r="AOS19" i="28"/>
  <c r="AOT19" i="28" s="1"/>
  <c r="AOR19" i="28"/>
  <c r="AOR8" i="28" s="1"/>
  <c r="AOZ18" i="28"/>
  <c r="AOW18" i="28"/>
  <c r="AOS18" i="28"/>
  <c r="AOT18" i="28" s="1"/>
  <c r="AOR18" i="28"/>
  <c r="AOZ17" i="28"/>
  <c r="AOW17" i="28"/>
  <c r="AOS17" i="28"/>
  <c r="AOR17" i="28"/>
  <c r="AOT17" i="28"/>
  <c r="AOZ16" i="28"/>
  <c r="AOW16" i="28"/>
  <c r="AOS16" i="28"/>
  <c r="AOR16" i="28"/>
  <c r="AOT16" i="28"/>
  <c r="AOZ15" i="28"/>
  <c r="AOW15" i="28"/>
  <c r="AOS15" i="28"/>
  <c r="AOR15" i="28"/>
  <c r="AOT15" i="28"/>
  <c r="AOZ14" i="28"/>
  <c r="AOW14" i="28"/>
  <c r="AOS14" i="28"/>
  <c r="AOT14" i="28" s="1"/>
  <c r="AOR14" i="28"/>
  <c r="AOZ13" i="28"/>
  <c r="AOW13" i="28"/>
  <c r="AOS13" i="28"/>
  <c r="AOT13" i="28" s="1"/>
  <c r="AOR13" i="28"/>
  <c r="AOZ12" i="28"/>
  <c r="AOW12" i="28"/>
  <c r="AOS12" i="28"/>
  <c r="AOR12" i="28"/>
  <c r="AOT12" i="28"/>
  <c r="AOZ11" i="28"/>
  <c r="AOW11" i="28"/>
  <c r="AOS11" i="28"/>
  <c r="AOR11" i="28"/>
  <c r="AOT11" i="28" s="1"/>
  <c r="AOZ10" i="28"/>
  <c r="AOW10" i="28"/>
  <c r="AOS10" i="28"/>
  <c r="AOR10" i="28"/>
  <c r="AOT10" i="28" s="1"/>
  <c r="AOZ9" i="28"/>
  <c r="AOW9" i="28"/>
  <c r="AOS9" i="28"/>
  <c r="AOS8" i="28" s="1"/>
  <c r="AOR9" i="28"/>
  <c r="AOY8" i="28"/>
  <c r="AOZ8" i="28" s="1"/>
  <c r="AOX8" i="28"/>
  <c r="AOV8" i="28"/>
  <c r="AOU8" i="28"/>
  <c r="AOW8" i="28" s="1"/>
  <c r="API23" i="33"/>
  <c r="APB23" i="33"/>
  <c r="APA23" i="33"/>
  <c r="APC23" i="33"/>
  <c r="API22" i="33"/>
  <c r="APF22" i="33"/>
  <c r="APB22" i="33"/>
  <c r="APA22" i="33"/>
  <c r="APC22" i="33"/>
  <c r="API21" i="33"/>
  <c r="APF21" i="33"/>
  <c r="APB21" i="33"/>
  <c r="APC21" i="33" s="1"/>
  <c r="APA21" i="33"/>
  <c r="API20" i="33"/>
  <c r="APF20" i="33"/>
  <c r="APB20" i="33"/>
  <c r="APA20" i="33"/>
  <c r="API19" i="33"/>
  <c r="APF19" i="33"/>
  <c r="APB19" i="33"/>
  <c r="APA19" i="33"/>
  <c r="API18" i="33"/>
  <c r="APF18" i="33"/>
  <c r="APB18" i="33"/>
  <c r="APA18" i="33"/>
  <c r="API17" i="33"/>
  <c r="APF17" i="33"/>
  <c r="APB17" i="33"/>
  <c r="APC17" i="33" s="1"/>
  <c r="APA17" i="33"/>
  <c r="API16" i="33"/>
  <c r="APF16" i="33"/>
  <c r="APB16" i="33"/>
  <c r="APC16" i="33" s="1"/>
  <c r="APA16" i="33"/>
  <c r="API15" i="33"/>
  <c r="APF15" i="33"/>
  <c r="APB15" i="33"/>
  <c r="APC15" i="33" s="1"/>
  <c r="APA15" i="33"/>
  <c r="APF14" i="33"/>
  <c r="APB14" i="33"/>
  <c r="APC14" i="33" s="1"/>
  <c r="APA14" i="33"/>
  <c r="API13" i="33"/>
  <c r="APF13" i="33"/>
  <c r="APB13" i="33"/>
  <c r="APC13" i="33" s="1"/>
  <c r="APA13" i="33"/>
  <c r="API12" i="33"/>
  <c r="APF12" i="33"/>
  <c r="APB12" i="33"/>
  <c r="APA12" i="33"/>
  <c r="APC12" i="33" s="1"/>
  <c r="API11" i="33"/>
  <c r="APF11" i="33"/>
  <c r="APB11" i="33"/>
  <c r="APA11" i="33"/>
  <c r="API10" i="33"/>
  <c r="APF10" i="33"/>
  <c r="APB10" i="33"/>
  <c r="APC10" i="33" s="1"/>
  <c r="APA10" i="33"/>
  <c r="API9" i="33"/>
  <c r="APF9" i="33"/>
  <c r="APB9" i="33"/>
  <c r="APB8" i="33" s="1"/>
  <c r="APA9" i="33"/>
  <c r="APC9" i="33" s="1"/>
  <c r="APH8" i="33"/>
  <c r="API8" i="33" s="1"/>
  <c r="APG8" i="33"/>
  <c r="APE8" i="33"/>
  <c r="APD8" i="33"/>
  <c r="APF8" i="33"/>
  <c r="APC20" i="33"/>
  <c r="APC18" i="33"/>
  <c r="APC11" i="33"/>
  <c r="APC19" i="33"/>
  <c r="AOQ23" i="28"/>
  <c r="AOJ23" i="28"/>
  <c r="AOK23" i="28" s="1"/>
  <c r="AOI23" i="28"/>
  <c r="AOQ22" i="28"/>
  <c r="AON22" i="28"/>
  <c r="AOJ22" i="28"/>
  <c r="AOK22" i="28" s="1"/>
  <c r="AOI22" i="28"/>
  <c r="AOQ21" i="28"/>
  <c r="AON21" i="28"/>
  <c r="AOJ21" i="28"/>
  <c r="AOI21" i="28"/>
  <c r="AOK21" i="28"/>
  <c r="AOQ20" i="28"/>
  <c r="AON20" i="28"/>
  <c r="AOJ20" i="28"/>
  <c r="AOI20" i="28"/>
  <c r="AOK20" i="28" s="1"/>
  <c r="AOQ19" i="28"/>
  <c r="AON19" i="28"/>
  <c r="AOJ19" i="28"/>
  <c r="AOK19" i="28" s="1"/>
  <c r="AOI19" i="28"/>
  <c r="AOQ18" i="28"/>
  <c r="AON18" i="28"/>
  <c r="AOJ18" i="28"/>
  <c r="AOI18" i="28"/>
  <c r="AOK18" i="28" s="1"/>
  <c r="AOQ17" i="28"/>
  <c r="AON17" i="28"/>
  <c r="AOJ17" i="28"/>
  <c r="AOI17" i="28"/>
  <c r="AOK17" i="28" s="1"/>
  <c r="AOQ16" i="28"/>
  <c r="AON16" i="28"/>
  <c r="AOJ16" i="28"/>
  <c r="AOI16" i="28"/>
  <c r="AOQ15" i="28"/>
  <c r="AON15" i="28"/>
  <c r="AOJ15" i="28"/>
  <c r="AOI15" i="28"/>
  <c r="AOK15" i="28" s="1"/>
  <c r="AOQ14" i="28"/>
  <c r="AON14" i="28"/>
  <c r="AOJ14" i="28"/>
  <c r="AOI14" i="28"/>
  <c r="AOQ13" i="28"/>
  <c r="AON13" i="28"/>
  <c r="AOJ13" i="28"/>
  <c r="AOK13" i="28" s="1"/>
  <c r="AOI13" i="28"/>
  <c r="AOQ12" i="28"/>
  <c r="AON12" i="28"/>
  <c r="AOJ12" i="28"/>
  <c r="AOI12" i="28"/>
  <c r="AOK12" i="28" s="1"/>
  <c r="AOQ11" i="28"/>
  <c r="AON11" i="28"/>
  <c r="AOJ11" i="28"/>
  <c r="AOI11" i="28"/>
  <c r="AOQ10" i="28"/>
  <c r="AON10" i="28"/>
  <c r="AOJ10" i="28"/>
  <c r="AOJ8" i="28" s="1"/>
  <c r="AOK8" i="28" s="1"/>
  <c r="AOI10" i="28"/>
  <c r="AOQ9" i="28"/>
  <c r="AON9" i="28"/>
  <c r="AOJ9" i="28"/>
  <c r="AOI9" i="28"/>
  <c r="AOK9" i="28" s="1"/>
  <c r="AOI8" i="28"/>
  <c r="AOP8" i="28"/>
  <c r="AOQ8" i="28" s="1"/>
  <c r="AOO8" i="28"/>
  <c r="AOM8" i="28"/>
  <c r="AOL8" i="28"/>
  <c r="AON8" i="28" s="1"/>
  <c r="AOK10" i="28"/>
  <c r="AOK14" i="28"/>
  <c r="AOK16" i="28"/>
  <c r="AOK11" i="28"/>
  <c r="AOZ23" i="33"/>
  <c r="AOS23" i="33"/>
  <c r="AOT23" i="33" s="1"/>
  <c r="AOR23" i="33"/>
  <c r="AOZ22" i="33"/>
  <c r="AOW22" i="33"/>
  <c r="AOS22" i="33"/>
  <c r="AOT22" i="33" s="1"/>
  <c r="AOR22" i="33"/>
  <c r="AOZ21" i="33"/>
  <c r="AOW21" i="33"/>
  <c r="AOS21" i="33"/>
  <c r="AOR21" i="33"/>
  <c r="AOT21" i="33"/>
  <c r="AOZ20" i="33"/>
  <c r="AOW20" i="33"/>
  <c r="AOS20" i="33"/>
  <c r="AOR20" i="33"/>
  <c r="AOZ19" i="33"/>
  <c r="AOW19" i="33"/>
  <c r="AOS19" i="33"/>
  <c r="AOR19" i="33"/>
  <c r="AOZ18" i="33"/>
  <c r="AOW18" i="33"/>
  <c r="AOS18" i="33"/>
  <c r="AOT18" i="33" s="1"/>
  <c r="AOR18" i="33"/>
  <c r="AOZ17" i="33"/>
  <c r="AOW17" i="33"/>
  <c r="AOS17" i="33"/>
  <c r="AOR17" i="33"/>
  <c r="AOZ16" i="33"/>
  <c r="AOW16" i="33"/>
  <c r="AOS16" i="33"/>
  <c r="AOR16" i="33"/>
  <c r="AOZ15" i="33"/>
  <c r="AOW15" i="33"/>
  <c r="AOS15" i="33"/>
  <c r="AOR15" i="33"/>
  <c r="AOT15" i="33" s="1"/>
  <c r="AOZ14" i="33"/>
  <c r="AOW14" i="33"/>
  <c r="AOS14" i="33"/>
  <c r="AOR14" i="33"/>
  <c r="AOZ13" i="33"/>
  <c r="AOW13" i="33"/>
  <c r="AOS13" i="33"/>
  <c r="AOT13" i="33" s="1"/>
  <c r="AOR13" i="33"/>
  <c r="AOZ12" i="33"/>
  <c r="AOW12" i="33"/>
  <c r="AOS12" i="33"/>
  <c r="AOT12" i="33" s="1"/>
  <c r="AOR12" i="33"/>
  <c r="AOZ11" i="33"/>
  <c r="AOW11" i="33"/>
  <c r="AOS11" i="33"/>
  <c r="AOR11" i="33"/>
  <c r="AOZ10" i="33"/>
  <c r="AOW10" i="33"/>
  <c r="AOS10" i="33"/>
  <c r="AOS8" i="33" s="1"/>
  <c r="AOR10" i="33"/>
  <c r="AOZ9" i="33"/>
  <c r="AOW9" i="33"/>
  <c r="AOS9" i="33"/>
  <c r="AOR9" i="33"/>
  <c r="AOT9" i="33" s="1"/>
  <c r="AOY8" i="33"/>
  <c r="AOZ8" i="33" s="1"/>
  <c r="AOX8" i="33"/>
  <c r="AOV8" i="33"/>
  <c r="AOU8" i="33"/>
  <c r="AOW8" i="33" s="1"/>
  <c r="AOT10" i="33"/>
  <c r="AOT20" i="33"/>
  <c r="AOT16" i="33"/>
  <c r="AOT14" i="33"/>
  <c r="AOT11" i="33"/>
  <c r="AOT19" i="33"/>
  <c r="AOH23" i="28"/>
  <c r="AOA23" i="28"/>
  <c r="ANZ23" i="28"/>
  <c r="AOH22" i="28"/>
  <c r="AOE22" i="28"/>
  <c r="AOA22" i="28"/>
  <c r="AOB22" i="28" s="1"/>
  <c r="ANZ22" i="28"/>
  <c r="AOH21" i="28"/>
  <c r="AOE21" i="28"/>
  <c r="AOA21" i="28"/>
  <c r="AOB21" i="28" s="1"/>
  <c r="ANZ21" i="28"/>
  <c r="AOH20" i="28"/>
  <c r="AOE20" i="28"/>
  <c r="AOA20" i="28"/>
  <c r="ANZ20" i="28"/>
  <c r="AOH19" i="28"/>
  <c r="AOE19" i="28"/>
  <c r="AOA19" i="28"/>
  <c r="ANZ19" i="28"/>
  <c r="AOB19" i="28" s="1"/>
  <c r="AOH18" i="28"/>
  <c r="AOE18" i="28"/>
  <c r="AOA18" i="28"/>
  <c r="ANZ18" i="28"/>
  <c r="AOH17" i="28"/>
  <c r="AOE17" i="28"/>
  <c r="AOA17" i="28"/>
  <c r="ANZ17" i="28"/>
  <c r="AOH16" i="28"/>
  <c r="AOE16" i="28"/>
  <c r="AOA16" i="28"/>
  <c r="AOB16" i="28" s="1"/>
  <c r="ANZ16" i="28"/>
  <c r="AOH15" i="28"/>
  <c r="AOE15" i="28"/>
  <c r="AOA15" i="28"/>
  <c r="AOB15" i="28" s="1"/>
  <c r="ANZ15" i="28"/>
  <c r="AOH14" i="28"/>
  <c r="AOE14" i="28"/>
  <c r="AOA14" i="28"/>
  <c r="ANZ14" i="28"/>
  <c r="AOH13" i="28"/>
  <c r="AOE13" i="28"/>
  <c r="AOA13" i="28"/>
  <c r="AOB13" i="28" s="1"/>
  <c r="ANZ13" i="28"/>
  <c r="AOH12" i="28"/>
  <c r="AOE12" i="28"/>
  <c r="AOA12" i="28"/>
  <c r="AOB12" i="28" s="1"/>
  <c r="ANZ12" i="28"/>
  <c r="AOH11" i="28"/>
  <c r="AOE11" i="28"/>
  <c r="AOA11" i="28"/>
  <c r="ANZ11" i="28"/>
  <c r="AOH10" i="28"/>
  <c r="AOE10" i="28"/>
  <c r="AOA10" i="28"/>
  <c r="AOB10" i="28" s="1"/>
  <c r="ANZ10" i="28"/>
  <c r="ANZ8" i="28" s="1"/>
  <c r="AOH9" i="28"/>
  <c r="AOE9" i="28"/>
  <c r="AOA9" i="28"/>
  <c r="AOA8" i="28" s="1"/>
  <c r="ANZ9" i="28"/>
  <c r="AOG8" i="28"/>
  <c r="AOF8" i="28"/>
  <c r="AOD8" i="28"/>
  <c r="AOC8" i="28"/>
  <c r="AOQ23" i="33"/>
  <c r="AOJ23" i="33"/>
  <c r="AOK23" i="33" s="1"/>
  <c r="AOI23" i="33"/>
  <c r="AOQ22" i="33"/>
  <c r="AON22" i="33"/>
  <c r="AOJ22" i="33"/>
  <c r="AOI22" i="33"/>
  <c r="AOK22" i="33" s="1"/>
  <c r="AOQ21" i="33"/>
  <c r="AON21" i="33"/>
  <c r="AOJ21" i="33"/>
  <c r="AOI21" i="33"/>
  <c r="AOK21" i="33" s="1"/>
  <c r="AOQ20" i="33"/>
  <c r="AON20" i="33"/>
  <c r="AOJ20" i="33"/>
  <c r="AOK20" i="33" s="1"/>
  <c r="AOI20" i="33"/>
  <c r="AOQ19" i="33"/>
  <c r="AON19" i="33"/>
  <c r="AOJ19" i="33"/>
  <c r="AOI19" i="33"/>
  <c r="AOK19" i="33" s="1"/>
  <c r="AOQ18" i="33"/>
  <c r="AON18" i="33"/>
  <c r="AOJ18" i="33"/>
  <c r="AOI18" i="33"/>
  <c r="AOQ17" i="33"/>
  <c r="AON17" i="33"/>
  <c r="AOJ17" i="33"/>
  <c r="AOI17" i="33"/>
  <c r="AOQ16" i="33"/>
  <c r="AON16" i="33"/>
  <c r="AOJ16" i="33"/>
  <c r="AOI16" i="33"/>
  <c r="AOQ15" i="33"/>
  <c r="AON15" i="33"/>
  <c r="AOJ15" i="33"/>
  <c r="AOI15" i="33"/>
  <c r="AOK15" i="33" s="1"/>
  <c r="AOQ14" i="33"/>
  <c r="AON14" i="33"/>
  <c r="AOJ14" i="33"/>
  <c r="AOK14" i="33" s="1"/>
  <c r="AOI14" i="33"/>
  <c r="AOQ13" i="33"/>
  <c r="AON13" i="33"/>
  <c r="AOJ13" i="33"/>
  <c r="AOK13" i="33" s="1"/>
  <c r="AOI13" i="33"/>
  <c r="AOQ12" i="33"/>
  <c r="AON12" i="33"/>
  <c r="AOJ12" i="33"/>
  <c r="AOI12" i="33"/>
  <c r="AOK12" i="33" s="1"/>
  <c r="AOQ11" i="33"/>
  <c r="AON11" i="33"/>
  <c r="AOJ11" i="33"/>
  <c r="AOK11" i="33" s="1"/>
  <c r="AOI11" i="33"/>
  <c r="AOQ10" i="33"/>
  <c r="AON10" i="33"/>
  <c r="AOJ10" i="33"/>
  <c r="AOK10" i="33" s="1"/>
  <c r="AOI10" i="33"/>
  <c r="AOQ9" i="33"/>
  <c r="AON9" i="33"/>
  <c r="AOJ9" i="33"/>
  <c r="AOI9" i="33"/>
  <c r="AOI8" i="33" s="1"/>
  <c r="AOP8" i="33"/>
  <c r="AOQ8" i="33" s="1"/>
  <c r="AOO8" i="33"/>
  <c r="AOM8" i="33"/>
  <c r="AOL8" i="33"/>
  <c r="AON8" i="33"/>
  <c r="AOH8" i="28"/>
  <c r="AOB14" i="28"/>
  <c r="AOB18" i="28"/>
  <c r="AOB20" i="28"/>
  <c r="AOB23" i="28"/>
  <c r="AOE8" i="28"/>
  <c r="AOB11" i="28"/>
  <c r="AOB17" i="28"/>
  <c r="AOK16" i="33"/>
  <c r="AOK18" i="33"/>
  <c r="AOB9" i="28"/>
  <c r="AOK9" i="33"/>
  <c r="ANY23" i="28"/>
  <c r="ANR23" i="28"/>
  <c r="ANQ23" i="28"/>
  <c r="ANY22" i="28"/>
  <c r="ANV22" i="28"/>
  <c r="ANR22" i="28"/>
  <c r="ANS22" i="28" s="1"/>
  <c r="ANQ22" i="28"/>
  <c r="ANY21" i="28"/>
  <c r="ANV21" i="28"/>
  <c r="ANR21" i="28"/>
  <c r="ANQ21" i="28"/>
  <c r="ANS21" i="28" s="1"/>
  <c r="ANY20" i="28"/>
  <c r="ANV20" i="28"/>
  <c r="ANR20" i="28"/>
  <c r="ANS20" i="28"/>
  <c r="ANQ20" i="28"/>
  <c r="ANY19" i="28"/>
  <c r="ANV19" i="28"/>
  <c r="ANR19" i="28"/>
  <c r="ANQ19" i="28"/>
  <c r="ANY18" i="28"/>
  <c r="ANV18" i="28"/>
  <c r="ANR18" i="28"/>
  <c r="ANS18" i="28" s="1"/>
  <c r="ANQ18" i="28"/>
  <c r="ANY17" i="28"/>
  <c r="ANV17" i="28"/>
  <c r="ANR17" i="28"/>
  <c r="ANS17" i="28" s="1"/>
  <c r="ANQ17" i="28"/>
  <c r="ANY16" i="28"/>
  <c r="ANV16" i="28"/>
  <c r="ANR16" i="28"/>
  <c r="ANQ16" i="28"/>
  <c r="ANY15" i="28"/>
  <c r="ANV15" i="28"/>
  <c r="ANR15" i="28"/>
  <c r="ANS15" i="28" s="1"/>
  <c r="ANQ15" i="28"/>
  <c r="ANY14" i="28"/>
  <c r="ANV14" i="28"/>
  <c r="ANR14" i="28"/>
  <c r="ANQ14" i="28"/>
  <c r="ANY13" i="28"/>
  <c r="ANV13" i="28"/>
  <c r="ANR13" i="28"/>
  <c r="ANQ13" i="28"/>
  <c r="ANS13" i="28" s="1"/>
  <c r="ANY12" i="28"/>
  <c r="ANV12" i="28"/>
  <c r="ANR12" i="28"/>
  <c r="ANS12" i="28" s="1"/>
  <c r="ANQ12" i="28"/>
  <c r="ANY11" i="28"/>
  <c r="ANV11" i="28"/>
  <c r="ANR11" i="28"/>
  <c r="ANS11" i="28" s="1"/>
  <c r="ANQ11" i="28"/>
  <c r="ANY10" i="28"/>
  <c r="ANV10" i="28"/>
  <c r="ANR10" i="28"/>
  <c r="ANS10" i="28" s="1"/>
  <c r="ANQ10" i="28"/>
  <c r="ANY9" i="28"/>
  <c r="ANV9" i="28"/>
  <c r="ANR9" i="28"/>
  <c r="ANR8" i="28" s="1"/>
  <c r="ANS8" i="28" s="1"/>
  <c r="ANQ9" i="28"/>
  <c r="ANQ8" i="28" s="1"/>
  <c r="ANX8" i="28"/>
  <c r="ANY8" i="28"/>
  <c r="ANW8" i="28"/>
  <c r="ANU8" i="28"/>
  <c r="ANT8" i="28"/>
  <c r="AOH23" i="33"/>
  <c r="AOA23" i="33"/>
  <c r="ANZ23" i="33"/>
  <c r="AOB23" i="33" s="1"/>
  <c r="AOH22" i="33"/>
  <c r="AOE22" i="33"/>
  <c r="AOA22" i="33"/>
  <c r="ANZ22" i="33"/>
  <c r="AOH21" i="33"/>
  <c r="AOE21" i="33"/>
  <c r="AOA21" i="33"/>
  <c r="AOB21" i="33" s="1"/>
  <c r="ANZ21" i="33"/>
  <c r="AOH20" i="33"/>
  <c r="AOE20" i="33"/>
  <c r="AOA20" i="33"/>
  <c r="ANZ20" i="33"/>
  <c r="ANZ17" i="33"/>
  <c r="ANZ16" i="33"/>
  <c r="ANZ8" i="33" s="1"/>
  <c r="ANZ18" i="33"/>
  <c r="AOH19" i="33"/>
  <c r="AOE19" i="33"/>
  <c r="AOA19" i="33"/>
  <c r="ANZ19" i="33"/>
  <c r="AOH18" i="33"/>
  <c r="AOE18" i="33"/>
  <c r="AOA18" i="33"/>
  <c r="AOH17" i="33"/>
  <c r="AOE17" i="33"/>
  <c r="AOA17" i="33"/>
  <c r="AOB17" i="33" s="1"/>
  <c r="AOH16" i="33"/>
  <c r="AOE16" i="33"/>
  <c r="AOA16" i="33"/>
  <c r="AOH15" i="33"/>
  <c r="AOE15" i="33"/>
  <c r="AOA15" i="33"/>
  <c r="AOB15" i="33" s="1"/>
  <c r="ANZ15" i="33"/>
  <c r="AOH14" i="33"/>
  <c r="AOE14" i="33"/>
  <c r="AOA14" i="33"/>
  <c r="ANZ14" i="33"/>
  <c r="AOH13" i="33"/>
  <c r="AOE13" i="33"/>
  <c r="AOA13" i="33"/>
  <c r="ANZ13" i="33"/>
  <c r="AOH12" i="33"/>
  <c r="AOE12" i="33"/>
  <c r="AOA12" i="33"/>
  <c r="AOB12" i="33" s="1"/>
  <c r="ANZ12" i="33"/>
  <c r="AOH11" i="33"/>
  <c r="AOE11" i="33"/>
  <c r="AOA11" i="33"/>
  <c r="ANZ11" i="33"/>
  <c r="AOH10" i="33"/>
  <c r="AOE10" i="33"/>
  <c r="AOA10" i="33"/>
  <c r="ANZ10" i="33"/>
  <c r="AOH9" i="33"/>
  <c r="AOE9" i="33"/>
  <c r="AOA9" i="33"/>
  <c r="AOB9" i="33" s="1"/>
  <c r="ANZ9" i="33"/>
  <c r="AOG8" i="33"/>
  <c r="AOH8" i="33"/>
  <c r="AOF8" i="33"/>
  <c r="AOD8" i="33"/>
  <c r="AOC8" i="33"/>
  <c r="ANV8" i="28"/>
  <c r="ANS23" i="28"/>
  <c r="ANS19" i="28"/>
  <c r="AOB20" i="33"/>
  <c r="AOB22" i="33"/>
  <c r="AOB18" i="33"/>
  <c r="AOB16" i="33"/>
  <c r="AOB14" i="33"/>
  <c r="AOB10" i="33"/>
  <c r="ANS14" i="28"/>
  <c r="ANS16" i="28"/>
  <c r="AOE8" i="33"/>
  <c r="AOB11" i="33"/>
  <c r="AOB13" i="33"/>
  <c r="AOB19" i="33"/>
  <c r="ANP23" i="28"/>
  <c r="ANI23" i="28"/>
  <c r="ANJ23" i="28" s="1"/>
  <c r="ANH23" i="28"/>
  <c r="ANP22" i="28"/>
  <c r="ANM22" i="28"/>
  <c r="ANI22" i="28"/>
  <c r="ANJ22" i="28" s="1"/>
  <c r="ANH22" i="28"/>
  <c r="ANP21" i="28"/>
  <c r="ANM21" i="28"/>
  <c r="ANI21" i="28"/>
  <c r="ANJ21" i="28" s="1"/>
  <c r="ANH21" i="28"/>
  <c r="ANP20" i="28"/>
  <c r="ANM20" i="28"/>
  <c r="ANI20" i="28"/>
  <c r="ANJ20" i="28" s="1"/>
  <c r="ANH20" i="28"/>
  <c r="ANP19" i="28"/>
  <c r="ANM19" i="28"/>
  <c r="ANI19" i="28"/>
  <c r="ANH19" i="28"/>
  <c r="ANP18" i="28"/>
  <c r="ANM18" i="28"/>
  <c r="ANI18" i="28"/>
  <c r="ANJ18" i="28" s="1"/>
  <c r="ANH18" i="28"/>
  <c r="ANP17" i="28"/>
  <c r="ANM17" i="28"/>
  <c r="ANI17" i="28"/>
  <c r="ANJ17" i="28" s="1"/>
  <c r="ANH17" i="28"/>
  <c r="ANP16" i="28"/>
  <c r="ANM16" i="28"/>
  <c r="ANI16" i="28"/>
  <c r="ANH16" i="28"/>
  <c r="ANP15" i="28"/>
  <c r="ANM15" i="28"/>
  <c r="ANI15" i="28"/>
  <c r="ANJ15" i="28" s="1"/>
  <c r="ANH15" i="28"/>
  <c r="ANP14" i="28"/>
  <c r="ANM14" i="28"/>
  <c r="ANI14" i="28"/>
  <c r="ANH14" i="28"/>
  <c r="ANP13" i="28"/>
  <c r="ANM13" i="28"/>
  <c r="ANI13" i="28"/>
  <c r="ANH13" i="28"/>
  <c r="ANP12" i="28"/>
  <c r="ANM12" i="28"/>
  <c r="ANI12" i="28"/>
  <c r="ANJ12" i="28" s="1"/>
  <c r="ANH12" i="28"/>
  <c r="ANP11" i="28"/>
  <c r="ANM11" i="28"/>
  <c r="ANI11" i="28"/>
  <c r="ANJ11" i="28" s="1"/>
  <c r="ANH11" i="28"/>
  <c r="ANP10" i="28"/>
  <c r="ANM10" i="28"/>
  <c r="ANI10" i="28"/>
  <c r="ANJ10" i="28" s="1"/>
  <c r="ANH10" i="28"/>
  <c r="ANP9" i="28"/>
  <c r="ANM9" i="28"/>
  <c r="ANI9" i="28"/>
  <c r="ANJ9" i="28" s="1"/>
  <c r="ANH9" i="28"/>
  <c r="ANH8" i="28" s="1"/>
  <c r="ANO8" i="28"/>
  <c r="ANP8" i="28"/>
  <c r="ANN8" i="28"/>
  <c r="ANL8" i="28"/>
  <c r="ANK8" i="28"/>
  <c r="ANJ16" i="28"/>
  <c r="ANJ14" i="28"/>
  <c r="ANM8" i="28"/>
  <c r="ANJ13" i="28"/>
  <c r="ANJ19" i="28"/>
  <c r="ANG23" i="28"/>
  <c r="AMZ23" i="28"/>
  <c r="ANA23" i="28" s="1"/>
  <c r="AMY23" i="28"/>
  <c r="ANG22" i="28"/>
  <c r="AND22" i="28"/>
  <c r="AMZ22" i="28"/>
  <c r="AMY22" i="28"/>
  <c r="AMY8" i="28" s="1"/>
  <c r="ANG21" i="28"/>
  <c r="AND21" i="28"/>
  <c r="AMZ21" i="28"/>
  <c r="ANA21" i="28" s="1"/>
  <c r="AMY21" i="28"/>
  <c r="ANG20" i="28"/>
  <c r="AND20" i="28"/>
  <c r="AMZ20" i="28"/>
  <c r="ANA20" i="28" s="1"/>
  <c r="AMY20" i="28"/>
  <c r="ANG19" i="28"/>
  <c r="AND19" i="28"/>
  <c r="AMZ19" i="28"/>
  <c r="ANA19" i="28" s="1"/>
  <c r="AMY19" i="28"/>
  <c r="ANG18" i="28"/>
  <c r="AND18" i="28"/>
  <c r="AMZ18" i="28"/>
  <c r="AMY18" i="28"/>
  <c r="ANG17" i="28"/>
  <c r="AND17" i="28"/>
  <c r="AMZ17" i="28"/>
  <c r="AMY17" i="28"/>
  <c r="ANG16" i="28"/>
  <c r="AND16" i="28"/>
  <c r="AMZ16" i="28"/>
  <c r="ANA16" i="28" s="1"/>
  <c r="AMY16" i="28"/>
  <c r="ANG15" i="28"/>
  <c r="AND15" i="28"/>
  <c r="AMZ15" i="28"/>
  <c r="AMY15" i="28"/>
  <c r="ANG14" i="28"/>
  <c r="AND14" i="28"/>
  <c r="AMZ14" i="28"/>
  <c r="AMY14" i="28"/>
  <c r="ANG13" i="28"/>
  <c r="AND13" i="28"/>
  <c r="AMZ13" i="28"/>
  <c r="ANA13" i="28" s="1"/>
  <c r="AMY13" i="28"/>
  <c r="ANG12" i="28"/>
  <c r="AND12" i="28"/>
  <c r="AMZ12" i="28"/>
  <c r="AMY12" i="28"/>
  <c r="ANG11" i="28"/>
  <c r="AND11" i="28"/>
  <c r="AMZ11" i="28"/>
  <c r="ANA11" i="28" s="1"/>
  <c r="AMY11" i="28"/>
  <c r="ANG10" i="28"/>
  <c r="AND10" i="28"/>
  <c r="AMZ10" i="28"/>
  <c r="AMZ8" i="28" s="1"/>
  <c r="ANA8" i="28" s="1"/>
  <c r="AMY10" i="28"/>
  <c r="ANG9" i="28"/>
  <c r="AND9" i="28"/>
  <c r="AMZ9" i="28"/>
  <c r="AMY9" i="28"/>
  <c r="ANF8" i="28"/>
  <c r="ANG8" i="28" s="1"/>
  <c r="ANE8" i="28"/>
  <c r="ANC8" i="28"/>
  <c r="ANB8" i="28"/>
  <c r="AND8" i="28" s="1"/>
  <c r="ANA12" i="28"/>
  <c r="ANA14" i="28"/>
  <c r="ANA18" i="28"/>
  <c r="ANA15" i="28"/>
  <c r="ANA17" i="28"/>
  <c r="ANA9" i="28"/>
  <c r="ANY23" i="33"/>
  <c r="ANR23" i="33"/>
  <c r="ANS23" i="33" s="1"/>
  <c r="ANQ23" i="33"/>
  <c r="ANY22" i="33"/>
  <c r="ANV22" i="33"/>
  <c r="ANR22" i="33"/>
  <c r="ANQ22" i="33"/>
  <c r="ANY21" i="33"/>
  <c r="ANV21" i="33"/>
  <c r="ANR21" i="33"/>
  <c r="ANQ21" i="33"/>
  <c r="ANY20" i="33"/>
  <c r="ANV20" i="33"/>
  <c r="ANR20" i="33"/>
  <c r="ANQ20" i="33"/>
  <c r="ANY19" i="33"/>
  <c r="ANV19" i="33"/>
  <c r="ANR19" i="33"/>
  <c r="ANQ19" i="33"/>
  <c r="ANS19" i="33" s="1"/>
  <c r="ANY18" i="33"/>
  <c r="ANV18" i="33"/>
  <c r="ANR18" i="33"/>
  <c r="ANQ18" i="33"/>
  <c r="ANS18" i="33"/>
  <c r="ANY17" i="33"/>
  <c r="ANV17" i="33"/>
  <c r="ANR17" i="33"/>
  <c r="ANS17" i="33"/>
  <c r="ANQ17" i="33"/>
  <c r="ANY16" i="33"/>
  <c r="ANV16" i="33"/>
  <c r="ANR16" i="33"/>
  <c r="ANS16" i="33" s="1"/>
  <c r="ANQ16" i="33"/>
  <c r="ANY15" i="33"/>
  <c r="ANV15" i="33"/>
  <c r="ANR15" i="33"/>
  <c r="ANQ15" i="33"/>
  <c r="ANY14" i="33"/>
  <c r="ANV14" i="33"/>
  <c r="ANR14" i="33"/>
  <c r="ANS14" i="33" s="1"/>
  <c r="ANQ14" i="33"/>
  <c r="ANY13" i="33"/>
  <c r="ANV13" i="33"/>
  <c r="ANR13" i="33"/>
  <c r="ANQ13" i="33"/>
  <c r="ANY12" i="33"/>
  <c r="ANV12" i="33"/>
  <c r="ANR12" i="33"/>
  <c r="ANQ12" i="33"/>
  <c r="ANS12" i="33" s="1"/>
  <c r="ANY11" i="33"/>
  <c r="ANV11" i="33"/>
  <c r="ANR11" i="33"/>
  <c r="ANQ11" i="33"/>
  <c r="ANS11" i="33" s="1"/>
  <c r="ANY10" i="33"/>
  <c r="ANV10" i="33"/>
  <c r="ANR10" i="33"/>
  <c r="ANS10" i="33"/>
  <c r="ANQ10" i="33"/>
  <c r="ANY9" i="33"/>
  <c r="ANV9" i="33"/>
  <c r="ANR9" i="33"/>
  <c r="ANR8" i="33" s="1"/>
  <c r="ANQ9" i="33"/>
  <c r="ANQ8" i="33" s="1"/>
  <c r="ANX8" i="33"/>
  <c r="ANY8" i="33"/>
  <c r="ANW8" i="33"/>
  <c r="ANU8" i="33"/>
  <c r="ANV8" i="33" s="1"/>
  <c r="ANT8" i="33"/>
  <c r="ANS20" i="33"/>
  <c r="ANS22" i="33"/>
  <c r="ANS21" i="33"/>
  <c r="ANS13" i="33"/>
  <c r="ANS15" i="33"/>
  <c r="AMX23" i="28"/>
  <c r="AMQ23" i="28"/>
  <c r="AMR23" i="28" s="1"/>
  <c r="AMP23" i="28"/>
  <c r="AMX22" i="28"/>
  <c r="AMU22" i="28"/>
  <c r="AMQ22" i="28"/>
  <c r="AMP22" i="28"/>
  <c r="AMX21" i="28"/>
  <c r="AMU21" i="28"/>
  <c r="AMQ21" i="28"/>
  <c r="AMR21" i="28" s="1"/>
  <c r="AMP21" i="28"/>
  <c r="AMX20" i="28"/>
  <c r="AMU20" i="28"/>
  <c r="AMQ20" i="28"/>
  <c r="AMR20" i="28" s="1"/>
  <c r="AMP20" i="28"/>
  <c r="AMX19" i="28"/>
  <c r="AMU19" i="28"/>
  <c r="AMQ19" i="28"/>
  <c r="AMP19" i="28"/>
  <c r="AMX18" i="28"/>
  <c r="AMU18" i="28"/>
  <c r="AMQ18" i="28"/>
  <c r="AMR18" i="28" s="1"/>
  <c r="AMP18" i="28"/>
  <c r="AMX17" i="28"/>
  <c r="AMU17" i="28"/>
  <c r="AMQ17" i="28"/>
  <c r="AMP17" i="28"/>
  <c r="AMX16" i="28"/>
  <c r="AMU16" i="28"/>
  <c r="AMQ16" i="28"/>
  <c r="AMP16" i="28"/>
  <c r="AMX15" i="28"/>
  <c r="AMU15" i="28"/>
  <c r="AMQ15" i="28"/>
  <c r="AMR15" i="28" s="1"/>
  <c r="AMP15" i="28"/>
  <c r="AMX14" i="28"/>
  <c r="AMU14" i="28"/>
  <c r="AMQ14" i="28"/>
  <c r="AMP14" i="28"/>
  <c r="AMX13" i="28"/>
  <c r="AMU13" i="28"/>
  <c r="AMQ13" i="28"/>
  <c r="AMP13" i="28"/>
  <c r="AMX12" i="28"/>
  <c r="AMU12" i="28"/>
  <c r="AMQ12" i="28"/>
  <c r="AMR12" i="28" s="1"/>
  <c r="AMP12" i="28"/>
  <c r="AMX11" i="28"/>
  <c r="AMU11" i="28"/>
  <c r="AMQ11" i="28"/>
  <c r="AMP11" i="28"/>
  <c r="AMX10" i="28"/>
  <c r="AMU10" i="28"/>
  <c r="AMQ10" i="28"/>
  <c r="AMP10" i="28"/>
  <c r="AMX9" i="28"/>
  <c r="AMU9" i="28"/>
  <c r="AMQ9" i="28"/>
  <c r="AMR9" i="28" s="1"/>
  <c r="AMP9" i="28"/>
  <c r="AMP8" i="28" s="1"/>
  <c r="AMR8" i="28" s="1"/>
  <c r="AMW8" i="28"/>
  <c r="AMX8" i="28" s="1"/>
  <c r="AMV8" i="28"/>
  <c r="AMT8" i="28"/>
  <c r="AMS8" i="28"/>
  <c r="AMQ8" i="28"/>
  <c r="ANP23" i="33"/>
  <c r="ANI23" i="33"/>
  <c r="ANH23" i="33"/>
  <c r="ANP22" i="33"/>
  <c r="ANM22" i="33"/>
  <c r="ANI22" i="33"/>
  <c r="ANH22" i="33"/>
  <c r="ANP21" i="33"/>
  <c r="ANM21" i="33"/>
  <c r="ANI21" i="33"/>
  <c r="ANH21" i="33"/>
  <c r="ANJ21" i="33" s="1"/>
  <c r="ANP20" i="33"/>
  <c r="ANM20" i="33"/>
  <c r="ANI20" i="33"/>
  <c r="ANJ20" i="33" s="1"/>
  <c r="ANH20" i="33"/>
  <c r="ANP19" i="33"/>
  <c r="ANM19" i="33"/>
  <c r="ANI19" i="33"/>
  <c r="ANH19" i="33"/>
  <c r="ANP18" i="33"/>
  <c r="ANM18" i="33"/>
  <c r="ANI18" i="33"/>
  <c r="ANH18" i="33"/>
  <c r="ANP17" i="33"/>
  <c r="ANM17" i="33"/>
  <c r="ANI17" i="33"/>
  <c r="ANH17" i="33"/>
  <c r="ANJ17" i="33" s="1"/>
  <c r="ANP16" i="33"/>
  <c r="ANM16" i="33"/>
  <c r="ANI16" i="33"/>
  <c r="ANH16" i="33"/>
  <c r="ANJ16" i="33" s="1"/>
  <c r="ANP15" i="33"/>
  <c r="ANM15" i="33"/>
  <c r="ANI15" i="33"/>
  <c r="ANJ15" i="33" s="1"/>
  <c r="ANH15" i="33"/>
  <c r="ANP14" i="33"/>
  <c r="ANM14" i="33"/>
  <c r="ANI14" i="33"/>
  <c r="ANH14" i="33"/>
  <c r="ANP13" i="33"/>
  <c r="ANM13" i="33"/>
  <c r="ANI13" i="33"/>
  <c r="ANH13" i="33"/>
  <c r="ANJ13" i="33" s="1"/>
  <c r="ANP12" i="33"/>
  <c r="ANM12" i="33"/>
  <c r="ANI12" i="33"/>
  <c r="ANH12" i="33"/>
  <c r="ANJ12" i="33" s="1"/>
  <c r="ANP11" i="33"/>
  <c r="ANM11" i="33"/>
  <c r="ANI11" i="33"/>
  <c r="ANH11" i="33"/>
  <c r="ANJ11" i="33" s="1"/>
  <c r="ANP10" i="33"/>
  <c r="ANM10" i="33"/>
  <c r="ANI10" i="33"/>
  <c r="ANH10" i="33"/>
  <c r="ANJ10" i="33" s="1"/>
  <c r="ANP9" i="33"/>
  <c r="ANM9" i="33"/>
  <c r="ANI9" i="33"/>
  <c r="ANI8" i="33" s="1"/>
  <c r="ANH9" i="33"/>
  <c r="ANH8" i="33" s="1"/>
  <c r="ANO8" i="33"/>
  <c r="ANP8" i="33" s="1"/>
  <c r="ANN8" i="33"/>
  <c r="ANL8" i="33"/>
  <c r="ANK8" i="33"/>
  <c r="ANJ22" i="33"/>
  <c r="ANJ23" i="33"/>
  <c r="AMR10" i="28"/>
  <c r="AMR14" i="28"/>
  <c r="AMR16" i="28"/>
  <c r="AMR22" i="28"/>
  <c r="AMU8" i="28"/>
  <c r="AMR11" i="28"/>
  <c r="AMR13" i="28"/>
  <c r="AMR17" i="28"/>
  <c r="AMR19" i="28"/>
  <c r="ANJ19" i="33"/>
  <c r="ANM8" i="33"/>
  <c r="ANJ14" i="33"/>
  <c r="ANJ18" i="33"/>
  <c r="AMO23" i="28"/>
  <c r="AMH23" i="28"/>
  <c r="AMG23" i="28"/>
  <c r="AMO22" i="28"/>
  <c r="AML22" i="28"/>
  <c r="AMH22" i="28"/>
  <c r="AMG22" i="28"/>
  <c r="AMO21" i="28"/>
  <c r="AML21" i="28"/>
  <c r="AMH21" i="28"/>
  <c r="AMI21" i="28" s="1"/>
  <c r="AMG21" i="28"/>
  <c r="AMO20" i="28"/>
  <c r="AML20" i="28"/>
  <c r="AMH20" i="28"/>
  <c r="AMG20" i="28"/>
  <c r="AMI20" i="28" s="1"/>
  <c r="AMO19" i="28"/>
  <c r="AML19" i="28"/>
  <c r="AMH19" i="28"/>
  <c r="AMI19" i="28" s="1"/>
  <c r="AMG19" i="28"/>
  <c r="AMO18" i="28"/>
  <c r="AML18" i="28"/>
  <c r="AMH18" i="28"/>
  <c r="AMG18" i="28"/>
  <c r="AMI18" i="28" s="1"/>
  <c r="AMO17" i="28"/>
  <c r="AML17" i="28"/>
  <c r="AMH17" i="28"/>
  <c r="AMG17" i="28"/>
  <c r="AMI17" i="28" s="1"/>
  <c r="AMO16" i="28"/>
  <c r="AML16" i="28"/>
  <c r="AMH16" i="28"/>
  <c r="AMG16" i="28"/>
  <c r="AMO15" i="28"/>
  <c r="AML15" i="28"/>
  <c r="AMH15" i="28"/>
  <c r="AMG15" i="28"/>
  <c r="AMO14" i="28"/>
  <c r="AML14" i="28"/>
  <c r="AMH14" i="28"/>
  <c r="AMG14" i="28"/>
  <c r="AMI14" i="28" s="1"/>
  <c r="AMO13" i="28"/>
  <c r="AML13" i="28"/>
  <c r="AMH13" i="28"/>
  <c r="AMG13" i="28"/>
  <c r="AMO12" i="28"/>
  <c r="AML12" i="28"/>
  <c r="AMH12" i="28"/>
  <c r="AMI12" i="28" s="1"/>
  <c r="AMG12" i="28"/>
  <c r="AMO11" i="28"/>
  <c r="AML11" i="28"/>
  <c r="AMH11" i="28"/>
  <c r="AMG11" i="28"/>
  <c r="AMI11" i="28" s="1"/>
  <c r="AMO10" i="28"/>
  <c r="AML10" i="28"/>
  <c r="AMH10" i="28"/>
  <c r="AMI10" i="28" s="1"/>
  <c r="AMG10" i="28"/>
  <c r="AMO9" i="28"/>
  <c r="AML9" i="28"/>
  <c r="AMH9" i="28"/>
  <c r="AMH8" i="28" s="1"/>
  <c r="AMG9" i="28"/>
  <c r="AMI9" i="28" s="1"/>
  <c r="AMN8" i="28"/>
  <c r="AMM8" i="28"/>
  <c r="AMK8" i="28"/>
  <c r="AML8" i="28" s="1"/>
  <c r="AMJ8" i="28"/>
  <c r="ANG23" i="33"/>
  <c r="AMZ23" i="33"/>
  <c r="AMY23" i="33"/>
  <c r="ANG22" i="33"/>
  <c r="AND22" i="33"/>
  <c r="AMZ22" i="33"/>
  <c r="ANA22" i="33" s="1"/>
  <c r="AMY22" i="33"/>
  <c r="ANG21" i="33"/>
  <c r="AND21" i="33"/>
  <c r="AMZ21" i="33"/>
  <c r="ANA21" i="33" s="1"/>
  <c r="AMY21" i="33"/>
  <c r="ANG20" i="33"/>
  <c r="AND20" i="33"/>
  <c r="AMZ20" i="33"/>
  <c r="ANA20" i="33" s="1"/>
  <c r="AMY20" i="33"/>
  <c r="ANG19" i="33"/>
  <c r="AND19" i="33"/>
  <c r="AMZ19" i="33"/>
  <c r="ANA19" i="33" s="1"/>
  <c r="AMY19" i="33"/>
  <c r="ANG18" i="33"/>
  <c r="AND18" i="33"/>
  <c r="AMZ18" i="33"/>
  <c r="ANA18" i="33" s="1"/>
  <c r="AMY18" i="33"/>
  <c r="ANG17" i="33"/>
  <c r="AND17" i="33"/>
  <c r="AMZ17" i="33"/>
  <c r="ANA17" i="33" s="1"/>
  <c r="AMY17" i="33"/>
  <c r="ANG16" i="33"/>
  <c r="AND16" i="33"/>
  <c r="AMZ16" i="33"/>
  <c r="ANA16" i="33" s="1"/>
  <c r="AMY16" i="33"/>
  <c r="ANG15" i="33"/>
  <c r="AND15" i="33"/>
  <c r="AMZ15" i="33"/>
  <c r="AMY15" i="33"/>
  <c r="ANG14" i="33"/>
  <c r="AND14" i="33"/>
  <c r="AMZ14" i="33"/>
  <c r="ANA14" i="33" s="1"/>
  <c r="AMY14" i="33"/>
  <c r="ANG13" i="33"/>
  <c r="AND13" i="33"/>
  <c r="AMZ13" i="33"/>
  <c r="ANA13" i="33" s="1"/>
  <c r="AMY13" i="33"/>
  <c r="ANG12" i="33"/>
  <c r="AND12" i="33"/>
  <c r="AMZ12" i="33"/>
  <c r="AMY12" i="33"/>
  <c r="ANA12" i="33" s="1"/>
  <c r="ANG11" i="33"/>
  <c r="AND11" i="33"/>
  <c r="AMZ11" i="33"/>
  <c r="AMY11" i="33"/>
  <c r="ANA11" i="33" s="1"/>
  <c r="ANG10" i="33"/>
  <c r="AND10" i="33"/>
  <c r="AMZ10" i="33"/>
  <c r="ANA10" i="33"/>
  <c r="AMY10" i="33"/>
  <c r="ANG9" i="33"/>
  <c r="AND9" i="33"/>
  <c r="AMZ9" i="33"/>
  <c r="AMZ8" i="33" s="1"/>
  <c r="AMY9" i="33"/>
  <c r="ANF8" i="33"/>
  <c r="ANG8" i="33"/>
  <c r="ANE8" i="33"/>
  <c r="ANC8" i="33"/>
  <c r="AND8" i="33" s="1"/>
  <c r="ANB8" i="33"/>
  <c r="AMI22" i="28"/>
  <c r="ANA23" i="33"/>
  <c r="AMI23" i="28"/>
  <c r="ANA15" i="33"/>
  <c r="AMO8" i="28"/>
  <c r="AMI15" i="28"/>
  <c r="AMI13" i="28"/>
  <c r="AMI16" i="28"/>
  <c r="ALN13" i="28"/>
  <c r="ALN10" i="28"/>
  <c r="AMF23" i="28"/>
  <c r="ALY23" i="28"/>
  <c r="ALX23" i="28"/>
  <c r="AMF22" i="28"/>
  <c r="AMC22" i="28"/>
  <c r="ALY22" i="28"/>
  <c r="ALZ22" i="28" s="1"/>
  <c r="ALX22" i="28"/>
  <c r="AMF21" i="28"/>
  <c r="AMC21" i="28"/>
  <c r="ALY21" i="28"/>
  <c r="ALZ21" i="28" s="1"/>
  <c r="ALX21" i="28"/>
  <c r="AMF20" i="28"/>
  <c r="AMC20" i="28"/>
  <c r="ALY20" i="28"/>
  <c r="ALX20" i="28"/>
  <c r="ALZ20" i="28" s="1"/>
  <c r="AMF19" i="28"/>
  <c r="AMC19" i="28"/>
  <c r="ALY19" i="28"/>
  <c r="ALZ19" i="28" s="1"/>
  <c r="ALX19" i="28"/>
  <c r="AMF18" i="28"/>
  <c r="AMC18" i="28"/>
  <c r="ALY18" i="28"/>
  <c r="ALX18" i="28"/>
  <c r="ALZ18" i="28" s="1"/>
  <c r="AMF17" i="28"/>
  <c r="AMC17" i="28"/>
  <c r="ALY17" i="28"/>
  <c r="ALX17" i="28"/>
  <c r="ALZ17" i="28" s="1"/>
  <c r="AMF16" i="28"/>
  <c r="AMC16" i="28"/>
  <c r="ALY16" i="28"/>
  <c r="ALX16" i="28"/>
  <c r="AMF15" i="28"/>
  <c r="AMC15" i="28"/>
  <c r="ALY15" i="28"/>
  <c r="ALX15" i="28"/>
  <c r="ALZ15" i="28" s="1"/>
  <c r="AMF14" i="28"/>
  <c r="AMC14" i="28"/>
  <c r="ALY14" i="28"/>
  <c r="ALX14" i="28"/>
  <c r="AMF13" i="28"/>
  <c r="AMC13" i="28"/>
  <c r="ALY13" i="28"/>
  <c r="ALX13" i="28"/>
  <c r="ALZ13" i="28" s="1"/>
  <c r="AMF12" i="28"/>
  <c r="AMC12" i="28"/>
  <c r="ALY12" i="28"/>
  <c r="ALZ12" i="28" s="1"/>
  <c r="ALX12" i="28"/>
  <c r="AMF11" i="28"/>
  <c r="AMC11" i="28"/>
  <c r="ALY11" i="28"/>
  <c r="ALX11" i="28"/>
  <c r="AMF10" i="28"/>
  <c r="AMC10" i="28"/>
  <c r="ALY10" i="28"/>
  <c r="ALZ10" i="28" s="1"/>
  <c r="ALX10" i="28"/>
  <c r="AMF9" i="28"/>
  <c r="AMC9" i="28"/>
  <c r="ALY9" i="28"/>
  <c r="ALY8" i="28" s="1"/>
  <c r="ALX9" i="28"/>
  <c r="ALX8" i="28" s="1"/>
  <c r="AME8" i="28"/>
  <c r="AMD8" i="28"/>
  <c r="AMB8" i="28"/>
  <c r="AMC8" i="28" s="1"/>
  <c r="AMA8" i="28"/>
  <c r="AMX23" i="33"/>
  <c r="AMQ23" i="33"/>
  <c r="AMR23" i="33" s="1"/>
  <c r="AMP23" i="33"/>
  <c r="AMX22" i="33"/>
  <c r="AMU22" i="33"/>
  <c r="AMQ22" i="33"/>
  <c r="AMR22" i="33" s="1"/>
  <c r="AMP22" i="33"/>
  <c r="AMX21" i="33"/>
  <c r="AMU21" i="33"/>
  <c r="AMQ21" i="33"/>
  <c r="AMR21" i="33" s="1"/>
  <c r="AMP21" i="33"/>
  <c r="AMX20" i="33"/>
  <c r="AMU20" i="33"/>
  <c r="AMQ20" i="33"/>
  <c r="AMR20" i="33" s="1"/>
  <c r="AMP20" i="33"/>
  <c r="AMX19" i="33"/>
  <c r="AMU19" i="33"/>
  <c r="AMQ19" i="33"/>
  <c r="AMR19" i="33" s="1"/>
  <c r="AMP19" i="33"/>
  <c r="AMX18" i="33"/>
  <c r="AMU18" i="33"/>
  <c r="AMQ18" i="33"/>
  <c r="AMP18" i="33"/>
  <c r="AMX17" i="33"/>
  <c r="AMU17" i="33"/>
  <c r="AMQ17" i="33"/>
  <c r="AMP17" i="33"/>
  <c r="AMX16" i="33"/>
  <c r="AMU16" i="33"/>
  <c r="AMQ16" i="33"/>
  <c r="AMR16" i="33" s="1"/>
  <c r="AMP16" i="33"/>
  <c r="AMX15" i="33"/>
  <c r="AMU15" i="33"/>
  <c r="AMQ15" i="33"/>
  <c r="AMR15" i="33" s="1"/>
  <c r="AMP15" i="33"/>
  <c r="AMX14" i="33"/>
  <c r="AMU14" i="33"/>
  <c r="AMQ14" i="33"/>
  <c r="AMR14" i="33" s="1"/>
  <c r="AMP14" i="33"/>
  <c r="AMX13" i="33"/>
  <c r="AMU13" i="33"/>
  <c r="AMQ13" i="33"/>
  <c r="AMP13" i="33"/>
  <c r="AMX12" i="33"/>
  <c r="AMU12" i="33"/>
  <c r="AMQ12" i="33"/>
  <c r="AMR12" i="33" s="1"/>
  <c r="AMP12" i="33"/>
  <c r="AMX11" i="33"/>
  <c r="AMU11" i="33"/>
  <c r="AMQ11" i="33"/>
  <c r="AMR11" i="33" s="1"/>
  <c r="AMP11" i="33"/>
  <c r="AMX10" i="33"/>
  <c r="AMU10" i="33"/>
  <c r="AMQ10" i="33"/>
  <c r="AMP10" i="33"/>
  <c r="AMX9" i="33"/>
  <c r="AMU9" i="33"/>
  <c r="AMQ9" i="33"/>
  <c r="AMQ8" i="33" s="1"/>
  <c r="AMP9" i="33"/>
  <c r="AMW8" i="33"/>
  <c r="AMV8" i="33"/>
  <c r="AMT8" i="33"/>
  <c r="AMU8" i="33" s="1"/>
  <c r="AMS8" i="33"/>
  <c r="AMX8" i="33"/>
  <c r="ALZ23" i="28"/>
  <c r="ALZ11" i="28"/>
  <c r="AMF8" i="28"/>
  <c r="ALZ14" i="28"/>
  <c r="ALZ16" i="28"/>
  <c r="AMR18" i="33"/>
  <c r="AMR10" i="33"/>
  <c r="AMR13" i="33"/>
  <c r="ALZ9" i="28"/>
  <c r="AMR9" i="33"/>
  <c r="ALW23" i="28"/>
  <c r="ALP23" i="28"/>
  <c r="ALO23" i="28"/>
  <c r="ALW22" i="28"/>
  <c r="ALT22" i="28"/>
  <c r="ALP22" i="28"/>
  <c r="ALQ22" i="28" s="1"/>
  <c r="ALO22" i="28"/>
  <c r="ALW21" i="28"/>
  <c r="ALT21" i="28"/>
  <c r="ALP21" i="28"/>
  <c r="ALQ21" i="28" s="1"/>
  <c r="ALO21" i="28"/>
  <c r="ALW20" i="28"/>
  <c r="ALT20" i="28"/>
  <c r="ALP20" i="28"/>
  <c r="ALQ20" i="28"/>
  <c r="ALO20" i="28"/>
  <c r="ALW19" i="28"/>
  <c r="ALT19" i="28"/>
  <c r="ALP19" i="28"/>
  <c r="ALQ19" i="28" s="1"/>
  <c r="ALO19" i="28"/>
  <c r="ALW18" i="28"/>
  <c r="ALT18" i="28"/>
  <c r="ALP18" i="28"/>
  <c r="ALQ18" i="28" s="1"/>
  <c r="ALO18" i="28"/>
  <c r="ALW17" i="28"/>
  <c r="ALT17" i="28"/>
  <c r="ALP17" i="28"/>
  <c r="ALQ17" i="28" s="1"/>
  <c r="ALO17" i="28"/>
  <c r="ALW16" i="28"/>
  <c r="ALT16" i="28"/>
  <c r="ALP16" i="28"/>
  <c r="ALQ16" i="28" s="1"/>
  <c r="ALO16" i="28"/>
  <c r="ALW15" i="28"/>
  <c r="ALT15" i="28"/>
  <c r="ALP15" i="28"/>
  <c r="ALO15" i="28"/>
  <c r="ALW14" i="28"/>
  <c r="ALT14" i="28"/>
  <c r="ALP14" i="28"/>
  <c r="ALQ14" i="28" s="1"/>
  <c r="ALO14" i="28"/>
  <c r="ALW13" i="28"/>
  <c r="ALT13" i="28"/>
  <c r="ALP13" i="28"/>
  <c r="ALO13" i="28"/>
  <c r="ALQ13" i="28" s="1"/>
  <c r="ALW12" i="28"/>
  <c r="ALT12" i="28"/>
  <c r="ALP12" i="28"/>
  <c r="ALO12" i="28"/>
  <c r="ALW11" i="28"/>
  <c r="ALT11" i="28"/>
  <c r="ALP11" i="28"/>
  <c r="ALO11" i="28"/>
  <c r="ALW10" i="28"/>
  <c r="ALT10" i="28"/>
  <c r="ALP10" i="28"/>
  <c r="ALO10" i="28"/>
  <c r="ALQ10" i="28" s="1"/>
  <c r="ALW9" i="28"/>
  <c r="ALT9" i="28"/>
  <c r="ALP9" i="28"/>
  <c r="ALP8" i="28" s="1"/>
  <c r="ALO9" i="28"/>
  <c r="ALV8" i="28"/>
  <c r="ALW8" i="28"/>
  <c r="ALU8" i="28"/>
  <c r="ALS8" i="28"/>
  <c r="ALT8" i="28" s="1"/>
  <c r="ALR8" i="28"/>
  <c r="AMO23" i="33"/>
  <c r="AMH23" i="33"/>
  <c r="AMI23" i="33" s="1"/>
  <c r="AMG23" i="33"/>
  <c r="AMO22" i="33"/>
  <c r="AML22" i="33"/>
  <c r="AMH22" i="33"/>
  <c r="AMI22" i="33" s="1"/>
  <c r="AMG22" i="33"/>
  <c r="AMO21" i="33"/>
  <c r="AML21" i="33"/>
  <c r="AMH21" i="33"/>
  <c r="AMG21" i="33"/>
  <c r="AMO20" i="33"/>
  <c r="AML20" i="33"/>
  <c r="AMH20" i="33"/>
  <c r="AMI20" i="33" s="1"/>
  <c r="AMG20" i="33"/>
  <c r="AMO19" i="33"/>
  <c r="AML19" i="33"/>
  <c r="AMH19" i="33"/>
  <c r="AMI19" i="33" s="1"/>
  <c r="AMG19" i="33"/>
  <c r="AMO18" i="33"/>
  <c r="AML18" i="33"/>
  <c r="AMH18" i="33"/>
  <c r="AMG18" i="33"/>
  <c r="AMO17" i="33"/>
  <c r="AML17" i="33"/>
  <c r="AMH17" i="33"/>
  <c r="AMG17" i="33"/>
  <c r="AMO16" i="33"/>
  <c r="AML16" i="33"/>
  <c r="AMH16" i="33"/>
  <c r="AMG16" i="33"/>
  <c r="AMO15" i="33"/>
  <c r="AML15" i="33"/>
  <c r="AMH15" i="33"/>
  <c r="AMI15" i="33" s="1"/>
  <c r="AMG15" i="33"/>
  <c r="AMO14" i="33"/>
  <c r="AML14" i="33"/>
  <c r="AMH14" i="33"/>
  <c r="AMI14" i="33" s="1"/>
  <c r="AMG14" i="33"/>
  <c r="AMO13" i="33"/>
  <c r="AML13" i="33"/>
  <c r="AMH13" i="33"/>
  <c r="AMI13" i="33" s="1"/>
  <c r="AMG13" i="33"/>
  <c r="AMO12" i="33"/>
  <c r="AML12" i="33"/>
  <c r="AMH12" i="33"/>
  <c r="AMI12" i="33" s="1"/>
  <c r="AMG12" i="33"/>
  <c r="AMO11" i="33"/>
  <c r="AML11" i="33"/>
  <c r="AMH11" i="33"/>
  <c r="AMG11" i="33"/>
  <c r="AMO10" i="33"/>
  <c r="AML10" i="33"/>
  <c r="AMH10" i="33"/>
  <c r="AMI10" i="33" s="1"/>
  <c r="AMG10" i="33"/>
  <c r="AMO9" i="33"/>
  <c r="AML9" i="33"/>
  <c r="AMH9" i="33"/>
  <c r="AMG9" i="33"/>
  <c r="AMN8" i="33"/>
  <c r="AMM8" i="33"/>
  <c r="AMK8" i="33"/>
  <c r="AMJ8" i="33"/>
  <c r="AML8" i="33" s="1"/>
  <c r="AMI21" i="33"/>
  <c r="ALQ23" i="28"/>
  <c r="AMO8" i="33"/>
  <c r="ALQ12" i="28"/>
  <c r="ALQ11" i="28"/>
  <c r="ALQ15" i="28"/>
  <c r="AMI18" i="33"/>
  <c r="AMI16" i="33"/>
  <c r="AMI11" i="33"/>
  <c r="AMF23" i="33"/>
  <c r="ALY23" i="33"/>
  <c r="ALX23" i="33"/>
  <c r="AMF22" i="33"/>
  <c r="AMC22" i="33"/>
  <c r="ALY22" i="33"/>
  <c r="ALX22" i="33"/>
  <c r="ALZ22" i="33" s="1"/>
  <c r="AMF21" i="33"/>
  <c r="AMC21" i="33"/>
  <c r="ALY21" i="33"/>
  <c r="ALX21" i="33"/>
  <c r="ALZ21" i="33" s="1"/>
  <c r="AMF20" i="33"/>
  <c r="AMC20" i="33"/>
  <c r="ALY20" i="33"/>
  <c r="ALZ20" i="33" s="1"/>
  <c r="ALX20" i="33"/>
  <c r="AMF19" i="33"/>
  <c r="AMC19" i="33"/>
  <c r="ALY19" i="33"/>
  <c r="ALX19" i="33"/>
  <c r="ALZ19" i="33" s="1"/>
  <c r="AMF18" i="33"/>
  <c r="AMC18" i="33"/>
  <c r="ALY18" i="33"/>
  <c r="ALZ18" i="33" s="1"/>
  <c r="ALX18" i="33"/>
  <c r="AMF17" i="33"/>
  <c r="AMC17" i="33"/>
  <c r="ALY17" i="33"/>
  <c r="ALX17" i="33"/>
  <c r="AMF16" i="33"/>
  <c r="AMC16" i="33"/>
  <c r="ALY16" i="33"/>
  <c r="ALX16" i="33"/>
  <c r="AMF15" i="33"/>
  <c r="AMC15" i="33"/>
  <c r="ALY15" i="33"/>
  <c r="ALZ15" i="33" s="1"/>
  <c r="ALX15" i="33"/>
  <c r="AMF14" i="33"/>
  <c r="AMC14" i="33"/>
  <c r="ALY14" i="33"/>
  <c r="ALX14" i="33"/>
  <c r="ALZ14" i="33" s="1"/>
  <c r="AMF13" i="33"/>
  <c r="AMC13" i="33"/>
  <c r="ALY13" i="33"/>
  <c r="ALZ13" i="33" s="1"/>
  <c r="ALX13" i="33"/>
  <c r="AMF12" i="33"/>
  <c r="AMC12" i="33"/>
  <c r="ALY12" i="33"/>
  <c r="ALX12" i="33"/>
  <c r="AMF11" i="33"/>
  <c r="AMC11" i="33"/>
  <c r="ALY11" i="33"/>
  <c r="ALX11" i="33"/>
  <c r="AMF10" i="33"/>
  <c r="AMC10" i="33"/>
  <c r="ALY10" i="33"/>
  <c r="ALX10" i="33"/>
  <c r="AMF9" i="33"/>
  <c r="AMC9" i="33"/>
  <c r="ALY9" i="33"/>
  <c r="ALY8" i="33" s="1"/>
  <c r="ALX9" i="33"/>
  <c r="AME8" i="33"/>
  <c r="AMD8" i="33"/>
  <c r="AMF8" i="33"/>
  <c r="AMB8" i="33"/>
  <c r="AMC8" i="33" s="1"/>
  <c r="AMA8" i="33"/>
  <c r="ALZ23" i="33"/>
  <c r="ALZ10" i="33"/>
  <c r="ALZ12" i="33"/>
  <c r="ALZ16" i="33"/>
  <c r="ALN23" i="28"/>
  <c r="ALG23" i="28"/>
  <c r="ALF23" i="28"/>
  <c r="ALN22" i="28"/>
  <c r="ALK22" i="28"/>
  <c r="ALG22" i="28"/>
  <c r="ALF22" i="28"/>
  <c r="ALH22" i="28" s="1"/>
  <c r="ALN21" i="28"/>
  <c r="ALK21" i="28"/>
  <c r="ALG21" i="28"/>
  <c r="ALH21" i="28" s="1"/>
  <c r="ALF21" i="28"/>
  <c r="ALN20" i="28"/>
  <c r="ALK20" i="28"/>
  <c r="ALG20" i="28"/>
  <c r="ALF20" i="28"/>
  <c r="ALN19" i="28"/>
  <c r="ALK19" i="28"/>
  <c r="ALG19" i="28"/>
  <c r="ALF19" i="28"/>
  <c r="ALH19" i="28" s="1"/>
  <c r="ALN18" i="28"/>
  <c r="ALK18" i="28"/>
  <c r="ALG18" i="28"/>
  <c r="ALH18" i="28" s="1"/>
  <c r="ALF18" i="28"/>
  <c r="ALN17" i="28"/>
  <c r="ALK17" i="28"/>
  <c r="ALG17" i="28"/>
  <c r="ALH17" i="28" s="1"/>
  <c r="ALF17" i="28"/>
  <c r="ALN16" i="28"/>
  <c r="ALK16" i="28"/>
  <c r="ALG16" i="28"/>
  <c r="ALF16" i="28"/>
  <c r="ALH16" i="28" s="1"/>
  <c r="ALN15" i="28"/>
  <c r="ALK15" i="28"/>
  <c r="ALG15" i="28"/>
  <c r="ALF15" i="28"/>
  <c r="ALN14" i="28"/>
  <c r="ALK14" i="28"/>
  <c r="ALG14" i="28"/>
  <c r="ALH14" i="28"/>
  <c r="ALF14" i="28"/>
  <c r="ALK13" i="28"/>
  <c r="ALG13" i="28"/>
  <c r="ALF13" i="28"/>
  <c r="ALN12" i="28"/>
  <c r="ALK12" i="28"/>
  <c r="ALG12" i="28"/>
  <c r="ALH12" i="28"/>
  <c r="ALF12" i="28"/>
  <c r="ALN11" i="28"/>
  <c r="ALK11" i="28"/>
  <c r="ALG11" i="28"/>
  <c r="ALF11" i="28"/>
  <c r="ALK10" i="28"/>
  <c r="ALG10" i="28"/>
  <c r="ALG8" i="28" s="1"/>
  <c r="ALF10" i="28"/>
  <c r="ALN9" i="28"/>
  <c r="ALK9" i="28"/>
  <c r="ALG9" i="28"/>
  <c r="ALH9" i="28" s="1"/>
  <c r="ALF9" i="28"/>
  <c r="ALM8" i="28"/>
  <c r="ALL8" i="28"/>
  <c r="ALJ8" i="28"/>
  <c r="ALI8" i="28"/>
  <c r="ALK8" i="28" s="1"/>
  <c r="ALW23" i="33"/>
  <c r="ALP23" i="33"/>
  <c r="ALO23" i="33"/>
  <c r="ALQ23" i="33" s="1"/>
  <c r="ALW22" i="33"/>
  <c r="ALT22" i="33"/>
  <c r="ALP22" i="33"/>
  <c r="ALQ22" i="33" s="1"/>
  <c r="ALO22" i="33"/>
  <c r="ALW21" i="33"/>
  <c r="ALT21" i="33"/>
  <c r="ALP21" i="33"/>
  <c r="ALQ21" i="33" s="1"/>
  <c r="ALO21" i="33"/>
  <c r="ALW20" i="33"/>
  <c r="ALT20" i="33"/>
  <c r="ALP20" i="33"/>
  <c r="ALO20" i="33"/>
  <c r="ALQ20" i="33" s="1"/>
  <c r="ALW19" i="33"/>
  <c r="ALT19" i="33"/>
  <c r="ALP19" i="33"/>
  <c r="ALQ19" i="33" s="1"/>
  <c r="ALO19" i="33"/>
  <c r="ALW18" i="33"/>
  <c r="ALT18" i="33"/>
  <c r="ALP18" i="33"/>
  <c r="ALQ18" i="33" s="1"/>
  <c r="ALO18" i="33"/>
  <c r="ALW17" i="33"/>
  <c r="ALT17" i="33"/>
  <c r="ALP17" i="33"/>
  <c r="ALO17" i="33"/>
  <c r="ALW16" i="33"/>
  <c r="ALT16" i="33"/>
  <c r="ALP16" i="33"/>
  <c r="ALQ16" i="33" s="1"/>
  <c r="ALO16" i="33"/>
  <c r="ALW15" i="33"/>
  <c r="ALT15" i="33"/>
  <c r="ALP15" i="33"/>
  <c r="ALO15" i="33"/>
  <c r="ALW14" i="33"/>
  <c r="ALT14" i="33"/>
  <c r="ALP14" i="33"/>
  <c r="ALO14" i="33"/>
  <c r="ALW13" i="33"/>
  <c r="ALT13" i="33"/>
  <c r="ALP13" i="33"/>
  <c r="ALQ13" i="33" s="1"/>
  <c r="ALO13" i="33"/>
  <c r="ALW12" i="33"/>
  <c r="ALT12" i="33"/>
  <c r="ALP12" i="33"/>
  <c r="ALQ12" i="33" s="1"/>
  <c r="ALO12" i="33"/>
  <c r="ALW11" i="33"/>
  <c r="ALT11" i="33"/>
  <c r="ALP11" i="33"/>
  <c r="ALO11" i="33"/>
  <c r="ALQ11" i="33" s="1"/>
  <c r="ALW10" i="33"/>
  <c r="ALT10" i="33"/>
  <c r="ALP10" i="33"/>
  <c r="ALQ10" i="33" s="1"/>
  <c r="ALO10" i="33"/>
  <c r="ALW9" i="33"/>
  <c r="ALT9" i="33"/>
  <c r="ALP9" i="33"/>
  <c r="ALO9" i="33"/>
  <c r="ALV8" i="33"/>
  <c r="ALW8" i="33" s="1"/>
  <c r="ALU8" i="33"/>
  <c r="ALS8" i="33"/>
  <c r="ALR8" i="33"/>
  <c r="ALT8" i="33" s="1"/>
  <c r="ALH20" i="28"/>
  <c r="ALQ14" i="33"/>
  <c r="ALN8" i="28"/>
  <c r="ALH23" i="28"/>
  <c r="ALQ15" i="33"/>
  <c r="ALH11" i="28"/>
  <c r="ALH13" i="28"/>
  <c r="ALH15" i="28"/>
  <c r="ALQ9" i="33"/>
  <c r="ALN23" i="33"/>
  <c r="ALG23" i="33"/>
  <c r="ALH23" i="33" s="1"/>
  <c r="ALF23" i="33"/>
  <c r="ALN22" i="33"/>
  <c r="ALK22" i="33"/>
  <c r="ALG22" i="33"/>
  <c r="ALF22" i="33"/>
  <c r="ALN21" i="33"/>
  <c r="ALK21" i="33"/>
  <c r="ALG21" i="33"/>
  <c r="ALF21" i="33"/>
  <c r="ALN20" i="33"/>
  <c r="ALK20" i="33"/>
  <c r="ALG20" i="33"/>
  <c r="ALH20" i="33" s="1"/>
  <c r="ALF20" i="33"/>
  <c r="ALN19" i="33"/>
  <c r="ALK19" i="33"/>
  <c r="ALG19" i="33"/>
  <c r="ALH19" i="33" s="1"/>
  <c r="ALF19" i="33"/>
  <c r="ALN18" i="33"/>
  <c r="ALK18" i="33"/>
  <c r="ALG18" i="33"/>
  <c r="ALF18" i="33"/>
  <c r="ALN17" i="33"/>
  <c r="ALK17" i="33"/>
  <c r="ALG17" i="33"/>
  <c r="ALF17" i="33"/>
  <c r="ALN16" i="33"/>
  <c r="ALK16" i="33"/>
  <c r="ALG16" i="33"/>
  <c r="ALH16" i="33" s="1"/>
  <c r="ALF16" i="33"/>
  <c r="ALN15" i="33"/>
  <c r="ALK15" i="33"/>
  <c r="ALG15" i="33"/>
  <c r="ALH15" i="33" s="1"/>
  <c r="ALF15" i="33"/>
  <c r="ALN14" i="33"/>
  <c r="ALK14" i="33"/>
  <c r="ALG14" i="33"/>
  <c r="ALH14" i="33" s="1"/>
  <c r="ALF14" i="33"/>
  <c r="ALN13" i="33"/>
  <c r="ALK13" i="33"/>
  <c r="ALG13" i="33"/>
  <c r="ALF13" i="33"/>
  <c r="ALN12" i="33"/>
  <c r="ALK12" i="33"/>
  <c r="ALG12" i="33"/>
  <c r="ALF12" i="33"/>
  <c r="ALN11" i="33"/>
  <c r="ALK11" i="33"/>
  <c r="ALG11" i="33"/>
  <c r="ALF11" i="33"/>
  <c r="ALN10" i="33"/>
  <c r="ALK10" i="33"/>
  <c r="ALG10" i="33"/>
  <c r="ALH10" i="33" s="1"/>
  <c r="ALF10" i="33"/>
  <c r="ALN9" i="33"/>
  <c r="ALK9" i="33"/>
  <c r="ALG9" i="33"/>
  <c r="ALG8" i="33" s="1"/>
  <c r="ALH8" i="33" s="1"/>
  <c r="ALF9" i="33"/>
  <c r="ALF8" i="33" s="1"/>
  <c r="ALM8" i="33"/>
  <c r="ALL8" i="33"/>
  <c r="ALN8" i="33" s="1"/>
  <c r="ALJ8" i="33"/>
  <c r="ALK8" i="33" s="1"/>
  <c r="ALI8" i="33"/>
  <c r="ALE23" i="28"/>
  <c r="AKX23" i="28"/>
  <c r="AKY23" i="28" s="1"/>
  <c r="AKW23" i="28"/>
  <c r="ALE22" i="28"/>
  <c r="ALB22" i="28"/>
  <c r="AKX22" i="28"/>
  <c r="AKY22" i="28" s="1"/>
  <c r="AKW22" i="28"/>
  <c r="ALE21" i="28"/>
  <c r="ALB21" i="28"/>
  <c r="AKX21" i="28"/>
  <c r="AKW21" i="28"/>
  <c r="ALE20" i="28"/>
  <c r="ALB20" i="28"/>
  <c r="AKX20" i="28"/>
  <c r="AKY20" i="28"/>
  <c r="AKW20" i="28"/>
  <c r="ALE19" i="28"/>
  <c r="ALB19" i="28"/>
  <c r="AKX19" i="28"/>
  <c r="AKW19" i="28"/>
  <c r="AKY19" i="28" s="1"/>
  <c r="ALE18" i="28"/>
  <c r="ALB18" i="28"/>
  <c r="AKX18" i="28"/>
  <c r="AKW18" i="28"/>
  <c r="ALE17" i="28"/>
  <c r="ALB17" i="28"/>
  <c r="AKX17" i="28"/>
  <c r="AKW17" i="28"/>
  <c r="ALE16" i="28"/>
  <c r="ALB16" i="28"/>
  <c r="AKX16" i="28"/>
  <c r="AKW16" i="28"/>
  <c r="AKY16" i="28" s="1"/>
  <c r="ALE15" i="28"/>
  <c r="ALB15" i="28"/>
  <c r="AKX15" i="28"/>
  <c r="AKW15" i="28"/>
  <c r="ALE14" i="28"/>
  <c r="ALB14" i="28"/>
  <c r="AKX14" i="28"/>
  <c r="AKY14" i="28" s="1"/>
  <c r="AKW14" i="28"/>
  <c r="ALE13" i="28"/>
  <c r="ALB13" i="28"/>
  <c r="AKX13" i="28"/>
  <c r="AKW13" i="28"/>
  <c r="AKY13" i="28" s="1"/>
  <c r="ALE12" i="28"/>
  <c r="ALB12" i="28"/>
  <c r="AKX12" i="28"/>
  <c r="AKW12" i="28"/>
  <c r="ALE11" i="28"/>
  <c r="ALB11" i="28"/>
  <c r="AKX11" i="28"/>
  <c r="AKY11" i="28" s="1"/>
  <c r="AKW11" i="28"/>
  <c r="ALE10" i="28"/>
  <c r="ALB10" i="28"/>
  <c r="AKX10" i="28"/>
  <c r="AKW10" i="28"/>
  <c r="AKW8" i="28" s="1"/>
  <c r="ALE9" i="28"/>
  <c r="ALB9" i="28"/>
  <c r="AKX9" i="28"/>
  <c r="AKW9" i="28"/>
  <c r="ALD8" i="28"/>
  <c r="ALC8" i="28"/>
  <c r="ALE8" i="28" s="1"/>
  <c r="ALA8" i="28"/>
  <c r="AKZ8" i="28"/>
  <c r="ALB8" i="28" s="1"/>
  <c r="ALH12" i="33"/>
  <c r="ALH18" i="33"/>
  <c r="ALH22" i="33"/>
  <c r="AKY21" i="28"/>
  <c r="AKY15" i="28"/>
  <c r="AKY17" i="28"/>
  <c r="AKY12" i="28"/>
  <c r="ALH11" i="33"/>
  <c r="ALH13" i="33"/>
  <c r="ALH17" i="33"/>
  <c r="ALH21" i="33"/>
  <c r="ALH9" i="33"/>
  <c r="AKV23" i="28"/>
  <c r="AKO23" i="28"/>
  <c r="AKN23" i="28"/>
  <c r="AKV22" i="28"/>
  <c r="AKS22" i="28"/>
  <c r="AKO22" i="28"/>
  <c r="AKN22" i="28"/>
  <c r="AKP22" i="28" s="1"/>
  <c r="AKV21" i="28"/>
  <c r="AKS21" i="28"/>
  <c r="AKO21" i="28"/>
  <c r="AKN21" i="28"/>
  <c r="AKP21" i="28" s="1"/>
  <c r="AKV20" i="28"/>
  <c r="AKS20" i="28"/>
  <c r="AKO20" i="28"/>
  <c r="AKN20" i="28"/>
  <c r="AKV19" i="28"/>
  <c r="AKS19" i="28"/>
  <c r="AKO19" i="28"/>
  <c r="AKN19" i="28"/>
  <c r="AKP19" i="28" s="1"/>
  <c r="AKV18" i="28"/>
  <c r="AKS18" i="28"/>
  <c r="AKO18" i="28"/>
  <c r="AKN18" i="28"/>
  <c r="AKV17" i="28"/>
  <c r="AKS17" i="28"/>
  <c r="AKO17" i="28"/>
  <c r="AKN17" i="28"/>
  <c r="AKV16" i="28"/>
  <c r="AKS16" i="28"/>
  <c r="AKO16" i="28"/>
  <c r="AKN16" i="28"/>
  <c r="AKP16" i="28" s="1"/>
  <c r="AKV15" i="28"/>
  <c r="AKS15" i="28"/>
  <c r="AKO15" i="28"/>
  <c r="AKN15" i="28"/>
  <c r="AKV14" i="28"/>
  <c r="AKS14" i="28"/>
  <c r="AKO14" i="28"/>
  <c r="AKN14" i="28"/>
  <c r="AKV13" i="28"/>
  <c r="AKS13" i="28"/>
  <c r="AKO13" i="28"/>
  <c r="AKN13" i="28"/>
  <c r="AKP13" i="28" s="1"/>
  <c r="AKV12" i="28"/>
  <c r="AKS12" i="28"/>
  <c r="AKO12" i="28"/>
  <c r="AKN12" i="28"/>
  <c r="AKV11" i="28"/>
  <c r="AKS11" i="28"/>
  <c r="AKO11" i="28"/>
  <c r="AKN11" i="28"/>
  <c r="AKV10" i="28"/>
  <c r="AKS10" i="28"/>
  <c r="AKO10" i="28"/>
  <c r="AKN10" i="28"/>
  <c r="AKP10" i="28" s="1"/>
  <c r="AKV9" i="28"/>
  <c r="AKS9" i="28"/>
  <c r="AKO9" i="28"/>
  <c r="AKN9" i="28"/>
  <c r="AKU8" i="28"/>
  <c r="AKV8" i="28" s="1"/>
  <c r="AKT8" i="28"/>
  <c r="AKR8" i="28"/>
  <c r="AKQ8" i="28"/>
  <c r="AKS8" i="28" s="1"/>
  <c r="AKO8" i="28"/>
  <c r="ALE23" i="33"/>
  <c r="AKX23" i="33"/>
  <c r="AKW23" i="33"/>
  <c r="AKY23" i="33" s="1"/>
  <c r="ALE22" i="33"/>
  <c r="ALB22" i="33"/>
  <c r="AKX22" i="33"/>
  <c r="AKY22" i="33" s="1"/>
  <c r="AKW22" i="33"/>
  <c r="ALE21" i="33"/>
  <c r="ALB21" i="33"/>
  <c r="AKX21" i="33"/>
  <c r="AKW21" i="33"/>
  <c r="ALE20" i="33"/>
  <c r="ALB20" i="33"/>
  <c r="AKX20" i="33"/>
  <c r="AKW20" i="33"/>
  <c r="AKY20" i="33" s="1"/>
  <c r="ALE19" i="33"/>
  <c r="ALB19" i="33"/>
  <c r="AKX19" i="33"/>
  <c r="AKY19" i="33" s="1"/>
  <c r="AKW19" i="33"/>
  <c r="ALE18" i="33"/>
  <c r="ALB18" i="33"/>
  <c r="AKX18" i="33"/>
  <c r="AKW18" i="33"/>
  <c r="AKW8" i="33" s="1"/>
  <c r="ALE17" i="33"/>
  <c r="ALB17" i="33"/>
  <c r="AKX17" i="33"/>
  <c r="AKX8" i="33"/>
  <c r="AKY8" i="33" s="1"/>
  <c r="AKW17" i="33"/>
  <c r="ALE16" i="33"/>
  <c r="ALB16" i="33"/>
  <c r="AKX16" i="33"/>
  <c r="AKY16" i="33" s="1"/>
  <c r="AKW16" i="33"/>
  <c r="ALE15" i="33"/>
  <c r="ALB15" i="33"/>
  <c r="AKX15" i="33"/>
  <c r="AKW15" i="33"/>
  <c r="ALE14" i="33"/>
  <c r="ALB14" i="33"/>
  <c r="AKX14" i="33"/>
  <c r="AKY14" i="33" s="1"/>
  <c r="AKW14" i="33"/>
  <c r="ALE13" i="33"/>
  <c r="ALB13" i="33"/>
  <c r="AKX13" i="33"/>
  <c r="AKY13" i="33" s="1"/>
  <c r="AKW13" i="33"/>
  <c r="ALE12" i="33"/>
  <c r="ALB12" i="33"/>
  <c r="AKX12" i="33"/>
  <c r="AKW12" i="33"/>
  <c r="ALE11" i="33"/>
  <c r="ALB11" i="33"/>
  <c r="AKX11" i="33"/>
  <c r="AKY11" i="33" s="1"/>
  <c r="AKW11" i="33"/>
  <c r="ALE10" i="33"/>
  <c r="ALB10" i="33"/>
  <c r="AKX10" i="33"/>
  <c r="AKY10" i="33" s="1"/>
  <c r="AKW10" i="33"/>
  <c r="ALE9" i="33"/>
  <c r="ALB9" i="33"/>
  <c r="AKX9" i="33"/>
  <c r="AKY9" i="33" s="1"/>
  <c r="AKW9" i="33"/>
  <c r="ALD8" i="33"/>
  <c r="ALE8" i="33" s="1"/>
  <c r="ALC8" i="33"/>
  <c r="ALA8" i="33"/>
  <c r="ALB8" i="33" s="1"/>
  <c r="AKZ8" i="33"/>
  <c r="AKY21" i="33"/>
  <c r="AKP12" i="28"/>
  <c r="AKP20" i="28"/>
  <c r="AKY12" i="33"/>
  <c r="AKP23" i="28"/>
  <c r="AKY15" i="33"/>
  <c r="AKY17" i="33"/>
  <c r="AKP18" i="28"/>
  <c r="AKP14" i="28"/>
  <c r="AKP11" i="28"/>
  <c r="AKP17" i="28"/>
  <c r="AKP9" i="28"/>
  <c r="AKM23" i="28"/>
  <c r="AKF23" i="28"/>
  <c r="AKE23" i="28"/>
  <c r="AKG23" i="28" s="1"/>
  <c r="AKM22" i="28"/>
  <c r="AKJ22" i="28"/>
  <c r="AKF22" i="28"/>
  <c r="AKG22" i="28" s="1"/>
  <c r="AKE22" i="28"/>
  <c r="AKM21" i="28"/>
  <c r="AKJ21" i="28"/>
  <c r="AKF21" i="28"/>
  <c r="AKE21" i="28"/>
  <c r="AKM20" i="28"/>
  <c r="AKJ20" i="28"/>
  <c r="AKF20" i="28"/>
  <c r="AKG20" i="28" s="1"/>
  <c r="AKE20" i="28"/>
  <c r="AKM19" i="28"/>
  <c r="AKJ19" i="28"/>
  <c r="AKF19" i="28"/>
  <c r="AKE19" i="28"/>
  <c r="AKM18" i="28"/>
  <c r="AKJ18" i="28"/>
  <c r="AKF18" i="28"/>
  <c r="AKE18" i="28"/>
  <c r="AKM17" i="28"/>
  <c r="AKJ17" i="28"/>
  <c r="AKF17" i="28"/>
  <c r="AKE17" i="28"/>
  <c r="AKG17" i="28" s="1"/>
  <c r="AKM16" i="28"/>
  <c r="AKJ16" i="28"/>
  <c r="AKF16" i="28"/>
  <c r="AKE16" i="28"/>
  <c r="AKG16" i="28" s="1"/>
  <c r="AKM15" i="28"/>
  <c r="AKJ15" i="28"/>
  <c r="AKF15" i="28"/>
  <c r="AKE15" i="28"/>
  <c r="AKG15" i="28" s="1"/>
  <c r="AKM14" i="28"/>
  <c r="AKJ14" i="28"/>
  <c r="AKF14" i="28"/>
  <c r="AKG14" i="28" s="1"/>
  <c r="AKE14" i="28"/>
  <c r="AKM13" i="28"/>
  <c r="AKJ13" i="28"/>
  <c r="AKF13" i="28"/>
  <c r="AKE13" i="28"/>
  <c r="AKG13" i="28" s="1"/>
  <c r="AKM12" i="28"/>
  <c r="AKJ12" i="28"/>
  <c r="AKF12" i="28"/>
  <c r="AKE12" i="28"/>
  <c r="AKM11" i="28"/>
  <c r="AKJ11" i="28"/>
  <c r="AKF11" i="28"/>
  <c r="AKE11" i="28"/>
  <c r="AKM10" i="28"/>
  <c r="AKJ10" i="28"/>
  <c r="AKF10" i="28"/>
  <c r="AKE10" i="28"/>
  <c r="AKG10" i="28" s="1"/>
  <c r="AKM9" i="28"/>
  <c r="AKJ9" i="28"/>
  <c r="AKF9" i="28"/>
  <c r="AKE9" i="28"/>
  <c r="AKL8" i="28"/>
  <c r="AKM8" i="28" s="1"/>
  <c r="AKK8" i="28"/>
  <c r="AKI8" i="28"/>
  <c r="AKJ8" i="28" s="1"/>
  <c r="AKH8" i="28"/>
  <c r="AKG19" i="28"/>
  <c r="AKG21" i="28"/>
  <c r="AKG11" i="28"/>
  <c r="AKG12" i="28"/>
  <c r="AKG18" i="28"/>
  <c r="AKG9" i="28"/>
  <c r="AKV23" i="33"/>
  <c r="AKO23" i="33"/>
  <c r="AKP23" i="33" s="1"/>
  <c r="AKN23" i="33"/>
  <c r="AKV22" i="33"/>
  <c r="AKS22" i="33"/>
  <c r="AKO22" i="33"/>
  <c r="AKP22" i="33" s="1"/>
  <c r="AKN22" i="33"/>
  <c r="AKV21" i="33"/>
  <c r="AKS21" i="33"/>
  <c r="AKO21" i="33"/>
  <c r="AKN21" i="33"/>
  <c r="AKV20" i="33"/>
  <c r="AKS20" i="33"/>
  <c r="AKO20" i="33"/>
  <c r="AKN20" i="33"/>
  <c r="AKV19" i="33"/>
  <c r="AKS19" i="33"/>
  <c r="AKO19" i="33"/>
  <c r="AKP19" i="33" s="1"/>
  <c r="AKN19" i="33"/>
  <c r="AKV18" i="33"/>
  <c r="AKS18" i="33"/>
  <c r="AKO18" i="33"/>
  <c r="AKN18" i="33"/>
  <c r="AKP18" i="33" s="1"/>
  <c r="AKV17" i="33"/>
  <c r="AKS17" i="33"/>
  <c r="AKO17" i="33"/>
  <c r="AKN17" i="33"/>
  <c r="AKV16" i="33"/>
  <c r="AKS16" i="33"/>
  <c r="AKO16" i="33"/>
  <c r="AKP16" i="33" s="1"/>
  <c r="AKN16" i="33"/>
  <c r="AKV15" i="33"/>
  <c r="AKS15" i="33"/>
  <c r="AKO15" i="33"/>
  <c r="AKN15" i="33"/>
  <c r="AKP15" i="33" s="1"/>
  <c r="AKV14" i="33"/>
  <c r="AKS14" i="33"/>
  <c r="AKO14" i="33"/>
  <c r="AKP14" i="33" s="1"/>
  <c r="AKN14" i="33"/>
  <c r="AKV13" i="33"/>
  <c r="AKS13" i="33"/>
  <c r="AKO13" i="33"/>
  <c r="AKP13" i="33" s="1"/>
  <c r="AKN13" i="33"/>
  <c r="AKV12" i="33"/>
  <c r="AKS12" i="33"/>
  <c r="AKO12" i="33"/>
  <c r="AKN12" i="33"/>
  <c r="AKP12" i="33" s="1"/>
  <c r="AKV11" i="33"/>
  <c r="AKS11" i="33"/>
  <c r="AKO11" i="33"/>
  <c r="AKN11" i="33"/>
  <c r="AKV10" i="33"/>
  <c r="AKS10" i="33"/>
  <c r="AKO10" i="33"/>
  <c r="AKP10" i="33" s="1"/>
  <c r="AKN10" i="33"/>
  <c r="AKV9" i="33"/>
  <c r="AKS9" i="33"/>
  <c r="AKO9" i="33"/>
  <c r="AKP9" i="33" s="1"/>
  <c r="AKN9" i="33"/>
  <c r="AKN8" i="33" s="1"/>
  <c r="AKU8" i="33"/>
  <c r="AKT8" i="33"/>
  <c r="AKR8" i="33"/>
  <c r="AKS8" i="33" s="1"/>
  <c r="AKQ8" i="33"/>
  <c r="AKP20" i="33"/>
  <c r="AKP11" i="33"/>
  <c r="AKP21" i="33"/>
  <c r="AKD23" i="28"/>
  <c r="AJW23" i="28"/>
  <c r="AJV23" i="28"/>
  <c r="AJX23" i="28"/>
  <c r="AKD22" i="28"/>
  <c r="AKA22" i="28"/>
  <c r="AJW22" i="28"/>
  <c r="AJV22" i="28"/>
  <c r="AJX22" i="28" s="1"/>
  <c r="AKD21" i="28"/>
  <c r="AKA21" i="28"/>
  <c r="AJW21" i="28"/>
  <c r="AJV21" i="28"/>
  <c r="AJX21" i="28"/>
  <c r="AKD20" i="28"/>
  <c r="AKA20" i="28"/>
  <c r="AJW20" i="28"/>
  <c r="AJV20" i="28"/>
  <c r="AKD19" i="28"/>
  <c r="AKA19" i="28"/>
  <c r="AJW19" i="28"/>
  <c r="AJV19" i="28"/>
  <c r="AKD18" i="28"/>
  <c r="AKA18" i="28"/>
  <c r="AJW18" i="28"/>
  <c r="AJV18" i="28"/>
  <c r="AKD17" i="28"/>
  <c r="AKA17" i="28"/>
  <c r="AJW17" i="28"/>
  <c r="AJX17" i="28" s="1"/>
  <c r="AJV17" i="28"/>
  <c r="AKD16" i="28"/>
  <c r="AKA16" i="28"/>
  <c r="AJW16" i="28"/>
  <c r="AJX16" i="28" s="1"/>
  <c r="AJV16" i="28"/>
  <c r="AKD15" i="28"/>
  <c r="AKA15" i="28"/>
  <c r="AJW15" i="28"/>
  <c r="AJV15" i="28"/>
  <c r="AJX15" i="28" s="1"/>
  <c r="AKD14" i="28"/>
  <c r="AKA14" i="28"/>
  <c r="AJW14" i="28"/>
  <c r="AJX14" i="28" s="1"/>
  <c r="AJV14" i="28"/>
  <c r="AKD13" i="28"/>
  <c r="AKA13" i="28"/>
  <c r="AJW13" i="28"/>
  <c r="AJV13" i="28"/>
  <c r="AJX13" i="28" s="1"/>
  <c r="AKD12" i="28"/>
  <c r="AKA12" i="28"/>
  <c r="AJW12" i="28"/>
  <c r="AJV12" i="28"/>
  <c r="AJX12" i="28" s="1"/>
  <c r="AKD11" i="28"/>
  <c r="AKA11" i="28"/>
  <c r="AJW11" i="28"/>
  <c r="AJX11" i="28" s="1"/>
  <c r="AJV11" i="28"/>
  <c r="AKD10" i="28"/>
  <c r="AKA10" i="28"/>
  <c r="AJW10" i="28"/>
  <c r="AJV10" i="28"/>
  <c r="AKD9" i="28"/>
  <c r="AKA9" i="28"/>
  <c r="AJW9" i="28"/>
  <c r="AJV9" i="28"/>
  <c r="AJV8" i="28" s="1"/>
  <c r="AKC8" i="28"/>
  <c r="AKD8" i="28" s="1"/>
  <c r="AKB8" i="28"/>
  <c r="AJZ8" i="28"/>
  <c r="AJY8" i="28"/>
  <c r="AKM23" i="33"/>
  <c r="AKF23" i="33"/>
  <c r="AKG23" i="33" s="1"/>
  <c r="AKE23" i="33"/>
  <c r="AKM22" i="33"/>
  <c r="AKJ22" i="33"/>
  <c r="AKF22" i="33"/>
  <c r="AKE22" i="33"/>
  <c r="AKG22" i="33" s="1"/>
  <c r="AKM21" i="33"/>
  <c r="AKJ21" i="33"/>
  <c r="AKF21" i="33"/>
  <c r="AKG21" i="33" s="1"/>
  <c r="AKE21" i="33"/>
  <c r="AKM20" i="33"/>
  <c r="AKJ20" i="33"/>
  <c r="AKF20" i="33"/>
  <c r="AKE20" i="33"/>
  <c r="AKG20" i="33" s="1"/>
  <c r="AKM19" i="33"/>
  <c r="AKJ19" i="33"/>
  <c r="AKF19" i="33"/>
  <c r="AKE19" i="33"/>
  <c r="AKG19" i="33" s="1"/>
  <c r="AKM18" i="33"/>
  <c r="AKJ18" i="33"/>
  <c r="AKF18" i="33"/>
  <c r="AKG18" i="33" s="1"/>
  <c r="AKE18" i="33"/>
  <c r="AKM17" i="33"/>
  <c r="AKJ17" i="33"/>
  <c r="AKF17" i="33"/>
  <c r="AKE17" i="33"/>
  <c r="AKM16" i="33"/>
  <c r="AKJ16" i="33"/>
  <c r="AKF16" i="33"/>
  <c r="AKE16" i="33"/>
  <c r="AKG16" i="33" s="1"/>
  <c r="AKM15" i="33"/>
  <c r="AKJ15" i="33"/>
  <c r="AKF15" i="33"/>
  <c r="AKG15" i="33" s="1"/>
  <c r="AKE15" i="33"/>
  <c r="AKM14" i="33"/>
  <c r="AKJ14" i="33"/>
  <c r="AKF14" i="33"/>
  <c r="AKG14" i="33" s="1"/>
  <c r="AKE14" i="33"/>
  <c r="AKM13" i="33"/>
  <c r="AKJ13" i="33"/>
  <c r="AKF13" i="33"/>
  <c r="AKE13" i="33"/>
  <c r="AKM12" i="33"/>
  <c r="AKJ12" i="33"/>
  <c r="AKF12" i="33"/>
  <c r="AKE12" i="33"/>
  <c r="AKM11" i="33"/>
  <c r="AKJ11" i="33"/>
  <c r="AKF11" i="33"/>
  <c r="AKG11" i="33" s="1"/>
  <c r="AKE11" i="33"/>
  <c r="AKM10" i="33"/>
  <c r="AKJ10" i="33"/>
  <c r="AKF10" i="33"/>
  <c r="AKE10" i="33"/>
  <c r="AKM9" i="33"/>
  <c r="AKJ9" i="33"/>
  <c r="AKF9" i="33"/>
  <c r="AKG9" i="33" s="1"/>
  <c r="AKE9" i="33"/>
  <c r="AKL8" i="33"/>
  <c r="AKM8" i="33" s="1"/>
  <c r="AKK8" i="33"/>
  <c r="AKI8" i="33"/>
  <c r="AKJ8" i="33" s="1"/>
  <c r="AKH8" i="33"/>
  <c r="AJX20" i="28"/>
  <c r="AKA8" i="28"/>
  <c r="AJX19" i="28"/>
  <c r="AKG13" i="33"/>
  <c r="AKG12" i="33"/>
  <c r="AJX10" i="28"/>
  <c r="AJX18" i="28"/>
  <c r="AKD23" i="33"/>
  <c r="AJW23" i="33"/>
  <c r="AJV23" i="33"/>
  <c r="AJX23" i="33" s="1"/>
  <c r="AKD22" i="33"/>
  <c r="AKA22" i="33"/>
  <c r="AJW22" i="33"/>
  <c r="AJV22" i="33"/>
  <c r="AKD21" i="33"/>
  <c r="AKA21" i="33"/>
  <c r="AJW21" i="33"/>
  <c r="AJX21" i="33" s="1"/>
  <c r="AJV21" i="33"/>
  <c r="AKD20" i="33"/>
  <c r="AKA20" i="33"/>
  <c r="AJW20" i="33"/>
  <c r="AJV20" i="33"/>
  <c r="AJX20" i="33" s="1"/>
  <c r="AKD19" i="33"/>
  <c r="AKA19" i="33"/>
  <c r="AJW19" i="33"/>
  <c r="AJX19" i="33" s="1"/>
  <c r="AJV19" i="33"/>
  <c r="AKD18" i="33"/>
  <c r="AKA18" i="33"/>
  <c r="AJW18" i="33"/>
  <c r="AJX18" i="33" s="1"/>
  <c r="AJV18" i="33"/>
  <c r="AKD17" i="33"/>
  <c r="AKA17" i="33"/>
  <c r="AJW17" i="33"/>
  <c r="AJV17" i="33"/>
  <c r="AKD16" i="33"/>
  <c r="AKA16" i="33"/>
  <c r="AJW16" i="33"/>
  <c r="AJX16" i="33" s="1"/>
  <c r="AJV16" i="33"/>
  <c r="AKD15" i="33"/>
  <c r="AKA15" i="33"/>
  <c r="AJW15" i="33"/>
  <c r="AJX15" i="33" s="1"/>
  <c r="AJV15" i="33"/>
  <c r="AKD14" i="33"/>
  <c r="AKA14" i="33"/>
  <c r="AJW14" i="33"/>
  <c r="AJV14" i="33"/>
  <c r="AJX14" i="33" s="1"/>
  <c r="AKD13" i="33"/>
  <c r="AKA13" i="33"/>
  <c r="AJW13" i="33"/>
  <c r="AJV13" i="33"/>
  <c r="AKD12" i="33"/>
  <c r="AKA12" i="33"/>
  <c r="AJW12" i="33"/>
  <c r="AJX12" i="33" s="1"/>
  <c r="AJV12" i="33"/>
  <c r="AKD11" i="33"/>
  <c r="AKA11" i="33"/>
  <c r="AJW11" i="33"/>
  <c r="AJV11" i="33"/>
  <c r="AJX11" i="33" s="1"/>
  <c r="AKD10" i="33"/>
  <c r="AKA10" i="33"/>
  <c r="AJW10" i="33"/>
  <c r="AJX10" i="33" s="1"/>
  <c r="AJV10" i="33"/>
  <c r="AKD9" i="33"/>
  <c r="AKA9" i="33"/>
  <c r="AJW9" i="33"/>
  <c r="AJV9" i="33"/>
  <c r="AKC8" i="33"/>
  <c r="AKD8" i="33"/>
  <c r="AKB8" i="33"/>
  <c r="AJZ8" i="33"/>
  <c r="AKA8" i="33" s="1"/>
  <c r="AJY8" i="33"/>
  <c r="AJU23" i="28"/>
  <c r="AJN23" i="28"/>
  <c r="AJO23" i="28" s="1"/>
  <c r="AJM23" i="28"/>
  <c r="AJU22" i="28"/>
  <c r="AJR22" i="28"/>
  <c r="AJN22" i="28"/>
  <c r="AJM22" i="28"/>
  <c r="AJU21" i="28"/>
  <c r="AJR21" i="28"/>
  <c r="AJN21" i="28"/>
  <c r="AJM21" i="28"/>
  <c r="AJU20" i="28"/>
  <c r="AJR20" i="28"/>
  <c r="AJN20" i="28"/>
  <c r="AJO20" i="28" s="1"/>
  <c r="AJM20" i="28"/>
  <c r="AJU19" i="28"/>
  <c r="AJR19" i="28"/>
  <c r="AJN19" i="28"/>
  <c r="AJO19" i="28" s="1"/>
  <c r="AJM19" i="28"/>
  <c r="AJU18" i="28"/>
  <c r="AJR18" i="28"/>
  <c r="AJN18" i="28"/>
  <c r="AJM18" i="28"/>
  <c r="AJU17" i="28"/>
  <c r="AJR17" i="28"/>
  <c r="AJN17" i="28"/>
  <c r="AJM17" i="28"/>
  <c r="AJU16" i="28"/>
  <c r="AJR16" i="28"/>
  <c r="AJN16" i="28"/>
  <c r="AJM16" i="28"/>
  <c r="AJO16" i="28" s="1"/>
  <c r="AJU15" i="28"/>
  <c r="AJR15" i="28"/>
  <c r="AJN15" i="28"/>
  <c r="AJM15" i="28"/>
  <c r="AJU14" i="28"/>
  <c r="AJR14" i="28"/>
  <c r="AJN14" i="28"/>
  <c r="AJO14" i="28" s="1"/>
  <c r="AJM14" i="28"/>
  <c r="AJU13" i="28"/>
  <c r="AJR13" i="28"/>
  <c r="AJN13" i="28"/>
  <c r="AJM13" i="28"/>
  <c r="AJO13" i="28" s="1"/>
  <c r="AJU12" i="28"/>
  <c r="AJR12" i="28"/>
  <c r="AJN12" i="28"/>
  <c r="AJM12" i="28"/>
  <c r="AJU11" i="28"/>
  <c r="AJR11" i="28"/>
  <c r="AJN11" i="28"/>
  <c r="AJO11" i="28" s="1"/>
  <c r="AJM11" i="28"/>
  <c r="AJU10" i="28"/>
  <c r="AJR10" i="28"/>
  <c r="AJN10" i="28"/>
  <c r="AJO10" i="28" s="1"/>
  <c r="AJM10" i="28"/>
  <c r="AJU9" i="28"/>
  <c r="AJR9" i="28"/>
  <c r="AJN9" i="28"/>
  <c r="AJN8" i="28" s="1"/>
  <c r="AJO8" i="28" s="1"/>
  <c r="AJM9" i="28"/>
  <c r="AJO9" i="28" s="1"/>
  <c r="AJT8" i="28"/>
  <c r="AJQ8" i="28"/>
  <c r="AJR8" i="28" s="1"/>
  <c r="AJP8" i="28"/>
  <c r="AJO21" i="28"/>
  <c r="AJX22" i="33"/>
  <c r="AJM8" i="28"/>
  <c r="AJO12" i="28"/>
  <c r="AJO18" i="28"/>
  <c r="AJO22" i="28"/>
  <c r="AJO15" i="28"/>
  <c r="AJO17" i="28"/>
  <c r="AJX13" i="33"/>
  <c r="AJS8" i="28"/>
  <c r="AJU8" i="28" s="1"/>
  <c r="AJU23" i="33"/>
  <c r="AJN23" i="33"/>
  <c r="AJM23" i="33"/>
  <c r="AJU22" i="33"/>
  <c r="AJR22" i="33"/>
  <c r="AJN22" i="33"/>
  <c r="AJO22" i="33" s="1"/>
  <c r="AJM22" i="33"/>
  <c r="AJU21" i="33"/>
  <c r="AJR21" i="33"/>
  <c r="AJN21" i="33"/>
  <c r="AJO21" i="33" s="1"/>
  <c r="AJM21" i="33"/>
  <c r="AJU20" i="33"/>
  <c r="AJR20" i="33"/>
  <c r="AJN20" i="33"/>
  <c r="AJM20" i="33"/>
  <c r="AJO20" i="33" s="1"/>
  <c r="AJU19" i="33"/>
  <c r="AJR19" i="33"/>
  <c r="AJN19" i="33"/>
  <c r="AJO19" i="33" s="1"/>
  <c r="AJM19" i="33"/>
  <c r="AJU18" i="33"/>
  <c r="AJR18" i="33"/>
  <c r="AJN18" i="33"/>
  <c r="AJO18" i="33" s="1"/>
  <c r="AJM18" i="33"/>
  <c r="AJU17" i="33"/>
  <c r="AJR17" i="33"/>
  <c r="AJN17" i="33"/>
  <c r="AJO17" i="33"/>
  <c r="AJM17" i="33"/>
  <c r="AJU16" i="33"/>
  <c r="AJR16" i="33"/>
  <c r="AJN16" i="33"/>
  <c r="AJO16" i="33" s="1"/>
  <c r="AJM16" i="33"/>
  <c r="AJU15" i="33"/>
  <c r="AJR15" i="33"/>
  <c r="AJN15" i="33"/>
  <c r="AJO15" i="33" s="1"/>
  <c r="AJM15" i="33"/>
  <c r="AJU14" i="33"/>
  <c r="AJR14" i="33"/>
  <c r="AJN14" i="33"/>
  <c r="AJO14" i="33" s="1"/>
  <c r="AJM14" i="33"/>
  <c r="AJU13" i="33"/>
  <c r="AJR13" i="33"/>
  <c r="AJN13" i="33"/>
  <c r="AJM13" i="33"/>
  <c r="AJU12" i="33"/>
  <c r="AJR12" i="33"/>
  <c r="AJN12" i="33"/>
  <c r="AJO12" i="33" s="1"/>
  <c r="AJM12" i="33"/>
  <c r="AJU11" i="33"/>
  <c r="AJR11" i="33"/>
  <c r="AJN11" i="33"/>
  <c r="AJM11" i="33"/>
  <c r="AJU10" i="33"/>
  <c r="AJR10" i="33"/>
  <c r="AJN10" i="33"/>
  <c r="AJM10" i="33"/>
  <c r="AJU9" i="33"/>
  <c r="AJR9" i="33"/>
  <c r="AJN9" i="33"/>
  <c r="AJM9" i="33"/>
  <c r="AJT8" i="33"/>
  <c r="AJS8" i="33"/>
  <c r="AJU8" i="33" s="1"/>
  <c r="AJQ8" i="33"/>
  <c r="AJP8" i="33"/>
  <c r="AJR8" i="33"/>
  <c r="AJL23" i="28"/>
  <c r="AJE23" i="28"/>
  <c r="AJF23" i="28" s="1"/>
  <c r="AJD23" i="28"/>
  <c r="AJL22" i="28"/>
  <c r="AJI22" i="28"/>
  <c r="AJE22" i="28"/>
  <c r="AJD22" i="28"/>
  <c r="AJL21" i="28"/>
  <c r="AJI21" i="28"/>
  <c r="AJE21" i="28"/>
  <c r="AJF21" i="28" s="1"/>
  <c r="AJD21" i="28"/>
  <c r="AJL20" i="28"/>
  <c r="AJI20" i="28"/>
  <c r="AJE20" i="28"/>
  <c r="AJF20" i="28" s="1"/>
  <c r="AJD20" i="28"/>
  <c r="AJL19" i="28"/>
  <c r="AJI19" i="28"/>
  <c r="AJE19" i="28"/>
  <c r="AJD19" i="28"/>
  <c r="AJF19" i="28" s="1"/>
  <c r="AJL18" i="28"/>
  <c r="AJI18" i="28"/>
  <c r="AJE18" i="28"/>
  <c r="AJF18" i="28" s="1"/>
  <c r="AJD18" i="28"/>
  <c r="AJL17" i="28"/>
  <c r="AJI17" i="28"/>
  <c r="AJE17" i="28"/>
  <c r="AJD17" i="28"/>
  <c r="AJL16" i="28"/>
  <c r="AJI16" i="28"/>
  <c r="AJE16" i="28"/>
  <c r="AJD16" i="28"/>
  <c r="AJL15" i="28"/>
  <c r="AJI15" i="28"/>
  <c r="AJE15" i="28"/>
  <c r="AJF15" i="28" s="1"/>
  <c r="AJD15" i="28"/>
  <c r="AJL14" i="28"/>
  <c r="AJI14" i="28"/>
  <c r="AJE14" i="28"/>
  <c r="AJF14" i="28" s="1"/>
  <c r="AJD14" i="28"/>
  <c r="AJL13" i="28"/>
  <c r="AJI13" i="28"/>
  <c r="AJE13" i="28"/>
  <c r="AJD13" i="28"/>
  <c r="AJF13" i="28" s="1"/>
  <c r="AJL12" i="28"/>
  <c r="AJI12" i="28"/>
  <c r="AJE12" i="28"/>
  <c r="AJD12" i="28"/>
  <c r="AJL11" i="28"/>
  <c r="AJI11" i="28"/>
  <c r="AJE11" i="28"/>
  <c r="AJD11" i="28"/>
  <c r="AJL10" i="28"/>
  <c r="AJI10" i="28"/>
  <c r="AJE10" i="28"/>
  <c r="AJD10" i="28"/>
  <c r="AJF10" i="28" s="1"/>
  <c r="AJL9" i="28"/>
  <c r="AJI9" i="28"/>
  <c r="AJE9" i="28"/>
  <c r="AJE8" i="28" s="1"/>
  <c r="AJD9" i="28"/>
  <c r="AJK8" i="28"/>
  <c r="AJH8" i="28"/>
  <c r="AJI8" i="28" s="1"/>
  <c r="AJG8" i="28"/>
  <c r="AJF22" i="28"/>
  <c r="AJO23" i="33"/>
  <c r="AJO13" i="33"/>
  <c r="AJF12" i="28"/>
  <c r="AJF16" i="28"/>
  <c r="AJO9" i="33"/>
  <c r="AJF11" i="28"/>
  <c r="AJF17" i="28"/>
  <c r="AJF9" i="28"/>
  <c r="AJJ8" i="28"/>
  <c r="AJL8" i="28"/>
  <c r="AIT10" i="28"/>
  <c r="AJL23" i="33"/>
  <c r="AJE23" i="33"/>
  <c r="AJF23" i="33" s="1"/>
  <c r="AJD23" i="33"/>
  <c r="AJL22" i="33"/>
  <c r="AJI22" i="33"/>
  <c r="AJE22" i="33"/>
  <c r="AJD22" i="33"/>
  <c r="AJF22" i="33" s="1"/>
  <c r="AJL21" i="33"/>
  <c r="AJI21" i="33"/>
  <c r="AJE21" i="33"/>
  <c r="AJD21" i="33"/>
  <c r="AJL20" i="33"/>
  <c r="AJI20" i="33"/>
  <c r="AJE20" i="33"/>
  <c r="AJF20" i="33" s="1"/>
  <c r="AJD20" i="33"/>
  <c r="AJL19" i="33"/>
  <c r="AJI19" i="33"/>
  <c r="AJE19" i="33"/>
  <c r="AJD19" i="33"/>
  <c r="AJL18" i="33"/>
  <c r="AJI18" i="33"/>
  <c r="AJE18" i="33"/>
  <c r="AJD18" i="33"/>
  <c r="AJF18" i="33"/>
  <c r="AJL17" i="33"/>
  <c r="AJI17" i="33"/>
  <c r="AJE17" i="33"/>
  <c r="AJF17" i="33"/>
  <c r="AJD17" i="33"/>
  <c r="AJL16" i="33"/>
  <c r="AJI16" i="33"/>
  <c r="AJE16" i="33"/>
  <c r="AJD16" i="33"/>
  <c r="AJL15" i="33"/>
  <c r="AJI15" i="33"/>
  <c r="AJE15" i="33"/>
  <c r="AJD15" i="33"/>
  <c r="AJL14" i="33"/>
  <c r="AJI14" i="33"/>
  <c r="AJE14" i="33"/>
  <c r="AJD14" i="33"/>
  <c r="AJL13" i="33"/>
  <c r="AJI13" i="33"/>
  <c r="AJE13" i="33"/>
  <c r="AJF13" i="33" s="1"/>
  <c r="AJD13" i="33"/>
  <c r="AJL12" i="33"/>
  <c r="AJI12" i="33"/>
  <c r="AJE12" i="33"/>
  <c r="AJF12" i="33" s="1"/>
  <c r="AJD12" i="33"/>
  <c r="AJL11" i="33"/>
  <c r="AJI11" i="33"/>
  <c r="AJE11" i="33"/>
  <c r="AJD11" i="33"/>
  <c r="AJL10" i="33"/>
  <c r="AJI10" i="33"/>
  <c r="AJE10" i="33"/>
  <c r="AJF10" i="33" s="1"/>
  <c r="AJD10" i="33"/>
  <c r="AJL9" i="33"/>
  <c r="AJI9" i="33"/>
  <c r="AJE9" i="33"/>
  <c r="AJF9" i="33" s="1"/>
  <c r="AJD9" i="33"/>
  <c r="AJD8" i="33" s="1"/>
  <c r="AJK8" i="33"/>
  <c r="AJL8" i="33" s="1"/>
  <c r="AJJ8" i="33"/>
  <c r="AJH8" i="33"/>
  <c r="AJI8" i="33"/>
  <c r="AJG8" i="33"/>
  <c r="AJC23" i="28"/>
  <c r="AIV23" i="28"/>
  <c r="AIW23" i="28" s="1"/>
  <c r="AIU23" i="28"/>
  <c r="AJC22" i="28"/>
  <c r="AIZ22" i="28"/>
  <c r="AIV22" i="28"/>
  <c r="AIU22" i="28"/>
  <c r="AJC21" i="28"/>
  <c r="AIZ21" i="28"/>
  <c r="AIV21" i="28"/>
  <c r="AIU21" i="28"/>
  <c r="AIW21" i="28" s="1"/>
  <c r="AJC20" i="28"/>
  <c r="AIZ20" i="28"/>
  <c r="AIV20" i="28"/>
  <c r="AIW20" i="28" s="1"/>
  <c r="AIU20" i="28"/>
  <c r="AJC19" i="28"/>
  <c r="AIZ19" i="28"/>
  <c r="AIV19" i="28"/>
  <c r="AIW19" i="28" s="1"/>
  <c r="AIU19" i="28"/>
  <c r="AJC18" i="28"/>
  <c r="AIZ18" i="28"/>
  <c r="AIV18" i="28"/>
  <c r="AIU18" i="28"/>
  <c r="AIW18" i="28" s="1"/>
  <c r="AJC17" i="28"/>
  <c r="AIZ17" i="28"/>
  <c r="AIV17" i="28"/>
  <c r="AIU17" i="28"/>
  <c r="AJC16" i="28"/>
  <c r="AIZ16" i="28"/>
  <c r="AIV16" i="28"/>
  <c r="AIW16" i="28" s="1"/>
  <c r="AIU16" i="28"/>
  <c r="AJC15" i="28"/>
  <c r="AIZ15" i="28"/>
  <c r="AIV15" i="28"/>
  <c r="AIU15" i="28"/>
  <c r="AIW15" i="28" s="1"/>
  <c r="AJC14" i="28"/>
  <c r="AIZ14" i="28"/>
  <c r="AIV14" i="28"/>
  <c r="AIW14" i="28" s="1"/>
  <c r="AIU14" i="28"/>
  <c r="AJC13" i="28"/>
  <c r="AIZ13" i="28"/>
  <c r="AIV13" i="28"/>
  <c r="AIU13" i="28"/>
  <c r="AJC12" i="28"/>
  <c r="AIZ12" i="28"/>
  <c r="AIV12" i="28"/>
  <c r="AJC11" i="28"/>
  <c r="AIZ11" i="28"/>
  <c r="AIV11" i="28"/>
  <c r="AIU11" i="28"/>
  <c r="AJC10" i="28"/>
  <c r="AIZ10" i="28"/>
  <c r="AIV10" i="28"/>
  <c r="AIU10" i="28"/>
  <c r="AIW10" i="28" s="1"/>
  <c r="AJC9" i="28"/>
  <c r="AIZ9" i="28"/>
  <c r="AIV9" i="28"/>
  <c r="AIU9" i="28"/>
  <c r="AJB8" i="28"/>
  <c r="AJC8" i="28" s="1"/>
  <c r="AIY8" i="28"/>
  <c r="AIZ8" i="28" s="1"/>
  <c r="AIX8" i="28"/>
  <c r="AJF21" i="33"/>
  <c r="AJF16" i="33"/>
  <c r="AIW17" i="28"/>
  <c r="AIW22" i="28"/>
  <c r="AIW11" i="28"/>
  <c r="AJF11" i="33"/>
  <c r="AJF15" i="33"/>
  <c r="AJF19" i="33"/>
  <c r="AIW9" i="28"/>
  <c r="AJA8" i="28"/>
  <c r="AIU12" i="28"/>
  <c r="AIW12" i="28" s="1"/>
  <c r="AIO19" i="28"/>
  <c r="AIQ19" i="28" s="1"/>
  <c r="AIO12" i="28"/>
  <c r="AIL12" i="28" s="1"/>
  <c r="AII19" i="28"/>
  <c r="AII12" i="28"/>
  <c r="AIC12" i="28" s="1"/>
  <c r="AIE12" i="28" s="1"/>
  <c r="AIJ11" i="28"/>
  <c r="AIK11" i="28" s="1"/>
  <c r="AII11" i="28"/>
  <c r="AII8" i="28" s="1"/>
  <c r="AII9" i="28"/>
  <c r="AIU8" i="28"/>
  <c r="AIT23" i="28"/>
  <c r="AIM23" i="28"/>
  <c r="AIL23" i="28"/>
  <c r="AIN23" i="28"/>
  <c r="AIT22" i="28"/>
  <c r="AIQ22" i="28"/>
  <c r="AIM22" i="28"/>
  <c r="AIL22" i="28"/>
  <c r="AIT21" i="28"/>
  <c r="AIQ21" i="28"/>
  <c r="AIM21" i="28"/>
  <c r="AIN21" i="28" s="1"/>
  <c r="AIL21" i="28"/>
  <c r="AIT20" i="28"/>
  <c r="AIQ20" i="28"/>
  <c r="AIM20" i="28"/>
  <c r="AIN20" i="28" s="1"/>
  <c r="AIL20" i="28"/>
  <c r="AIT19" i="28"/>
  <c r="AIM19" i="28"/>
  <c r="AIT18" i="28"/>
  <c r="AIQ18" i="28"/>
  <c r="AIM18" i="28"/>
  <c r="AIN18" i="28" s="1"/>
  <c r="AIL18" i="28"/>
  <c r="AIT17" i="28"/>
  <c r="AIQ17" i="28"/>
  <c r="AIM17" i="28"/>
  <c r="AIL17" i="28"/>
  <c r="AIN17" i="28" s="1"/>
  <c r="AIT16" i="28"/>
  <c r="AIQ16" i="28"/>
  <c r="AIM16" i="28"/>
  <c r="AIN16" i="28" s="1"/>
  <c r="AIL16" i="28"/>
  <c r="AIT15" i="28"/>
  <c r="AIQ15" i="28"/>
  <c r="AIM15" i="28"/>
  <c r="AIN15" i="28" s="1"/>
  <c r="AIL15" i="28"/>
  <c r="AIT14" i="28"/>
  <c r="AIQ14" i="28"/>
  <c r="AIM14" i="28"/>
  <c r="AIL14" i="28"/>
  <c r="AIT13" i="28"/>
  <c r="AIQ13" i="28"/>
  <c r="AIM13" i="28"/>
  <c r="AIL13" i="28"/>
  <c r="AIT12" i="28"/>
  <c r="AIM12" i="28"/>
  <c r="AIT11" i="28"/>
  <c r="AIQ11" i="28"/>
  <c r="AIM11" i="28"/>
  <c r="AIN11" i="28" s="1"/>
  <c r="AIL11" i="28"/>
  <c r="AIQ10" i="28"/>
  <c r="AIM10" i="28"/>
  <c r="AIL10" i="28"/>
  <c r="AIN10" i="28"/>
  <c r="AIT9" i="28"/>
  <c r="AIQ9" i="28"/>
  <c r="AIM9" i="28"/>
  <c r="AIS8" i="28"/>
  <c r="AIR8" i="28"/>
  <c r="AIP8" i="28"/>
  <c r="AIN22" i="28"/>
  <c r="AIT8" i="28"/>
  <c r="AIN13" i="28"/>
  <c r="AIN14" i="28"/>
  <c r="AIL9" i="28"/>
  <c r="AJC23" i="33"/>
  <c r="AIV23" i="33"/>
  <c r="AIU23" i="33"/>
  <c r="AJC22" i="33"/>
  <c r="AIZ22" i="33"/>
  <c r="AIV22" i="33"/>
  <c r="AIW22" i="33" s="1"/>
  <c r="AIU22" i="33"/>
  <c r="AJC21" i="33"/>
  <c r="AIZ21" i="33"/>
  <c r="AIV21" i="33"/>
  <c r="AIW21" i="33" s="1"/>
  <c r="AIU21" i="33"/>
  <c r="AJC20" i="33"/>
  <c r="AIZ20" i="33"/>
  <c r="AIV20" i="33"/>
  <c r="AIU20" i="33"/>
  <c r="AJC19" i="33"/>
  <c r="AIZ19" i="33"/>
  <c r="AIV19" i="33"/>
  <c r="AIU19" i="33"/>
  <c r="AJC18" i="33"/>
  <c r="AIZ18" i="33"/>
  <c r="AIV18" i="33"/>
  <c r="AIW18" i="33" s="1"/>
  <c r="AIU18" i="33"/>
  <c r="AJC17" i="33"/>
  <c r="AIZ17" i="33"/>
  <c r="AIV17" i="33"/>
  <c r="AIU17" i="33"/>
  <c r="AJC16" i="33"/>
  <c r="AIZ16" i="33"/>
  <c r="AIV16" i="33"/>
  <c r="AIW16" i="33" s="1"/>
  <c r="AIU16" i="33"/>
  <c r="AJC15" i="33"/>
  <c r="AIZ15" i="33"/>
  <c r="AIV15" i="33"/>
  <c r="AIW15" i="33" s="1"/>
  <c r="AIU15" i="33"/>
  <c r="AJC14" i="33"/>
  <c r="AIZ14" i="33"/>
  <c r="AIV14" i="33"/>
  <c r="AIU14" i="33"/>
  <c r="AIW14" i="33" s="1"/>
  <c r="AJC13" i="33"/>
  <c r="AIZ13" i="33"/>
  <c r="AIV13" i="33"/>
  <c r="AIW13" i="33" s="1"/>
  <c r="AIU13" i="33"/>
  <c r="AJC12" i="33"/>
  <c r="AIZ12" i="33"/>
  <c r="AIV12" i="33"/>
  <c r="AIU12" i="33"/>
  <c r="AJC11" i="33"/>
  <c r="AIZ11" i="33"/>
  <c r="AIV11" i="33"/>
  <c r="AIU11" i="33"/>
  <c r="AJC10" i="33"/>
  <c r="AIZ10" i="33"/>
  <c r="AIV10" i="33"/>
  <c r="AIW10" i="33" s="1"/>
  <c r="AIU10" i="33"/>
  <c r="AJC9" i="33"/>
  <c r="AIZ9" i="33"/>
  <c r="AIV9" i="33"/>
  <c r="AIV8" i="33" s="1"/>
  <c r="AIU9" i="33"/>
  <c r="AIW9" i="33" s="1"/>
  <c r="AJB8" i="33"/>
  <c r="AJA8" i="33"/>
  <c r="AJC8" i="33" s="1"/>
  <c r="AIY8" i="33"/>
  <c r="AIX8" i="33"/>
  <c r="AIZ8" i="33" s="1"/>
  <c r="AIW23" i="33"/>
  <c r="AIW12" i="33"/>
  <c r="AIW20" i="33"/>
  <c r="AIW11" i="33"/>
  <c r="AIW17" i="33"/>
  <c r="AIW19" i="33"/>
  <c r="AIG19" i="28"/>
  <c r="AIF19" i="28"/>
  <c r="AIF12" i="28"/>
  <c r="AIF9" i="28"/>
  <c r="AIH9" i="28" s="1"/>
  <c r="AIA19" i="28"/>
  <c r="AIA8" i="28" s="1"/>
  <c r="AIB8" i="28" s="1"/>
  <c r="AHZ19" i="28"/>
  <c r="AHZ12" i="28"/>
  <c r="AHZ8" i="28" s="1"/>
  <c r="AIA11" i="28"/>
  <c r="AHZ11" i="28"/>
  <c r="AHZ9" i="28"/>
  <c r="AIK23" i="28"/>
  <c r="AID23" i="28"/>
  <c r="AIC23" i="28"/>
  <c r="AIK22" i="28"/>
  <c r="AIH22" i="28"/>
  <c r="AID22" i="28"/>
  <c r="AIC22" i="28"/>
  <c r="AIK21" i="28"/>
  <c r="AIH21" i="28"/>
  <c r="AID21" i="28"/>
  <c r="AIE21" i="28" s="1"/>
  <c r="AIC21" i="28"/>
  <c r="AIK20" i="28"/>
  <c r="AIH20" i="28"/>
  <c r="AID20" i="28"/>
  <c r="AIE20" i="28" s="1"/>
  <c r="AIC20" i="28"/>
  <c r="AIK19" i="28"/>
  <c r="AID19" i="28"/>
  <c r="AIK18" i="28"/>
  <c r="AIH18" i="28"/>
  <c r="AID18" i="28"/>
  <c r="AIC18" i="28"/>
  <c r="AIK17" i="28"/>
  <c r="AIH17" i="28"/>
  <c r="AID17" i="28"/>
  <c r="AIE17" i="28" s="1"/>
  <c r="AIC17" i="28"/>
  <c r="AIK16" i="28"/>
  <c r="AIH16" i="28"/>
  <c r="AID16" i="28"/>
  <c r="AIC16" i="28"/>
  <c r="AIE16" i="28" s="1"/>
  <c r="AIK15" i="28"/>
  <c r="AIH15" i="28"/>
  <c r="AID15" i="28"/>
  <c r="AIE15" i="28" s="1"/>
  <c r="AIC15" i="28"/>
  <c r="AIK14" i="28"/>
  <c r="AIH14" i="28"/>
  <c r="AID14" i="28"/>
  <c r="AIC14" i="28"/>
  <c r="AIK13" i="28"/>
  <c r="AIH13" i="28"/>
  <c r="AID13" i="28"/>
  <c r="AIC13" i="28"/>
  <c r="AIK12" i="28"/>
  <c r="AID12" i="28"/>
  <c r="AIH11" i="28"/>
  <c r="AIK10" i="28"/>
  <c r="AIH10" i="28"/>
  <c r="AID10" i="28"/>
  <c r="AIC10" i="28"/>
  <c r="AIK9" i="28"/>
  <c r="AIC9" i="28"/>
  <c r="AIE9" i="28" s="1"/>
  <c r="AID9" i="28"/>
  <c r="AIJ8" i="28"/>
  <c r="AIK8" i="28" s="1"/>
  <c r="AIG8" i="28"/>
  <c r="AIT23" i="33"/>
  <c r="AIM23" i="33"/>
  <c r="AIN23" i="33" s="1"/>
  <c r="AIL23" i="33"/>
  <c r="AIT22" i="33"/>
  <c r="AIQ22" i="33"/>
  <c r="AIM22" i="33"/>
  <c r="AIL22" i="33"/>
  <c r="AIT21" i="33"/>
  <c r="AIQ21" i="33"/>
  <c r="AIM21" i="33"/>
  <c r="AIN21" i="33" s="1"/>
  <c r="AIL21" i="33"/>
  <c r="AIT20" i="33"/>
  <c r="AIQ20" i="33"/>
  <c r="AIM20" i="33"/>
  <c r="AIL20" i="33"/>
  <c r="AIN20" i="33" s="1"/>
  <c r="AIT19" i="33"/>
  <c r="AIQ19" i="33"/>
  <c r="AIM19" i="33"/>
  <c r="AIL19" i="33"/>
  <c r="AIT18" i="33"/>
  <c r="AIQ18" i="33"/>
  <c r="AIM18" i="33"/>
  <c r="AIN18" i="33" s="1"/>
  <c r="AIL18" i="33"/>
  <c r="AIT17" i="33"/>
  <c r="AIQ17" i="33"/>
  <c r="AIM17" i="33"/>
  <c r="AIN17" i="33"/>
  <c r="AIL17" i="33"/>
  <c r="AIT16" i="33"/>
  <c r="AIQ16" i="33"/>
  <c r="AIM16" i="33"/>
  <c r="AIL16" i="33"/>
  <c r="AIN16" i="33" s="1"/>
  <c r="AIT15" i="33"/>
  <c r="AIQ15" i="33"/>
  <c r="AIM15" i="33"/>
  <c r="AIL15" i="33"/>
  <c r="AIN15" i="33" s="1"/>
  <c r="AIT14" i="33"/>
  <c r="AIQ14" i="33"/>
  <c r="AIM14" i="33"/>
  <c r="AIM8" i="33" s="1"/>
  <c r="AIL14" i="33"/>
  <c r="AIT13" i="33"/>
  <c r="AIQ13" i="33"/>
  <c r="AIM13" i="33"/>
  <c r="AIL13" i="33"/>
  <c r="AIN13" i="33" s="1"/>
  <c r="AIT12" i="33"/>
  <c r="AIQ12" i="33"/>
  <c r="AIM12" i="33"/>
  <c r="AIL12" i="33"/>
  <c r="AIT11" i="33"/>
  <c r="AIQ11" i="33"/>
  <c r="AIM11" i="33"/>
  <c r="AIL11" i="33"/>
  <c r="AIT10" i="33"/>
  <c r="AIQ10" i="33"/>
  <c r="AIM10" i="33"/>
  <c r="AIN10" i="33" s="1"/>
  <c r="AIL10" i="33"/>
  <c r="AIT9" i="33"/>
  <c r="AIQ9" i="33"/>
  <c r="AIM9" i="33"/>
  <c r="AIL9" i="33"/>
  <c r="AIS8" i="33"/>
  <c r="AIR8" i="33"/>
  <c r="AIP8" i="33"/>
  <c r="AIO8" i="33"/>
  <c r="AIE22" i="28"/>
  <c r="AIN19" i="33"/>
  <c r="AIN22" i="33"/>
  <c r="AIE23" i="28"/>
  <c r="AIE13" i="28"/>
  <c r="AIE14" i="28"/>
  <c r="AIE18" i="28"/>
  <c r="AIQ8" i="33"/>
  <c r="AIN12" i="33"/>
  <c r="AIN14" i="33"/>
  <c r="AIH12" i="28"/>
  <c r="AIN9" i="33"/>
  <c r="AHW19" i="28"/>
  <c r="AHT19" i="28" s="1"/>
  <c r="AHX19" i="28"/>
  <c r="AHU19" i="28" s="1"/>
  <c r="AHV19" i="28" s="1"/>
  <c r="AHX12" i="28"/>
  <c r="AHU12" i="28" s="1"/>
  <c r="AHW12" i="28"/>
  <c r="AHT12" i="28" s="1"/>
  <c r="AHX9" i="28"/>
  <c r="AHU9" i="28" s="1"/>
  <c r="AHU8" i="28" s="1"/>
  <c r="AHW9" i="28"/>
  <c r="AHR12" i="28"/>
  <c r="AHQ12" i="28"/>
  <c r="AHK12" i="28" s="1"/>
  <c r="AHR9" i="28"/>
  <c r="AHQ9" i="28"/>
  <c r="AHQ8" i="28" s="1"/>
  <c r="AHS8" i="28" s="1"/>
  <c r="AIB23" i="28"/>
  <c r="AHU23" i="28"/>
  <c r="AHV23" i="28" s="1"/>
  <c r="AHT23" i="28"/>
  <c r="AIB22" i="28"/>
  <c r="AHY22" i="28"/>
  <c r="AHU22" i="28"/>
  <c r="AHT22" i="28"/>
  <c r="AIB21" i="28"/>
  <c r="AHY21" i="28"/>
  <c r="AHU21" i="28"/>
  <c r="AHV21" i="28" s="1"/>
  <c r="AHT21" i="28"/>
  <c r="AIB20" i="28"/>
  <c r="AHY20" i="28"/>
  <c r="AHU20" i="28"/>
  <c r="AHT20" i="28"/>
  <c r="AIB19" i="28"/>
  <c r="AIB18" i="28"/>
  <c r="AHY18" i="28"/>
  <c r="AHU18" i="28"/>
  <c r="AHT18" i="28"/>
  <c r="AIB17" i="28"/>
  <c r="AHY17" i="28"/>
  <c r="AHU17" i="28"/>
  <c r="AHV17" i="28" s="1"/>
  <c r="AHT17" i="28"/>
  <c r="AIB16" i="28"/>
  <c r="AHY16" i="28"/>
  <c r="AHU16" i="28"/>
  <c r="AHV16" i="28" s="1"/>
  <c r="AHT16" i="28"/>
  <c r="AIB15" i="28"/>
  <c r="AHY15" i="28"/>
  <c r="AHU15" i="28"/>
  <c r="AHT15" i="28"/>
  <c r="AIB14" i="28"/>
  <c r="AHY14" i="28"/>
  <c r="AHU14" i="28"/>
  <c r="AHV14" i="28" s="1"/>
  <c r="AHT14" i="28"/>
  <c r="AIB13" i="28"/>
  <c r="AHY13" i="28"/>
  <c r="AHU13" i="28"/>
  <c r="AHV13" i="28" s="1"/>
  <c r="AHT13" i="28"/>
  <c r="AIB12" i="28"/>
  <c r="AIB11" i="28"/>
  <c r="AHY11" i="28"/>
  <c r="AHU11" i="28"/>
  <c r="AHV11" i="28" s="1"/>
  <c r="AHT11" i="28"/>
  <c r="AIB10" i="28"/>
  <c r="AHY10" i="28"/>
  <c r="AHU10" i="28"/>
  <c r="AHV10" i="28"/>
  <c r="AHT10" i="28"/>
  <c r="AIB9" i="28"/>
  <c r="AHV20" i="28"/>
  <c r="AHV22" i="28"/>
  <c r="AHV15" i="28"/>
  <c r="AHV18" i="28"/>
  <c r="AHY12" i="28"/>
  <c r="AHO19" i="28"/>
  <c r="AHN19" i="28"/>
  <c r="AHK19" i="28" s="1"/>
  <c r="AHO12" i="28"/>
  <c r="AHN12" i="28"/>
  <c r="AHO9" i="28"/>
  <c r="AHN9" i="28"/>
  <c r="AHK9" i="28" s="1"/>
  <c r="AHI19" i="28"/>
  <c r="AHJ19" i="28" s="1"/>
  <c r="AHH12" i="28"/>
  <c r="AHI9" i="28"/>
  <c r="AHH9" i="28"/>
  <c r="AHS23" i="28"/>
  <c r="AHL23" i="28"/>
  <c r="AHK23" i="28"/>
  <c r="AHS22" i="28"/>
  <c r="AHP22" i="28"/>
  <c r="AHL22" i="28"/>
  <c r="AHM22" i="28" s="1"/>
  <c r="AHK22" i="28"/>
  <c r="AHS21" i="28"/>
  <c r="AHP21" i="28"/>
  <c r="AHL21" i="28"/>
  <c r="AHK21" i="28"/>
  <c r="AHM21" i="28" s="1"/>
  <c r="AHS20" i="28"/>
  <c r="AHP20" i="28"/>
  <c r="AHL20" i="28"/>
  <c r="AHK20" i="28"/>
  <c r="AHS19" i="28"/>
  <c r="AHP19" i="28"/>
  <c r="AHL19" i="28"/>
  <c r="AHS18" i="28"/>
  <c r="AHP18" i="28"/>
  <c r="AHL18" i="28"/>
  <c r="AHK18" i="28"/>
  <c r="AHM18" i="28" s="1"/>
  <c r="AHS17" i="28"/>
  <c r="AHP17" i="28"/>
  <c r="AHL17" i="28"/>
  <c r="AHM17" i="28" s="1"/>
  <c r="AHK17" i="28"/>
  <c r="AHS16" i="28"/>
  <c r="AHP16" i="28"/>
  <c r="AHL16" i="28"/>
  <c r="AHK16" i="28"/>
  <c r="AHS15" i="28"/>
  <c r="AHP15" i="28"/>
  <c r="AHL15" i="28"/>
  <c r="AHK15" i="28"/>
  <c r="AHS14" i="28"/>
  <c r="AHP14" i="28"/>
  <c r="AHL14" i="28"/>
  <c r="AHM14" i="28" s="1"/>
  <c r="AHK14" i="28"/>
  <c r="AHS13" i="28"/>
  <c r="AHP13" i="28"/>
  <c r="AHL13" i="28"/>
  <c r="AHK13" i="28"/>
  <c r="AHS12" i="28"/>
  <c r="AHS11" i="28"/>
  <c r="AHP11" i="28"/>
  <c r="AHL11" i="28"/>
  <c r="AHK11" i="28"/>
  <c r="AHM11" i="28" s="1"/>
  <c r="AHS10" i="28"/>
  <c r="AHP10" i="28"/>
  <c r="AHL10" i="28"/>
  <c r="AHM10" i="28" s="1"/>
  <c r="AHK10" i="28"/>
  <c r="AHP9" i="28"/>
  <c r="AHL9" i="28"/>
  <c r="AHM9" i="28" s="1"/>
  <c r="AHR8" i="28"/>
  <c r="AIK23" i="33"/>
  <c r="AID23" i="33"/>
  <c r="AIE23" i="33" s="1"/>
  <c r="AIC23" i="33"/>
  <c r="AIK22" i="33"/>
  <c r="AIH22" i="33"/>
  <c r="AID22" i="33"/>
  <c r="AIC22" i="33"/>
  <c r="AIE22" i="33" s="1"/>
  <c r="AIK21" i="33"/>
  <c r="AIH21" i="33"/>
  <c r="AID21" i="33"/>
  <c r="AIE21" i="33" s="1"/>
  <c r="AIC21" i="33"/>
  <c r="AIK20" i="33"/>
  <c r="AIH20" i="33"/>
  <c r="AID20" i="33"/>
  <c r="AIC20" i="33"/>
  <c r="AIE20" i="33" s="1"/>
  <c r="AIK19" i="33"/>
  <c r="AIH19" i="33"/>
  <c r="AID19" i="33"/>
  <c r="AIC19" i="33"/>
  <c r="AIK18" i="33"/>
  <c r="AIH18" i="33"/>
  <c r="AID18" i="33"/>
  <c r="AIE18" i="33" s="1"/>
  <c r="AIC18" i="33"/>
  <c r="AIK17" i="33"/>
  <c r="AIH17" i="33"/>
  <c r="AID17" i="33"/>
  <c r="AIC17" i="33"/>
  <c r="AIE17" i="33" s="1"/>
  <c r="AIK16" i="33"/>
  <c r="AIH16" i="33"/>
  <c r="AID16" i="33"/>
  <c r="AIE16" i="33" s="1"/>
  <c r="AIC16" i="33"/>
  <c r="AIK15" i="33"/>
  <c r="AIH15" i="33"/>
  <c r="AID15" i="33"/>
  <c r="AIC15" i="33"/>
  <c r="AIK14" i="33"/>
  <c r="AIH14" i="33"/>
  <c r="AID14" i="33"/>
  <c r="AIC14" i="33"/>
  <c r="AIE14" i="33" s="1"/>
  <c r="AIK13" i="33"/>
  <c r="AIH13" i="33"/>
  <c r="AID13" i="33"/>
  <c r="AIE13" i="33" s="1"/>
  <c r="AIC13" i="33"/>
  <c r="AIK12" i="33"/>
  <c r="AIH12" i="33"/>
  <c r="AID12" i="33"/>
  <c r="AIC12" i="33"/>
  <c r="AIK11" i="33"/>
  <c r="AIH11" i="33"/>
  <c r="AID11" i="33"/>
  <c r="AIC11" i="33"/>
  <c r="AIC8" i="33" s="1"/>
  <c r="AIK10" i="33"/>
  <c r="AIH10" i="33"/>
  <c r="AID10" i="33"/>
  <c r="AID8" i="33" s="1"/>
  <c r="AIC10" i="33"/>
  <c r="AIK9" i="33"/>
  <c r="AIH9" i="33"/>
  <c r="AID9" i="33"/>
  <c r="AIC9" i="33"/>
  <c r="AIJ8" i="33"/>
  <c r="AIK8" i="33" s="1"/>
  <c r="AII8" i="33"/>
  <c r="AIG8" i="33"/>
  <c r="AIH8" i="33" s="1"/>
  <c r="AIF8" i="33"/>
  <c r="AHM20" i="28"/>
  <c r="AHM23" i="28"/>
  <c r="AHM13" i="28"/>
  <c r="AIE12" i="33"/>
  <c r="AHM19" i="28"/>
  <c r="AHM16" i="28"/>
  <c r="AIE15" i="33"/>
  <c r="AIE19" i="33"/>
  <c r="AHM15" i="28"/>
  <c r="AHN8" i="28"/>
  <c r="AIE9" i="33"/>
  <c r="AHF19" i="28"/>
  <c r="AHG19" i="28" s="1"/>
  <c r="AHE12" i="28"/>
  <c r="AGY12" i="28"/>
  <c r="AGY8" i="28" s="1"/>
  <c r="AHA8" i="28" s="1"/>
  <c r="AGY9" i="28"/>
  <c r="AIB23" i="33"/>
  <c r="AHU23" i="33"/>
  <c r="AHT23" i="33"/>
  <c r="AIB22" i="33"/>
  <c r="AHY22" i="33"/>
  <c r="AHU22" i="33"/>
  <c r="AHV22" i="33" s="1"/>
  <c r="AHT22" i="33"/>
  <c r="AIB21" i="33"/>
  <c r="AHY21" i="33"/>
  <c r="AHU21" i="33"/>
  <c r="AHT21" i="33"/>
  <c r="AIB20" i="33"/>
  <c r="AHY20" i="33"/>
  <c r="AHU20" i="33"/>
  <c r="AHT20" i="33"/>
  <c r="AIB19" i="33"/>
  <c r="AHY19" i="33"/>
  <c r="AHU19" i="33"/>
  <c r="AHT19" i="33"/>
  <c r="AIB18" i="33"/>
  <c r="AHY18" i="33"/>
  <c r="AHU18" i="33"/>
  <c r="AHT18" i="33"/>
  <c r="AIB17" i="33"/>
  <c r="AHY17" i="33"/>
  <c r="AHU17" i="33"/>
  <c r="AHT17" i="33"/>
  <c r="AIB16" i="33"/>
  <c r="AHY16" i="33"/>
  <c r="AHU16" i="33"/>
  <c r="AHV16" i="33" s="1"/>
  <c r="AHT16" i="33"/>
  <c r="AIB15" i="33"/>
  <c r="AHY15" i="33"/>
  <c r="AHU15" i="33"/>
  <c r="AHT15" i="33"/>
  <c r="AIB14" i="33"/>
  <c r="AHY14" i="33"/>
  <c r="AHU14" i="33"/>
  <c r="AHT14" i="33"/>
  <c r="AIB13" i="33"/>
  <c r="AHY13" i="33"/>
  <c r="AHU13" i="33"/>
  <c r="AHV13" i="33" s="1"/>
  <c r="AHT13" i="33"/>
  <c r="AIB12" i="33"/>
  <c r="AHY12" i="33"/>
  <c r="AHU12" i="33"/>
  <c r="AHT12" i="33"/>
  <c r="AHV12" i="33" s="1"/>
  <c r="AIB11" i="33"/>
  <c r="AHY11" i="33"/>
  <c r="AHU11" i="33"/>
  <c r="AHT11" i="33"/>
  <c r="AIB10" i="33"/>
  <c r="AHY10" i="33"/>
  <c r="AHU10" i="33"/>
  <c r="AHU8" i="33" s="1"/>
  <c r="AHT10" i="33"/>
  <c r="AIB9" i="33"/>
  <c r="AHY9" i="33"/>
  <c r="AHU9" i="33"/>
  <c r="AHT9" i="33"/>
  <c r="AIA8" i="33"/>
  <c r="AHZ8" i="33"/>
  <c r="AHX8" i="33"/>
  <c r="AHW8" i="33"/>
  <c r="AHJ23" i="28"/>
  <c r="AHC23" i="28"/>
  <c r="AHD23" i="28" s="1"/>
  <c r="AHB23" i="28"/>
  <c r="AHJ22" i="28"/>
  <c r="AHG22" i="28"/>
  <c r="AHC22" i="28"/>
  <c r="AHB22" i="28"/>
  <c r="AHD22" i="28" s="1"/>
  <c r="AHJ21" i="28"/>
  <c r="AHG21" i="28"/>
  <c r="AHC21" i="28"/>
  <c r="AHD21" i="28" s="1"/>
  <c r="AHB21" i="28"/>
  <c r="AHJ20" i="28"/>
  <c r="AHG20" i="28"/>
  <c r="AHC20" i="28"/>
  <c r="AHD20" i="28" s="1"/>
  <c r="AHB20" i="28"/>
  <c r="AHB19" i="28"/>
  <c r="AHJ18" i="28"/>
  <c r="AHG18" i="28"/>
  <c r="AHC18" i="28"/>
  <c r="AHD18" i="28" s="1"/>
  <c r="AHB18" i="28"/>
  <c r="AHJ17" i="28"/>
  <c r="AHG17" i="28"/>
  <c r="AHC17" i="28"/>
  <c r="AHB17" i="28"/>
  <c r="AHD17" i="28" s="1"/>
  <c r="AHJ16" i="28"/>
  <c r="AHG16" i="28"/>
  <c r="AHC16" i="28"/>
  <c r="AHD16" i="28" s="1"/>
  <c r="AHB16" i="28"/>
  <c r="AHJ15" i="28"/>
  <c r="AHG15" i="28"/>
  <c r="AHC15" i="28"/>
  <c r="AHB15" i="28"/>
  <c r="AHJ14" i="28"/>
  <c r="AHG14" i="28"/>
  <c r="AHC14" i="28"/>
  <c r="AHB14" i="28"/>
  <c r="AHJ13" i="28"/>
  <c r="AHG13" i="28"/>
  <c r="AHC13" i="28"/>
  <c r="AHB13" i="28"/>
  <c r="AHJ12" i="28"/>
  <c r="AHG12" i="28"/>
  <c r="AHB12" i="28"/>
  <c r="AHJ11" i="28"/>
  <c r="AHG11" i="28"/>
  <c r="AHC11" i="28"/>
  <c r="AHB11" i="28"/>
  <c r="AHJ10" i="28"/>
  <c r="AHG10" i="28"/>
  <c r="AHC10" i="28"/>
  <c r="AHD10" i="28" s="1"/>
  <c r="AHB10" i="28"/>
  <c r="AHG9" i="28"/>
  <c r="AHB9" i="28"/>
  <c r="AHE8" i="28"/>
  <c r="AHV20" i="33"/>
  <c r="AHV21" i="33"/>
  <c r="AHD13" i="28"/>
  <c r="AHD15" i="28"/>
  <c r="AIB8" i="33"/>
  <c r="AHV19" i="33"/>
  <c r="AHD14" i="28"/>
  <c r="AHV15" i="33"/>
  <c r="AHV11" i="33"/>
  <c r="AHV10" i="33"/>
  <c r="AHV14" i="33"/>
  <c r="AHV18" i="33"/>
  <c r="AHV9" i="33"/>
  <c r="AHH8" i="28"/>
  <c r="AHC12" i="28"/>
  <c r="AHD12" i="28"/>
  <c r="AGW19" i="28"/>
  <c r="AGW12" i="28"/>
  <c r="AGV12" i="28"/>
  <c r="AGW9" i="28"/>
  <c r="AGX9" i="28" s="1"/>
  <c r="AGV9" i="28"/>
  <c r="AGQ12" i="28"/>
  <c r="AGR12" i="28" s="1"/>
  <c r="AGP12" i="28"/>
  <c r="AGQ9" i="28"/>
  <c r="AGR9" i="28" s="1"/>
  <c r="AGP9" i="28"/>
  <c r="AGP8" i="28" s="1"/>
  <c r="AGQ18" i="28"/>
  <c r="AHS23" i="33"/>
  <c r="AHL23" i="33"/>
  <c r="AHK23" i="33"/>
  <c r="AHS22" i="33"/>
  <c r="AHP22" i="33"/>
  <c r="AHL22" i="33"/>
  <c r="AHM22" i="33" s="1"/>
  <c r="AHK22" i="33"/>
  <c r="AHS21" i="33"/>
  <c r="AHP21" i="33"/>
  <c r="AHL21" i="33"/>
  <c r="AHM21" i="33" s="1"/>
  <c r="AHK21" i="33"/>
  <c r="AHS20" i="33"/>
  <c r="AHP20" i="33"/>
  <c r="AHL20" i="33"/>
  <c r="AHK20" i="33"/>
  <c r="AHS19" i="33"/>
  <c r="AHP19" i="33"/>
  <c r="AHL19" i="33"/>
  <c r="AHK19" i="33"/>
  <c r="AHS18" i="33"/>
  <c r="AHP18" i="33"/>
  <c r="AHL18" i="33"/>
  <c r="AHM18" i="33" s="1"/>
  <c r="AHK18" i="33"/>
  <c r="AHS17" i="33"/>
  <c r="AHP17" i="33"/>
  <c r="AHL17" i="33"/>
  <c r="AHK17" i="33"/>
  <c r="AHM17" i="33" s="1"/>
  <c r="AHS16" i="33"/>
  <c r="AHP16" i="33"/>
  <c r="AHL16" i="33"/>
  <c r="AHM16" i="33" s="1"/>
  <c r="AHK16" i="33"/>
  <c r="AHS15" i="33"/>
  <c r="AHP15" i="33"/>
  <c r="AHL15" i="33"/>
  <c r="AHM15" i="33" s="1"/>
  <c r="AHK15" i="33"/>
  <c r="AHS14" i="33"/>
  <c r="AHP14" i="33"/>
  <c r="AHL14" i="33"/>
  <c r="AHM14" i="33"/>
  <c r="AHK14" i="33"/>
  <c r="AHS13" i="33"/>
  <c r="AHP13" i="33"/>
  <c r="AHL13" i="33"/>
  <c r="AHK13" i="33"/>
  <c r="AHS12" i="33"/>
  <c r="AHP12" i="33"/>
  <c r="AHL12" i="33"/>
  <c r="AHK12" i="33"/>
  <c r="AHM12" i="33" s="1"/>
  <c r="AHS11" i="33"/>
  <c r="AHP11" i="33"/>
  <c r="AHL11" i="33"/>
  <c r="AHK11" i="33"/>
  <c r="AHS10" i="33"/>
  <c r="AHP10" i="33"/>
  <c r="AHL10" i="33"/>
  <c r="AHM10" i="33" s="1"/>
  <c r="AHK10" i="33"/>
  <c r="AHS9" i="33"/>
  <c r="AHP9" i="33"/>
  <c r="AHL9" i="33"/>
  <c r="AHK9" i="33"/>
  <c r="AHR8" i="33"/>
  <c r="AHS8" i="33"/>
  <c r="AHQ8" i="33"/>
  <c r="AHO8" i="33"/>
  <c r="AHP8" i="33"/>
  <c r="AHN8" i="33"/>
  <c r="AHA23" i="28"/>
  <c r="AGT23" i="28"/>
  <c r="AGS23" i="28"/>
  <c r="AGU23" i="28" s="1"/>
  <c r="AHA22" i="28"/>
  <c r="AGX22" i="28"/>
  <c r="AGT22" i="28"/>
  <c r="AGU22" i="28" s="1"/>
  <c r="AGS22" i="28"/>
  <c r="AHA21" i="28"/>
  <c r="AGX21" i="28"/>
  <c r="AGT21" i="28"/>
  <c r="AGU21" i="28" s="1"/>
  <c r="AGS21" i="28"/>
  <c r="AHA20" i="28"/>
  <c r="AGX20" i="28"/>
  <c r="AGT20" i="28"/>
  <c r="AGU20" i="28" s="1"/>
  <c r="AGS20" i="28"/>
  <c r="AHA19" i="28"/>
  <c r="AGX19" i="28"/>
  <c r="AGT19" i="28"/>
  <c r="AGU19" i="28" s="1"/>
  <c r="AGS19" i="28"/>
  <c r="AHA18" i="28"/>
  <c r="AGX18" i="28"/>
  <c r="AGT18" i="28"/>
  <c r="AGS18" i="28"/>
  <c r="AHA17" i="28"/>
  <c r="AGX17" i="28"/>
  <c r="AGT17" i="28"/>
  <c r="AGS17" i="28"/>
  <c r="AHA16" i="28"/>
  <c r="AGX16" i="28"/>
  <c r="AGT16" i="28"/>
  <c r="AGU16" i="28" s="1"/>
  <c r="AGS16" i="28"/>
  <c r="AHA15" i="28"/>
  <c r="AGX15" i="28"/>
  <c r="AGT15" i="28"/>
  <c r="AGS15" i="28"/>
  <c r="AGU15" i="28" s="1"/>
  <c r="AHA14" i="28"/>
  <c r="AGX14" i="28"/>
  <c r="AGT14" i="28"/>
  <c r="AGS14" i="28"/>
  <c r="AHA13" i="28"/>
  <c r="AGX13" i="28"/>
  <c r="AGT13" i="28"/>
  <c r="AGU13" i="28" s="1"/>
  <c r="AGS13" i="28"/>
  <c r="AGT12" i="28"/>
  <c r="AHA11" i="28"/>
  <c r="AGX11" i="28"/>
  <c r="AGT11" i="28"/>
  <c r="AGU11" i="28" s="1"/>
  <c r="AGS11" i="28"/>
  <c r="AHA10" i="28"/>
  <c r="AGX10" i="28"/>
  <c r="AGT10" i="28"/>
  <c r="AGS10" i="28"/>
  <c r="AGU10" i="28" s="1"/>
  <c r="AHA9" i="28"/>
  <c r="AGZ8" i="28"/>
  <c r="AHM20" i="33"/>
  <c r="AHM23" i="33"/>
  <c r="AGU14" i="28"/>
  <c r="AGU18" i="28"/>
  <c r="AGU17" i="28"/>
  <c r="AHM11" i="33"/>
  <c r="AHM13" i="33"/>
  <c r="AHM19" i="33"/>
  <c r="AGX12" i="28"/>
  <c r="AGN12" i="28"/>
  <c r="AGM12" i="28"/>
  <c r="AGJ12" i="28" s="1"/>
  <c r="AGN9" i="28"/>
  <c r="AGM9" i="28"/>
  <c r="AGH12" i="28"/>
  <c r="AGG12" i="28"/>
  <c r="AGH9" i="28"/>
  <c r="AGH8" i="28" s="1"/>
  <c r="AGI8" i="28" s="1"/>
  <c r="AGG9" i="28"/>
  <c r="AGH18" i="28"/>
  <c r="AGB18" i="28" s="1"/>
  <c r="AGC18" i="28" s="1"/>
  <c r="AGR23" i="28"/>
  <c r="AGK23" i="28"/>
  <c r="AGJ23" i="28"/>
  <c r="AGL23" i="28"/>
  <c r="AGR22" i="28"/>
  <c r="AGO22" i="28"/>
  <c r="AGK22" i="28"/>
  <c r="AGJ22" i="28"/>
  <c r="AGR21" i="28"/>
  <c r="AGO21" i="28"/>
  <c r="AGK21" i="28"/>
  <c r="AGL21" i="28" s="1"/>
  <c r="AGJ21" i="28"/>
  <c r="AGR20" i="28"/>
  <c r="AGO20" i="28"/>
  <c r="AGK20" i="28"/>
  <c r="AGL20" i="28" s="1"/>
  <c r="AGJ20" i="28"/>
  <c r="AGR19" i="28"/>
  <c r="AGO19" i="28"/>
  <c r="AGK19" i="28"/>
  <c r="AGJ19" i="28"/>
  <c r="AGL19" i="28" s="1"/>
  <c r="AGR18" i="28"/>
  <c r="AGO18" i="28"/>
  <c r="AGK18" i="28"/>
  <c r="AGL18" i="28" s="1"/>
  <c r="AGJ18" i="28"/>
  <c r="AGR17" i="28"/>
  <c r="AGO17" i="28"/>
  <c r="AGK17" i="28"/>
  <c r="AGL17" i="28" s="1"/>
  <c r="AGJ17" i="28"/>
  <c r="AGR16" i="28"/>
  <c r="AGO16" i="28"/>
  <c r="AGK16" i="28"/>
  <c r="AGJ16" i="28"/>
  <c r="AGR15" i="28"/>
  <c r="AGO15" i="28"/>
  <c r="AGK15" i="28"/>
  <c r="AGL15" i="28" s="1"/>
  <c r="AGJ15" i="28"/>
  <c r="AGR14" i="28"/>
  <c r="AGO14" i="28"/>
  <c r="AGK14" i="28"/>
  <c r="AGL14" i="28" s="1"/>
  <c r="AGJ14" i="28"/>
  <c r="AGR13" i="28"/>
  <c r="AGO13" i="28"/>
  <c r="AGK13" i="28"/>
  <c r="AGJ13" i="28"/>
  <c r="AGK12" i="28"/>
  <c r="AGL12" i="28" s="1"/>
  <c r="AGR11" i="28"/>
  <c r="AGO11" i="28"/>
  <c r="AGK11" i="28"/>
  <c r="AGL11" i="28" s="1"/>
  <c r="AGJ11" i="28"/>
  <c r="AGR10" i="28"/>
  <c r="AGO10" i="28"/>
  <c r="AGK10" i="28"/>
  <c r="AGJ10" i="28"/>
  <c r="AHJ23" i="33"/>
  <c r="AHC23" i="33"/>
  <c r="AHD23" i="33" s="1"/>
  <c r="AHB23" i="33"/>
  <c r="AHJ22" i="33"/>
  <c r="AHG22" i="33"/>
  <c r="AHC22" i="33"/>
  <c r="AHB22" i="33"/>
  <c r="AHJ21" i="33"/>
  <c r="AHG21" i="33"/>
  <c r="AHC21" i="33"/>
  <c r="AHD21" i="33" s="1"/>
  <c r="AHB21" i="33"/>
  <c r="AHJ20" i="33"/>
  <c r="AHG20" i="33"/>
  <c r="AHC20" i="33"/>
  <c r="AHD20" i="33" s="1"/>
  <c r="AHB20" i="33"/>
  <c r="AHJ19" i="33"/>
  <c r="AHG19" i="33"/>
  <c r="AHC19" i="33"/>
  <c r="AHB19" i="33"/>
  <c r="AHD19" i="33" s="1"/>
  <c r="AHJ18" i="33"/>
  <c r="AHG18" i="33"/>
  <c r="AHC18" i="33"/>
  <c r="AHB18" i="33"/>
  <c r="AHJ17" i="33"/>
  <c r="AHG17" i="33"/>
  <c r="AHC17" i="33"/>
  <c r="AHB17" i="33"/>
  <c r="AHJ16" i="33"/>
  <c r="AHG16" i="33"/>
  <c r="AHC16" i="33"/>
  <c r="AHB16" i="33"/>
  <c r="AHD16" i="33" s="1"/>
  <c r="AHJ15" i="33"/>
  <c r="AHG15" i="33"/>
  <c r="AHC15" i="33"/>
  <c r="AHD15" i="33" s="1"/>
  <c r="AHB15" i="33"/>
  <c r="AHJ14" i="33"/>
  <c r="AHG14" i="33"/>
  <c r="AHC14" i="33"/>
  <c r="AHB14" i="33"/>
  <c r="AHJ13" i="33"/>
  <c r="AHG13" i="33"/>
  <c r="AHC13" i="33"/>
  <c r="AHB13" i="33"/>
  <c r="AHD13" i="33" s="1"/>
  <c r="AHJ12" i="33"/>
  <c r="AHG12" i="33"/>
  <c r="AHC12" i="33"/>
  <c r="AHD12" i="33" s="1"/>
  <c r="AHB12" i="33"/>
  <c r="AHJ11" i="33"/>
  <c r="AHG11" i="33"/>
  <c r="AHC11" i="33"/>
  <c r="AHD11" i="33" s="1"/>
  <c r="AHB11" i="33"/>
  <c r="AHJ10" i="33"/>
  <c r="AHG10" i="33"/>
  <c r="AHC10" i="33"/>
  <c r="AHB10" i="33"/>
  <c r="AHJ9" i="33"/>
  <c r="AHG9" i="33"/>
  <c r="AHC9" i="33"/>
  <c r="AHC8" i="33" s="1"/>
  <c r="AHB9" i="33"/>
  <c r="AHI8" i="33"/>
  <c r="AHJ8" i="33"/>
  <c r="AHH8" i="33"/>
  <c r="AHF8" i="33"/>
  <c r="AHG8" i="33"/>
  <c r="AHE8" i="33"/>
  <c r="AHD22" i="33"/>
  <c r="AGL22" i="28"/>
  <c r="AGL16" i="28"/>
  <c r="AGL10" i="28"/>
  <c r="AGL13" i="28"/>
  <c r="AHD18" i="33"/>
  <c r="AHD14" i="33"/>
  <c r="AHD10" i="33"/>
  <c r="AGK9" i="28"/>
  <c r="AGD12" i="28"/>
  <c r="AGE9" i="28"/>
  <c r="AGD9" i="28"/>
  <c r="AFY12" i="28"/>
  <c r="AFX12" i="28"/>
  <c r="AFZ12" i="28" s="1"/>
  <c r="AFY9" i="28"/>
  <c r="AFY8" i="28" s="1"/>
  <c r="AFX9" i="28"/>
  <c r="AFX8" i="28" s="1"/>
  <c r="AFZ8" i="28" s="1"/>
  <c r="AGI23" i="28"/>
  <c r="AGB23" i="28"/>
  <c r="AGC23" i="28" s="1"/>
  <c r="AGA23" i="28"/>
  <c r="AGI22" i="28"/>
  <c r="AGF22" i="28"/>
  <c r="AGB22" i="28"/>
  <c r="AGC22" i="28"/>
  <c r="AGA22" i="28"/>
  <c r="AGI21" i="28"/>
  <c r="AGF21" i="28"/>
  <c r="AGB21" i="28"/>
  <c r="AGA21" i="28"/>
  <c r="AGI20" i="28"/>
  <c r="AGF20" i="28"/>
  <c r="AGB20" i="28"/>
  <c r="AGC20" i="28"/>
  <c r="AGA20" i="28"/>
  <c r="AGI19" i="28"/>
  <c r="AGF19" i="28"/>
  <c r="AGB19" i="28"/>
  <c r="AGA19" i="28"/>
  <c r="AGI18" i="28"/>
  <c r="AGF18" i="28"/>
  <c r="AGA18" i="28"/>
  <c r="AGI17" i="28"/>
  <c r="AGF17" i="28"/>
  <c r="AGB17" i="28"/>
  <c r="AGC17" i="28" s="1"/>
  <c r="AGA17" i="28"/>
  <c r="AGI16" i="28"/>
  <c r="AGF16" i="28"/>
  <c r="AGB16" i="28"/>
  <c r="AGA16" i="28"/>
  <c r="AGI15" i="28"/>
  <c r="AGF15" i="28"/>
  <c r="AGB15" i="28"/>
  <c r="AGA15" i="28"/>
  <c r="AGC15" i="28" s="1"/>
  <c r="AGI14" i="28"/>
  <c r="AGF14" i="28"/>
  <c r="AGB14" i="28"/>
  <c r="AGC14" i="28" s="1"/>
  <c r="AGA14" i="28"/>
  <c r="AGI13" i="28"/>
  <c r="AGF13" i="28"/>
  <c r="AGB13" i="28"/>
  <c r="AGA13" i="28"/>
  <c r="AGC13" i="28" s="1"/>
  <c r="AGI12" i="28"/>
  <c r="AGA12" i="28"/>
  <c r="AGB12" i="28"/>
  <c r="AGI11" i="28"/>
  <c r="AGF11" i="28"/>
  <c r="AGB11" i="28"/>
  <c r="AGA11" i="28"/>
  <c r="AGC11" i="28" s="1"/>
  <c r="AGI10" i="28"/>
  <c r="AGF10" i="28"/>
  <c r="AGB10" i="28"/>
  <c r="AGA10" i="28"/>
  <c r="AGI9" i="28"/>
  <c r="AGA9" i="28"/>
  <c r="AGG8" i="28"/>
  <c r="AGE8" i="28"/>
  <c r="AGF8" i="28" s="1"/>
  <c r="AFZ23" i="28"/>
  <c r="AFS23" i="28"/>
  <c r="AFT23" i="28" s="1"/>
  <c r="AFR23" i="28"/>
  <c r="AFZ22" i="28"/>
  <c r="AFW22" i="28"/>
  <c r="AFS22" i="28"/>
  <c r="AFR22" i="28"/>
  <c r="AFT22" i="28" s="1"/>
  <c r="AFZ21" i="28"/>
  <c r="AFW21" i="28"/>
  <c r="AFS21" i="28"/>
  <c r="AFT21" i="28" s="1"/>
  <c r="AFR21" i="28"/>
  <c r="AFZ20" i="28"/>
  <c r="AFW20" i="28"/>
  <c r="AFS20" i="28"/>
  <c r="AFT20" i="28" s="1"/>
  <c r="AFR20" i="28"/>
  <c r="AFZ19" i="28"/>
  <c r="AFW19" i="28"/>
  <c r="AFS19" i="28"/>
  <c r="AFT19" i="28" s="1"/>
  <c r="AFR19" i="28"/>
  <c r="AFZ18" i="28"/>
  <c r="AFW18" i="28"/>
  <c r="AFS18" i="28"/>
  <c r="AFT18" i="28" s="1"/>
  <c r="AFR18" i="28"/>
  <c r="AFZ17" i="28"/>
  <c r="AFW17" i="28"/>
  <c r="AFS17" i="28"/>
  <c r="AFR17" i="28"/>
  <c r="AFT17" i="28" s="1"/>
  <c r="AFZ16" i="28"/>
  <c r="AFW16" i="28"/>
  <c r="AFS16" i="28"/>
  <c r="AFT16" i="28" s="1"/>
  <c r="AFR16" i="28"/>
  <c r="AFZ15" i="28"/>
  <c r="AFW15" i="28"/>
  <c r="AFS15" i="28"/>
  <c r="AFT15" i="28" s="1"/>
  <c r="AFR15" i="28"/>
  <c r="AFZ14" i="28"/>
  <c r="AFW14" i="28"/>
  <c r="AFS14" i="28"/>
  <c r="AFR14" i="28"/>
  <c r="AFT14" i="28" s="1"/>
  <c r="AFZ13" i="28"/>
  <c r="AFW13" i="28"/>
  <c r="AFS13" i="28"/>
  <c r="AFT13" i="28" s="1"/>
  <c r="AFR13" i="28"/>
  <c r="AFV12" i="28"/>
  <c r="AFU12" i="28"/>
  <c r="AFS12" i="28"/>
  <c r="AFZ11" i="28"/>
  <c r="AFW11" i="28"/>
  <c r="AFS11" i="28"/>
  <c r="AFT11" i="28" s="1"/>
  <c r="AFR11" i="28"/>
  <c r="AFZ10" i="28"/>
  <c r="AFW10" i="28"/>
  <c r="AFS10" i="28"/>
  <c r="AFT10" i="28" s="1"/>
  <c r="AFR10" i="28"/>
  <c r="AFZ9" i="28"/>
  <c r="AFV9" i="28"/>
  <c r="AFU9" i="28"/>
  <c r="AFR9" i="28"/>
  <c r="AHA23" i="33"/>
  <c r="AGT23" i="33"/>
  <c r="AGU23" i="33" s="1"/>
  <c r="AGS23" i="33"/>
  <c r="AHA22" i="33"/>
  <c r="AGX22" i="33"/>
  <c r="AGT22" i="33"/>
  <c r="AGU22" i="33" s="1"/>
  <c r="AGS22" i="33"/>
  <c r="AHA21" i="33"/>
  <c r="AGX21" i="33"/>
  <c r="AGT21" i="33"/>
  <c r="AGS21" i="33"/>
  <c r="AHA20" i="33"/>
  <c r="AGX20" i="33"/>
  <c r="AGT20" i="33"/>
  <c r="AGU20" i="33" s="1"/>
  <c r="AGS20" i="33"/>
  <c r="AHA19" i="33"/>
  <c r="AGX19" i="33"/>
  <c r="AGT19" i="33"/>
  <c r="AGU19" i="33" s="1"/>
  <c r="AGS19" i="33"/>
  <c r="AHA18" i="33"/>
  <c r="AGX18" i="33"/>
  <c r="AGT18" i="33"/>
  <c r="AGS18" i="33"/>
  <c r="AGU18" i="33" s="1"/>
  <c r="AHA17" i="33"/>
  <c r="AGX17" i="33"/>
  <c r="AGT17" i="33"/>
  <c r="AGU17" i="33" s="1"/>
  <c r="AGS17" i="33"/>
  <c r="AHA16" i="33"/>
  <c r="AGX16" i="33"/>
  <c r="AGT16" i="33"/>
  <c r="AGS16" i="33"/>
  <c r="AGU16" i="33" s="1"/>
  <c r="AHA15" i="33"/>
  <c r="AGX15" i="33"/>
  <c r="AGT15" i="33"/>
  <c r="AGS15" i="33"/>
  <c r="AHA14" i="33"/>
  <c r="AGX14" i="33"/>
  <c r="AGT14" i="33"/>
  <c r="AGU14" i="33" s="1"/>
  <c r="AGS14" i="33"/>
  <c r="AHA13" i="33"/>
  <c r="AGX13" i="33"/>
  <c r="AGT13" i="33"/>
  <c r="AGS13" i="33"/>
  <c r="AGU13" i="33" s="1"/>
  <c r="AHA12" i="33"/>
  <c r="AGX12" i="33"/>
  <c r="AGT12" i="33"/>
  <c r="AGS12" i="33"/>
  <c r="AHA11" i="33"/>
  <c r="AGX11" i="33"/>
  <c r="AGT11" i="33"/>
  <c r="AGU11" i="33" s="1"/>
  <c r="AGS11" i="33"/>
  <c r="AHA10" i="33"/>
  <c r="AGX10" i="33"/>
  <c r="AGT10" i="33"/>
  <c r="AGS10" i="33"/>
  <c r="AGS8" i="33" s="1"/>
  <c r="AHA9" i="33"/>
  <c r="AGX9" i="33"/>
  <c r="AGT9" i="33"/>
  <c r="AGS9" i="33"/>
  <c r="AGZ8" i="33"/>
  <c r="AHA8" i="33" s="1"/>
  <c r="AGY8" i="33"/>
  <c r="AGW8" i="33"/>
  <c r="AGX8" i="33" s="1"/>
  <c r="AGV8" i="33"/>
  <c r="AGR23" i="33"/>
  <c r="AGK23" i="33"/>
  <c r="AGL23" i="33" s="1"/>
  <c r="AGJ23" i="33"/>
  <c r="AGR22" i="33"/>
  <c r="AGO22" i="33"/>
  <c r="AGK22" i="33"/>
  <c r="AGJ22" i="33"/>
  <c r="AGR21" i="33"/>
  <c r="AGO21" i="33"/>
  <c r="AGK21" i="33"/>
  <c r="AGJ21" i="33"/>
  <c r="AGR20" i="33"/>
  <c r="AGO20" i="33"/>
  <c r="AGK20" i="33"/>
  <c r="AGL20" i="33" s="1"/>
  <c r="AGJ20" i="33"/>
  <c r="AGR19" i="33"/>
  <c r="AGO19" i="33"/>
  <c r="AGK19" i="33"/>
  <c r="AGJ19" i="33"/>
  <c r="AGR18" i="33"/>
  <c r="AGO18" i="33"/>
  <c r="AGK18" i="33"/>
  <c r="AGJ18" i="33"/>
  <c r="AGR17" i="33"/>
  <c r="AGO17" i="33"/>
  <c r="AGK17" i="33"/>
  <c r="AGL17" i="33"/>
  <c r="AGJ17" i="33"/>
  <c r="AGR16" i="33"/>
  <c r="AGO16" i="33"/>
  <c r="AGK16" i="33"/>
  <c r="AGL16" i="33" s="1"/>
  <c r="AGJ16" i="33"/>
  <c r="AGR15" i="33"/>
  <c r="AGO15" i="33"/>
  <c r="AGK15" i="33"/>
  <c r="AGJ15" i="33"/>
  <c r="AGL15" i="33" s="1"/>
  <c r="AGR14" i="33"/>
  <c r="AGO14" i="33"/>
  <c r="AGK14" i="33"/>
  <c r="AGL14" i="33" s="1"/>
  <c r="AGJ14" i="33"/>
  <c r="AGR13" i="33"/>
  <c r="AGO13" i="33"/>
  <c r="AGK13" i="33"/>
  <c r="AGJ13" i="33"/>
  <c r="AGL13" i="33" s="1"/>
  <c r="AGR12" i="33"/>
  <c r="AGO12" i="33"/>
  <c r="AGK12" i="33"/>
  <c r="AGL12" i="33" s="1"/>
  <c r="AGJ12" i="33"/>
  <c r="AGR11" i="33"/>
  <c r="AGO11" i="33"/>
  <c r="AGK11" i="33"/>
  <c r="AGJ11" i="33"/>
  <c r="AGL11" i="33" s="1"/>
  <c r="AGR10" i="33"/>
  <c r="AGO10" i="33"/>
  <c r="AGK10" i="33"/>
  <c r="AGJ10" i="33"/>
  <c r="AGR9" i="33"/>
  <c r="AGO9" i="33"/>
  <c r="AGK9" i="33"/>
  <c r="AGL9" i="33" s="1"/>
  <c r="AGJ9" i="33"/>
  <c r="AGQ8" i="33"/>
  <c r="AGR8" i="33" s="1"/>
  <c r="AGP8" i="33"/>
  <c r="AGN8" i="33"/>
  <c r="AGO8" i="33" s="1"/>
  <c r="AGM8" i="33"/>
  <c r="AGL22" i="33"/>
  <c r="AGL19" i="33"/>
  <c r="AGU15" i="33"/>
  <c r="AGU21" i="33"/>
  <c r="AGC21" i="28"/>
  <c r="AGC16" i="28"/>
  <c r="AGC10" i="28"/>
  <c r="AGC19" i="28"/>
  <c r="AGL10" i="33"/>
  <c r="AGU12" i="33"/>
  <c r="AGC12" i="28"/>
  <c r="AGF12" i="28"/>
  <c r="AGD8" i="28"/>
  <c r="AFW9" i="28"/>
  <c r="AGU9" i="33"/>
  <c r="AFM12" i="28"/>
  <c r="AFL12" i="28"/>
  <c r="AFM9" i="28"/>
  <c r="AFM8" i="28" s="1"/>
  <c r="AFL9" i="28"/>
  <c r="AFG19" i="28"/>
  <c r="AFH19" i="28" s="1"/>
  <c r="AFG12" i="28"/>
  <c r="AFF12" i="28"/>
  <c r="AFG9" i="28"/>
  <c r="AFF9" i="28"/>
  <c r="AFQ23" i="28"/>
  <c r="AFJ23" i="28"/>
  <c r="AFK23" i="28" s="1"/>
  <c r="AFI23" i="28"/>
  <c r="AFQ22" i="28"/>
  <c r="AFN22" i="28"/>
  <c r="AFJ22" i="28"/>
  <c r="AFI22" i="28"/>
  <c r="AFQ21" i="28"/>
  <c r="AFN21" i="28"/>
  <c r="AFJ21" i="28"/>
  <c r="AFI21" i="28"/>
  <c r="AFQ20" i="28"/>
  <c r="AFN20" i="28"/>
  <c r="AFJ20" i="28"/>
  <c r="AFI20" i="28"/>
  <c r="AFQ19" i="28"/>
  <c r="AFO19" i="28"/>
  <c r="AFI19" i="28"/>
  <c r="AFJ19" i="28"/>
  <c r="AFQ18" i="28"/>
  <c r="AFN18" i="28"/>
  <c r="AFJ18" i="28"/>
  <c r="AFI18" i="28"/>
  <c r="AFQ17" i="28"/>
  <c r="AFN17" i="28"/>
  <c r="AFJ17" i="28"/>
  <c r="AFI17" i="28"/>
  <c r="AFK17" i="28" s="1"/>
  <c r="AFQ16" i="28"/>
  <c r="AFN16" i="28"/>
  <c r="AFJ16" i="28"/>
  <c r="AFK16" i="28" s="1"/>
  <c r="AFI16" i="28"/>
  <c r="AFQ15" i="28"/>
  <c r="AFN15" i="28"/>
  <c r="AFJ15" i="28"/>
  <c r="AFI15" i="28"/>
  <c r="AFK15" i="28" s="1"/>
  <c r="AFQ14" i="28"/>
  <c r="AFN14" i="28"/>
  <c r="AFJ14" i="28"/>
  <c r="AFI14" i="28"/>
  <c r="AFK14" i="28" s="1"/>
  <c r="AFQ13" i="28"/>
  <c r="AFN13" i="28"/>
  <c r="AFJ13" i="28"/>
  <c r="AFI13" i="28"/>
  <c r="AFO12" i="28"/>
  <c r="AFQ12" i="28" s="1"/>
  <c r="AFJ12" i="28"/>
  <c r="AFQ11" i="28"/>
  <c r="AFN11" i="28"/>
  <c r="AFJ11" i="28"/>
  <c r="AFI11" i="28"/>
  <c r="AFK11" i="28" s="1"/>
  <c r="AFQ10" i="28"/>
  <c r="AFN10" i="28"/>
  <c r="AFJ10" i="28"/>
  <c r="AFK10" i="28" s="1"/>
  <c r="AFI10" i="28"/>
  <c r="AFO9" i="28"/>
  <c r="AFQ9" i="28" s="1"/>
  <c r="AFJ9" i="28"/>
  <c r="AFJ8" i="28" s="1"/>
  <c r="AFP8" i="28"/>
  <c r="AGI23" i="33"/>
  <c r="AGB23" i="33"/>
  <c r="AGC23" i="33" s="1"/>
  <c r="AGA23" i="33"/>
  <c r="AGI22" i="33"/>
  <c r="AGF22" i="33"/>
  <c r="AGB22" i="33"/>
  <c r="AGC22" i="33" s="1"/>
  <c r="AGA22" i="33"/>
  <c r="AGI21" i="33"/>
  <c r="AGF21" i="33"/>
  <c r="AGB21" i="33"/>
  <c r="AGA21" i="33"/>
  <c r="AGI20" i="33"/>
  <c r="AGF20" i="33"/>
  <c r="AGB20" i="33"/>
  <c r="AGA20" i="33"/>
  <c r="AGI19" i="33"/>
  <c r="AGF19" i="33"/>
  <c r="AGB19" i="33"/>
  <c r="AGA19" i="33"/>
  <c r="AGI18" i="33"/>
  <c r="AGF18" i="33"/>
  <c r="AGB18" i="33"/>
  <c r="AGC18" i="33" s="1"/>
  <c r="AGA18" i="33"/>
  <c r="AGI17" i="33"/>
  <c r="AGF17" i="33"/>
  <c r="AGB17" i="33"/>
  <c r="AGC17" i="33"/>
  <c r="AGA17" i="33"/>
  <c r="AGI16" i="33"/>
  <c r="AGF16" i="33"/>
  <c r="AGB16" i="33"/>
  <c r="AGA16" i="33"/>
  <c r="AGC16" i="33" s="1"/>
  <c r="AGI15" i="33"/>
  <c r="AGF15" i="33"/>
  <c r="AGB15" i="33"/>
  <c r="AGA15" i="33"/>
  <c r="AGC15" i="33" s="1"/>
  <c r="AGI14" i="33"/>
  <c r="AGF14" i="33"/>
  <c r="AGB14" i="33"/>
  <c r="AGC14" i="33" s="1"/>
  <c r="AGA14" i="33"/>
  <c r="AGI13" i="33"/>
  <c r="AGF13" i="33"/>
  <c r="AGB13" i="33"/>
  <c r="AGC13" i="33" s="1"/>
  <c r="AGA13" i="33"/>
  <c r="AGI12" i="33"/>
  <c r="AGF12" i="33"/>
  <c r="AGB12" i="33"/>
  <c r="AGC12" i="33" s="1"/>
  <c r="AGA12" i="33"/>
  <c r="AGI11" i="33"/>
  <c r="AGF11" i="33"/>
  <c r="AGB11" i="33"/>
  <c r="AGC11" i="33" s="1"/>
  <c r="AGA11" i="33"/>
  <c r="AGI10" i="33"/>
  <c r="AGF10" i="33"/>
  <c r="AGB10" i="33"/>
  <c r="AGC10" i="33" s="1"/>
  <c r="AGA10" i="33"/>
  <c r="AGI9" i="33"/>
  <c r="AGF9" i="33"/>
  <c r="AGB9" i="33"/>
  <c r="AGA9" i="33"/>
  <c r="AGH8" i="33"/>
  <c r="AGI8" i="33"/>
  <c r="AGG8" i="33"/>
  <c r="AGE8" i="33"/>
  <c r="AGF8" i="33" s="1"/>
  <c r="AGD8" i="33"/>
  <c r="AGC20" i="33"/>
  <c r="AGC21" i="33"/>
  <c r="AFK18" i="28"/>
  <c r="AFK19" i="28"/>
  <c r="AFK21" i="28"/>
  <c r="AFK13" i="28"/>
  <c r="AGC19" i="33"/>
  <c r="AFN9" i="28"/>
  <c r="AFN19" i="28"/>
  <c r="AFD19" i="28"/>
  <c r="AFE19" i="28" s="1"/>
  <c r="AFC19" i="28"/>
  <c r="AEZ19" i="28" s="1"/>
  <c r="AFD12" i="28"/>
  <c r="AFC12" i="28"/>
  <c r="AFE12" i="28" s="1"/>
  <c r="AEZ12" i="28"/>
  <c r="AFD9" i="28"/>
  <c r="AFC9" i="28"/>
  <c r="AEX19" i="28"/>
  <c r="AER19" i="28" s="1"/>
  <c r="AEW19" i="28"/>
  <c r="AEY19" i="28" s="1"/>
  <c r="AEX12" i="28"/>
  <c r="AEW12" i="28"/>
  <c r="AEQ12" i="28" s="1"/>
  <c r="AEX9" i="28"/>
  <c r="AER9" i="28" s="1"/>
  <c r="AEW9" i="28"/>
  <c r="AFH23" i="28"/>
  <c r="AFA23" i="28"/>
  <c r="AFB23" i="28" s="1"/>
  <c r="AEZ23" i="28"/>
  <c r="AFH22" i="28"/>
  <c r="AFE22" i="28"/>
  <c r="AFA22" i="28"/>
  <c r="AFB22" i="28" s="1"/>
  <c r="AEZ22" i="28"/>
  <c r="AFH21" i="28"/>
  <c r="AFE21" i="28"/>
  <c r="AFA21" i="28"/>
  <c r="AFB21" i="28" s="1"/>
  <c r="AEZ21" i="28"/>
  <c r="AFH20" i="28"/>
  <c r="AFE20" i="28"/>
  <c r="AFA20" i="28"/>
  <c r="AFB20" i="28" s="1"/>
  <c r="AEZ20" i="28"/>
  <c r="AFH18" i="28"/>
  <c r="AFE18" i="28"/>
  <c r="AFA18" i="28"/>
  <c r="AEZ18" i="28"/>
  <c r="AFH17" i="28"/>
  <c r="AFE17" i="28"/>
  <c r="AFA17" i="28"/>
  <c r="AEZ17" i="28"/>
  <c r="AFH16" i="28"/>
  <c r="AFE16" i="28"/>
  <c r="AFA16" i="28"/>
  <c r="AFB16" i="28" s="1"/>
  <c r="AEZ16" i="28"/>
  <c r="AFH15" i="28"/>
  <c r="AFE15" i="28"/>
  <c r="AFA15" i="28"/>
  <c r="AFB15" i="28"/>
  <c r="AEZ15" i="28"/>
  <c r="AFH14" i="28"/>
  <c r="AFE14" i="28"/>
  <c r="AFA14" i="28"/>
  <c r="AFB14" i="28" s="1"/>
  <c r="AEZ14" i="28"/>
  <c r="AFH13" i="28"/>
  <c r="AFE13" i="28"/>
  <c r="AFA13" i="28"/>
  <c r="AEZ13" i="28"/>
  <c r="AFB13" i="28" s="1"/>
  <c r="AFH12" i="28"/>
  <c r="AFA12" i="28"/>
  <c r="AFB12" i="28" s="1"/>
  <c r="AFH11" i="28"/>
  <c r="AFE11" i="28"/>
  <c r="AFA11" i="28"/>
  <c r="AEZ11" i="28"/>
  <c r="AFH10" i="28"/>
  <c r="AFE10" i="28"/>
  <c r="AFA10" i="28"/>
  <c r="AEZ10" i="28"/>
  <c r="AFH9" i="28"/>
  <c r="AFA9" i="28"/>
  <c r="AFF8" i="28"/>
  <c r="AFC8" i="28"/>
  <c r="AFB10" i="28"/>
  <c r="AFB11" i="28"/>
  <c r="AFB18" i="28"/>
  <c r="AFZ23" i="33"/>
  <c r="AFS23" i="33"/>
  <c r="AFT23" i="33" s="1"/>
  <c r="AFR23" i="33"/>
  <c r="AFZ22" i="33"/>
  <c r="AFW22" i="33"/>
  <c r="AFS22" i="33"/>
  <c r="AFT22" i="33" s="1"/>
  <c r="AFR22" i="33"/>
  <c r="AFZ21" i="33"/>
  <c r="AFW21" i="33"/>
  <c r="AFS21" i="33"/>
  <c r="AFR21" i="33"/>
  <c r="AFZ20" i="33"/>
  <c r="AFW20" i="33"/>
  <c r="AFS20" i="33"/>
  <c r="AFT20" i="33" s="1"/>
  <c r="AFR20" i="33"/>
  <c r="AFZ19" i="33"/>
  <c r="AFW19" i="33"/>
  <c r="AFS19" i="33"/>
  <c r="AFR19" i="33"/>
  <c r="AFZ18" i="33"/>
  <c r="AFW18" i="33"/>
  <c r="AFS18" i="33"/>
  <c r="AFR18" i="33"/>
  <c r="AFZ17" i="33"/>
  <c r="AFW17" i="33"/>
  <c r="AFS17" i="33"/>
  <c r="AFT17" i="33" s="1"/>
  <c r="AFR17" i="33"/>
  <c r="AFZ16" i="33"/>
  <c r="AFW16" i="33"/>
  <c r="AFS16" i="33"/>
  <c r="AFR16" i="33"/>
  <c r="AFT16" i="33" s="1"/>
  <c r="AFZ15" i="33"/>
  <c r="AFW15" i="33"/>
  <c r="AFS15" i="33"/>
  <c r="AFT15" i="33" s="1"/>
  <c r="AFR15" i="33"/>
  <c r="AFZ14" i="33"/>
  <c r="AFW14" i="33"/>
  <c r="AFS14" i="33"/>
  <c r="AFR14" i="33"/>
  <c r="AFT14" i="33" s="1"/>
  <c r="AFZ13" i="33"/>
  <c r="AFW13" i="33"/>
  <c r="AFS13" i="33"/>
  <c r="AFT13" i="33" s="1"/>
  <c r="AFR13" i="33"/>
  <c r="AFZ12" i="33"/>
  <c r="AFW12" i="33"/>
  <c r="AFS12" i="33"/>
  <c r="AFR12" i="33"/>
  <c r="AFZ11" i="33"/>
  <c r="AFW11" i="33"/>
  <c r="AFS11" i="33"/>
  <c r="AFR11" i="33"/>
  <c r="AFZ10" i="33"/>
  <c r="AFW10" i="33"/>
  <c r="AFS10" i="33"/>
  <c r="AFT10" i="33" s="1"/>
  <c r="AFR10" i="33"/>
  <c r="AFR8" i="33" s="1"/>
  <c r="AFZ9" i="33"/>
  <c r="AFW9" i="33"/>
  <c r="AFS9" i="33"/>
  <c r="AFS8" i="33" s="1"/>
  <c r="AFT8" i="33" s="1"/>
  <c r="AFR9" i="33"/>
  <c r="AFY8" i="33"/>
  <c r="AFZ8" i="33" s="1"/>
  <c r="AFX8" i="33"/>
  <c r="AFV8" i="33"/>
  <c r="AFU8" i="33"/>
  <c r="AFT21" i="33"/>
  <c r="AFT9" i="33"/>
  <c r="AFT11" i="33"/>
  <c r="AFW8" i="33"/>
  <c r="AFT12" i="33"/>
  <c r="AFT18" i="33"/>
  <c r="AEU12" i="28"/>
  <c r="AER12" i="28" s="1"/>
  <c r="AET12" i="28"/>
  <c r="AEV12" i="28" s="1"/>
  <c r="AET9" i="28"/>
  <c r="AEO12" i="28"/>
  <c r="AEP12" i="28" s="1"/>
  <c r="AEN12" i="28"/>
  <c r="AEO9" i="28"/>
  <c r="AEI9" i="28" s="1"/>
  <c r="AEI8" i="28" s="1"/>
  <c r="AEN9" i="28"/>
  <c r="AEN8" i="28" s="1"/>
  <c r="AEY23" i="28"/>
  <c r="AER23" i="28"/>
  <c r="AES23" i="28" s="1"/>
  <c r="AEQ23" i="28"/>
  <c r="AEY22" i="28"/>
  <c r="AEV22" i="28"/>
  <c r="AER22" i="28"/>
  <c r="AEQ22" i="28"/>
  <c r="AES22" i="28" s="1"/>
  <c r="AEY21" i="28"/>
  <c r="AEV21" i="28"/>
  <c r="AER21" i="28"/>
  <c r="AEQ21" i="28"/>
  <c r="AES21" i="28" s="1"/>
  <c r="AEY20" i="28"/>
  <c r="AEV20" i="28"/>
  <c r="AER20" i="28"/>
  <c r="AES20" i="28" s="1"/>
  <c r="AEQ20" i="28"/>
  <c r="AEV19" i="28"/>
  <c r="AEQ19" i="28"/>
  <c r="AEY18" i="28"/>
  <c r="AEV18" i="28"/>
  <c r="AER18" i="28"/>
  <c r="AEQ18" i="28"/>
  <c r="AES18" i="28" s="1"/>
  <c r="AEY17" i="28"/>
  <c r="AEV17" i="28"/>
  <c r="AER17" i="28"/>
  <c r="AES17" i="28" s="1"/>
  <c r="AEQ17" i="28"/>
  <c r="AEY16" i="28"/>
  <c r="AEV16" i="28"/>
  <c r="AER16" i="28"/>
  <c r="AEQ16" i="28"/>
  <c r="AEY15" i="28"/>
  <c r="AEV15" i="28"/>
  <c r="AER15" i="28"/>
  <c r="AEQ15" i="28"/>
  <c r="AEY14" i="28"/>
  <c r="AEV14" i="28"/>
  <c r="AER14" i="28"/>
  <c r="AES14" i="28" s="1"/>
  <c r="AEQ14" i="28"/>
  <c r="AEY13" i="28"/>
  <c r="AEV13" i="28"/>
  <c r="AER13" i="28"/>
  <c r="AEQ13" i="28"/>
  <c r="AEY11" i="28"/>
  <c r="AEV11" i="28"/>
  <c r="AER11" i="28"/>
  <c r="AES11" i="28" s="1"/>
  <c r="AEQ11" i="28"/>
  <c r="AEY10" i="28"/>
  <c r="AEV10" i="28"/>
  <c r="AER10" i="28"/>
  <c r="AEQ10" i="28"/>
  <c r="AES10" i="28" s="1"/>
  <c r="AEY9" i="28"/>
  <c r="AFQ23" i="33"/>
  <c r="AFJ23" i="33"/>
  <c r="AFI23" i="33"/>
  <c r="AFQ22" i="33"/>
  <c r="AFN22" i="33"/>
  <c r="AFJ22" i="33"/>
  <c r="AFK22" i="33" s="1"/>
  <c r="AFI22" i="33"/>
  <c r="AFQ21" i="33"/>
  <c r="AFN21" i="33"/>
  <c r="AFJ21" i="33"/>
  <c r="AFI21" i="33"/>
  <c r="AFQ20" i="33"/>
  <c r="AFN20" i="33"/>
  <c r="AFJ20" i="33"/>
  <c r="AFK20" i="33" s="1"/>
  <c r="AFI20" i="33"/>
  <c r="AFQ19" i="33"/>
  <c r="AFN19" i="33"/>
  <c r="AFJ19" i="33"/>
  <c r="AFK19" i="33" s="1"/>
  <c r="AFI19" i="33"/>
  <c r="AFQ18" i="33"/>
  <c r="AFN18" i="33"/>
  <c r="AFJ18" i="33"/>
  <c r="AFI18" i="33"/>
  <c r="AFQ17" i="33"/>
  <c r="AFN17" i="33"/>
  <c r="AFJ17" i="33"/>
  <c r="AFI17" i="33"/>
  <c r="AFK17" i="33"/>
  <c r="AFQ16" i="33"/>
  <c r="AFN16" i="33"/>
  <c r="AFJ16" i="33"/>
  <c r="AFI16" i="33"/>
  <c r="AFK16" i="33" s="1"/>
  <c r="AFQ15" i="33"/>
  <c r="AFN15" i="33"/>
  <c r="AFJ15" i="33"/>
  <c r="AFK15" i="33" s="1"/>
  <c r="AFI15" i="33"/>
  <c r="AFQ14" i="33"/>
  <c r="AFN14" i="33"/>
  <c r="AFJ14" i="33"/>
  <c r="AFK14" i="33" s="1"/>
  <c r="AFI14" i="33"/>
  <c r="AFQ13" i="33"/>
  <c r="AFN13" i="33"/>
  <c r="AFJ13" i="33"/>
  <c r="AFI13" i="33"/>
  <c r="AFQ12" i="33"/>
  <c r="AFN12" i="33"/>
  <c r="AFJ12" i="33"/>
  <c r="AFK12" i="33" s="1"/>
  <c r="AFI12" i="33"/>
  <c r="AFQ11" i="33"/>
  <c r="AFN11" i="33"/>
  <c r="AFJ11" i="33"/>
  <c r="AFI11" i="33"/>
  <c r="AFQ10" i="33"/>
  <c r="AFN10" i="33"/>
  <c r="AFJ10" i="33"/>
  <c r="AFI10" i="33"/>
  <c r="AFI8" i="33" s="1"/>
  <c r="AFQ9" i="33"/>
  <c r="AFN9" i="33"/>
  <c r="AFJ9" i="33"/>
  <c r="AFI9" i="33"/>
  <c r="AFP8" i="33"/>
  <c r="AFO8" i="33"/>
  <c r="AFM8" i="33"/>
  <c r="AFN8" i="33" s="1"/>
  <c r="AFL8" i="33"/>
  <c r="AFJ8" i="33"/>
  <c r="AFK21" i="33"/>
  <c r="AFK23" i="33"/>
  <c r="AES16" i="28"/>
  <c r="AFQ8" i="33"/>
  <c r="AFK11" i="33"/>
  <c r="AFK13" i="33"/>
  <c r="AFK18" i="33"/>
  <c r="AES13" i="28"/>
  <c r="AES15" i="28"/>
  <c r="AES19" i="28"/>
  <c r="AFK9" i="33"/>
  <c r="AEK12" i="28"/>
  <c r="AEK9" i="28"/>
  <c r="AEM9" i="28" s="1"/>
  <c r="AEE12" i="28"/>
  <c r="AEE9" i="28"/>
  <c r="AEP23" i="28"/>
  <c r="AEI23" i="28"/>
  <c r="AEH23" i="28"/>
  <c r="AEJ23" i="28"/>
  <c r="AEP22" i="28"/>
  <c r="AEM22" i="28"/>
  <c r="AEI22" i="28"/>
  <c r="AEH22" i="28"/>
  <c r="AEP21" i="28"/>
  <c r="AEM21" i="28"/>
  <c r="AEI21" i="28"/>
  <c r="AEH21" i="28"/>
  <c r="AEJ21" i="28"/>
  <c r="AEP20" i="28"/>
  <c r="AEM20" i="28"/>
  <c r="AEI20" i="28"/>
  <c r="AEH20" i="28"/>
  <c r="AEP19" i="28"/>
  <c r="AEH19" i="28"/>
  <c r="AEI19" i="28"/>
  <c r="AEP18" i="28"/>
  <c r="AEM18" i="28"/>
  <c r="AEI18" i="28"/>
  <c r="AEH18" i="28"/>
  <c r="AEP17" i="28"/>
  <c r="AEM17" i="28"/>
  <c r="AEI17" i="28"/>
  <c r="AEJ17" i="28" s="1"/>
  <c r="AEH17" i="28"/>
  <c r="AEP16" i="28"/>
  <c r="AEM16" i="28"/>
  <c r="AEI16" i="28"/>
  <c r="AEH16" i="28"/>
  <c r="AEP15" i="28"/>
  <c r="AEM15" i="28"/>
  <c r="AEI15" i="28"/>
  <c r="AEJ15" i="28" s="1"/>
  <c r="AEH15" i="28"/>
  <c r="AEP14" i="28"/>
  <c r="AEM14" i="28"/>
  <c r="AEI14" i="28"/>
  <c r="AEH14" i="28"/>
  <c r="AEP13" i="28"/>
  <c r="AEM13" i="28"/>
  <c r="AEI13" i="28"/>
  <c r="AEH13" i="28"/>
  <c r="AEI12" i="28"/>
  <c r="AEP11" i="28"/>
  <c r="AEM11" i="28"/>
  <c r="AEI11" i="28"/>
  <c r="AEJ11" i="28" s="1"/>
  <c r="AEH11" i="28"/>
  <c r="AEP10" i="28"/>
  <c r="AEM10" i="28"/>
  <c r="AEI10" i="28"/>
  <c r="AEH10" i="28"/>
  <c r="AEJ10" i="28" s="1"/>
  <c r="AEO8" i="28"/>
  <c r="AEP8" i="28" s="1"/>
  <c r="AEL8" i="28"/>
  <c r="ADV9" i="28"/>
  <c r="ADW9" i="28"/>
  <c r="ADV12" i="28"/>
  <c r="ADW12" i="28"/>
  <c r="ADW8" i="28" s="1"/>
  <c r="ADX8" i="28" s="1"/>
  <c r="ADV19" i="28"/>
  <c r="ADP19" i="28" s="1"/>
  <c r="AEJ20" i="28"/>
  <c r="AEJ14" i="28"/>
  <c r="AEJ18" i="28"/>
  <c r="AEJ19" i="28"/>
  <c r="AEM19" i="28"/>
  <c r="AFH23" i="33"/>
  <c r="AFA23" i="33"/>
  <c r="AFB23" i="33" s="1"/>
  <c r="AEZ23" i="33"/>
  <c r="AFH22" i="33"/>
  <c r="AFE22" i="33"/>
  <c r="AFA22" i="33"/>
  <c r="AEZ22" i="33"/>
  <c r="AFH21" i="33"/>
  <c r="AFE21" i="33"/>
  <c r="AFA21" i="33"/>
  <c r="AFB21" i="33" s="1"/>
  <c r="AEZ21" i="33"/>
  <c r="AFH20" i="33"/>
  <c r="AFE20" i="33"/>
  <c r="AFA20" i="33"/>
  <c r="AFB20" i="33" s="1"/>
  <c r="AEZ20" i="33"/>
  <c r="AFH19" i="33"/>
  <c r="AFE19" i="33"/>
  <c r="AFA19" i="33"/>
  <c r="AEZ19" i="33"/>
  <c r="AFH18" i="33"/>
  <c r="AFE18" i="33"/>
  <c r="AFA18" i="33"/>
  <c r="AEZ18" i="33"/>
  <c r="AFB18" i="33" s="1"/>
  <c r="AFH17" i="33"/>
  <c r="AFE17" i="33"/>
  <c r="AFA17" i="33"/>
  <c r="AEZ17" i="33"/>
  <c r="AFH16" i="33"/>
  <c r="AFE16" i="33"/>
  <c r="AFA16" i="33"/>
  <c r="AEZ16" i="33"/>
  <c r="AFB16" i="33" s="1"/>
  <c r="AFH15" i="33"/>
  <c r="AFE15" i="33"/>
  <c r="AFA15" i="33"/>
  <c r="AFB15" i="33" s="1"/>
  <c r="AEZ15" i="33"/>
  <c r="AFH14" i="33"/>
  <c r="AFE14" i="33"/>
  <c r="AFA14" i="33"/>
  <c r="AEZ14" i="33"/>
  <c r="AFH13" i="33"/>
  <c r="AFE13" i="33"/>
  <c r="AFA13" i="33"/>
  <c r="AEZ13" i="33"/>
  <c r="AFH12" i="33"/>
  <c r="AFE12" i="33"/>
  <c r="AFA12" i="33"/>
  <c r="AFB12" i="33" s="1"/>
  <c r="AEZ12" i="33"/>
  <c r="AFH11" i="33"/>
  <c r="AFE11" i="33"/>
  <c r="AFA11" i="33"/>
  <c r="AFB11" i="33" s="1"/>
  <c r="AEZ11" i="33"/>
  <c r="AFH10" i="33"/>
  <c r="AFE10" i="33"/>
  <c r="AFA10" i="33"/>
  <c r="AEZ10" i="33"/>
  <c r="AFH9" i="33"/>
  <c r="AFE9" i="33"/>
  <c r="AFA9" i="33"/>
  <c r="AFB9" i="33" s="1"/>
  <c r="AEZ9" i="33"/>
  <c r="AFG8" i="33"/>
  <c r="AFH8" i="33" s="1"/>
  <c r="AFF8" i="33"/>
  <c r="AFD8" i="33"/>
  <c r="AFC8" i="33"/>
  <c r="AFE8" i="33" s="1"/>
  <c r="AFB22" i="33"/>
  <c r="AFB10" i="33"/>
  <c r="AFB14" i="33"/>
  <c r="AFB13" i="33"/>
  <c r="AFB19" i="33"/>
  <c r="AEC19" i="28"/>
  <c r="AED19" i="28" s="1"/>
  <c r="AEB19" i="28"/>
  <c r="AEB8" i="28" s="1"/>
  <c r="AEC12" i="28"/>
  <c r="AEB12" i="28"/>
  <c r="AEC9" i="28"/>
  <c r="AEG23" i="28"/>
  <c r="ADZ23" i="28"/>
  <c r="ADY23" i="28"/>
  <c r="AEA23" i="28" s="1"/>
  <c r="AEG22" i="28"/>
  <c r="AED22" i="28"/>
  <c r="ADZ22" i="28"/>
  <c r="AEA22" i="28" s="1"/>
  <c r="ADY22" i="28"/>
  <c r="AEG21" i="28"/>
  <c r="AED21" i="28"/>
  <c r="ADZ21" i="28"/>
  <c r="AEA21" i="28" s="1"/>
  <c r="ADY21" i="28"/>
  <c r="AEG20" i="28"/>
  <c r="AED20" i="28"/>
  <c r="ADZ20" i="28"/>
  <c r="AEA20" i="28" s="1"/>
  <c r="ADY20" i="28"/>
  <c r="AEG19" i="28"/>
  <c r="ADZ19" i="28"/>
  <c r="AEG18" i="28"/>
  <c r="AED18" i="28"/>
  <c r="ADZ18" i="28"/>
  <c r="ADY18" i="28"/>
  <c r="AEG17" i="28"/>
  <c r="AED17" i="28"/>
  <c r="ADZ17" i="28"/>
  <c r="ADY17" i="28"/>
  <c r="AEG16" i="28"/>
  <c r="AED16" i="28"/>
  <c r="ADZ16" i="28"/>
  <c r="AEA16" i="28"/>
  <c r="ADY16" i="28"/>
  <c r="AEG15" i="28"/>
  <c r="AED15" i="28"/>
  <c r="ADZ15" i="28"/>
  <c r="ADY15" i="28"/>
  <c r="AEG14" i="28"/>
  <c r="AED14" i="28"/>
  <c r="ADZ14" i="28"/>
  <c r="ADY14" i="28"/>
  <c r="AEA14" i="28" s="1"/>
  <c r="AEG13" i="28"/>
  <c r="AED13" i="28"/>
  <c r="ADZ13" i="28"/>
  <c r="ADY13" i="28"/>
  <c r="AEG12" i="28"/>
  <c r="ADY12" i="28"/>
  <c r="ADZ12" i="28"/>
  <c r="AEG11" i="28"/>
  <c r="AED11" i="28"/>
  <c r="ADZ11" i="28"/>
  <c r="ADY11" i="28"/>
  <c r="AEA11" i="28"/>
  <c r="AEG10" i="28"/>
  <c r="AED10" i="28"/>
  <c r="ADZ10" i="28"/>
  <c r="AEA10" i="28" s="1"/>
  <c r="ADY10" i="28"/>
  <c r="AEG9" i="28"/>
  <c r="AED9" i="28"/>
  <c r="ADY9" i="28"/>
  <c r="AEF8" i="28"/>
  <c r="AEE8" i="28"/>
  <c r="AEG8" i="28" s="1"/>
  <c r="AEY23" i="33"/>
  <c r="AER23" i="33"/>
  <c r="AES23" i="33" s="1"/>
  <c r="AEQ23" i="33"/>
  <c r="AEY22" i="33"/>
  <c r="AEV22" i="33"/>
  <c r="AER22" i="33"/>
  <c r="AEQ22" i="33"/>
  <c r="AEY21" i="33"/>
  <c r="AEV21" i="33"/>
  <c r="AER21" i="33"/>
  <c r="AEQ21" i="33"/>
  <c r="AES21" i="33" s="1"/>
  <c r="AEY20" i="33"/>
  <c r="AEV20" i="33"/>
  <c r="AER20" i="33"/>
  <c r="AES20" i="33" s="1"/>
  <c r="AEQ20" i="33"/>
  <c r="AEY19" i="33"/>
  <c r="AEV19" i="33"/>
  <c r="AER19" i="33"/>
  <c r="AEQ19" i="33"/>
  <c r="AEY18" i="33"/>
  <c r="AEV18" i="33"/>
  <c r="AER18" i="33"/>
  <c r="AEQ18" i="33"/>
  <c r="AES18" i="33" s="1"/>
  <c r="AEY17" i="33"/>
  <c r="AEV17" i="33"/>
  <c r="AER17" i="33"/>
  <c r="AES17" i="33" s="1"/>
  <c r="AEQ17" i="33"/>
  <c r="AEY16" i="33"/>
  <c r="AEV16" i="33"/>
  <c r="AER16" i="33"/>
  <c r="AEQ16" i="33"/>
  <c r="AEY15" i="33"/>
  <c r="AEV15" i="33"/>
  <c r="AER15" i="33"/>
  <c r="AEQ15" i="33"/>
  <c r="AES15" i="33" s="1"/>
  <c r="AEY14" i="33"/>
  <c r="AEV14" i="33"/>
  <c r="AER14" i="33"/>
  <c r="AES14" i="33" s="1"/>
  <c r="AEQ14" i="33"/>
  <c r="AEY13" i="33"/>
  <c r="AEV13" i="33"/>
  <c r="AER13" i="33"/>
  <c r="AEQ13" i="33"/>
  <c r="AES13" i="33" s="1"/>
  <c r="AEY12" i="33"/>
  <c r="AEV12" i="33"/>
  <c r="AER12" i="33"/>
  <c r="AES12" i="33"/>
  <c r="AEQ12" i="33"/>
  <c r="AEY11" i="33"/>
  <c r="AEV11" i="33"/>
  <c r="AER11" i="33"/>
  <c r="AEQ11" i="33"/>
  <c r="AEY10" i="33"/>
  <c r="AEV10" i="33"/>
  <c r="AER10" i="33"/>
  <c r="AEQ10" i="33"/>
  <c r="AES10" i="33" s="1"/>
  <c r="AEY9" i="33"/>
  <c r="AEV9" i="33"/>
  <c r="AER9" i="33"/>
  <c r="AES9" i="33" s="1"/>
  <c r="AEQ9" i="33"/>
  <c r="AEX8" i="33"/>
  <c r="AEW8" i="33"/>
  <c r="AEY8" i="33" s="1"/>
  <c r="AEU8" i="33"/>
  <c r="AEV8" i="33" s="1"/>
  <c r="AET8" i="33"/>
  <c r="AES22" i="33"/>
  <c r="AEA18" i="28"/>
  <c r="AEA13" i="28"/>
  <c r="AEA15" i="28"/>
  <c r="AEA17" i="28"/>
  <c r="AES16" i="33"/>
  <c r="AES11" i="33"/>
  <c r="AES19" i="33"/>
  <c r="AED12" i="28"/>
  <c r="AEC8" i="28"/>
  <c r="ADZ9" i="28"/>
  <c r="ADZ8" i="28" s="1"/>
  <c r="ADT12" i="28"/>
  <c r="ADS12" i="28"/>
  <c r="ADT9" i="28"/>
  <c r="ADS9" i="28"/>
  <c r="ADN12" i="28"/>
  <c r="ADN8" i="28" s="1"/>
  <c r="ADM12" i="28"/>
  <c r="ADN9" i="28"/>
  <c r="AEA9" i="28"/>
  <c r="ADX23" i="28"/>
  <c r="ADQ23" i="28"/>
  <c r="ADP23" i="28"/>
  <c r="ADR23" i="28" s="1"/>
  <c r="ADX22" i="28"/>
  <c r="ADU22" i="28"/>
  <c r="ADQ22" i="28"/>
  <c r="ADR22" i="28"/>
  <c r="ADP22" i="28"/>
  <c r="ADX21" i="28"/>
  <c r="ADU21" i="28"/>
  <c r="ADQ21" i="28"/>
  <c r="ADP21" i="28"/>
  <c r="ADX20" i="28"/>
  <c r="ADU20" i="28"/>
  <c r="ADQ20" i="28"/>
  <c r="ADR20" i="28" s="1"/>
  <c r="ADP20" i="28"/>
  <c r="ADX19" i="28"/>
  <c r="ADU19" i="28"/>
  <c r="ADQ19" i="28"/>
  <c r="ADX18" i="28"/>
  <c r="ADU18" i="28"/>
  <c r="ADQ18" i="28"/>
  <c r="ADP18" i="28"/>
  <c r="ADR18" i="28" s="1"/>
  <c r="ADX17" i="28"/>
  <c r="ADU17" i="28"/>
  <c r="ADQ17" i="28"/>
  <c r="ADR17" i="28" s="1"/>
  <c r="ADP17" i="28"/>
  <c r="ADX16" i="28"/>
  <c r="ADU16" i="28"/>
  <c r="ADQ16" i="28"/>
  <c r="ADR16" i="28" s="1"/>
  <c r="ADP16" i="28"/>
  <c r="ADX15" i="28"/>
  <c r="ADU15" i="28"/>
  <c r="ADQ15" i="28"/>
  <c r="ADP15" i="28"/>
  <c r="ADR15" i="28" s="1"/>
  <c r="ADX14" i="28"/>
  <c r="ADU14" i="28"/>
  <c r="ADQ14" i="28"/>
  <c r="ADR14" i="28" s="1"/>
  <c r="ADP14" i="28"/>
  <c r="ADX13" i="28"/>
  <c r="ADU13" i="28"/>
  <c r="ADQ13" i="28"/>
  <c r="ADR13" i="28" s="1"/>
  <c r="ADP13" i="28"/>
  <c r="ADP12" i="28"/>
  <c r="ADX11" i="28"/>
  <c r="ADU11" i="28"/>
  <c r="ADQ11" i="28"/>
  <c r="ADR11" i="28" s="1"/>
  <c r="ADP11" i="28"/>
  <c r="ADX10" i="28"/>
  <c r="ADU10" i="28"/>
  <c r="ADQ10" i="28"/>
  <c r="ADR10" i="28" s="1"/>
  <c r="ADP10" i="28"/>
  <c r="ADX9" i="28"/>
  <c r="ADU9" i="28"/>
  <c r="ADQ9" i="28"/>
  <c r="ADP9" i="28"/>
  <c r="ADV8" i="28"/>
  <c r="ADS8" i="28"/>
  <c r="AEP23" i="33"/>
  <c r="AEI23" i="33"/>
  <c r="AEH23" i="33"/>
  <c r="AEJ23" i="33" s="1"/>
  <c r="AEP22" i="33"/>
  <c r="AEM22" i="33"/>
  <c r="AEI22" i="33"/>
  <c r="AEJ22" i="33" s="1"/>
  <c r="AEH22" i="33"/>
  <c r="AEP21" i="33"/>
  <c r="AEM21" i="33"/>
  <c r="AEI21" i="33"/>
  <c r="AEH21" i="33"/>
  <c r="AEJ21" i="33" s="1"/>
  <c r="AEP20" i="33"/>
  <c r="AEM20" i="33"/>
  <c r="AEI20" i="33"/>
  <c r="AEH20" i="33"/>
  <c r="AEJ20" i="33" s="1"/>
  <c r="AEP19" i="33"/>
  <c r="AEM19" i="33"/>
  <c r="AEI19" i="33"/>
  <c r="AEH19" i="33"/>
  <c r="AEP18" i="33"/>
  <c r="AEM18" i="33"/>
  <c r="AEI18" i="33"/>
  <c r="AEH18" i="33"/>
  <c r="AEP17" i="33"/>
  <c r="AEM17" i="33"/>
  <c r="AEI17" i="33"/>
  <c r="AEH17" i="33"/>
  <c r="AEP16" i="33"/>
  <c r="AEM16" i="33"/>
  <c r="AEI16" i="33"/>
  <c r="AEH16" i="33"/>
  <c r="AEP15" i="33"/>
  <c r="AEM15" i="33"/>
  <c r="AEI15" i="33"/>
  <c r="AEH15" i="33"/>
  <c r="AEJ15" i="33" s="1"/>
  <c r="AEP14" i="33"/>
  <c r="AEM14" i="33"/>
  <c r="AEI14" i="33"/>
  <c r="AEH14" i="33"/>
  <c r="AEJ14" i="33" s="1"/>
  <c r="AEP13" i="33"/>
  <c r="AEM13" i="33"/>
  <c r="AEI13" i="33"/>
  <c r="AEH13" i="33"/>
  <c r="AEP12" i="33"/>
  <c r="AEM12" i="33"/>
  <c r="AEI12" i="33"/>
  <c r="AEH12" i="33"/>
  <c r="AEJ12" i="33" s="1"/>
  <c r="AEP11" i="33"/>
  <c r="AEM11" i="33"/>
  <c r="AEI11" i="33"/>
  <c r="AEH11" i="33"/>
  <c r="AEJ11" i="33" s="1"/>
  <c r="AEP10" i="33"/>
  <c r="AEM10" i="33"/>
  <c r="AEI10" i="33"/>
  <c r="AEH10" i="33"/>
  <c r="AEP9" i="33"/>
  <c r="AEM9" i="33"/>
  <c r="AEI9" i="33"/>
  <c r="AEH9" i="33"/>
  <c r="AEJ9" i="33" s="1"/>
  <c r="AEO8" i="33"/>
  <c r="AEP8" i="33"/>
  <c r="AEN8" i="33"/>
  <c r="AEL8" i="33"/>
  <c r="AEM8" i="33" s="1"/>
  <c r="AEK8" i="33"/>
  <c r="AEI8" i="33"/>
  <c r="ADR21" i="28"/>
  <c r="ADR19" i="28"/>
  <c r="AEJ16" i="33"/>
  <c r="AEJ10" i="33"/>
  <c r="AEJ13" i="33"/>
  <c r="AEJ19" i="33"/>
  <c r="ADJ12" i="28"/>
  <c r="ADG12" i="28" s="1"/>
  <c r="ADG8" i="28" s="1"/>
  <c r="ADJ9" i="28"/>
  <c r="ADE9" i="28"/>
  <c r="ACY9" i="28" s="1"/>
  <c r="ADD9" i="28"/>
  <c r="ACX9" i="28" s="1"/>
  <c r="ACX8" i="28" s="1"/>
  <c r="ADO23" i="28"/>
  <c r="ADH23" i="28"/>
  <c r="ADI23" i="28" s="1"/>
  <c r="ADG23" i="28"/>
  <c r="ADO22" i="28"/>
  <c r="ADL22" i="28"/>
  <c r="ADH22" i="28"/>
  <c r="ADI22" i="28" s="1"/>
  <c r="ADG22" i="28"/>
  <c r="ADO21" i="28"/>
  <c r="ADL21" i="28"/>
  <c r="ADH21" i="28"/>
  <c r="ADI21" i="28" s="1"/>
  <c r="ADG21" i="28"/>
  <c r="ADO20" i="28"/>
  <c r="ADL20" i="28"/>
  <c r="ADH20" i="28"/>
  <c r="ADI20" i="28"/>
  <c r="ADG20" i="28"/>
  <c r="ADO19" i="28"/>
  <c r="ADL19" i="28"/>
  <c r="ADH19" i="28"/>
  <c r="ADI19" i="28" s="1"/>
  <c r="ADG19" i="28"/>
  <c r="ADO18" i="28"/>
  <c r="ADL18" i="28"/>
  <c r="ADH18" i="28"/>
  <c r="ADI18" i="28" s="1"/>
  <c r="ADG18" i="28"/>
  <c r="ADO17" i="28"/>
  <c r="ADL17" i="28"/>
  <c r="ADH17" i="28"/>
  <c r="ADG17" i="28"/>
  <c r="ADO16" i="28"/>
  <c r="ADL16" i="28"/>
  <c r="ADH16" i="28"/>
  <c r="ADG16" i="28"/>
  <c r="ADO15" i="28"/>
  <c r="ADL15" i="28"/>
  <c r="ADH15" i="28"/>
  <c r="ADI15" i="28" s="1"/>
  <c r="ADG15" i="28"/>
  <c r="ADO14" i="28"/>
  <c r="ADL14" i="28"/>
  <c r="ADH14" i="28"/>
  <c r="ADG14" i="28"/>
  <c r="ADO13" i="28"/>
  <c r="ADL13" i="28"/>
  <c r="ADH13" i="28"/>
  <c r="ADG13" i="28"/>
  <c r="ADL12" i="28"/>
  <c r="ADH12" i="28"/>
  <c r="ADO11" i="28"/>
  <c r="ADL11" i="28"/>
  <c r="ADH11" i="28"/>
  <c r="ADG11" i="28"/>
  <c r="ADO10" i="28"/>
  <c r="ADL10" i="28"/>
  <c r="ADH10" i="28"/>
  <c r="ADG10" i="28"/>
  <c r="ADO9" i="28"/>
  <c r="ADL9" i="28"/>
  <c r="ADH9" i="28"/>
  <c r="ADH8" i="28" s="1"/>
  <c r="ADG9" i="28"/>
  <c r="ADM8" i="28"/>
  <c r="ADO8" i="28" s="1"/>
  <c r="ADK8" i="28"/>
  <c r="AEG23" i="33"/>
  <c r="ADZ23" i="33"/>
  <c r="ADY23" i="33"/>
  <c r="AEA23" i="33" s="1"/>
  <c r="AEG22" i="33"/>
  <c r="AED22" i="33"/>
  <c r="ADZ22" i="33"/>
  <c r="AEA22" i="33" s="1"/>
  <c r="ADY22" i="33"/>
  <c r="AEG21" i="33"/>
  <c r="AED21" i="33"/>
  <c r="ADZ21" i="33"/>
  <c r="AEA21" i="33" s="1"/>
  <c r="ADY21" i="33"/>
  <c r="AEG20" i="33"/>
  <c r="AED20" i="33"/>
  <c r="ADZ20" i="33"/>
  <c r="ADY20" i="33"/>
  <c r="AEG19" i="33"/>
  <c r="AED19" i="33"/>
  <c r="ADZ19" i="33"/>
  <c r="AEA19" i="33" s="1"/>
  <c r="ADY19" i="33"/>
  <c r="AEG18" i="33"/>
  <c r="AED18" i="33"/>
  <c r="ADZ18" i="33"/>
  <c r="ADY18" i="33"/>
  <c r="AEG17" i="33"/>
  <c r="AED17" i="33"/>
  <c r="ADZ17" i="33"/>
  <c r="ADY17" i="33"/>
  <c r="AEA17" i="33" s="1"/>
  <c r="AEG16" i="33"/>
  <c r="AED16" i="33"/>
  <c r="ADZ16" i="33"/>
  <c r="AEA16" i="33" s="1"/>
  <c r="ADY16" i="33"/>
  <c r="AEG15" i="33"/>
  <c r="AED15" i="33"/>
  <c r="ADZ15" i="33"/>
  <c r="ADY15" i="33"/>
  <c r="AEG14" i="33"/>
  <c r="AED14" i="33"/>
  <c r="ADZ14" i="33"/>
  <c r="AEA14" i="33" s="1"/>
  <c r="ADY14" i="33"/>
  <c r="AEG13" i="33"/>
  <c r="AED13" i="33"/>
  <c r="ADZ13" i="33"/>
  <c r="AEA13" i="33" s="1"/>
  <c r="ADY13" i="33"/>
  <c r="AEG12" i="33"/>
  <c r="AED12" i="33"/>
  <c r="ADZ12" i="33"/>
  <c r="AEA12" i="33" s="1"/>
  <c r="ADY12" i="33"/>
  <c r="AEG11" i="33"/>
  <c r="AED11" i="33"/>
  <c r="ADZ11" i="33"/>
  <c r="ADY11" i="33"/>
  <c r="AEA11" i="33" s="1"/>
  <c r="AEG10" i="33"/>
  <c r="AED10" i="33"/>
  <c r="ADZ10" i="33"/>
  <c r="AEA10" i="33" s="1"/>
  <c r="ADY10" i="33"/>
  <c r="ADY8" i="33" s="1"/>
  <c r="AEG9" i="33"/>
  <c r="AED9" i="33"/>
  <c r="ADZ9" i="33"/>
  <c r="AEA9" i="33" s="1"/>
  <c r="ADY9" i="33"/>
  <c r="AEF8" i="33"/>
  <c r="AEE8" i="33"/>
  <c r="AEG8" i="33"/>
  <c r="AEC8" i="33"/>
  <c r="AEB8" i="33"/>
  <c r="AED8" i="33" s="1"/>
  <c r="ADI14" i="28"/>
  <c r="ADI16" i="28"/>
  <c r="AEA20" i="33"/>
  <c r="ADI12" i="28"/>
  <c r="ADI10" i="28"/>
  <c r="AEA18" i="33"/>
  <c r="AEA15" i="33"/>
  <c r="ADI11" i="28"/>
  <c r="ADI13" i="28"/>
  <c r="ADI17" i="28"/>
  <c r="ACU9" i="28"/>
  <c r="ADF23" i="28"/>
  <c r="ACY23" i="28"/>
  <c r="ACZ23" i="28" s="1"/>
  <c r="ACX23" i="28"/>
  <c r="ADF22" i="28"/>
  <c r="ADC22" i="28"/>
  <c r="ACY22" i="28"/>
  <c r="ACZ22" i="28" s="1"/>
  <c r="ACX22" i="28"/>
  <c r="ADF21" i="28"/>
  <c r="ADC21" i="28"/>
  <c r="ACY21" i="28"/>
  <c r="ACX21" i="28"/>
  <c r="ADF20" i="28"/>
  <c r="ADC20" i="28"/>
  <c r="ACY20" i="28"/>
  <c r="ACZ20" i="28"/>
  <c r="ACX20" i="28"/>
  <c r="ADF19" i="28"/>
  <c r="ADC19" i="28"/>
  <c r="ACY19" i="28"/>
  <c r="ACZ19" i="28" s="1"/>
  <c r="ACX19" i="28"/>
  <c r="ADF18" i="28"/>
  <c r="ADC18" i="28"/>
  <c r="ACY18" i="28"/>
  <c r="ACX18" i="28"/>
  <c r="ADF17" i="28"/>
  <c r="ADC17" i="28"/>
  <c r="ACY17" i="28"/>
  <c r="ACZ17" i="28" s="1"/>
  <c r="ACX17" i="28"/>
  <c r="ADF16" i="28"/>
  <c r="ADC16" i="28"/>
  <c r="ACY16" i="28"/>
  <c r="ACZ16" i="28" s="1"/>
  <c r="ACX16" i="28"/>
  <c r="ADF15" i="28"/>
  <c r="ADC15" i="28"/>
  <c r="ACY15" i="28"/>
  <c r="ACX15" i="28"/>
  <c r="ADF14" i="28"/>
  <c r="ADC14" i="28"/>
  <c r="ACY14" i="28"/>
  <c r="ACZ14" i="28" s="1"/>
  <c r="ACX14" i="28"/>
  <c r="ADF13" i="28"/>
  <c r="ADC13" i="28"/>
  <c r="ACY13" i="28"/>
  <c r="ACX13" i="28"/>
  <c r="ADF12" i="28"/>
  <c r="ADC12" i="28"/>
  <c r="ACY12" i="28"/>
  <c r="ACZ12" i="28" s="1"/>
  <c r="ACX12" i="28"/>
  <c r="ADF11" i="28"/>
  <c r="ADC11" i="28"/>
  <c r="ACY11" i="28"/>
  <c r="ACZ11" i="28" s="1"/>
  <c r="ACX11" i="28"/>
  <c r="ADF10" i="28"/>
  <c r="ADC10" i="28"/>
  <c r="ACY10" i="28"/>
  <c r="ACX10" i="28"/>
  <c r="ADE8" i="28"/>
  <c r="ADF8" i="28" s="1"/>
  <c r="ADD8" i="28"/>
  <c r="ADB8" i="28"/>
  <c r="ADX23" i="33"/>
  <c r="ADQ23" i="33"/>
  <c r="ADR23" i="33" s="1"/>
  <c r="ADP23" i="33"/>
  <c r="ADX22" i="33"/>
  <c r="ADU22" i="33"/>
  <c r="ADQ22" i="33"/>
  <c r="ADP22" i="33"/>
  <c r="ADX21" i="33"/>
  <c r="ADU21" i="33"/>
  <c r="ADQ21" i="33"/>
  <c r="ADR21" i="33" s="1"/>
  <c r="ADP21" i="33"/>
  <c r="ADX20" i="33"/>
  <c r="ADU20" i="33"/>
  <c r="ADQ20" i="33"/>
  <c r="ADP20" i="33"/>
  <c r="ADX19" i="33"/>
  <c r="ADU19" i="33"/>
  <c r="ADQ19" i="33"/>
  <c r="ADP19" i="33"/>
  <c r="ADX18" i="33"/>
  <c r="ADU18" i="33"/>
  <c r="ADQ18" i="33"/>
  <c r="ADR18" i="33" s="1"/>
  <c r="ADP18" i="33"/>
  <c r="ADX17" i="33"/>
  <c r="ADU17" i="33"/>
  <c r="ADQ17" i="33"/>
  <c r="ADP17" i="33"/>
  <c r="ADX16" i="33"/>
  <c r="ADU16" i="33"/>
  <c r="ADQ16" i="33"/>
  <c r="ADP16" i="33"/>
  <c r="ADX15" i="33"/>
  <c r="ADU15" i="33"/>
  <c r="ADQ15" i="33"/>
  <c r="ADP15" i="33"/>
  <c r="ADR15" i="33" s="1"/>
  <c r="ADX14" i="33"/>
  <c r="ADU14" i="33"/>
  <c r="ADQ14" i="33"/>
  <c r="ADP14" i="33"/>
  <c r="ADX13" i="33"/>
  <c r="ADU13" i="33"/>
  <c r="ADQ13" i="33"/>
  <c r="ADP13" i="33"/>
  <c r="ADX12" i="33"/>
  <c r="ADU12" i="33"/>
  <c r="ADQ12" i="33"/>
  <c r="ADP12" i="33"/>
  <c r="ADR12" i="33" s="1"/>
  <c r="ADX11" i="33"/>
  <c r="ADU11" i="33"/>
  <c r="ADQ11" i="33"/>
  <c r="ADR11" i="33" s="1"/>
  <c r="ADP11" i="33"/>
  <c r="ADX10" i="33"/>
  <c r="ADU10" i="33"/>
  <c r="ADQ10" i="33"/>
  <c r="ADP10" i="33"/>
  <c r="ADX9" i="33"/>
  <c r="ADU9" i="33"/>
  <c r="ADQ9" i="33"/>
  <c r="ADR9" i="33" s="1"/>
  <c r="ADP9" i="33"/>
  <c r="ADP8" i="33" s="1"/>
  <c r="ADW8" i="33"/>
  <c r="ADX8" i="33" s="1"/>
  <c r="ADV8" i="33"/>
  <c r="ADT8" i="33"/>
  <c r="ADU8" i="33" s="1"/>
  <c r="ADS8" i="33"/>
  <c r="ACZ21" i="28"/>
  <c r="ADR10" i="33"/>
  <c r="ADR14" i="33"/>
  <c r="ADR20" i="33"/>
  <c r="ADR22" i="33"/>
  <c r="ACZ18" i="28"/>
  <c r="ACZ10" i="28"/>
  <c r="ACZ13" i="28"/>
  <c r="ACZ15" i="28"/>
  <c r="ADR16" i="33"/>
  <c r="ADR13" i="33"/>
  <c r="ADR19" i="33"/>
  <c r="ADC9" i="28"/>
  <c r="ACY8" i="28"/>
  <c r="ACZ8" i="28" s="1"/>
  <c r="ADA8" i="28"/>
  <c r="ADC8" i="28" s="1"/>
  <c r="ACS12" i="28"/>
  <c r="ACT12" i="28" s="1"/>
  <c r="ACS9" i="28"/>
  <c r="ACR9" i="28"/>
  <c r="ACO9" i="28" s="1"/>
  <c r="ACM12" i="28"/>
  <c r="ACL12" i="28"/>
  <c r="ACM9" i="28"/>
  <c r="ACL9" i="28"/>
  <c r="ACF9" i="28" s="1"/>
  <c r="ADO23" i="33"/>
  <c r="ADH23" i="33"/>
  <c r="ADI23" i="33" s="1"/>
  <c r="ADG23" i="33"/>
  <c r="ADO22" i="33"/>
  <c r="ADL22" i="33"/>
  <c r="ADH22" i="33"/>
  <c r="ADI22" i="33" s="1"/>
  <c r="ADG22" i="33"/>
  <c r="ADO21" i="33"/>
  <c r="ADL21" i="33"/>
  <c r="ADH21" i="33"/>
  <c r="ADI21" i="33" s="1"/>
  <c r="ADG21" i="33"/>
  <c r="ADO20" i="33"/>
  <c r="ADL20" i="33"/>
  <c r="ADH20" i="33"/>
  <c r="ADI20" i="33" s="1"/>
  <c r="ADG20" i="33"/>
  <c r="ADO19" i="33"/>
  <c r="ADL19" i="33"/>
  <c r="ADH19" i="33"/>
  <c r="ADI19" i="33" s="1"/>
  <c r="ADG19" i="33"/>
  <c r="ADO18" i="33"/>
  <c r="ADL18" i="33"/>
  <c r="ADH18" i="33"/>
  <c r="ADG18" i="33"/>
  <c r="ADI18" i="33" s="1"/>
  <c r="ADO17" i="33"/>
  <c r="ADL17" i="33"/>
  <c r="ADH17" i="33"/>
  <c r="ADG17" i="33"/>
  <c r="ADO16" i="33"/>
  <c r="ADL16" i="33"/>
  <c r="ADH16" i="33"/>
  <c r="ADG16" i="33"/>
  <c r="ADO15" i="33"/>
  <c r="ADL15" i="33"/>
  <c r="ADH15" i="33"/>
  <c r="ADG15" i="33"/>
  <c r="ADO14" i="33"/>
  <c r="ADL14" i="33"/>
  <c r="ADH14" i="33"/>
  <c r="ADG14" i="33"/>
  <c r="ADO13" i="33"/>
  <c r="ADL13" i="33"/>
  <c r="ADH13" i="33"/>
  <c r="ADG13" i="33"/>
  <c r="ADO12" i="33"/>
  <c r="ADL12" i="33"/>
  <c r="ADH12" i="33"/>
  <c r="ADI12" i="33" s="1"/>
  <c r="ADG12" i="33"/>
  <c r="ADO11" i="33"/>
  <c r="ADL11" i="33"/>
  <c r="ADH11" i="33"/>
  <c r="ADI11" i="33" s="1"/>
  <c r="ADG11" i="33"/>
  <c r="ADO10" i="33"/>
  <c r="ADL10" i="33"/>
  <c r="ADH10" i="33"/>
  <c r="ADG10" i="33"/>
  <c r="ADO9" i="33"/>
  <c r="ADL9" i="33"/>
  <c r="ADH9" i="33"/>
  <c r="ADI9" i="33" s="1"/>
  <c r="ADG9" i="33"/>
  <c r="ADG8" i="33"/>
  <c r="ADN8" i="33"/>
  <c r="ADM8" i="33"/>
  <c r="ADO8" i="33" s="1"/>
  <c r="ADK8" i="33"/>
  <c r="ADJ8" i="33"/>
  <c r="ADL8" i="33"/>
  <c r="ACW23" i="28"/>
  <c r="ACP23" i="28"/>
  <c r="ACO23" i="28"/>
  <c r="ACW22" i="28"/>
  <c r="ACT22" i="28"/>
  <c r="ACP22" i="28"/>
  <c r="ACO22" i="28"/>
  <c r="ACW21" i="28"/>
  <c r="ACT21" i="28"/>
  <c r="ACP21" i="28"/>
  <c r="ACQ21" i="28" s="1"/>
  <c r="ACO21" i="28"/>
  <c r="ACW20" i="28"/>
  <c r="ACT20" i="28"/>
  <c r="ACP20" i="28"/>
  <c r="ACO20" i="28"/>
  <c r="ACQ20" i="28" s="1"/>
  <c r="ACW19" i="28"/>
  <c r="ACT19" i="28"/>
  <c r="ACP19" i="28"/>
  <c r="ACQ19" i="28" s="1"/>
  <c r="ACO19" i="28"/>
  <c r="ACW18" i="28"/>
  <c r="ACT18" i="28"/>
  <c r="ACP18" i="28"/>
  <c r="ACO18" i="28"/>
  <c r="ACW17" i="28"/>
  <c r="ACT17" i="28"/>
  <c r="ACP17" i="28"/>
  <c r="ACO17" i="28"/>
  <c r="ACQ17" i="28" s="1"/>
  <c r="ACW16" i="28"/>
  <c r="ACT16" i="28"/>
  <c r="ACP16" i="28"/>
  <c r="ACO16" i="28"/>
  <c r="ACW15" i="28"/>
  <c r="ACT15" i="28"/>
  <c r="ACP15" i="28"/>
  <c r="ACO15" i="28"/>
  <c r="ACQ15" i="28" s="1"/>
  <c r="ACW14" i="28"/>
  <c r="ACT14" i="28"/>
  <c r="ACP14" i="28"/>
  <c r="ACQ14" i="28" s="1"/>
  <c r="ACO14" i="28"/>
  <c r="ACW13" i="28"/>
  <c r="ACT13" i="28"/>
  <c r="ACP13" i="28"/>
  <c r="ACQ13" i="28" s="1"/>
  <c r="ACO13" i="28"/>
  <c r="ACW12" i="28"/>
  <c r="ACP12" i="28"/>
  <c r="ACQ12" i="28" s="1"/>
  <c r="ACO12" i="28"/>
  <c r="ACW11" i="28"/>
  <c r="ACT11" i="28"/>
  <c r="ACP11" i="28"/>
  <c r="ACQ11" i="28" s="1"/>
  <c r="ACO11" i="28"/>
  <c r="ACW10" i="28"/>
  <c r="ACT10" i="28"/>
  <c r="ACP10" i="28"/>
  <c r="ACO10" i="28"/>
  <c r="ACW9" i="28"/>
  <c r="ACT9" i="28"/>
  <c r="ACP9" i="28"/>
  <c r="ACV8" i="28"/>
  <c r="ACU8" i="28"/>
  <c r="ACS8" i="28"/>
  <c r="ACT8" i="28" s="1"/>
  <c r="ACR8" i="28"/>
  <c r="ACQ22" i="28"/>
  <c r="ACQ23" i="28"/>
  <c r="ACW8" i="28"/>
  <c r="ACQ18" i="28"/>
  <c r="ADI13" i="33"/>
  <c r="ADI15" i="33"/>
  <c r="ADI10" i="33"/>
  <c r="ADI14" i="33"/>
  <c r="ADI16" i="33"/>
  <c r="ADF23" i="33"/>
  <c r="ACY23" i="33"/>
  <c r="ACX23" i="33"/>
  <c r="ADF22" i="33"/>
  <c r="ADC22" i="33"/>
  <c r="ACY22" i="33"/>
  <c r="ACX22" i="33"/>
  <c r="ACZ22" i="33" s="1"/>
  <c r="ADF21" i="33"/>
  <c r="ADC21" i="33"/>
  <c r="ACY21" i="33"/>
  <c r="ACX21" i="33"/>
  <c r="ADF20" i="33"/>
  <c r="ADC20" i="33"/>
  <c r="ACY20" i="33"/>
  <c r="ACX20" i="33"/>
  <c r="ADF19" i="33"/>
  <c r="ADC19" i="33"/>
  <c r="ACY19" i="33"/>
  <c r="ACX19" i="33"/>
  <c r="ACZ19" i="33" s="1"/>
  <c r="ADF18" i="33"/>
  <c r="ADC18" i="33"/>
  <c r="ACY18" i="33"/>
  <c r="ACX18" i="33"/>
  <c r="ADF17" i="33"/>
  <c r="ADC17" i="33"/>
  <c r="ACY17" i="33"/>
  <c r="ACX17" i="33"/>
  <c r="ADF16" i="33"/>
  <c r="ADC16" i="33"/>
  <c r="ACY16" i="33"/>
  <c r="ACX16" i="33"/>
  <c r="ACZ16" i="33" s="1"/>
  <c r="ADF15" i="33"/>
  <c r="ADC15" i="33"/>
  <c r="ACY15" i="33"/>
  <c r="ACX15" i="33"/>
  <c r="ADF14" i="33"/>
  <c r="ADC14" i="33"/>
  <c r="ACY14" i="33"/>
  <c r="ACZ14" i="33" s="1"/>
  <c r="ACX14" i="33"/>
  <c r="ADF13" i="33"/>
  <c r="ADC13" i="33"/>
  <c r="ACY13" i="33"/>
  <c r="ACX13" i="33"/>
  <c r="ADF12" i="33"/>
  <c r="ADC12" i="33"/>
  <c r="ACY12" i="33"/>
  <c r="ACX12" i="33"/>
  <c r="ACZ12" i="33" s="1"/>
  <c r="ADF11" i="33"/>
  <c r="ADC11" i="33"/>
  <c r="ACY11" i="33"/>
  <c r="ACX11" i="33"/>
  <c r="ADF10" i="33"/>
  <c r="ADC10" i="33"/>
  <c r="ACY10" i="33"/>
  <c r="ACX10" i="33"/>
  <c r="ACZ10" i="33" s="1"/>
  <c r="ADF9" i="33"/>
  <c r="ADC9" i="33"/>
  <c r="ACY9" i="33"/>
  <c r="ACX9" i="33"/>
  <c r="ACX8" i="33" s="1"/>
  <c r="ADE8" i="33"/>
  <c r="ADD8" i="33"/>
  <c r="ADF8" i="33" s="1"/>
  <c r="ADB8" i="33"/>
  <c r="ADA8" i="33"/>
  <c r="ADC8" i="33" s="1"/>
  <c r="ACN23" i="28"/>
  <c r="ACG23" i="28"/>
  <c r="ACH23" i="28" s="1"/>
  <c r="ACF23" i="28"/>
  <c r="ACN22" i="28"/>
  <c r="ACK22" i="28"/>
  <c r="ACG22" i="28"/>
  <c r="ACF22" i="28"/>
  <c r="ACH22" i="28" s="1"/>
  <c r="ACN21" i="28"/>
  <c r="ACK21" i="28"/>
  <c r="ACG21" i="28"/>
  <c r="ACF21" i="28"/>
  <c r="ACH21" i="28"/>
  <c r="ACN20" i="28"/>
  <c r="ACK20" i="28"/>
  <c r="ACG20" i="28"/>
  <c r="ACH20" i="28" s="1"/>
  <c r="ACF20" i="28"/>
  <c r="ACN19" i="28"/>
  <c r="ACK19" i="28"/>
  <c r="ACG19" i="28"/>
  <c r="ACH19" i="28" s="1"/>
  <c r="ACF19" i="28"/>
  <c r="ACN18" i="28"/>
  <c r="ACK18" i="28"/>
  <c r="ACG18" i="28"/>
  <c r="ACF18" i="28"/>
  <c r="ACN17" i="28"/>
  <c r="ACK17" i="28"/>
  <c r="ACG17" i="28"/>
  <c r="ACH17" i="28" s="1"/>
  <c r="ACF17" i="28"/>
  <c r="ACN16" i="28"/>
  <c r="ACK16" i="28"/>
  <c r="ACG16" i="28"/>
  <c r="ACF16" i="28"/>
  <c r="ACN15" i="28"/>
  <c r="ACK15" i="28"/>
  <c r="ACG15" i="28"/>
  <c r="ACH15" i="28" s="1"/>
  <c r="ACF15" i="28"/>
  <c r="ACN14" i="28"/>
  <c r="ACK14" i="28"/>
  <c r="ACG14" i="28"/>
  <c r="ACF14" i="28"/>
  <c r="ACH14" i="28" s="1"/>
  <c r="ACN13" i="28"/>
  <c r="ACK13" i="28"/>
  <c r="ACG13" i="28"/>
  <c r="ACH13" i="28" s="1"/>
  <c r="ACF13" i="28"/>
  <c r="ACN12" i="28"/>
  <c r="ACF12" i="28"/>
  <c r="ACH12" i="28" s="1"/>
  <c r="ACG12" i="28"/>
  <c r="ACN11" i="28"/>
  <c r="ACK11" i="28"/>
  <c r="ACG11" i="28"/>
  <c r="ACF11" i="28"/>
  <c r="ACN10" i="28"/>
  <c r="ACK10" i="28"/>
  <c r="ACG10" i="28"/>
  <c r="ACF10" i="28"/>
  <c r="ACN9" i="28"/>
  <c r="ACK9" i="28"/>
  <c r="ACG9" i="28"/>
  <c r="ACM8" i="28"/>
  <c r="ACJ8" i="28"/>
  <c r="ACE23" i="28"/>
  <c r="ABX23" i="28"/>
  <c r="ABY23" i="28" s="1"/>
  <c r="ABW23" i="28"/>
  <c r="ACE22" i="28"/>
  <c r="ACB22" i="28"/>
  <c r="ABX22" i="28"/>
  <c r="ABW22" i="28"/>
  <c r="ABY22" i="28" s="1"/>
  <c r="ACE21" i="28"/>
  <c r="ACB21" i="28"/>
  <c r="ABX21" i="28"/>
  <c r="ABW21" i="28"/>
  <c r="ACE20" i="28"/>
  <c r="ACB20" i="28"/>
  <c r="ABX20" i="28"/>
  <c r="ABY20" i="28" s="1"/>
  <c r="ABW20" i="28"/>
  <c r="ACE19" i="28"/>
  <c r="ACB19" i="28"/>
  <c r="ABX19" i="28"/>
  <c r="ABY19" i="28" s="1"/>
  <c r="ABW19" i="28"/>
  <c r="ACE18" i="28"/>
  <c r="ACB18" i="28"/>
  <c r="ABX18" i="28"/>
  <c r="ABW18" i="28"/>
  <c r="ACE17" i="28"/>
  <c r="ACB17" i="28"/>
  <c r="ABX17" i="28"/>
  <c r="ABW17" i="28"/>
  <c r="ABY17" i="28" s="1"/>
  <c r="ACE16" i="28"/>
  <c r="ACB16" i="28"/>
  <c r="ABX16" i="28"/>
  <c r="ABW16" i="28"/>
  <c r="ACE15" i="28"/>
  <c r="ACB15" i="28"/>
  <c r="ABX15" i="28"/>
  <c r="ABY15" i="28" s="1"/>
  <c r="ABW15" i="28"/>
  <c r="ACE14" i="28"/>
  <c r="ACB14" i="28"/>
  <c r="ABX14" i="28"/>
  <c r="ABY14" i="28" s="1"/>
  <c r="ABW14" i="28"/>
  <c r="ACE13" i="28"/>
  <c r="ACB13" i="28"/>
  <c r="ABX13" i="28"/>
  <c r="ABY13" i="28" s="1"/>
  <c r="ABW13" i="28"/>
  <c r="ACE12" i="28"/>
  <c r="ACA12" i="28"/>
  <c r="ABZ12" i="28"/>
  <c r="ACB12" i="28" s="1"/>
  <c r="ABX12" i="28"/>
  <c r="ACE11" i="28"/>
  <c r="ACB11" i="28"/>
  <c r="ABX11" i="28"/>
  <c r="ABW11" i="28"/>
  <c r="ABY11" i="28" s="1"/>
  <c r="ACE10" i="28"/>
  <c r="ACB10" i="28"/>
  <c r="ABX10" i="28"/>
  <c r="ABX8" i="28" s="1"/>
  <c r="ABW10" i="28"/>
  <c r="ACE9" i="28"/>
  <c r="ACB9" i="28"/>
  <c r="ABX9" i="28"/>
  <c r="ABW9" i="28"/>
  <c r="ACD8" i="28"/>
  <c r="ACC8" i="28"/>
  <c r="ACA8" i="28"/>
  <c r="ACZ21" i="33"/>
  <c r="ACZ23" i="33"/>
  <c r="ACE8" i="28"/>
  <c r="ABY21" i="28"/>
  <c r="ACZ18" i="33"/>
  <c r="ACZ20" i="33"/>
  <c r="ACH10" i="28"/>
  <c r="ACH11" i="28"/>
  <c r="ACH16" i="28"/>
  <c r="ABY16" i="28"/>
  <c r="ABY18" i="28"/>
  <c r="ACZ9" i="33"/>
  <c r="ACZ11" i="33"/>
  <c r="ACZ13" i="33"/>
  <c r="ACZ15" i="33"/>
  <c r="ACK12" i="28"/>
  <c r="ACI8" i="28"/>
  <c r="ACK8" i="28"/>
  <c r="ABZ8" i="28"/>
  <c r="ACB8" i="28"/>
  <c r="ABL12" i="28"/>
  <c r="ABM12" i="28" s="1"/>
  <c r="ABK12" i="28"/>
  <c r="ABL9" i="28"/>
  <c r="ABK9" i="28"/>
  <c r="ABR12" i="28"/>
  <c r="ABQ12" i="28"/>
  <c r="ACW23" i="33"/>
  <c r="ACP23" i="33"/>
  <c r="ACQ23" i="33" s="1"/>
  <c r="ACO23" i="33"/>
  <c r="ACW22" i="33"/>
  <c r="ACT22" i="33"/>
  <c r="ACP22" i="33"/>
  <c r="ACO22" i="33"/>
  <c r="ACW21" i="33"/>
  <c r="ACT21" i="33"/>
  <c r="ACP21" i="33"/>
  <c r="ACO21" i="33"/>
  <c r="ACQ21" i="33" s="1"/>
  <c r="ACW20" i="33"/>
  <c r="ACT20" i="33"/>
  <c r="ACP20" i="33"/>
  <c r="ACQ20" i="33" s="1"/>
  <c r="ACO20" i="33"/>
  <c r="ACW19" i="33"/>
  <c r="ACT19" i="33"/>
  <c r="ACP19" i="33"/>
  <c r="ACQ19" i="33" s="1"/>
  <c r="ACO19" i="33"/>
  <c r="ACW18" i="33"/>
  <c r="ACT18" i="33"/>
  <c r="ACP18" i="33"/>
  <c r="ACO18" i="33"/>
  <c r="ACQ18" i="33" s="1"/>
  <c r="ACW17" i="33"/>
  <c r="ACT17" i="33"/>
  <c r="ACP17" i="33"/>
  <c r="ACO17" i="33"/>
  <c r="ACW16" i="33"/>
  <c r="ACT16" i="33"/>
  <c r="ACP16" i="33"/>
  <c r="ACO16" i="33"/>
  <c r="ACQ16" i="33" s="1"/>
  <c r="ACW15" i="33"/>
  <c r="ACT15" i="33"/>
  <c r="ACP15" i="33"/>
  <c r="ACQ15" i="33" s="1"/>
  <c r="ACO15" i="33"/>
  <c r="ACW14" i="33"/>
  <c r="ACT14" i="33"/>
  <c r="ACP14" i="33"/>
  <c r="ACO14" i="33"/>
  <c r="ACW13" i="33"/>
  <c r="ACT13" i="33"/>
  <c r="ACP13" i="33"/>
  <c r="ACO13" i="33"/>
  <c r="ACQ13" i="33" s="1"/>
  <c r="ACW12" i="33"/>
  <c r="ACT12" i="33"/>
  <c r="ACP12" i="33"/>
  <c r="ACO12" i="33"/>
  <c r="ACW11" i="33"/>
  <c r="ACT11" i="33"/>
  <c r="ACP11" i="33"/>
  <c r="ACP8" i="33" s="1"/>
  <c r="ACO11" i="33"/>
  <c r="ACW10" i="33"/>
  <c r="ACT10" i="33"/>
  <c r="ACP10" i="33"/>
  <c r="ACO10" i="33"/>
  <c r="ACW9" i="33"/>
  <c r="ACT9" i="33"/>
  <c r="ACP9" i="33"/>
  <c r="ACO9" i="33"/>
  <c r="ACV8" i="33"/>
  <c r="ACU8" i="33"/>
  <c r="ACW8" i="33"/>
  <c r="ACS8" i="33"/>
  <c r="ACR8" i="33"/>
  <c r="ACQ22" i="33"/>
  <c r="ACQ12" i="33"/>
  <c r="ACQ10" i="33"/>
  <c r="ACT8" i="33"/>
  <c r="ACQ9" i="33"/>
  <c r="ABV23" i="28"/>
  <c r="ABO23" i="28"/>
  <c r="ABN23" i="28"/>
  <c r="ABV22" i="28"/>
  <c r="ABS22" i="28"/>
  <c r="ABO22" i="28"/>
  <c r="ABP22" i="28" s="1"/>
  <c r="ABN22" i="28"/>
  <c r="ABV21" i="28"/>
  <c r="ABS21" i="28"/>
  <c r="ABO21" i="28"/>
  <c r="ABN21" i="28"/>
  <c r="ABP21" i="28" s="1"/>
  <c r="ABV20" i="28"/>
  <c r="ABS20" i="28"/>
  <c r="ABO20" i="28"/>
  <c r="ABN20" i="28"/>
  <c r="ABP20" i="28" s="1"/>
  <c r="ABV19" i="28"/>
  <c r="ABS19" i="28"/>
  <c r="ABO19" i="28"/>
  <c r="ABN19" i="28"/>
  <c r="ABV18" i="28"/>
  <c r="ABS18" i="28"/>
  <c r="ABO18" i="28"/>
  <c r="ABP18" i="28" s="1"/>
  <c r="ABN18" i="28"/>
  <c r="ABV17" i="28"/>
  <c r="ABS17" i="28"/>
  <c r="ABO17" i="28"/>
  <c r="ABN17" i="28"/>
  <c r="ABV16" i="28"/>
  <c r="ABS16" i="28"/>
  <c r="ABO16" i="28"/>
  <c r="ABN16" i="28"/>
  <c r="ABV15" i="28"/>
  <c r="ABS15" i="28"/>
  <c r="ABO15" i="28"/>
  <c r="ABP15" i="28" s="1"/>
  <c r="ABN15" i="28"/>
  <c r="ABV14" i="28"/>
  <c r="ABS14" i="28"/>
  <c r="ABO14" i="28"/>
  <c r="ABN14" i="28"/>
  <c r="ABV13" i="28"/>
  <c r="ABS13" i="28"/>
  <c r="ABO13" i="28"/>
  <c r="ABN13" i="28"/>
  <c r="ABV12" i="28"/>
  <c r="ABO12" i="28"/>
  <c r="ABV11" i="28"/>
  <c r="ABS11" i="28"/>
  <c r="ABO11" i="28"/>
  <c r="ABP11" i="28" s="1"/>
  <c r="ABN11" i="28"/>
  <c r="ABV10" i="28"/>
  <c r="ABS10" i="28"/>
  <c r="ABO10" i="28"/>
  <c r="ABP10" i="28" s="1"/>
  <c r="ABN10" i="28"/>
  <c r="ABT9" i="28"/>
  <c r="ABV9" i="28"/>
  <c r="ABS9" i="28"/>
  <c r="ABO9" i="28"/>
  <c r="ABU8" i="28"/>
  <c r="ABV8" i="28" s="1"/>
  <c r="ABR8" i="28"/>
  <c r="ACN23" i="33"/>
  <c r="ACG23" i="33"/>
  <c r="ACF23" i="33"/>
  <c r="ACN22" i="33"/>
  <c r="ACK22" i="33"/>
  <c r="ACG22" i="33"/>
  <c r="ACF22" i="33"/>
  <c r="ACN21" i="33"/>
  <c r="ACK21" i="33"/>
  <c r="ACG21" i="33"/>
  <c r="ACH21" i="33" s="1"/>
  <c r="ACF21" i="33"/>
  <c r="ACN20" i="33"/>
  <c r="ACK20" i="33"/>
  <c r="ACG20" i="33"/>
  <c r="ACF20" i="33"/>
  <c r="ACN19" i="33"/>
  <c r="ACK19" i="33"/>
  <c r="ACG19" i="33"/>
  <c r="ACH19" i="33" s="1"/>
  <c r="ACF19" i="33"/>
  <c r="ACN18" i="33"/>
  <c r="ACK18" i="33"/>
  <c r="ACG18" i="33"/>
  <c r="ACH18" i="33" s="1"/>
  <c r="ACF18" i="33"/>
  <c r="ACN17" i="33"/>
  <c r="ACK17" i="33"/>
  <c r="ACG17" i="33"/>
  <c r="ACF17" i="33"/>
  <c r="ACH17" i="33" s="1"/>
  <c r="ACN16" i="33"/>
  <c r="ACK16" i="33"/>
  <c r="ACG16" i="33"/>
  <c r="ACF16" i="33"/>
  <c r="ACN15" i="33"/>
  <c r="ACK15" i="33"/>
  <c r="ACG15" i="33"/>
  <c r="ACH15" i="33" s="1"/>
  <c r="ACF15" i="33"/>
  <c r="ACN14" i="33"/>
  <c r="ACK14" i="33"/>
  <c r="ACG14" i="33"/>
  <c r="ACF14" i="33"/>
  <c r="ACN13" i="33"/>
  <c r="ACK13" i="33"/>
  <c r="ACG13" i="33"/>
  <c r="ACF13" i="33"/>
  <c r="ACH13" i="33" s="1"/>
  <c r="ACN12" i="33"/>
  <c r="ACK12" i="33"/>
  <c r="ACG12" i="33"/>
  <c r="ACH12" i="33" s="1"/>
  <c r="ACF12" i="33"/>
  <c r="ACN11" i="33"/>
  <c r="ACK11" i="33"/>
  <c r="ACG11" i="33"/>
  <c r="ACF11" i="33"/>
  <c r="ACF8" i="33" s="1"/>
  <c r="ACN10" i="33"/>
  <c r="ACK10" i="33"/>
  <c r="ACG10" i="33"/>
  <c r="ACF10" i="33"/>
  <c r="ACN9" i="33"/>
  <c r="ACK9" i="33"/>
  <c r="ACG9" i="33"/>
  <c r="ACH9" i="33" s="1"/>
  <c r="ACF9" i="33"/>
  <c r="ACM8" i="33"/>
  <c r="ACN8" i="33" s="1"/>
  <c r="ACL8" i="33"/>
  <c r="ACJ8" i="33"/>
  <c r="ACI8" i="33"/>
  <c r="ABT8" i="28"/>
  <c r="ABN9" i="28"/>
  <c r="ABP23" i="28"/>
  <c r="ACH23" i="33"/>
  <c r="ACH20" i="33"/>
  <c r="ACH22" i="33"/>
  <c r="ABP13" i="28"/>
  <c r="ABP17" i="28"/>
  <c r="ABP19" i="28"/>
  <c r="ACH10" i="33"/>
  <c r="ACH16" i="33"/>
  <c r="ACK8" i="33"/>
  <c r="ABP14" i="28"/>
  <c r="ABP16" i="28"/>
  <c r="AAZ12" i="28"/>
  <c r="AAY12" i="28"/>
  <c r="AAZ9" i="28"/>
  <c r="AAY9" i="28"/>
  <c r="ABI12" i="28"/>
  <c r="ABH12" i="28"/>
  <c r="ABJ12" i="28" s="1"/>
  <c r="ABJ11" i="28"/>
  <c r="ACE23" i="33"/>
  <c r="ABX23" i="33"/>
  <c r="ABY23" i="33" s="1"/>
  <c r="ABW23" i="33"/>
  <c r="ACE22" i="33"/>
  <c r="ACB22" i="33"/>
  <c r="ABX22" i="33"/>
  <c r="ABW22" i="33"/>
  <c r="ACE21" i="33"/>
  <c r="ACB21" i="33"/>
  <c r="ABX21" i="33"/>
  <c r="ABW21" i="33"/>
  <c r="ABY21" i="33" s="1"/>
  <c r="ACE20" i="33"/>
  <c r="ACB20" i="33"/>
  <c r="ABX20" i="33"/>
  <c r="ABY20" i="33" s="1"/>
  <c r="ABW20" i="33"/>
  <c r="ACE19" i="33"/>
  <c r="ACB19" i="33"/>
  <c r="ABX19" i="33"/>
  <c r="ABW19" i="33"/>
  <c r="ACE18" i="33"/>
  <c r="ACB18" i="33"/>
  <c r="ABX18" i="33"/>
  <c r="ABW18" i="33"/>
  <c r="ACE17" i="33"/>
  <c r="ACB17" i="33"/>
  <c r="ABX17" i="33"/>
  <c r="ABY17" i="33" s="1"/>
  <c r="ABW17" i="33"/>
  <c r="ACE16" i="33"/>
  <c r="ACB16" i="33"/>
  <c r="ABX16" i="33"/>
  <c r="ABW16" i="33"/>
  <c r="ABY16" i="33" s="1"/>
  <c r="ACE15" i="33"/>
  <c r="ACB15" i="33"/>
  <c r="ABX15" i="33"/>
  <c r="ABY15" i="33" s="1"/>
  <c r="ABW15" i="33"/>
  <c r="ACE14" i="33"/>
  <c r="ACB14" i="33"/>
  <c r="ABX14" i="33"/>
  <c r="ABY14" i="33" s="1"/>
  <c r="ABW14" i="33"/>
  <c r="ACE13" i="33"/>
  <c r="ACB13" i="33"/>
  <c r="ABX13" i="33"/>
  <c r="ABY13" i="33" s="1"/>
  <c r="ABW13" i="33"/>
  <c r="ACE12" i="33"/>
  <c r="ACB12" i="33"/>
  <c r="ABX12" i="33"/>
  <c r="ABW12" i="33"/>
  <c r="ACE11" i="33"/>
  <c r="ACB11" i="33"/>
  <c r="ABX11" i="33"/>
  <c r="ABW11" i="33"/>
  <c r="ACE10" i="33"/>
  <c r="ACB10" i="33"/>
  <c r="ABX10" i="33"/>
  <c r="ABW10" i="33"/>
  <c r="ACE9" i="33"/>
  <c r="ACB9" i="33"/>
  <c r="ABX9" i="33"/>
  <c r="ABW9" i="33"/>
  <c r="ACD8" i="33"/>
  <c r="ACE8" i="33" s="1"/>
  <c r="ACC8" i="33"/>
  <c r="ACA8" i="33"/>
  <c r="ACB8" i="33" s="1"/>
  <c r="ABZ8" i="33"/>
  <c r="ABM23" i="28"/>
  <c r="ABF23" i="28"/>
  <c r="ABE23" i="28"/>
  <c r="ABM22" i="28"/>
  <c r="ABJ22" i="28"/>
  <c r="ABF22" i="28"/>
  <c r="ABG22" i="28" s="1"/>
  <c r="ABE22" i="28"/>
  <c r="ABM21" i="28"/>
  <c r="ABJ21" i="28"/>
  <c r="ABF21" i="28"/>
  <c r="ABG21" i="28" s="1"/>
  <c r="ABE21" i="28"/>
  <c r="ABM20" i="28"/>
  <c r="ABJ20" i="28"/>
  <c r="ABF20" i="28"/>
  <c r="ABG20" i="28"/>
  <c r="ABE20" i="28"/>
  <c r="ABM19" i="28"/>
  <c r="ABJ19" i="28"/>
  <c r="ABF19" i="28"/>
  <c r="ABE19" i="28"/>
  <c r="ABM18" i="28"/>
  <c r="ABJ18" i="28"/>
  <c r="ABF18" i="28"/>
  <c r="ABE18" i="28"/>
  <c r="ABG18" i="28" s="1"/>
  <c r="ABM17" i="28"/>
  <c r="ABJ17" i="28"/>
  <c r="ABF17" i="28"/>
  <c r="ABG17" i="28" s="1"/>
  <c r="ABE17" i="28"/>
  <c r="ABM16" i="28"/>
  <c r="ABJ16" i="28"/>
  <c r="ABF16" i="28"/>
  <c r="ABG16" i="28" s="1"/>
  <c r="ABE16" i="28"/>
  <c r="ABM15" i="28"/>
  <c r="ABJ15" i="28"/>
  <c r="ABF15" i="28"/>
  <c r="ABE15" i="28"/>
  <c r="ABM14" i="28"/>
  <c r="ABJ14" i="28"/>
  <c r="ABF14" i="28"/>
  <c r="ABG14" i="28" s="1"/>
  <c r="ABE14" i="28"/>
  <c r="ABM13" i="28"/>
  <c r="ABJ13" i="28"/>
  <c r="ABF13" i="28"/>
  <c r="ABE13" i="28"/>
  <c r="ABG13" i="28" s="1"/>
  <c r="ABE12" i="28"/>
  <c r="ABM11" i="28"/>
  <c r="ABF11" i="28"/>
  <c r="ABE11" i="28"/>
  <c r="ABM10" i="28"/>
  <c r="ABJ10" i="28"/>
  <c r="ABF10" i="28"/>
  <c r="ABE10" i="28"/>
  <c r="ABM9" i="28"/>
  <c r="ABJ9" i="28"/>
  <c r="ABF9" i="28"/>
  <c r="ABE9" i="28"/>
  <c r="ABL8" i="28"/>
  <c r="ABK8" i="28"/>
  <c r="ABI8" i="28"/>
  <c r="ABY22" i="33"/>
  <c r="ABG23" i="28"/>
  <c r="ABG15" i="28"/>
  <c r="ABG19" i="28"/>
  <c r="ABG10" i="28"/>
  <c r="ABY18" i="33"/>
  <c r="ABY12" i="33"/>
  <c r="ABY10" i="33"/>
  <c r="ABY11" i="33"/>
  <c r="ABY19" i="33"/>
  <c r="ABG9" i="28"/>
  <c r="AAS9" i="28"/>
  <c r="AAQ9" i="28"/>
  <c r="AAQ8" i="28" s="1"/>
  <c r="ABV23" i="33"/>
  <c r="ABO23" i="33"/>
  <c r="ABP23" i="33" s="1"/>
  <c r="ABN23" i="33"/>
  <c r="ABV22" i="33"/>
  <c r="ABS22" i="33"/>
  <c r="ABO22" i="33"/>
  <c r="ABN22" i="33"/>
  <c r="ABV21" i="33"/>
  <c r="ABS21" i="33"/>
  <c r="ABO21" i="33"/>
  <c r="ABN21" i="33"/>
  <c r="ABV20" i="33"/>
  <c r="ABS20" i="33"/>
  <c r="ABO20" i="33"/>
  <c r="ABP20" i="33" s="1"/>
  <c r="ABN20" i="33"/>
  <c r="ABV19" i="33"/>
  <c r="ABS19" i="33"/>
  <c r="ABO19" i="33"/>
  <c r="ABN19" i="33"/>
  <c r="ABV18" i="33"/>
  <c r="ABS18" i="33"/>
  <c r="ABO18" i="33"/>
  <c r="ABN18" i="33"/>
  <c r="ABV17" i="33"/>
  <c r="ABS17" i="33"/>
  <c r="ABO17" i="33"/>
  <c r="ABN17" i="33"/>
  <c r="ABV16" i="33"/>
  <c r="ABS16" i="33"/>
  <c r="ABO16" i="33"/>
  <c r="ABN16" i="33"/>
  <c r="ABV15" i="33"/>
  <c r="ABS15" i="33"/>
  <c r="ABO15" i="33"/>
  <c r="ABN15" i="33"/>
  <c r="ABP15" i="33" s="1"/>
  <c r="ABV14" i="33"/>
  <c r="ABS14" i="33"/>
  <c r="ABO14" i="33"/>
  <c r="ABP14" i="33" s="1"/>
  <c r="ABN14" i="33"/>
  <c r="ABV13" i="33"/>
  <c r="ABS13" i="33"/>
  <c r="ABO13" i="33"/>
  <c r="ABN13" i="33"/>
  <c r="ABV12" i="33"/>
  <c r="ABS12" i="33"/>
  <c r="ABO12" i="33"/>
  <c r="ABN12" i="33"/>
  <c r="ABV11" i="33"/>
  <c r="ABS11" i="33"/>
  <c r="ABO11" i="33"/>
  <c r="ABP11" i="33" s="1"/>
  <c r="ABN11" i="33"/>
  <c r="ABN8" i="33" s="1"/>
  <c r="ABV10" i="33"/>
  <c r="ABS10" i="33"/>
  <c r="ABO10" i="33"/>
  <c r="ABN10" i="33"/>
  <c r="ABV9" i="33"/>
  <c r="ABS9" i="33"/>
  <c r="ABO9" i="33"/>
  <c r="ABN9" i="33"/>
  <c r="ABU8" i="33"/>
  <c r="ABV8" i="33" s="1"/>
  <c r="ABT8" i="33"/>
  <c r="ABR8" i="33"/>
  <c r="ABS8" i="33" s="1"/>
  <c r="ABQ8" i="33"/>
  <c r="ABM23" i="33"/>
  <c r="ABF23" i="33"/>
  <c r="ABE23" i="33"/>
  <c r="ABG23" i="33" s="1"/>
  <c r="ABM22" i="33"/>
  <c r="ABJ22" i="33"/>
  <c r="ABF22" i="33"/>
  <c r="ABG22" i="33" s="1"/>
  <c r="ABE22" i="33"/>
  <c r="ABM21" i="33"/>
  <c r="ABJ21" i="33"/>
  <c r="ABF21" i="33"/>
  <c r="ABG21" i="33" s="1"/>
  <c r="ABE21" i="33"/>
  <c r="ABM20" i="33"/>
  <c r="ABJ20" i="33"/>
  <c r="ABF20" i="33"/>
  <c r="ABE20" i="33"/>
  <c r="ABG20" i="33" s="1"/>
  <c r="ABM19" i="33"/>
  <c r="ABJ19" i="33"/>
  <c r="ABF19" i="33"/>
  <c r="ABE19" i="33"/>
  <c r="ABM18" i="33"/>
  <c r="ABJ18" i="33"/>
  <c r="ABF18" i="33"/>
  <c r="ABE18" i="33"/>
  <c r="ABM17" i="33"/>
  <c r="ABJ17" i="33"/>
  <c r="ABF17" i="33"/>
  <c r="ABF8" i="33"/>
  <c r="ABE17" i="33"/>
  <c r="ABM16" i="33"/>
  <c r="ABJ16" i="33"/>
  <c r="ABF16" i="33"/>
  <c r="ABG16" i="33" s="1"/>
  <c r="ABE16" i="33"/>
  <c r="ABM15" i="33"/>
  <c r="ABJ15" i="33"/>
  <c r="ABF15" i="33"/>
  <c r="ABE15" i="33"/>
  <c r="ABM14" i="33"/>
  <c r="ABJ14" i="33"/>
  <c r="ABF14" i="33"/>
  <c r="ABE14" i="33"/>
  <c r="ABM13" i="33"/>
  <c r="ABJ13" i="33"/>
  <c r="ABF13" i="33"/>
  <c r="ABG13" i="33" s="1"/>
  <c r="ABE13" i="33"/>
  <c r="ABM12" i="33"/>
  <c r="ABJ12" i="33"/>
  <c r="ABF12" i="33"/>
  <c r="ABE12" i="33"/>
  <c r="ABM11" i="33"/>
  <c r="ABJ11" i="33"/>
  <c r="ABF11" i="33"/>
  <c r="ABE11" i="33"/>
  <c r="ABM10" i="33"/>
  <c r="ABJ10" i="33"/>
  <c r="ABF10" i="33"/>
  <c r="ABG10" i="33" s="1"/>
  <c r="ABE10" i="33"/>
  <c r="ABM9" i="33"/>
  <c r="ABJ9" i="33"/>
  <c r="ABF9" i="33"/>
  <c r="ABE9" i="33"/>
  <c r="ABL8" i="33"/>
  <c r="ABM8" i="33" s="1"/>
  <c r="ABK8" i="33"/>
  <c r="ABI8" i="33"/>
  <c r="ABH8" i="33"/>
  <c r="ABD23" i="28"/>
  <c r="AAW23" i="28"/>
  <c r="AAV23" i="28"/>
  <c r="ABD22" i="28"/>
  <c r="ABA22" i="28"/>
  <c r="AAW22" i="28"/>
  <c r="AAV22" i="28"/>
  <c r="ABD21" i="28"/>
  <c r="ABA21" i="28"/>
  <c r="AAW21" i="28"/>
  <c r="AAX21" i="28" s="1"/>
  <c r="AAV21" i="28"/>
  <c r="ABD20" i="28"/>
  <c r="ABA20" i="28"/>
  <c r="AAW20" i="28"/>
  <c r="AAV20" i="28"/>
  <c r="ABD19" i="28"/>
  <c r="ABA19" i="28"/>
  <c r="AAW19" i="28"/>
  <c r="AAV19" i="28"/>
  <c r="AAX19" i="28" s="1"/>
  <c r="ABD18" i="28"/>
  <c r="ABA18" i="28"/>
  <c r="AAW18" i="28"/>
  <c r="AAX18" i="28" s="1"/>
  <c r="AAV18" i="28"/>
  <c r="ABD17" i="28"/>
  <c r="ABA17" i="28"/>
  <c r="AAW17" i="28"/>
  <c r="AAV17" i="28"/>
  <c r="ABD16" i="28"/>
  <c r="ABA16" i="28"/>
  <c r="AAW16" i="28"/>
  <c r="AAX16" i="28"/>
  <c r="AAV16" i="28"/>
  <c r="ABD15" i="28"/>
  <c r="ABA15" i="28"/>
  <c r="AAW15" i="28"/>
  <c r="AAV15" i="28"/>
  <c r="ABD14" i="28"/>
  <c r="ABA14" i="28"/>
  <c r="AAW14" i="28"/>
  <c r="AAX14" i="28" s="1"/>
  <c r="AAV14" i="28"/>
  <c r="ABD13" i="28"/>
  <c r="ABA13" i="28"/>
  <c r="AAW13" i="28"/>
  <c r="AAV13" i="28"/>
  <c r="ABD12" i="28"/>
  <c r="ABA12" i="28"/>
  <c r="AAW12" i="28"/>
  <c r="AAV12" i="28"/>
  <c r="ABD11" i="28"/>
  <c r="ABA11" i="28"/>
  <c r="AAW11" i="28"/>
  <c r="AAV11" i="28"/>
  <c r="ABD10" i="28"/>
  <c r="ABA10" i="28"/>
  <c r="AAW10" i="28"/>
  <c r="AAV10" i="28"/>
  <c r="AAX10" i="28" s="1"/>
  <c r="ABD9" i="28"/>
  <c r="AAV9" i="28"/>
  <c r="ABC8" i="28"/>
  <c r="ABB8" i="28"/>
  <c r="AAY8" i="28"/>
  <c r="AAU23" i="28"/>
  <c r="AAN23" i="28"/>
  <c r="AAO23" i="28" s="1"/>
  <c r="AAM23" i="28"/>
  <c r="AAU22" i="28"/>
  <c r="AAR22" i="28"/>
  <c r="AAN22" i="28"/>
  <c r="AAM22" i="28"/>
  <c r="AAO22" i="28" s="1"/>
  <c r="AAU21" i="28"/>
  <c r="AAR21" i="28"/>
  <c r="AAN21" i="28"/>
  <c r="AAO21" i="28" s="1"/>
  <c r="AAM21" i="28"/>
  <c r="AAU20" i="28"/>
  <c r="AAR20" i="28"/>
  <c r="AAN20" i="28"/>
  <c r="AAO20" i="28" s="1"/>
  <c r="AAM20" i="28"/>
  <c r="AAU19" i="28"/>
  <c r="AAR19" i="28"/>
  <c r="AAN19" i="28"/>
  <c r="AAM19" i="28"/>
  <c r="AAO19" i="28" s="1"/>
  <c r="AAU18" i="28"/>
  <c r="AAR18" i="28"/>
  <c r="AAN18" i="28"/>
  <c r="AAO18" i="28" s="1"/>
  <c r="AAM18" i="28"/>
  <c r="AAU17" i="28"/>
  <c r="AAR17" i="28"/>
  <c r="AAN17" i="28"/>
  <c r="AAO17" i="28" s="1"/>
  <c r="AAM17" i="28"/>
  <c r="AAU16" i="28"/>
  <c r="AAR16" i="28"/>
  <c r="AAN16" i="28"/>
  <c r="AAM16" i="28"/>
  <c r="AAO16" i="28" s="1"/>
  <c r="AAU15" i="28"/>
  <c r="AAR15" i="28"/>
  <c r="AAN15" i="28"/>
  <c r="AAM15" i="28"/>
  <c r="AAU14" i="28"/>
  <c r="AAR14" i="28"/>
  <c r="AAN14" i="28"/>
  <c r="AAM14" i="28"/>
  <c r="AAU13" i="28"/>
  <c r="AAR13" i="28"/>
  <c r="AAN13" i="28"/>
  <c r="AAO13" i="28" s="1"/>
  <c r="AAM13" i="28"/>
  <c r="AAU12" i="28"/>
  <c r="AAR12" i="28"/>
  <c r="AAN12" i="28"/>
  <c r="AAO12" i="28" s="1"/>
  <c r="AAM12" i="28"/>
  <c r="AAU11" i="28"/>
  <c r="AAR11" i="28"/>
  <c r="AAN11" i="28"/>
  <c r="AAM11" i="28"/>
  <c r="AAU10" i="28"/>
  <c r="AAR10" i="28"/>
  <c r="AAN10" i="28"/>
  <c r="AAM10" i="28"/>
  <c r="AAU9" i="28"/>
  <c r="AAR9" i="28"/>
  <c r="AAN9" i="28"/>
  <c r="AAM9" i="28"/>
  <c r="AAM8" i="28" s="1"/>
  <c r="AAT8" i="28"/>
  <c r="AAU8" i="28" s="1"/>
  <c r="AAP8" i="28"/>
  <c r="AAX22" i="28"/>
  <c r="ABP21" i="33"/>
  <c r="ABG12" i="33"/>
  <c r="ABG14" i="33"/>
  <c r="ABG18" i="33"/>
  <c r="ABP22" i="33"/>
  <c r="ABD8" i="28"/>
  <c r="ABP10" i="33"/>
  <c r="ABP12" i="33"/>
  <c r="ABP16" i="33"/>
  <c r="ABP18" i="33"/>
  <c r="AAX12" i="28"/>
  <c r="AAO10" i="28"/>
  <c r="AAO14" i="28"/>
  <c r="AAX11" i="28"/>
  <c r="AAX13" i="28"/>
  <c r="AAX15" i="28"/>
  <c r="AAO11" i="28"/>
  <c r="AAO15" i="28"/>
  <c r="ABJ8" i="33"/>
  <c r="ABG11" i="33"/>
  <c r="ABG17" i="33"/>
  <c r="ABG19" i="33"/>
  <c r="ABG15" i="33"/>
  <c r="ABP13" i="33"/>
  <c r="ABP19" i="33"/>
  <c r="ABP9" i="33"/>
  <c r="ABG9" i="33"/>
  <c r="AAS8" i="28"/>
  <c r="AAJ9" i="28"/>
  <c r="AAJ8" i="28" s="1"/>
  <c r="AAA9" i="28"/>
  <c r="AAL23" i="28"/>
  <c r="AAE23" i="28"/>
  <c r="AAF23" i="28" s="1"/>
  <c r="AAD23" i="28"/>
  <c r="AAL22" i="28"/>
  <c r="AAI22" i="28"/>
  <c r="AAE22" i="28"/>
  <c r="AAF22" i="28" s="1"/>
  <c r="AAD22" i="28"/>
  <c r="AAL21" i="28"/>
  <c r="AAI21" i="28"/>
  <c r="AAE21" i="28"/>
  <c r="AAD21" i="28"/>
  <c r="AAF21" i="28" s="1"/>
  <c r="AAL20" i="28"/>
  <c r="AAI20" i="28"/>
  <c r="AAE20" i="28"/>
  <c r="AAD20" i="28"/>
  <c r="AAL19" i="28"/>
  <c r="AAI19" i="28"/>
  <c r="AAE19" i="28"/>
  <c r="AAF19" i="28" s="1"/>
  <c r="AAD19" i="28"/>
  <c r="AAL18" i="28"/>
  <c r="AAI18" i="28"/>
  <c r="AAE18" i="28"/>
  <c r="AAD18" i="28"/>
  <c r="AAF18" i="28" s="1"/>
  <c r="AAL17" i="28"/>
  <c r="AAI17" i="28"/>
  <c r="AAE17" i="28"/>
  <c r="AAD17" i="28"/>
  <c r="AAL16" i="28"/>
  <c r="AAI16" i="28"/>
  <c r="AAE16" i="28"/>
  <c r="AAF16" i="28" s="1"/>
  <c r="AAD16" i="28"/>
  <c r="AAL15" i="28"/>
  <c r="AAI15" i="28"/>
  <c r="AAE15" i="28"/>
  <c r="AAD15" i="28"/>
  <c r="AAF15" i="28" s="1"/>
  <c r="AAL14" i="28"/>
  <c r="AAI14" i="28"/>
  <c r="AAE14" i="28"/>
  <c r="AAD14" i="28"/>
  <c r="AAL13" i="28"/>
  <c r="AAI13" i="28"/>
  <c r="AAE13" i="28"/>
  <c r="AAF13" i="28" s="1"/>
  <c r="AAD13" i="28"/>
  <c r="AAL12" i="28"/>
  <c r="AAI12" i="28"/>
  <c r="AAE12" i="28"/>
  <c r="AAD12" i="28"/>
  <c r="AAF12" i="28" s="1"/>
  <c r="AAL11" i="28"/>
  <c r="AAI11" i="28"/>
  <c r="AAE11" i="28"/>
  <c r="AAD11" i="28"/>
  <c r="AAL10" i="28"/>
  <c r="AAI10" i="28"/>
  <c r="AAE10" i="28"/>
  <c r="AAD10" i="28"/>
  <c r="AAI9" i="28"/>
  <c r="AAE9" i="28"/>
  <c r="AAD9" i="28"/>
  <c r="AAK8" i="28"/>
  <c r="AAH8" i="28"/>
  <c r="AAG8" i="28"/>
  <c r="AAI8" i="28" s="1"/>
  <c r="ABD23" i="33"/>
  <c r="AAW23" i="33"/>
  <c r="AAX23" i="33" s="1"/>
  <c r="AAV23" i="33"/>
  <c r="ABD22" i="33"/>
  <c r="ABA22" i="33"/>
  <c r="AAW22" i="33"/>
  <c r="AAV22" i="33"/>
  <c r="ABD21" i="33"/>
  <c r="ABA21" i="33"/>
  <c r="AAW21" i="33"/>
  <c r="AAV21" i="33"/>
  <c r="ABD20" i="33"/>
  <c r="ABA20" i="33"/>
  <c r="AAW20" i="33"/>
  <c r="AAV20" i="33"/>
  <c r="ABD19" i="33"/>
  <c r="ABA19" i="33"/>
  <c r="AAW19" i="33"/>
  <c r="AAX19" i="33" s="1"/>
  <c r="AAV19" i="33"/>
  <c r="ABD18" i="33"/>
  <c r="ABA18" i="33"/>
  <c r="AAW18" i="33"/>
  <c r="AAV18" i="33"/>
  <c r="ABD17" i="33"/>
  <c r="ABA17" i="33"/>
  <c r="AAW17" i="33"/>
  <c r="AAV17" i="33"/>
  <c r="ABD16" i="33"/>
  <c r="ABA16" i="33"/>
  <c r="AAW16" i="33"/>
  <c r="AAX16" i="33" s="1"/>
  <c r="AAV16" i="33"/>
  <c r="ABD15" i="33"/>
  <c r="ABA15" i="33"/>
  <c r="AAW15" i="33"/>
  <c r="AAV15" i="33"/>
  <c r="ABD14" i="33"/>
  <c r="ABA14" i="33"/>
  <c r="AAW14" i="33"/>
  <c r="AAX14" i="33" s="1"/>
  <c r="AAV14" i="33"/>
  <c r="ABD13" i="33"/>
  <c r="ABA13" i="33"/>
  <c r="AAW13" i="33"/>
  <c r="AAX13" i="33" s="1"/>
  <c r="AAV13" i="33"/>
  <c r="ABD12" i="33"/>
  <c r="ABA12" i="33"/>
  <c r="AAW12" i="33"/>
  <c r="AAV12" i="33"/>
  <c r="ABD11" i="33"/>
  <c r="ABA11" i="33"/>
  <c r="AAW11" i="33"/>
  <c r="AAV11" i="33"/>
  <c r="ABD10" i="33"/>
  <c r="ABA10" i="33"/>
  <c r="AAW10" i="33"/>
  <c r="AAX10" i="33" s="1"/>
  <c r="AAV10" i="33"/>
  <c r="ABD9" i="33"/>
  <c r="ABA9" i="33"/>
  <c r="AAW9" i="33"/>
  <c r="AAV9" i="33"/>
  <c r="AAV8" i="33"/>
  <c r="ABC8" i="33"/>
  <c r="ABD8" i="33" s="1"/>
  <c r="ABB8" i="33"/>
  <c r="AAZ8" i="33"/>
  <c r="ABA8" i="33" s="1"/>
  <c r="AAY8" i="33"/>
  <c r="AAF20" i="28"/>
  <c r="AAF11" i="28"/>
  <c r="AAF17" i="28"/>
  <c r="AAX21" i="33"/>
  <c r="AAX18" i="33"/>
  <c r="AAX20" i="33"/>
  <c r="AAX22" i="33"/>
  <c r="AAL8" i="28"/>
  <c r="AAF14" i="28"/>
  <c r="AAX11" i="33"/>
  <c r="AAX15" i="33"/>
  <c r="AAX17" i="33"/>
  <c r="AAC23" i="28"/>
  <c r="ZV23" i="28"/>
  <c r="ZU23" i="28"/>
  <c r="ZW23" i="28" s="1"/>
  <c r="AAC22" i="28"/>
  <c r="ZZ22" i="28"/>
  <c r="ZV22" i="28"/>
  <c r="ZU22" i="28"/>
  <c r="AAC21" i="28"/>
  <c r="ZZ21" i="28"/>
  <c r="ZV21" i="28"/>
  <c r="ZW21" i="28" s="1"/>
  <c r="ZU21" i="28"/>
  <c r="AAC20" i="28"/>
  <c r="ZZ20" i="28"/>
  <c r="ZV20" i="28"/>
  <c r="ZU20" i="28"/>
  <c r="ZW20" i="28" s="1"/>
  <c r="AAC19" i="28"/>
  <c r="ZZ19" i="28"/>
  <c r="ZV19" i="28"/>
  <c r="ZU19" i="28"/>
  <c r="AAC18" i="28"/>
  <c r="ZZ18" i="28"/>
  <c r="ZV18" i="28"/>
  <c r="ZW18" i="28" s="1"/>
  <c r="ZU18" i="28"/>
  <c r="AAC17" i="28"/>
  <c r="ZZ17" i="28"/>
  <c r="ZV17" i="28"/>
  <c r="ZU17" i="28"/>
  <c r="ZW17" i="28" s="1"/>
  <c r="AAC16" i="28"/>
  <c r="ZZ16" i="28"/>
  <c r="ZV16" i="28"/>
  <c r="ZW16" i="28" s="1"/>
  <c r="ZU16" i="28"/>
  <c r="AAC15" i="28"/>
  <c r="ZZ15" i="28"/>
  <c r="ZV15" i="28"/>
  <c r="ZU15" i="28"/>
  <c r="AAC14" i="28"/>
  <c r="ZZ14" i="28"/>
  <c r="ZV14" i="28"/>
  <c r="ZW14" i="28" s="1"/>
  <c r="ZU14" i="28"/>
  <c r="AAC13" i="28"/>
  <c r="ZZ13" i="28"/>
  <c r="ZV13" i="28"/>
  <c r="ZW13" i="28" s="1"/>
  <c r="ZU13" i="28"/>
  <c r="AAC12" i="28"/>
  <c r="ZZ12" i="28"/>
  <c r="ZV12" i="28"/>
  <c r="ZU12" i="28"/>
  <c r="ZW12" i="28" s="1"/>
  <c r="AAC11" i="28"/>
  <c r="ZZ11" i="28"/>
  <c r="ZV11" i="28"/>
  <c r="ZU11" i="28"/>
  <c r="AAC10" i="28"/>
  <c r="ZZ10" i="28"/>
  <c r="ZV10" i="28"/>
  <c r="ZV8" i="28" s="1"/>
  <c r="ZW8" i="28" s="1"/>
  <c r="ZU10" i="28"/>
  <c r="AAC9" i="28"/>
  <c r="ZZ9" i="28"/>
  <c r="ZV9" i="28"/>
  <c r="ZU9" i="28"/>
  <c r="ZU8" i="28" s="1"/>
  <c r="AAB8" i="28"/>
  <c r="AAC8" i="28" s="1"/>
  <c r="AAA8" i="28"/>
  <c r="ZY8" i="28"/>
  <c r="ZX8" i="28"/>
  <c r="AAU23" i="33"/>
  <c r="AAN23" i="33"/>
  <c r="AAO23" i="33" s="1"/>
  <c r="AAM23" i="33"/>
  <c r="AAU22" i="33"/>
  <c r="AAR22" i="33"/>
  <c r="AAN22" i="33"/>
  <c r="AAM22" i="33"/>
  <c r="AAU21" i="33"/>
  <c r="AAR21" i="33"/>
  <c r="AAN21" i="33"/>
  <c r="AAO21" i="33" s="1"/>
  <c r="AAM21" i="33"/>
  <c r="AAU20" i="33"/>
  <c r="AAR20" i="33"/>
  <c r="AAN20" i="33"/>
  <c r="AAM20" i="33"/>
  <c r="AAO20" i="33" s="1"/>
  <c r="AAU19" i="33"/>
  <c r="AAR19" i="33"/>
  <c r="AAN19" i="33"/>
  <c r="AAO19" i="33" s="1"/>
  <c r="AAM19" i="33"/>
  <c r="AAU18" i="33"/>
  <c r="AAR18" i="33"/>
  <c r="AAN18" i="33"/>
  <c r="AAM18" i="33"/>
  <c r="AAU17" i="33"/>
  <c r="AAR17" i="33"/>
  <c r="AAN17" i="33"/>
  <c r="AAN8" i="33"/>
  <c r="AAM17" i="33"/>
  <c r="AAU16" i="33"/>
  <c r="AAR16" i="33"/>
  <c r="AAN16" i="33"/>
  <c r="AAO16" i="33" s="1"/>
  <c r="AAM16" i="33"/>
  <c r="AAU15" i="33"/>
  <c r="AAR15" i="33"/>
  <c r="AAN15" i="33"/>
  <c r="AAM15" i="33"/>
  <c r="AAU14" i="33"/>
  <c r="AAR14" i="33"/>
  <c r="AAN14" i="33"/>
  <c r="AAO14" i="33" s="1"/>
  <c r="AAM14" i="33"/>
  <c r="AAU13" i="33"/>
  <c r="AAR13" i="33"/>
  <c r="AAN13" i="33"/>
  <c r="AAM13" i="33"/>
  <c r="AAU12" i="33"/>
  <c r="AAR12" i="33"/>
  <c r="AAN12" i="33"/>
  <c r="AAM12" i="33"/>
  <c r="AAU11" i="33"/>
  <c r="AAR11" i="33"/>
  <c r="AAN11" i="33"/>
  <c r="AAM11" i="33"/>
  <c r="AAU10" i="33"/>
  <c r="AAR10" i="33"/>
  <c r="AAN10" i="33"/>
  <c r="AAO10" i="33" s="1"/>
  <c r="AAM10" i="33"/>
  <c r="AAU9" i="33"/>
  <c r="AAR9" i="33"/>
  <c r="AAN9" i="33"/>
  <c r="AAM9" i="33"/>
  <c r="AAM8" i="33" s="1"/>
  <c r="AAT8" i="33"/>
  <c r="AAU8" i="33" s="1"/>
  <c r="AAS8" i="33"/>
  <c r="AAQ8" i="33"/>
  <c r="AAP8" i="33"/>
  <c r="AAR8" i="33"/>
  <c r="ZW22" i="28"/>
  <c r="AAO22" i="33"/>
  <c r="ZZ8" i="28"/>
  <c r="ZW11" i="28"/>
  <c r="ZW15" i="28"/>
  <c r="ZW19" i="28"/>
  <c r="AAO12" i="33"/>
  <c r="AAO18" i="33"/>
  <c r="AAO11" i="33"/>
  <c r="AAO13" i="33"/>
  <c r="AAO15" i="33"/>
  <c r="AAO9" i="33"/>
  <c r="AAL23" i="33"/>
  <c r="AAE23" i="33"/>
  <c r="AAD23" i="33"/>
  <c r="AAL22" i="33"/>
  <c r="AAI22" i="33"/>
  <c r="AAE22" i="33"/>
  <c r="AAD22" i="33"/>
  <c r="AAL21" i="33"/>
  <c r="AAI21" i="33"/>
  <c r="AAE21" i="33"/>
  <c r="AAD21" i="33"/>
  <c r="AAF21" i="33" s="1"/>
  <c r="AAL20" i="33"/>
  <c r="AAI20" i="33"/>
  <c r="AAE20" i="33"/>
  <c r="AAD20" i="33"/>
  <c r="AAL19" i="33"/>
  <c r="AAI19" i="33"/>
  <c r="AAE19" i="33"/>
  <c r="AAD19" i="33"/>
  <c r="AAL18" i="33"/>
  <c r="AAI18" i="33"/>
  <c r="AAE18" i="33"/>
  <c r="AAD18" i="33"/>
  <c r="AAL17" i="33"/>
  <c r="AAI17" i="33"/>
  <c r="AAE17" i="33"/>
  <c r="AAD17" i="33"/>
  <c r="AAL16" i="33"/>
  <c r="AAI16" i="33"/>
  <c r="AAE16" i="33"/>
  <c r="AAD16" i="33"/>
  <c r="AAL15" i="33"/>
  <c r="AAI15" i="33"/>
  <c r="AAE15" i="33"/>
  <c r="AAD15" i="33"/>
  <c r="AAL14" i="33"/>
  <c r="AAI14" i="33"/>
  <c r="AAE14" i="33"/>
  <c r="AAF14" i="33" s="1"/>
  <c r="AAD14" i="33"/>
  <c r="AAL13" i="33"/>
  <c r="AAI13" i="33"/>
  <c r="AAE13" i="33"/>
  <c r="AAD13" i="33"/>
  <c r="AAL12" i="33"/>
  <c r="AAI12" i="33"/>
  <c r="AAE12" i="33"/>
  <c r="AAD12" i="33"/>
  <c r="AAF12" i="33" s="1"/>
  <c r="AAL11" i="33"/>
  <c r="AAI11" i="33"/>
  <c r="AAE11" i="33"/>
  <c r="AAD11" i="33"/>
  <c r="AAL10" i="33"/>
  <c r="AAI10" i="33"/>
  <c r="AAE10" i="33"/>
  <c r="AAF10" i="33" s="1"/>
  <c r="AAD10" i="33"/>
  <c r="AAL9" i="33"/>
  <c r="AAI9" i="33"/>
  <c r="AAE9" i="33"/>
  <c r="AAE8" i="33" s="1"/>
  <c r="AAD9" i="33"/>
  <c r="AAK8" i="33"/>
  <c r="AAL8" i="33" s="1"/>
  <c r="AAJ8" i="33"/>
  <c r="AAH8" i="33"/>
  <c r="AAI8" i="33"/>
  <c r="AAG8" i="33"/>
  <c r="AAF20" i="33"/>
  <c r="AAF22" i="33"/>
  <c r="AAF23" i="33"/>
  <c r="AAF19" i="33"/>
  <c r="AAF15" i="33"/>
  <c r="AAF13" i="33"/>
  <c r="AAF11" i="33"/>
  <c r="AAF16" i="33"/>
  <c r="AAF9" i="33"/>
  <c r="ZT23" i="28"/>
  <c r="ZM23" i="28"/>
  <c r="ZL23" i="28"/>
  <c r="ZN23" i="28" s="1"/>
  <c r="ZT22" i="28"/>
  <c r="ZQ22" i="28"/>
  <c r="ZM22" i="28"/>
  <c r="ZL22" i="28"/>
  <c r="ZT21" i="28"/>
  <c r="ZQ21" i="28"/>
  <c r="ZM21" i="28"/>
  <c r="ZL21" i="28"/>
  <c r="ZT20" i="28"/>
  <c r="ZQ20" i="28"/>
  <c r="ZM20" i="28"/>
  <c r="ZL20" i="28"/>
  <c r="ZT19" i="28"/>
  <c r="ZQ19" i="28"/>
  <c r="ZM19" i="28"/>
  <c r="ZL19" i="28"/>
  <c r="ZT18" i="28"/>
  <c r="ZQ18" i="28"/>
  <c r="ZM18" i="28"/>
  <c r="ZN18" i="28" s="1"/>
  <c r="ZL18" i="28"/>
  <c r="ZT17" i="28"/>
  <c r="ZQ17" i="28"/>
  <c r="ZM17" i="28"/>
  <c r="ZL17" i="28"/>
  <c r="ZN17" i="28" s="1"/>
  <c r="ZT16" i="28"/>
  <c r="ZQ16" i="28"/>
  <c r="ZM16" i="28"/>
  <c r="ZL16" i="28"/>
  <c r="ZT15" i="28"/>
  <c r="ZQ15" i="28"/>
  <c r="ZM15" i="28"/>
  <c r="ZN15" i="28" s="1"/>
  <c r="ZL15" i="28"/>
  <c r="ZT14" i="28"/>
  <c r="ZQ14" i="28"/>
  <c r="ZM14" i="28"/>
  <c r="ZN14" i="28" s="1"/>
  <c r="ZL14" i="28"/>
  <c r="ZT13" i="28"/>
  <c r="ZQ13" i="28"/>
  <c r="ZM13" i="28"/>
  <c r="ZL13" i="28"/>
  <c r="ZT12" i="28"/>
  <c r="ZQ12" i="28"/>
  <c r="ZM12" i="28"/>
  <c r="ZL12" i="28"/>
  <c r="ZT11" i="28"/>
  <c r="ZQ11" i="28"/>
  <c r="ZM11" i="28"/>
  <c r="ZL11" i="28"/>
  <c r="ZL8" i="28" s="1"/>
  <c r="ZT10" i="28"/>
  <c r="ZQ10" i="28"/>
  <c r="ZM10" i="28"/>
  <c r="ZL10" i="28"/>
  <c r="ZT9" i="28"/>
  <c r="ZL9" i="28"/>
  <c r="ZM9" i="28"/>
  <c r="ZS8" i="28"/>
  <c r="ZR8" i="28"/>
  <c r="ZP8" i="28"/>
  <c r="AAC23" i="33"/>
  <c r="ZV23" i="33"/>
  <c r="ZW23" i="33" s="1"/>
  <c r="ZU23" i="33"/>
  <c r="AAC22" i="33"/>
  <c r="ZZ22" i="33"/>
  <c r="ZV22" i="33"/>
  <c r="ZU22" i="33"/>
  <c r="ZW22" i="33" s="1"/>
  <c r="AAC21" i="33"/>
  <c r="ZZ21" i="33"/>
  <c r="ZV21" i="33"/>
  <c r="ZU21" i="33"/>
  <c r="ZW21" i="33" s="1"/>
  <c r="AAC20" i="33"/>
  <c r="ZZ20" i="33"/>
  <c r="ZV20" i="33"/>
  <c r="ZW20" i="33" s="1"/>
  <c r="ZU20" i="33"/>
  <c r="AAC19" i="33"/>
  <c r="ZZ19" i="33"/>
  <c r="ZV19" i="33"/>
  <c r="ZW19" i="33" s="1"/>
  <c r="ZU19" i="33"/>
  <c r="AAC18" i="33"/>
  <c r="ZZ18" i="33"/>
  <c r="ZV18" i="33"/>
  <c r="ZU18" i="33"/>
  <c r="AAC17" i="33"/>
  <c r="ZZ17" i="33"/>
  <c r="ZV17" i="33"/>
  <c r="ZU17" i="33"/>
  <c r="AAC16" i="33"/>
  <c r="ZZ16" i="33"/>
  <c r="ZV16" i="33"/>
  <c r="ZU16" i="33"/>
  <c r="AAC15" i="33"/>
  <c r="ZZ15" i="33"/>
  <c r="ZV15" i="33"/>
  <c r="ZW15" i="33" s="1"/>
  <c r="ZU15" i="33"/>
  <c r="AAC14" i="33"/>
  <c r="ZZ14" i="33"/>
  <c r="ZV14" i="33"/>
  <c r="ZW14" i="33" s="1"/>
  <c r="ZU14" i="33"/>
  <c r="AAC13" i="33"/>
  <c r="ZZ13" i="33"/>
  <c r="ZV13" i="33"/>
  <c r="ZW13" i="33" s="1"/>
  <c r="ZU13" i="33"/>
  <c r="AAC12" i="33"/>
  <c r="ZZ12" i="33"/>
  <c r="ZV12" i="33"/>
  <c r="ZW12" i="33" s="1"/>
  <c r="ZU12" i="33"/>
  <c r="AAC11" i="33"/>
  <c r="ZZ11" i="33"/>
  <c r="ZV11" i="33"/>
  <c r="ZW11" i="33" s="1"/>
  <c r="ZU11" i="33"/>
  <c r="AAC10" i="33"/>
  <c r="ZZ10" i="33"/>
  <c r="ZV10" i="33"/>
  <c r="ZW10" i="33" s="1"/>
  <c r="ZU10" i="33"/>
  <c r="AAC9" i="33"/>
  <c r="ZZ9" i="33"/>
  <c r="ZV9" i="33"/>
  <c r="ZW9" i="33" s="1"/>
  <c r="ZU9" i="33"/>
  <c r="ZU8" i="33" s="1"/>
  <c r="AAB8" i="33"/>
  <c r="AAA8" i="33"/>
  <c r="ZY8" i="33"/>
  <c r="ZZ8" i="33" s="1"/>
  <c r="ZX8" i="33"/>
  <c r="ZV8" i="33"/>
  <c r="ZW8" i="33" s="1"/>
  <c r="ZN22" i="28"/>
  <c r="ZN21" i="28"/>
  <c r="ZT8" i="28"/>
  <c r="ZN10" i="28"/>
  <c r="ZN16" i="28"/>
  <c r="AAC8" i="33"/>
  <c r="ZW16" i="33"/>
  <c r="ZW18" i="33"/>
  <c r="ZN12" i="28"/>
  <c r="ZN13" i="28"/>
  <c r="ZN19" i="28"/>
  <c r="ZW17" i="33"/>
  <c r="ZN9" i="28"/>
  <c r="ZQ9" i="28"/>
  <c r="ZO8" i="28"/>
  <c r="ZG12" i="28"/>
  <c r="ZG9" i="28"/>
  <c r="ZG8" i="28" s="1"/>
  <c r="ZH8" i="28" s="1"/>
  <c r="ZF9" i="28"/>
  <c r="ZA11" i="28"/>
  <c r="YZ11" i="28"/>
  <c r="YZ9" i="28"/>
  <c r="YT9" i="28" s="1"/>
  <c r="ZK23" i="28"/>
  <c r="ZD23" i="28"/>
  <c r="ZC23" i="28"/>
  <c r="ZK22" i="28"/>
  <c r="ZH22" i="28"/>
  <c r="ZD22" i="28"/>
  <c r="ZC22" i="28"/>
  <c r="ZK21" i="28"/>
  <c r="ZH21" i="28"/>
  <c r="ZD21" i="28"/>
  <c r="ZC21" i="28"/>
  <c r="ZK20" i="28"/>
  <c r="ZH20" i="28"/>
  <c r="ZD20" i="28"/>
  <c r="ZE20" i="28" s="1"/>
  <c r="ZC20" i="28"/>
  <c r="ZK19" i="28"/>
  <c r="ZH19" i="28"/>
  <c r="ZD19" i="28"/>
  <c r="ZC19" i="28"/>
  <c r="ZK18" i="28"/>
  <c r="ZH18" i="28"/>
  <c r="ZD18" i="28"/>
  <c r="ZC18" i="28"/>
  <c r="ZK17" i="28"/>
  <c r="ZH17" i="28"/>
  <c r="ZD17" i="28"/>
  <c r="ZC17" i="28"/>
  <c r="ZK16" i="28"/>
  <c r="ZH16" i="28"/>
  <c r="ZD16" i="28"/>
  <c r="ZC16" i="28"/>
  <c r="ZK15" i="28"/>
  <c r="ZH15" i="28"/>
  <c r="ZD15" i="28"/>
  <c r="ZC15" i="28"/>
  <c r="ZK14" i="28"/>
  <c r="ZH14" i="28"/>
  <c r="ZD14" i="28"/>
  <c r="ZC14" i="28"/>
  <c r="ZK13" i="28"/>
  <c r="ZH13" i="28"/>
  <c r="ZD13" i="28"/>
  <c r="ZC13" i="28"/>
  <c r="ZK12" i="28"/>
  <c r="ZH12" i="28"/>
  <c r="ZD12" i="28"/>
  <c r="ZC12" i="28"/>
  <c r="ZE12" i="28" s="1"/>
  <c r="ZK11" i="28"/>
  <c r="ZH11" i="28"/>
  <c r="ZD11" i="28"/>
  <c r="ZC11" i="28"/>
  <c r="ZK10" i="28"/>
  <c r="ZH10" i="28"/>
  <c r="ZD10" i="28"/>
  <c r="ZC10" i="28"/>
  <c r="ZK9" i="28"/>
  <c r="ZC9" i="28"/>
  <c r="ZC8" i="28" s="1"/>
  <c r="ZJ8" i="28"/>
  <c r="ZK8" i="28" s="1"/>
  <c r="ZI8" i="28"/>
  <c r="ZT23" i="33"/>
  <c r="ZM23" i="33"/>
  <c r="ZN23" i="33" s="1"/>
  <c r="ZL23" i="33"/>
  <c r="ZT22" i="33"/>
  <c r="ZQ22" i="33"/>
  <c r="ZM22" i="33"/>
  <c r="ZN22" i="33" s="1"/>
  <c r="ZL22" i="33"/>
  <c r="ZT21" i="33"/>
  <c r="ZQ21" i="33"/>
  <c r="ZM21" i="33"/>
  <c r="ZN21" i="33" s="1"/>
  <c r="ZL21" i="33"/>
  <c r="ZT20" i="33"/>
  <c r="ZQ20" i="33"/>
  <c r="ZM20" i="33"/>
  <c r="ZN20" i="33" s="1"/>
  <c r="ZL20" i="33"/>
  <c r="ZT19" i="33"/>
  <c r="ZQ19" i="33"/>
  <c r="ZM19" i="33"/>
  <c r="ZN19" i="33" s="1"/>
  <c r="ZL19" i="33"/>
  <c r="ZT18" i="33"/>
  <c r="ZQ18" i="33"/>
  <c r="ZM18" i="33"/>
  <c r="ZN18" i="33" s="1"/>
  <c r="ZL18" i="33"/>
  <c r="ZT17" i="33"/>
  <c r="ZQ17" i="33"/>
  <c r="ZM17" i="33"/>
  <c r="ZL17" i="33"/>
  <c r="ZT16" i="33"/>
  <c r="ZQ16" i="33"/>
  <c r="ZM16" i="33"/>
  <c r="ZL16" i="33"/>
  <c r="ZT15" i="33"/>
  <c r="ZQ15" i="33"/>
  <c r="ZM15" i="33"/>
  <c r="ZL15" i="33"/>
  <c r="ZT14" i="33"/>
  <c r="ZQ14" i="33"/>
  <c r="ZM14" i="33"/>
  <c r="ZL14" i="33"/>
  <c r="ZN14" i="33"/>
  <c r="ZT13" i="33"/>
  <c r="ZQ13" i="33"/>
  <c r="ZM13" i="33"/>
  <c r="ZL13" i="33"/>
  <c r="ZT12" i="33"/>
  <c r="ZQ12" i="33"/>
  <c r="ZM12" i="33"/>
  <c r="ZN12" i="33" s="1"/>
  <c r="ZL12" i="33"/>
  <c r="ZT11" i="33"/>
  <c r="ZQ11" i="33"/>
  <c r="ZM11" i="33"/>
  <c r="ZL11" i="33"/>
  <c r="ZN11" i="33" s="1"/>
  <c r="ZT10" i="33"/>
  <c r="ZQ10" i="33"/>
  <c r="ZM10" i="33"/>
  <c r="ZL10" i="33"/>
  <c r="ZT9" i="33"/>
  <c r="ZQ9" i="33"/>
  <c r="ZM9" i="33"/>
  <c r="ZN9" i="33" s="1"/>
  <c r="ZL9" i="33"/>
  <c r="ZS8" i="33"/>
  <c r="ZR8" i="33"/>
  <c r="ZP8" i="33"/>
  <c r="ZO8" i="33"/>
  <c r="ZQ8" i="33" s="1"/>
  <c r="ZE22" i="28"/>
  <c r="ZE21" i="28"/>
  <c r="ZE23" i="28"/>
  <c r="ZE11" i="28"/>
  <c r="ZE16" i="28"/>
  <c r="ZE18" i="28"/>
  <c r="ZE14" i="28"/>
  <c r="ZN10" i="33"/>
  <c r="ZN16" i="33"/>
  <c r="ZN13" i="33"/>
  <c r="ZN17" i="33"/>
  <c r="ZE10" i="28"/>
  <c r="ZE13" i="28"/>
  <c r="ZE15" i="28"/>
  <c r="ZE17" i="28"/>
  <c r="ZE19" i="28"/>
  <c r="ZF8" i="28"/>
  <c r="YX9" i="28"/>
  <c r="YU9" i="28" s="1"/>
  <c r="YW9" i="28"/>
  <c r="YR12" i="28"/>
  <c r="YQ12" i="28"/>
  <c r="YQ10" i="28"/>
  <c r="YQ8" i="28" s="1"/>
  <c r="YT15" i="28"/>
  <c r="ZK23" i="33"/>
  <c r="ZD23" i="33"/>
  <c r="ZC23" i="33"/>
  <c r="ZK22" i="33"/>
  <c r="ZH22" i="33"/>
  <c r="ZD22" i="33"/>
  <c r="ZC22" i="33"/>
  <c r="ZK21" i="33"/>
  <c r="ZH21" i="33"/>
  <c r="ZD21" i="33"/>
  <c r="ZE21" i="33" s="1"/>
  <c r="ZC21" i="33"/>
  <c r="ZK20" i="33"/>
  <c r="ZH20" i="33"/>
  <c r="ZD20" i="33"/>
  <c r="ZC20" i="33"/>
  <c r="ZK19" i="33"/>
  <c r="ZH19" i="33"/>
  <c r="ZD19" i="33"/>
  <c r="ZC19" i="33"/>
  <c r="ZK18" i="33"/>
  <c r="ZH18" i="33"/>
  <c r="ZD18" i="33"/>
  <c r="ZC18" i="33"/>
  <c r="ZE18" i="33" s="1"/>
  <c r="ZK17" i="33"/>
  <c r="ZH17" i="33"/>
  <c r="ZD17" i="33"/>
  <c r="ZC17" i="33"/>
  <c r="ZK16" i="33"/>
  <c r="ZH16" i="33"/>
  <c r="ZD16" i="33"/>
  <c r="ZC16" i="33"/>
  <c r="ZK15" i="33"/>
  <c r="ZH15" i="33"/>
  <c r="ZD15" i="33"/>
  <c r="ZE15" i="33" s="1"/>
  <c r="ZC15" i="33"/>
  <c r="ZK14" i="33"/>
  <c r="ZH14" i="33"/>
  <c r="ZD14" i="33"/>
  <c r="ZC14" i="33"/>
  <c r="ZE14" i="33" s="1"/>
  <c r="ZK13" i="33"/>
  <c r="ZH13" i="33"/>
  <c r="ZD13" i="33"/>
  <c r="ZE13" i="33" s="1"/>
  <c r="ZC13" i="33"/>
  <c r="ZK12" i="33"/>
  <c r="ZH12" i="33"/>
  <c r="ZD12" i="33"/>
  <c r="ZC12" i="33"/>
  <c r="ZE12" i="33" s="1"/>
  <c r="ZK11" i="33"/>
  <c r="ZH11" i="33"/>
  <c r="ZD11" i="33"/>
  <c r="ZC11" i="33"/>
  <c r="ZE11" i="33" s="1"/>
  <c r="ZK10" i="33"/>
  <c r="ZH10" i="33"/>
  <c r="ZD10" i="33"/>
  <c r="ZC10" i="33"/>
  <c r="ZK9" i="33"/>
  <c r="ZH9" i="33"/>
  <c r="ZD9" i="33"/>
  <c r="ZE9" i="33" s="1"/>
  <c r="ZC9" i="33"/>
  <c r="ZC8" i="33" s="1"/>
  <c r="ZJ8" i="33"/>
  <c r="ZK8" i="33" s="1"/>
  <c r="ZI8" i="33"/>
  <c r="ZG8" i="33"/>
  <c r="ZF8" i="33"/>
  <c r="ZH8" i="33"/>
  <c r="ZE23" i="33"/>
  <c r="ZE10" i="33"/>
  <c r="ZE20" i="33"/>
  <c r="ZE22" i="33"/>
  <c r="ZE16" i="33"/>
  <c r="ZE19" i="33"/>
  <c r="ZB23" i="33"/>
  <c r="YU23" i="33"/>
  <c r="YT23" i="33"/>
  <c r="YV23" i="33" s="1"/>
  <c r="ZB22" i="33"/>
  <c r="YY22" i="33"/>
  <c r="YU22" i="33"/>
  <c r="YT22" i="33"/>
  <c r="YV22" i="33" s="1"/>
  <c r="ZB21" i="33"/>
  <c r="YY21" i="33"/>
  <c r="YU21" i="33"/>
  <c r="YT21" i="33"/>
  <c r="ZB20" i="33"/>
  <c r="YY20" i="33"/>
  <c r="YU20" i="33"/>
  <c r="YT20" i="33"/>
  <c r="YV20" i="33" s="1"/>
  <c r="ZB19" i="33"/>
  <c r="YY19" i="33"/>
  <c r="YU19" i="33"/>
  <c r="YT19" i="33"/>
  <c r="YV19" i="33" s="1"/>
  <c r="ZB18" i="33"/>
  <c r="YY18" i="33"/>
  <c r="YU18" i="33"/>
  <c r="YT18" i="33"/>
  <c r="ZB17" i="33"/>
  <c r="YY17" i="33"/>
  <c r="YU17" i="33"/>
  <c r="YT17" i="33"/>
  <c r="ZB16" i="33"/>
  <c r="YY16" i="33"/>
  <c r="YU16" i="33"/>
  <c r="YV16" i="33" s="1"/>
  <c r="YT16" i="33"/>
  <c r="ZB15" i="33"/>
  <c r="YY15" i="33"/>
  <c r="YU15" i="33"/>
  <c r="YV15" i="33" s="1"/>
  <c r="YT15" i="33"/>
  <c r="ZB14" i="33"/>
  <c r="YY14" i="33"/>
  <c r="YU14" i="33"/>
  <c r="YV14" i="33" s="1"/>
  <c r="YT14" i="33"/>
  <c r="ZB13" i="33"/>
  <c r="YY13" i="33"/>
  <c r="YU13" i="33"/>
  <c r="YV13" i="33" s="1"/>
  <c r="YT13" i="33"/>
  <c r="ZB12" i="33"/>
  <c r="YY12" i="33"/>
  <c r="YU12" i="33"/>
  <c r="YV12" i="33" s="1"/>
  <c r="YT12" i="33"/>
  <c r="ZB11" i="33"/>
  <c r="YY11" i="33"/>
  <c r="YU11" i="33"/>
  <c r="YT11" i="33"/>
  <c r="YT8" i="33" s="1"/>
  <c r="ZB10" i="33"/>
  <c r="YY10" i="33"/>
  <c r="YU10" i="33"/>
  <c r="YV10" i="33" s="1"/>
  <c r="YT10" i="33"/>
  <c r="ZB9" i="33"/>
  <c r="YY9" i="33"/>
  <c r="YU9" i="33"/>
  <c r="YT9" i="33"/>
  <c r="ZA8" i="33"/>
  <c r="ZB8" i="33" s="1"/>
  <c r="YZ8" i="33"/>
  <c r="YX8" i="33"/>
  <c r="YY8" i="33" s="1"/>
  <c r="YW8" i="33"/>
  <c r="YV21" i="33"/>
  <c r="YV18" i="33"/>
  <c r="YV11" i="33"/>
  <c r="ZB23" i="28"/>
  <c r="YU23" i="28"/>
  <c r="YV23" i="28" s="1"/>
  <c r="YT23" i="28"/>
  <c r="ZB22" i="28"/>
  <c r="YY22" i="28"/>
  <c r="YU22" i="28"/>
  <c r="YV22" i="28" s="1"/>
  <c r="YT22" i="28"/>
  <c r="ZB21" i="28"/>
  <c r="YY21" i="28"/>
  <c r="YU21" i="28"/>
  <c r="YV21" i="28" s="1"/>
  <c r="YT21" i="28"/>
  <c r="ZB20" i="28"/>
  <c r="YY20" i="28"/>
  <c r="YU20" i="28"/>
  <c r="YV20" i="28" s="1"/>
  <c r="YT20" i="28"/>
  <c r="ZB19" i="28"/>
  <c r="YY19" i="28"/>
  <c r="YU19" i="28"/>
  <c r="YV19" i="28" s="1"/>
  <c r="YT19" i="28"/>
  <c r="ZB18" i="28"/>
  <c r="YY18" i="28"/>
  <c r="YU18" i="28"/>
  <c r="YV18" i="28" s="1"/>
  <c r="YT18" i="28"/>
  <c r="ZB17" i="28"/>
  <c r="YY17" i="28"/>
  <c r="YU17" i="28"/>
  <c r="YU8" i="28" s="1"/>
  <c r="YT17" i="28"/>
  <c r="ZB16" i="28"/>
  <c r="YY16" i="28"/>
  <c r="YU16" i="28"/>
  <c r="YV16" i="28" s="1"/>
  <c r="YT16" i="28"/>
  <c r="ZB15" i="28"/>
  <c r="YY15" i="28"/>
  <c r="YU15" i="28"/>
  <c r="YV15" i="28" s="1"/>
  <c r="ZB14" i="28"/>
  <c r="YY14" i="28"/>
  <c r="YU14" i="28"/>
  <c r="YT14" i="28"/>
  <c r="YV14" i="28" s="1"/>
  <c r="ZB13" i="28"/>
  <c r="YY13" i="28"/>
  <c r="YU13" i="28"/>
  <c r="YT13" i="28"/>
  <c r="YV13" i="28" s="1"/>
  <c r="ZB12" i="28"/>
  <c r="YY12" i="28"/>
  <c r="YU12" i="28"/>
  <c r="YT12" i="28"/>
  <c r="YV12" i="28" s="1"/>
  <c r="ZB11" i="28"/>
  <c r="YY11" i="28"/>
  <c r="YU11" i="28"/>
  <c r="YT11" i="28"/>
  <c r="YV11" i="28" s="1"/>
  <c r="ZB10" i="28"/>
  <c r="YY10" i="28"/>
  <c r="YU10" i="28"/>
  <c r="YT10" i="28"/>
  <c r="YV10" i="28" s="1"/>
  <c r="YY9" i="28"/>
  <c r="ZA8" i="28"/>
  <c r="YX8" i="28"/>
  <c r="YY8" i="28" s="1"/>
  <c r="YW8" i="28"/>
  <c r="YS23" i="33"/>
  <c r="YL23" i="33"/>
  <c r="YM23" i="33" s="1"/>
  <c r="YK23" i="33"/>
  <c r="YS22" i="33"/>
  <c r="YP22" i="33"/>
  <c r="YL22" i="33"/>
  <c r="YM22" i="33" s="1"/>
  <c r="YK22" i="33"/>
  <c r="YS21" i="33"/>
  <c r="YP21" i="33"/>
  <c r="YL21" i="33"/>
  <c r="YK21" i="33"/>
  <c r="YS20" i="33"/>
  <c r="YP20" i="33"/>
  <c r="YL20" i="33"/>
  <c r="YM20" i="33" s="1"/>
  <c r="YK20" i="33"/>
  <c r="YS19" i="33"/>
  <c r="YP19" i="33"/>
  <c r="YL19" i="33"/>
  <c r="YM19" i="33" s="1"/>
  <c r="YK19" i="33"/>
  <c r="YS18" i="33"/>
  <c r="YP18" i="33"/>
  <c r="YL18" i="33"/>
  <c r="YK18" i="33"/>
  <c r="YS17" i="33"/>
  <c r="YP17" i="33"/>
  <c r="YL17" i="33"/>
  <c r="YK17" i="33"/>
  <c r="YS16" i="33"/>
  <c r="YP16" i="33"/>
  <c r="YL16" i="33"/>
  <c r="YM16" i="33" s="1"/>
  <c r="YK16" i="33"/>
  <c r="YS15" i="33"/>
  <c r="YP15" i="33"/>
  <c r="YL15" i="33"/>
  <c r="YM15" i="33" s="1"/>
  <c r="YK15" i="33"/>
  <c r="YS14" i="33"/>
  <c r="YP14" i="33"/>
  <c r="YL14" i="33"/>
  <c r="YK14" i="33"/>
  <c r="YS13" i="33"/>
  <c r="YP13" i="33"/>
  <c r="YL13" i="33"/>
  <c r="YM13" i="33" s="1"/>
  <c r="YK13" i="33"/>
  <c r="YS12" i="33"/>
  <c r="YP12" i="33"/>
  <c r="YL12" i="33"/>
  <c r="YM12" i="33" s="1"/>
  <c r="YK12" i="33"/>
  <c r="YS11" i="33"/>
  <c r="YP11" i="33"/>
  <c r="YL11" i="33"/>
  <c r="YM11" i="33" s="1"/>
  <c r="YK11" i="33"/>
  <c r="YS10" i="33"/>
  <c r="YP10" i="33"/>
  <c r="YL10" i="33"/>
  <c r="YM10" i="33" s="1"/>
  <c r="YK10" i="33"/>
  <c r="YS9" i="33"/>
  <c r="YP9" i="33"/>
  <c r="YL9" i="33"/>
  <c r="YM9" i="33" s="1"/>
  <c r="YK9" i="33"/>
  <c r="YR8" i="33"/>
  <c r="YS8" i="33" s="1"/>
  <c r="YQ8" i="33"/>
  <c r="YO8" i="33"/>
  <c r="YP8" i="33" s="1"/>
  <c r="YN8" i="33"/>
  <c r="YM21" i="33"/>
  <c r="YV17" i="28"/>
  <c r="YM14" i="33"/>
  <c r="YZ8" i="28"/>
  <c r="ZB8" i="28" s="1"/>
  <c r="YO11" i="28"/>
  <c r="YO8" i="28" s="1"/>
  <c r="YP8" i="28" s="1"/>
  <c r="YH12" i="28"/>
  <c r="YI9" i="28"/>
  <c r="YS23" i="28"/>
  <c r="YL23" i="28"/>
  <c r="YK23" i="28"/>
  <c r="YS22" i="28"/>
  <c r="YP22" i="28"/>
  <c r="YL22" i="28"/>
  <c r="YM22" i="28" s="1"/>
  <c r="YK22" i="28"/>
  <c r="YS21" i="28"/>
  <c r="YP21" i="28"/>
  <c r="YL21" i="28"/>
  <c r="YM21" i="28" s="1"/>
  <c r="YK21" i="28"/>
  <c r="YS20" i="28"/>
  <c r="YP20" i="28"/>
  <c r="YL20" i="28"/>
  <c r="YM20" i="28" s="1"/>
  <c r="YK20" i="28"/>
  <c r="YS19" i="28"/>
  <c r="YP19" i="28"/>
  <c r="YL19" i="28"/>
  <c r="YK19" i="28"/>
  <c r="YM19" i="28" s="1"/>
  <c r="YS18" i="28"/>
  <c r="YP18" i="28"/>
  <c r="YL18" i="28"/>
  <c r="YM18" i="28" s="1"/>
  <c r="YK18" i="28"/>
  <c r="YS17" i="28"/>
  <c r="YP17" i="28"/>
  <c r="YL17" i="28"/>
  <c r="YM17" i="28" s="1"/>
  <c r="YK17" i="28"/>
  <c r="YS16" i="28"/>
  <c r="YP16" i="28"/>
  <c r="YL16" i="28"/>
  <c r="YK16" i="28"/>
  <c r="YS15" i="28"/>
  <c r="YP15" i="28"/>
  <c r="YL15" i="28"/>
  <c r="YM15" i="28" s="1"/>
  <c r="YK15" i="28"/>
  <c r="YS14" i="28"/>
  <c r="YP14" i="28"/>
  <c r="YL14" i="28"/>
  <c r="YM14" i="28" s="1"/>
  <c r="YK14" i="28"/>
  <c r="YS13" i="28"/>
  <c r="YP13" i="28"/>
  <c r="YL13" i="28"/>
  <c r="YM13" i="28" s="1"/>
  <c r="YK13" i="28"/>
  <c r="YS12" i="28"/>
  <c r="YP12" i="28"/>
  <c r="YL12" i="28"/>
  <c r="YK12" i="28"/>
  <c r="YS11" i="28"/>
  <c r="YK11" i="28"/>
  <c r="YS10" i="28"/>
  <c r="YP10" i="28"/>
  <c r="YL10" i="28"/>
  <c r="YM10" i="28" s="1"/>
  <c r="YK10" i="28"/>
  <c r="YS9" i="28"/>
  <c r="YK9" i="28"/>
  <c r="YL9" i="28"/>
  <c r="YM9" i="28" s="1"/>
  <c r="YR8" i="28"/>
  <c r="YJ23" i="33"/>
  <c r="YC23" i="33"/>
  <c r="YD23" i="33" s="1"/>
  <c r="YB23" i="33"/>
  <c r="YJ22" i="33"/>
  <c r="YG22" i="33"/>
  <c r="YC22" i="33"/>
  <c r="YB22" i="33"/>
  <c r="YD22" i="33" s="1"/>
  <c r="YJ21" i="33"/>
  <c r="YG21" i="33"/>
  <c r="YC21" i="33"/>
  <c r="YD21" i="33" s="1"/>
  <c r="YB21" i="33"/>
  <c r="YJ20" i="33"/>
  <c r="YG20" i="33"/>
  <c r="YC20" i="33"/>
  <c r="YD20" i="33" s="1"/>
  <c r="YB20" i="33"/>
  <c r="YJ19" i="33"/>
  <c r="YG19" i="33"/>
  <c r="YC19" i="33"/>
  <c r="YB19" i="33"/>
  <c r="YJ18" i="33"/>
  <c r="YG18" i="33"/>
  <c r="YC18" i="33"/>
  <c r="YD18" i="33" s="1"/>
  <c r="YB18" i="33"/>
  <c r="YJ17" i="33"/>
  <c r="YG17" i="33"/>
  <c r="YC17" i="33"/>
  <c r="YD17" i="33" s="1"/>
  <c r="YB17" i="33"/>
  <c r="YJ16" i="33"/>
  <c r="YG16" i="33"/>
  <c r="YC16" i="33"/>
  <c r="YD16" i="33" s="1"/>
  <c r="YB16" i="33"/>
  <c r="YJ15" i="33"/>
  <c r="YG15" i="33"/>
  <c r="YC15" i="33"/>
  <c r="YB15" i="33"/>
  <c r="YJ14" i="33"/>
  <c r="YG14" i="33"/>
  <c r="YC14" i="33"/>
  <c r="YB14" i="33"/>
  <c r="YJ13" i="33"/>
  <c r="YG13" i="33"/>
  <c r="YC13" i="33"/>
  <c r="YD13" i="33" s="1"/>
  <c r="YB13" i="33"/>
  <c r="YJ12" i="33"/>
  <c r="YG12" i="33"/>
  <c r="YC12" i="33"/>
  <c r="YB12" i="33"/>
  <c r="YJ11" i="33"/>
  <c r="YG11" i="33"/>
  <c r="YC11" i="33"/>
  <c r="YB11" i="33"/>
  <c r="YB8" i="33" s="1"/>
  <c r="YJ10" i="33"/>
  <c r="YG10" i="33"/>
  <c r="YC10" i="33"/>
  <c r="YD10" i="33" s="1"/>
  <c r="YB10" i="33"/>
  <c r="YJ9" i="33"/>
  <c r="YG9" i="33"/>
  <c r="YC9" i="33"/>
  <c r="YB9" i="33"/>
  <c r="YD9" i="33" s="1"/>
  <c r="YI8" i="33"/>
  <c r="YJ8" i="33"/>
  <c r="YH8" i="33"/>
  <c r="YF8" i="33"/>
  <c r="YG8" i="33" s="1"/>
  <c r="YE8" i="33"/>
  <c r="YM23" i="28"/>
  <c r="YD19" i="33"/>
  <c r="YS8" i="28"/>
  <c r="YM12" i="28"/>
  <c r="YD15" i="33"/>
  <c r="YD11" i="33"/>
  <c r="YD12" i="33"/>
  <c r="YD14" i="33"/>
  <c r="YP9" i="28"/>
  <c r="YN8" i="28"/>
  <c r="YF9" i="28"/>
  <c r="YF8" i="28" s="1"/>
  <c r="YE9" i="28"/>
  <c r="YG9" i="28" s="1"/>
  <c r="YA23" i="33"/>
  <c r="XT23" i="33"/>
  <c r="XS23" i="33"/>
  <c r="XU23" i="33" s="1"/>
  <c r="YA22" i="33"/>
  <c r="XX22" i="33"/>
  <c r="XT22" i="33"/>
  <c r="XS22" i="33"/>
  <c r="XU22" i="33" s="1"/>
  <c r="YA21" i="33"/>
  <c r="XX21" i="33"/>
  <c r="XT21" i="33"/>
  <c r="XS21" i="33"/>
  <c r="YA20" i="33"/>
  <c r="XX20" i="33"/>
  <c r="XT20" i="33"/>
  <c r="XU20" i="33" s="1"/>
  <c r="XS20" i="33"/>
  <c r="YA19" i="33"/>
  <c r="XX19" i="33"/>
  <c r="XT19" i="33"/>
  <c r="XS19" i="33"/>
  <c r="XU19" i="33" s="1"/>
  <c r="YA18" i="33"/>
  <c r="XX18" i="33"/>
  <c r="XT18" i="33"/>
  <c r="XS18" i="33"/>
  <c r="YA17" i="33"/>
  <c r="XX17" i="33"/>
  <c r="XT17" i="33"/>
  <c r="XS17" i="33"/>
  <c r="YA16" i="33"/>
  <c r="XX16" i="33"/>
  <c r="XT16" i="33"/>
  <c r="XS16" i="33"/>
  <c r="XU16" i="33" s="1"/>
  <c r="YA15" i="33"/>
  <c r="XX15" i="33"/>
  <c r="XT15" i="33"/>
  <c r="XS15" i="33"/>
  <c r="YA14" i="33"/>
  <c r="XX14" i="33"/>
  <c r="XT14" i="33"/>
  <c r="XS14" i="33"/>
  <c r="YA13" i="33"/>
  <c r="XX13" i="33"/>
  <c r="XT13" i="33"/>
  <c r="XU13" i="33" s="1"/>
  <c r="XS13" i="33"/>
  <c r="YA12" i="33"/>
  <c r="XX12" i="33"/>
  <c r="XT12" i="33"/>
  <c r="XS12" i="33"/>
  <c r="YA11" i="33"/>
  <c r="XX11" i="33"/>
  <c r="XT11" i="33"/>
  <c r="XS11" i="33"/>
  <c r="XU11" i="33" s="1"/>
  <c r="YA10" i="33"/>
  <c r="XX10" i="33"/>
  <c r="XT10" i="33"/>
  <c r="XU10" i="33" s="1"/>
  <c r="XS10" i="33"/>
  <c r="YA9" i="33"/>
  <c r="XX9" i="33"/>
  <c r="XT9" i="33"/>
  <c r="XS9" i="33"/>
  <c r="XZ8" i="33"/>
  <c r="YA8" i="33" s="1"/>
  <c r="XY8" i="33"/>
  <c r="XW8" i="33"/>
  <c r="XX8" i="33" s="1"/>
  <c r="XV8" i="33"/>
  <c r="YJ23" i="28"/>
  <c r="YC23" i="28"/>
  <c r="YD23" i="28" s="1"/>
  <c r="YB23" i="28"/>
  <c r="YJ22" i="28"/>
  <c r="YG22" i="28"/>
  <c r="YC22" i="28"/>
  <c r="YD22" i="28" s="1"/>
  <c r="YB22" i="28"/>
  <c r="YJ21" i="28"/>
  <c r="YG21" i="28"/>
  <c r="YC21" i="28"/>
  <c r="YD21" i="28" s="1"/>
  <c r="YB21" i="28"/>
  <c r="YJ20" i="28"/>
  <c r="YG20" i="28"/>
  <c r="YC20" i="28"/>
  <c r="YD20" i="28" s="1"/>
  <c r="YB20" i="28"/>
  <c r="YJ19" i="28"/>
  <c r="YG19" i="28"/>
  <c r="YC19" i="28"/>
  <c r="YD19" i="28" s="1"/>
  <c r="YB19" i="28"/>
  <c r="YJ18" i="28"/>
  <c r="YG18" i="28"/>
  <c r="YC18" i="28"/>
  <c r="YD18" i="28" s="1"/>
  <c r="YB18" i="28"/>
  <c r="YJ17" i="28"/>
  <c r="YG17" i="28"/>
  <c r="YC17" i="28"/>
  <c r="YD17" i="28" s="1"/>
  <c r="YB17" i="28"/>
  <c r="YJ16" i="28"/>
  <c r="YG16" i="28"/>
  <c r="YC16" i="28"/>
  <c r="YB16" i="28"/>
  <c r="YD16" i="28" s="1"/>
  <c r="YJ15" i="28"/>
  <c r="YG15" i="28"/>
  <c r="YC15" i="28"/>
  <c r="YD15" i="28" s="1"/>
  <c r="YB15" i="28"/>
  <c r="YJ14" i="28"/>
  <c r="YG14" i="28"/>
  <c r="YC14" i="28"/>
  <c r="YB14" i="28"/>
  <c r="YJ13" i="28"/>
  <c r="YG13" i="28"/>
  <c r="YC13" i="28"/>
  <c r="YB13" i="28"/>
  <c r="YJ12" i="28"/>
  <c r="YG12" i="28"/>
  <c r="YC12" i="28"/>
  <c r="YD12" i="28" s="1"/>
  <c r="YB12" i="28"/>
  <c r="YJ11" i="28"/>
  <c r="YG11" i="28"/>
  <c r="YC11" i="28"/>
  <c r="YD11" i="28" s="1"/>
  <c r="YB11" i="28"/>
  <c r="YJ10" i="28"/>
  <c r="YG10" i="28"/>
  <c r="YC10" i="28"/>
  <c r="YB10" i="28"/>
  <c r="YD10" i="28" s="1"/>
  <c r="YJ9" i="28"/>
  <c r="YC9" i="28"/>
  <c r="YC8" i="28" s="1"/>
  <c r="YI8" i="28"/>
  <c r="YH8" i="28"/>
  <c r="XU21" i="33"/>
  <c r="YJ8" i="28"/>
  <c r="YD14" i="28"/>
  <c r="YD13" i="28"/>
  <c r="XU15" i="33"/>
  <c r="XU12" i="33"/>
  <c r="XU14" i="33"/>
  <c r="XU18" i="33"/>
  <c r="XU9" i="33"/>
  <c r="YB9" i="28"/>
  <c r="YB8" i="28" s="1"/>
  <c r="XW9" i="28"/>
  <c r="XV10" i="28"/>
  <c r="XP9" i="28"/>
  <c r="XR9" i="28" s="1"/>
  <c r="YA23" i="28"/>
  <c r="XT23" i="28"/>
  <c r="XS23" i="28"/>
  <c r="XU23" i="28" s="1"/>
  <c r="YA22" i="28"/>
  <c r="XX22" i="28"/>
  <c r="XT22" i="28"/>
  <c r="XU22" i="28" s="1"/>
  <c r="XS22" i="28"/>
  <c r="YA21" i="28"/>
  <c r="XX21" i="28"/>
  <c r="XT21" i="28"/>
  <c r="XS21" i="28"/>
  <c r="XU21" i="28" s="1"/>
  <c r="YA20" i="28"/>
  <c r="XX20" i="28"/>
  <c r="XT20" i="28"/>
  <c r="XU20" i="28" s="1"/>
  <c r="XS20" i="28"/>
  <c r="YA19" i="28"/>
  <c r="XX19" i="28"/>
  <c r="XT19" i="28"/>
  <c r="XS19" i="28"/>
  <c r="YA18" i="28"/>
  <c r="XX18" i="28"/>
  <c r="XT18" i="28"/>
  <c r="XS18" i="28"/>
  <c r="XU18" i="28" s="1"/>
  <c r="YA17" i="28"/>
  <c r="XX17" i="28"/>
  <c r="XT17" i="28"/>
  <c r="XS17" i="28"/>
  <c r="YA16" i="28"/>
  <c r="XX16" i="28"/>
  <c r="XT16" i="28"/>
  <c r="XS16" i="28"/>
  <c r="YA15" i="28"/>
  <c r="XX15" i="28"/>
  <c r="XT15" i="28"/>
  <c r="XS15" i="28"/>
  <c r="XU15" i="28" s="1"/>
  <c r="YA14" i="28"/>
  <c r="XX14" i="28"/>
  <c r="XT14" i="28"/>
  <c r="XU14" i="28" s="1"/>
  <c r="XS14" i="28"/>
  <c r="YA13" i="28"/>
  <c r="XX13" i="28"/>
  <c r="XT13" i="28"/>
  <c r="XS13" i="28"/>
  <c r="YA12" i="28"/>
  <c r="XX12" i="28"/>
  <c r="XT12" i="28"/>
  <c r="XU12" i="28" s="1"/>
  <c r="XS12" i="28"/>
  <c r="XS8" i="28" s="1"/>
  <c r="XU8" i="28" s="1"/>
  <c r="YA11" i="28"/>
  <c r="XX11" i="28"/>
  <c r="XT11" i="28"/>
  <c r="XS11" i="28"/>
  <c r="YA10" i="28"/>
  <c r="XX10" i="28"/>
  <c r="XT10" i="28"/>
  <c r="XS10" i="28"/>
  <c r="YA9" i="28"/>
  <c r="XS9" i="28"/>
  <c r="XT9" i="28"/>
  <c r="XU9" i="28" s="1"/>
  <c r="XZ8" i="28"/>
  <c r="YA8" i="28" s="1"/>
  <c r="XY8" i="28"/>
  <c r="XW8" i="28"/>
  <c r="XX8" i="28" s="1"/>
  <c r="XR23" i="33"/>
  <c r="XK23" i="33"/>
  <c r="XJ23" i="33"/>
  <c r="XL23" i="33" s="1"/>
  <c r="XR22" i="33"/>
  <c r="XO22" i="33"/>
  <c r="XK22" i="33"/>
  <c r="XJ22" i="33"/>
  <c r="XL22" i="33" s="1"/>
  <c r="XR21" i="33"/>
  <c r="XO21" i="33"/>
  <c r="XK21" i="33"/>
  <c r="XL21" i="33" s="1"/>
  <c r="XJ21" i="33"/>
  <c r="XR20" i="33"/>
  <c r="XO20" i="33"/>
  <c r="XK20" i="33"/>
  <c r="XJ20" i="33"/>
  <c r="XL20" i="33" s="1"/>
  <c r="XR19" i="33"/>
  <c r="XO19" i="33"/>
  <c r="XK19" i="33"/>
  <c r="XJ19" i="33"/>
  <c r="XL19" i="33" s="1"/>
  <c r="XR18" i="33"/>
  <c r="XO18" i="33"/>
  <c r="XK18" i="33"/>
  <c r="XL18" i="33" s="1"/>
  <c r="XJ18" i="33"/>
  <c r="XR17" i="33"/>
  <c r="XO17" i="33"/>
  <c r="XK17" i="33"/>
  <c r="XJ17" i="33"/>
  <c r="XR16" i="33"/>
  <c r="XO16" i="33"/>
  <c r="XK16" i="33"/>
  <c r="XJ16" i="33"/>
  <c r="XR15" i="33"/>
  <c r="XO15" i="33"/>
  <c r="XK15" i="33"/>
  <c r="XJ15" i="33"/>
  <c r="XL15" i="33" s="1"/>
  <c r="XR14" i="33"/>
  <c r="XO14" i="33"/>
  <c r="XK14" i="33"/>
  <c r="XL14" i="33" s="1"/>
  <c r="XJ14" i="33"/>
  <c r="XR13" i="33"/>
  <c r="XO13" i="33"/>
  <c r="XK13" i="33"/>
  <c r="XJ13" i="33"/>
  <c r="XR12" i="33"/>
  <c r="XO12" i="33"/>
  <c r="XK12" i="33"/>
  <c r="XJ12" i="33"/>
  <c r="XL12" i="33" s="1"/>
  <c r="XR11" i="33"/>
  <c r="XO11" i="33"/>
  <c r="XK11" i="33"/>
  <c r="XL11" i="33" s="1"/>
  <c r="XJ11" i="33"/>
  <c r="XR10" i="33"/>
  <c r="XO10" i="33"/>
  <c r="XK10" i="33"/>
  <c r="XL10" i="33" s="1"/>
  <c r="XJ10" i="33"/>
  <c r="XR9" i="33"/>
  <c r="XO9" i="33"/>
  <c r="XK9" i="33"/>
  <c r="XL9" i="33" s="1"/>
  <c r="XJ9" i="33"/>
  <c r="XJ8" i="33" s="1"/>
  <c r="XQ8" i="33"/>
  <c r="XR8" i="33" s="1"/>
  <c r="XP8" i="33"/>
  <c r="XN8" i="33"/>
  <c r="XO8" i="33" s="1"/>
  <c r="XM8" i="33"/>
  <c r="XL16" i="33"/>
  <c r="XU11" i="28"/>
  <c r="XU13" i="28"/>
  <c r="XU17" i="28"/>
  <c r="XU19" i="28"/>
  <c r="XU10" i="28"/>
  <c r="XU16" i="28"/>
  <c r="XL13" i="33"/>
  <c r="XL17" i="33"/>
  <c r="XX9" i="28"/>
  <c r="XT8" i="28"/>
  <c r="XV8" i="28"/>
  <c r="XN9" i="28"/>
  <c r="XO9" i="28" s="1"/>
  <c r="XH12" i="28"/>
  <c r="XM9" i="28"/>
  <c r="XM8" i="28" s="1"/>
  <c r="XG12" i="28"/>
  <c r="XI12" i="28" s="1"/>
  <c r="XG9" i="28"/>
  <c r="XR23" i="28"/>
  <c r="XK23" i="28"/>
  <c r="XL23" i="28" s="1"/>
  <c r="XJ23" i="28"/>
  <c r="XR22" i="28"/>
  <c r="XO22" i="28"/>
  <c r="XK22" i="28"/>
  <c r="XJ22" i="28"/>
  <c r="XR21" i="28"/>
  <c r="XO21" i="28"/>
  <c r="XK21" i="28"/>
  <c r="XL21" i="28" s="1"/>
  <c r="XJ21" i="28"/>
  <c r="XR20" i="28"/>
  <c r="XO20" i="28"/>
  <c r="XK20" i="28"/>
  <c r="XJ20" i="28"/>
  <c r="XL20" i="28" s="1"/>
  <c r="XR19" i="28"/>
  <c r="XO19" i="28"/>
  <c r="XK19" i="28"/>
  <c r="XJ19" i="28"/>
  <c r="XR18" i="28"/>
  <c r="XO18" i="28"/>
  <c r="XK18" i="28"/>
  <c r="XL18" i="28" s="1"/>
  <c r="XJ18" i="28"/>
  <c r="XR17" i="28"/>
  <c r="XO17" i="28"/>
  <c r="XK17" i="28"/>
  <c r="XL17" i="28" s="1"/>
  <c r="XJ17" i="28"/>
  <c r="XR16" i="28"/>
  <c r="XO16" i="28"/>
  <c r="XK16" i="28"/>
  <c r="XJ16" i="28"/>
  <c r="XR15" i="28"/>
  <c r="XO15" i="28"/>
  <c r="XK15" i="28"/>
  <c r="XL15" i="28" s="1"/>
  <c r="XJ15" i="28"/>
  <c r="XR14" i="28"/>
  <c r="XO14" i="28"/>
  <c r="XK14" i="28"/>
  <c r="XJ14" i="28"/>
  <c r="XL14" i="28" s="1"/>
  <c r="XR13" i="28"/>
  <c r="XO13" i="28"/>
  <c r="XK13" i="28"/>
  <c r="XJ13" i="28"/>
  <c r="XL13" i="28" s="1"/>
  <c r="XR12" i="28"/>
  <c r="XO12" i="28"/>
  <c r="XK12" i="28"/>
  <c r="XL12" i="28" s="1"/>
  <c r="XJ12" i="28"/>
  <c r="XR11" i="28"/>
  <c r="XO11" i="28"/>
  <c r="XK11" i="28"/>
  <c r="XJ11" i="28"/>
  <c r="XR10" i="28"/>
  <c r="XO10" i="28"/>
  <c r="XK10" i="28"/>
  <c r="XJ10" i="28"/>
  <c r="XK9" i="28"/>
  <c r="XK8" i="28" s="1"/>
  <c r="XQ8" i="28"/>
  <c r="XR8" i="28" s="1"/>
  <c r="XP8" i="28"/>
  <c r="XL22" i="28"/>
  <c r="XL19" i="28"/>
  <c r="XL10" i="28"/>
  <c r="XL11" i="28"/>
  <c r="XL16" i="28"/>
  <c r="XI23" i="33"/>
  <c r="XB23" i="33"/>
  <c r="XA23" i="33"/>
  <c r="XC23" i="33" s="1"/>
  <c r="XI22" i="33"/>
  <c r="XF22" i="33"/>
  <c r="XB22" i="33"/>
  <c r="XC22" i="33" s="1"/>
  <c r="XA22" i="33"/>
  <c r="XI21" i="33"/>
  <c r="XF21" i="33"/>
  <c r="XB21" i="33"/>
  <c r="XC21" i="33" s="1"/>
  <c r="XA21" i="33"/>
  <c r="XI20" i="33"/>
  <c r="XF20" i="33"/>
  <c r="XB20" i="33"/>
  <c r="XA20" i="33"/>
  <c r="XC20" i="33" s="1"/>
  <c r="XI19" i="33"/>
  <c r="XF19" i="33"/>
  <c r="XB19" i="33"/>
  <c r="XA19" i="33"/>
  <c r="XI18" i="33"/>
  <c r="XF18" i="33"/>
  <c r="XB18" i="33"/>
  <c r="XC18" i="33" s="1"/>
  <c r="XA18" i="33"/>
  <c r="XI17" i="33"/>
  <c r="XF17" i="33"/>
  <c r="XB17" i="33"/>
  <c r="XA17" i="33"/>
  <c r="XI16" i="33"/>
  <c r="XF16" i="33"/>
  <c r="XB16" i="33"/>
  <c r="XC16" i="33" s="1"/>
  <c r="XA16" i="33"/>
  <c r="XI15" i="33"/>
  <c r="XF15" i="33"/>
  <c r="XB15" i="33"/>
  <c r="XC15" i="33" s="1"/>
  <c r="XA15" i="33"/>
  <c r="XI14" i="33"/>
  <c r="XF14" i="33"/>
  <c r="XB14" i="33"/>
  <c r="XA14" i="33"/>
  <c r="XI13" i="33"/>
  <c r="XF13" i="33"/>
  <c r="XB13" i="33"/>
  <c r="XC13" i="33" s="1"/>
  <c r="XA13" i="33"/>
  <c r="XI12" i="33"/>
  <c r="XF12" i="33"/>
  <c r="XB12" i="33"/>
  <c r="XC12" i="33" s="1"/>
  <c r="XA12" i="33"/>
  <c r="XI11" i="33"/>
  <c r="XF11" i="33"/>
  <c r="XB11" i="33"/>
  <c r="XA11" i="33"/>
  <c r="XI10" i="33"/>
  <c r="XF10" i="33"/>
  <c r="XB10" i="33"/>
  <c r="XC10" i="33" s="1"/>
  <c r="XA10" i="33"/>
  <c r="XI9" i="33"/>
  <c r="XF9" i="33"/>
  <c r="XB9" i="33"/>
  <c r="XB8" i="33" s="1"/>
  <c r="XA9" i="33"/>
  <c r="XH8" i="33"/>
  <c r="XG8" i="33"/>
  <c r="XE8" i="33"/>
  <c r="XF8" i="33"/>
  <c r="XD8" i="33"/>
  <c r="XC14" i="33"/>
  <c r="XC11" i="33"/>
  <c r="XC19" i="33"/>
  <c r="WW17" i="33"/>
  <c r="WX9" i="28"/>
  <c r="XE11" i="28"/>
  <c r="XE8" i="28" s="1"/>
  <c r="XD9" i="28"/>
  <c r="XA9" i="28" s="1"/>
  <c r="XA8" i="28" s="1"/>
  <c r="WZ23" i="33"/>
  <c r="WS23" i="33"/>
  <c r="WR23" i="33"/>
  <c r="WZ22" i="33"/>
  <c r="WW22" i="33"/>
  <c r="WS22" i="33"/>
  <c r="WT22" i="33" s="1"/>
  <c r="WR22" i="33"/>
  <c r="WZ21" i="33"/>
  <c r="WW21" i="33"/>
  <c r="WS21" i="33"/>
  <c r="WR21" i="33"/>
  <c r="WZ20" i="33"/>
  <c r="WW20" i="33"/>
  <c r="WS20" i="33"/>
  <c r="WT20" i="33" s="1"/>
  <c r="WR20" i="33"/>
  <c r="WZ19" i="33"/>
  <c r="WW19" i="33"/>
  <c r="WS19" i="33"/>
  <c r="WR19" i="33"/>
  <c r="WZ18" i="33"/>
  <c r="WW18" i="33"/>
  <c r="WS18" i="33"/>
  <c r="WR18" i="33"/>
  <c r="WT18" i="33" s="1"/>
  <c r="WZ17" i="33"/>
  <c r="WS17" i="33"/>
  <c r="WR17" i="33"/>
  <c r="WZ16" i="33"/>
  <c r="WW16" i="33"/>
  <c r="WS16" i="33"/>
  <c r="WR16" i="33"/>
  <c r="WZ15" i="33"/>
  <c r="WW15" i="33"/>
  <c r="WS15" i="33"/>
  <c r="WT15" i="33" s="1"/>
  <c r="WR15" i="33"/>
  <c r="WZ14" i="33"/>
  <c r="WW14" i="33"/>
  <c r="WS14" i="33"/>
  <c r="WT14" i="33" s="1"/>
  <c r="WR14" i="33"/>
  <c r="WZ13" i="33"/>
  <c r="WW13" i="33"/>
  <c r="WS13" i="33"/>
  <c r="WR13" i="33"/>
  <c r="WZ12" i="33"/>
  <c r="WW12" i="33"/>
  <c r="WS12" i="33"/>
  <c r="WR12" i="33"/>
  <c r="WT12" i="33" s="1"/>
  <c r="WZ11" i="33"/>
  <c r="WW11" i="33"/>
  <c r="WS11" i="33"/>
  <c r="WR11" i="33"/>
  <c r="WZ10" i="33"/>
  <c r="WW10" i="33"/>
  <c r="WS10" i="33"/>
  <c r="WR10" i="33"/>
  <c r="WZ9" i="33"/>
  <c r="WW9" i="33"/>
  <c r="WS9" i="33"/>
  <c r="WR9" i="33"/>
  <c r="WR8" i="33" s="1"/>
  <c r="WY8" i="33"/>
  <c r="WZ8" i="33" s="1"/>
  <c r="WX8" i="33"/>
  <c r="WV8" i="33"/>
  <c r="WW8" i="33" s="1"/>
  <c r="WU8" i="33"/>
  <c r="XI23" i="28"/>
  <c r="XB23" i="28"/>
  <c r="XC23" i="28" s="1"/>
  <c r="XA23" i="28"/>
  <c r="XI22" i="28"/>
  <c r="XF22" i="28"/>
  <c r="XB22" i="28"/>
  <c r="XC22" i="28" s="1"/>
  <c r="XA22" i="28"/>
  <c r="XI21" i="28"/>
  <c r="XF21" i="28"/>
  <c r="XB21" i="28"/>
  <c r="XA21" i="28"/>
  <c r="XC21" i="28" s="1"/>
  <c r="XI20" i="28"/>
  <c r="XF20" i="28"/>
  <c r="XB20" i="28"/>
  <c r="XC20" i="28" s="1"/>
  <c r="XA20" i="28"/>
  <c r="XI19" i="28"/>
  <c r="XF19" i="28"/>
  <c r="XB19" i="28"/>
  <c r="XA19" i="28"/>
  <c r="XI18" i="28"/>
  <c r="XF18" i="28"/>
  <c r="XB18" i="28"/>
  <c r="XA18" i="28"/>
  <c r="XC18" i="28" s="1"/>
  <c r="XI17" i="28"/>
  <c r="XF17" i="28"/>
  <c r="XB17" i="28"/>
  <c r="XC17" i="28" s="1"/>
  <c r="XA17" i="28"/>
  <c r="XI16" i="28"/>
  <c r="XF16" i="28"/>
  <c r="XB16" i="28"/>
  <c r="XC16" i="28" s="1"/>
  <c r="XA16" i="28"/>
  <c r="XI15" i="28"/>
  <c r="XF15" i="28"/>
  <c r="XB15" i="28"/>
  <c r="XA15" i="28"/>
  <c r="XC15" i="28" s="1"/>
  <c r="XI14" i="28"/>
  <c r="XF14" i="28"/>
  <c r="XB14" i="28"/>
  <c r="XC14" i="28" s="1"/>
  <c r="XA14" i="28"/>
  <c r="XI13" i="28"/>
  <c r="XF13" i="28"/>
  <c r="XB13" i="28"/>
  <c r="XA13" i="28"/>
  <c r="XF12" i="28"/>
  <c r="XB12" i="28"/>
  <c r="XC12" i="28" s="1"/>
  <c r="XA12" i="28"/>
  <c r="XI11" i="28"/>
  <c r="XB11" i="28"/>
  <c r="XC11" i="28" s="1"/>
  <c r="XA11" i="28"/>
  <c r="XI10" i="28"/>
  <c r="XF10" i="28"/>
  <c r="XB10" i="28"/>
  <c r="XA10" i="28"/>
  <c r="XI9" i="28"/>
  <c r="XF9" i="28"/>
  <c r="XH8" i="28"/>
  <c r="WT21" i="33"/>
  <c r="WT23" i="33"/>
  <c r="XC10" i="28"/>
  <c r="WT19" i="33"/>
  <c r="WT13" i="33"/>
  <c r="WT11" i="33"/>
  <c r="WT10" i="33"/>
  <c r="WT16" i="33"/>
  <c r="XC13" i="28"/>
  <c r="XC19" i="28"/>
  <c r="XB9" i="28"/>
  <c r="XC9" i="28" s="1"/>
  <c r="WV9" i="28"/>
  <c r="WV8" i="28" s="1"/>
  <c r="WP12" i="28"/>
  <c r="WP9" i="28"/>
  <c r="WQ9" i="28" s="1"/>
  <c r="WU9" i="28"/>
  <c r="WW9" i="28" s="1"/>
  <c r="WO12" i="28"/>
  <c r="WQ12" i="28" s="1"/>
  <c r="WO9" i="28"/>
  <c r="WO8" i="28" s="1"/>
  <c r="WZ23" i="28"/>
  <c r="WS23" i="28"/>
  <c r="WT23" i="28" s="1"/>
  <c r="WR23" i="28"/>
  <c r="WZ22" i="28"/>
  <c r="WW22" i="28"/>
  <c r="WS22" i="28"/>
  <c r="WT22" i="28" s="1"/>
  <c r="WR22" i="28"/>
  <c r="WZ21" i="28"/>
  <c r="WW21" i="28"/>
  <c r="WS21" i="28"/>
  <c r="WT21" i="28" s="1"/>
  <c r="WR21" i="28"/>
  <c r="WZ20" i="28"/>
  <c r="WW20" i="28"/>
  <c r="WS20" i="28"/>
  <c r="WT20" i="28" s="1"/>
  <c r="WR20" i="28"/>
  <c r="WZ19" i="28"/>
  <c r="WW19" i="28"/>
  <c r="WS19" i="28"/>
  <c r="WR19" i="28"/>
  <c r="WT19" i="28" s="1"/>
  <c r="WZ18" i="28"/>
  <c r="WW18" i="28"/>
  <c r="WS18" i="28"/>
  <c r="WR18" i="28"/>
  <c r="WZ17" i="28"/>
  <c r="WW17" i="28"/>
  <c r="WS17" i="28"/>
  <c r="WR17" i="28"/>
  <c r="WT17" i="28" s="1"/>
  <c r="WZ16" i="28"/>
  <c r="WW16" i="28"/>
  <c r="WS16" i="28"/>
  <c r="WT16" i="28"/>
  <c r="WR16" i="28"/>
  <c r="WZ15" i="28"/>
  <c r="WW15" i="28"/>
  <c r="WS15" i="28"/>
  <c r="WT15" i="28" s="1"/>
  <c r="WR15" i="28"/>
  <c r="WZ14" i="28"/>
  <c r="WW14" i="28"/>
  <c r="WS14" i="28"/>
  <c r="WR14" i="28"/>
  <c r="WZ13" i="28"/>
  <c r="WW13" i="28"/>
  <c r="WS13" i="28"/>
  <c r="WT13" i="28" s="1"/>
  <c r="WR13" i="28"/>
  <c r="WZ12" i="28"/>
  <c r="WW12" i="28"/>
  <c r="WS12" i="28"/>
  <c r="WR12" i="28"/>
  <c r="WZ11" i="28"/>
  <c r="WW11" i="28"/>
  <c r="WS11" i="28"/>
  <c r="WT11" i="28" s="1"/>
  <c r="WR11" i="28"/>
  <c r="WZ10" i="28"/>
  <c r="WW10" i="28"/>
  <c r="WS10" i="28"/>
  <c r="WT10" i="28" s="1"/>
  <c r="WR10" i="28"/>
  <c r="WZ9" i="28"/>
  <c r="WS9" i="28"/>
  <c r="WT9" i="28" s="1"/>
  <c r="WR9" i="28"/>
  <c r="WR8" i="28" s="1"/>
  <c r="WY8" i="28"/>
  <c r="WZ8" i="28" s="1"/>
  <c r="WX8" i="28"/>
  <c r="WT18" i="28"/>
  <c r="WT14" i="28"/>
  <c r="WT12" i="28"/>
  <c r="WQ23" i="33"/>
  <c r="WJ23" i="33"/>
  <c r="WK23" i="33" s="1"/>
  <c r="WI23" i="33"/>
  <c r="WQ22" i="33"/>
  <c r="WN22" i="33"/>
  <c r="WJ22" i="33"/>
  <c r="WK22" i="33" s="1"/>
  <c r="WI22" i="33"/>
  <c r="WQ21" i="33"/>
  <c r="WN21" i="33"/>
  <c r="WJ21" i="33"/>
  <c r="WK21" i="33" s="1"/>
  <c r="WI21" i="33"/>
  <c r="WQ20" i="33"/>
  <c r="WN20" i="33"/>
  <c r="WJ20" i="33"/>
  <c r="WI20" i="33"/>
  <c r="WK20" i="33" s="1"/>
  <c r="WQ19" i="33"/>
  <c r="WN19" i="33"/>
  <c r="WJ19" i="33"/>
  <c r="WK19" i="33" s="1"/>
  <c r="WI19" i="33"/>
  <c r="WQ18" i="33"/>
  <c r="WN18" i="33"/>
  <c r="WJ18" i="33"/>
  <c r="WK18" i="33" s="1"/>
  <c r="WI18" i="33"/>
  <c r="WQ17" i="33"/>
  <c r="WN17" i="33"/>
  <c r="WJ17" i="33"/>
  <c r="WI17" i="33"/>
  <c r="WQ16" i="33"/>
  <c r="WN16" i="33"/>
  <c r="WJ16" i="33"/>
  <c r="WI16" i="33"/>
  <c r="WQ15" i="33"/>
  <c r="WN15" i="33"/>
  <c r="WJ15" i="33"/>
  <c r="WK15" i="33" s="1"/>
  <c r="WI15" i="33"/>
  <c r="WQ14" i="33"/>
  <c r="WN14" i="33"/>
  <c r="WJ14" i="33"/>
  <c r="WK14" i="33" s="1"/>
  <c r="WI14" i="33"/>
  <c r="WQ13" i="33"/>
  <c r="WN13" i="33"/>
  <c r="WJ13" i="33"/>
  <c r="WK13" i="33" s="1"/>
  <c r="WI13" i="33"/>
  <c r="WQ12" i="33"/>
  <c r="WN12" i="33"/>
  <c r="WJ12" i="33"/>
  <c r="WI12" i="33"/>
  <c r="WQ11" i="33"/>
  <c r="WN11" i="33"/>
  <c r="WJ11" i="33"/>
  <c r="WI11" i="33"/>
  <c r="WK11" i="33" s="1"/>
  <c r="WQ10" i="33"/>
  <c r="WN10" i="33"/>
  <c r="WJ10" i="33"/>
  <c r="WI10" i="33"/>
  <c r="WQ9" i="33"/>
  <c r="WN9" i="33"/>
  <c r="WJ9" i="33"/>
  <c r="WJ8" i="33" s="1"/>
  <c r="WI9" i="33"/>
  <c r="WP8" i="33"/>
  <c r="WQ8" i="33"/>
  <c r="WO8" i="33"/>
  <c r="WM8" i="33"/>
  <c r="WL8" i="33"/>
  <c r="WN8" i="33" s="1"/>
  <c r="WK10" i="33"/>
  <c r="WK12" i="33"/>
  <c r="WK16" i="33"/>
  <c r="WQ23" i="28"/>
  <c r="WJ23" i="28"/>
  <c r="WK23" i="28" s="1"/>
  <c r="WI23" i="28"/>
  <c r="WH23" i="28"/>
  <c r="WA23" i="28"/>
  <c r="VZ23" i="28"/>
  <c r="WB23" i="28" s="1"/>
  <c r="WQ22" i="28"/>
  <c r="WN22" i="28"/>
  <c r="WJ22" i="28"/>
  <c r="WI22" i="28"/>
  <c r="WH22" i="28"/>
  <c r="WE22" i="28"/>
  <c r="WA22" i="28"/>
  <c r="VZ22" i="28"/>
  <c r="WQ21" i="28"/>
  <c r="WN21" i="28"/>
  <c r="WJ21" i="28"/>
  <c r="WK21" i="28" s="1"/>
  <c r="WI21" i="28"/>
  <c r="WH21" i="28"/>
  <c r="WE21" i="28"/>
  <c r="WA21" i="28"/>
  <c r="WB21" i="28" s="1"/>
  <c r="VZ21" i="28"/>
  <c r="WQ20" i="28"/>
  <c r="WN20" i="28"/>
  <c r="WJ20" i="28"/>
  <c r="WI20" i="28"/>
  <c r="WH20" i="28"/>
  <c r="WE20" i="28"/>
  <c r="WA20" i="28"/>
  <c r="VZ20" i="28"/>
  <c r="WB20" i="28" s="1"/>
  <c r="WQ19" i="28"/>
  <c r="WN19" i="28"/>
  <c r="WJ19" i="28"/>
  <c r="WI19" i="28"/>
  <c r="WH19" i="28"/>
  <c r="WE19" i="28"/>
  <c r="WA19" i="28"/>
  <c r="WB19" i="28" s="1"/>
  <c r="VZ19" i="28"/>
  <c r="WQ18" i="28"/>
  <c r="WN18" i="28"/>
  <c r="WJ18" i="28"/>
  <c r="WK18" i="28" s="1"/>
  <c r="WI18" i="28"/>
  <c r="WH18" i="28"/>
  <c r="WE18" i="28"/>
  <c r="WA18" i="28"/>
  <c r="WB18" i="28" s="1"/>
  <c r="VZ18" i="28"/>
  <c r="WQ17" i="28"/>
  <c r="WN17" i="28"/>
  <c r="WJ17" i="28"/>
  <c r="WI17" i="28"/>
  <c r="WH17" i="28"/>
  <c r="WE17" i="28"/>
  <c r="WA17" i="28"/>
  <c r="WB17" i="28" s="1"/>
  <c r="VZ17" i="28"/>
  <c r="WQ16" i="28"/>
  <c r="WN16" i="28"/>
  <c r="WJ16" i="28"/>
  <c r="WI16" i="28"/>
  <c r="WH16" i="28"/>
  <c r="WE16" i="28"/>
  <c r="WA16" i="28"/>
  <c r="WB16" i="28" s="1"/>
  <c r="VZ16" i="28"/>
  <c r="WQ15" i="28"/>
  <c r="WN15" i="28"/>
  <c r="WJ15" i="28"/>
  <c r="WI15" i="28"/>
  <c r="WK15" i="28" s="1"/>
  <c r="WH15" i="28"/>
  <c r="WE15" i="28"/>
  <c r="WA15" i="28"/>
  <c r="VZ15" i="28"/>
  <c r="WB15" i="28" s="1"/>
  <c r="WQ14" i="28"/>
  <c r="WN14" i="28"/>
  <c r="WJ14" i="28"/>
  <c r="WI14" i="28"/>
  <c r="WH14" i="28"/>
  <c r="WE14" i="28"/>
  <c r="WA14" i="28"/>
  <c r="WB14" i="28" s="1"/>
  <c r="VZ14" i="28"/>
  <c r="WQ13" i="28"/>
  <c r="WN13" i="28"/>
  <c r="WJ13" i="28"/>
  <c r="WK13" i="28" s="1"/>
  <c r="WI13" i="28"/>
  <c r="WH13" i="28"/>
  <c r="WE13" i="28"/>
  <c r="WA13" i="28"/>
  <c r="VZ13" i="28"/>
  <c r="WB13" i="28"/>
  <c r="WN12" i="28"/>
  <c r="WJ12" i="28"/>
  <c r="WH12" i="28"/>
  <c r="WE12" i="28"/>
  <c r="WA12" i="28"/>
  <c r="VZ12" i="28"/>
  <c r="WQ11" i="28"/>
  <c r="WN11" i="28"/>
  <c r="WJ11" i="28"/>
  <c r="WI11" i="28"/>
  <c r="WK11" i="28" s="1"/>
  <c r="WH11" i="28"/>
  <c r="WE11" i="28"/>
  <c r="WA11" i="28"/>
  <c r="WB11" i="28" s="1"/>
  <c r="VZ11" i="28"/>
  <c r="WQ10" i="28"/>
  <c r="WN10" i="28"/>
  <c r="WJ10" i="28"/>
  <c r="WK10" i="28" s="1"/>
  <c r="WI10" i="28"/>
  <c r="WH10" i="28"/>
  <c r="WE10" i="28"/>
  <c r="WA10" i="28"/>
  <c r="VZ10" i="28"/>
  <c r="WB10" i="28" s="1"/>
  <c r="WN9" i="28"/>
  <c r="WH9" i="28"/>
  <c r="WE9" i="28"/>
  <c r="WA9" i="28"/>
  <c r="WA8" i="28" s="1"/>
  <c r="WB8" i="28" s="1"/>
  <c r="VZ9" i="28"/>
  <c r="VZ8" i="28" s="1"/>
  <c r="WP8" i="28"/>
  <c r="WQ8" i="28" s="1"/>
  <c r="WM8" i="28"/>
  <c r="WL8" i="28"/>
  <c r="WG8" i="28"/>
  <c r="WF8" i="28"/>
  <c r="WH8" i="28" s="1"/>
  <c r="WD8" i="28"/>
  <c r="WC8" i="28"/>
  <c r="WH23" i="33"/>
  <c r="WA23" i="33"/>
  <c r="VZ23" i="33"/>
  <c r="WH22" i="33"/>
  <c r="WE22" i="33"/>
  <c r="WA22" i="33"/>
  <c r="WB22" i="33" s="1"/>
  <c r="VZ22" i="33"/>
  <c r="WH21" i="33"/>
  <c r="WE21" i="33"/>
  <c r="WA21" i="33"/>
  <c r="WB21" i="33" s="1"/>
  <c r="VZ21" i="33"/>
  <c r="WH20" i="33"/>
  <c r="WE20" i="33"/>
  <c r="WA20" i="33"/>
  <c r="VZ20" i="33"/>
  <c r="WH19" i="33"/>
  <c r="WE19" i="33"/>
  <c r="WA19" i="33"/>
  <c r="VZ19" i="33"/>
  <c r="WB19" i="33" s="1"/>
  <c r="WH18" i="33"/>
  <c r="WE18" i="33"/>
  <c r="WA18" i="33"/>
  <c r="VZ18" i="33"/>
  <c r="WH17" i="33"/>
  <c r="WE17" i="33"/>
  <c r="WA17" i="33"/>
  <c r="VZ17" i="33"/>
  <c r="WH16" i="33"/>
  <c r="WE16" i="33"/>
  <c r="WA16" i="33"/>
  <c r="VZ16" i="33"/>
  <c r="WH15" i="33"/>
  <c r="WE15" i="33"/>
  <c r="WA15" i="33"/>
  <c r="VZ15" i="33"/>
  <c r="WH14" i="33"/>
  <c r="WE14" i="33"/>
  <c r="WA14" i="33"/>
  <c r="WB14" i="33" s="1"/>
  <c r="VZ14" i="33"/>
  <c r="WH13" i="33"/>
  <c r="WE13" i="33"/>
  <c r="WA13" i="33"/>
  <c r="WB13" i="33" s="1"/>
  <c r="VZ13" i="33"/>
  <c r="WH12" i="33"/>
  <c r="WE12" i="33"/>
  <c r="WA12" i="33"/>
  <c r="WB12" i="33" s="1"/>
  <c r="VZ12" i="33"/>
  <c r="WH11" i="33"/>
  <c r="WE11" i="33"/>
  <c r="WA11" i="33"/>
  <c r="WB11" i="33" s="1"/>
  <c r="VZ11" i="33"/>
  <c r="VZ8" i="33" s="1"/>
  <c r="WH10" i="33"/>
  <c r="WE10" i="33"/>
  <c r="WA10" i="33"/>
  <c r="WB10" i="33" s="1"/>
  <c r="VZ10" i="33"/>
  <c r="WH9" i="33"/>
  <c r="WE9" i="33"/>
  <c r="WA9" i="33"/>
  <c r="VZ9" i="33"/>
  <c r="WG8" i="33"/>
  <c r="WF8" i="33"/>
  <c r="WH8" i="33"/>
  <c r="WD8" i="33"/>
  <c r="WC8" i="33"/>
  <c r="WE8" i="33"/>
  <c r="VY23" i="33"/>
  <c r="VR23" i="33"/>
  <c r="VS23" i="33" s="1"/>
  <c r="VQ23" i="33"/>
  <c r="VY22" i="33"/>
  <c r="VV22" i="33"/>
  <c r="VR22" i="33"/>
  <c r="VS22" i="33" s="1"/>
  <c r="VQ22" i="33"/>
  <c r="VY21" i="33"/>
  <c r="VV21" i="33"/>
  <c r="VR21" i="33"/>
  <c r="VS21" i="33" s="1"/>
  <c r="VQ21" i="33"/>
  <c r="VY20" i="33"/>
  <c r="VV20" i="33"/>
  <c r="VR20" i="33"/>
  <c r="VQ20" i="33"/>
  <c r="VY19" i="33"/>
  <c r="VV19" i="33"/>
  <c r="VR19" i="33"/>
  <c r="VQ19" i="33"/>
  <c r="VY18" i="33"/>
  <c r="VV18" i="33"/>
  <c r="VR18" i="33"/>
  <c r="VQ18" i="33"/>
  <c r="VS18" i="33" s="1"/>
  <c r="VY17" i="33"/>
  <c r="VV17" i="33"/>
  <c r="VR17" i="33"/>
  <c r="VQ17" i="33"/>
  <c r="VY16" i="33"/>
  <c r="VV16" i="33"/>
  <c r="VR16" i="33"/>
  <c r="VS16" i="33" s="1"/>
  <c r="VQ16" i="33"/>
  <c r="VY15" i="33"/>
  <c r="VV15" i="33"/>
  <c r="VR15" i="33"/>
  <c r="VS15" i="33" s="1"/>
  <c r="VQ15" i="33"/>
  <c r="VY14" i="33"/>
  <c r="VV14" i="33"/>
  <c r="VR14" i="33"/>
  <c r="VS14" i="33" s="1"/>
  <c r="VQ14" i="33"/>
  <c r="VY13" i="33"/>
  <c r="VV13" i="33"/>
  <c r="VR13" i="33"/>
  <c r="VQ13" i="33"/>
  <c r="VY12" i="33"/>
  <c r="VV12" i="33"/>
  <c r="VR12" i="33"/>
  <c r="VS12" i="33" s="1"/>
  <c r="VQ12" i="33"/>
  <c r="VY11" i="33"/>
  <c r="VV11" i="33"/>
  <c r="VR11" i="33"/>
  <c r="VQ11" i="33"/>
  <c r="VY10" i="33"/>
  <c r="VV10" i="33"/>
  <c r="VR10" i="33"/>
  <c r="VS10" i="33" s="1"/>
  <c r="VQ10" i="33"/>
  <c r="VY9" i="33"/>
  <c r="VV9" i="33"/>
  <c r="VR9" i="33"/>
  <c r="VS9" i="33" s="1"/>
  <c r="VQ9" i="33"/>
  <c r="VX8" i="33"/>
  <c r="VY8" i="33" s="1"/>
  <c r="VW8" i="33"/>
  <c r="VU8" i="33"/>
  <c r="VV8" i="33" s="1"/>
  <c r="VT8" i="33"/>
  <c r="VR8" i="33"/>
  <c r="WB22" i="28"/>
  <c r="WB16" i="33"/>
  <c r="WK20" i="28"/>
  <c r="WK22" i="28"/>
  <c r="WB23" i="33"/>
  <c r="VS20" i="33"/>
  <c r="WB18" i="33"/>
  <c r="WB20" i="33"/>
  <c r="WB12" i="28"/>
  <c r="WB9" i="28"/>
  <c r="WE8" i="28"/>
  <c r="WK14" i="28"/>
  <c r="WK16" i="28"/>
  <c r="WK17" i="28"/>
  <c r="WK19" i="28"/>
  <c r="WB15" i="33"/>
  <c r="VS11" i="33"/>
  <c r="VS13" i="33"/>
  <c r="VS19" i="33"/>
  <c r="WB9" i="33"/>
  <c r="VT10" i="28"/>
  <c r="VF8" i="33"/>
  <c r="VY23" i="28"/>
  <c r="VR23" i="28"/>
  <c r="VS23" i="28" s="1"/>
  <c r="VQ23" i="28"/>
  <c r="VY22" i="28"/>
  <c r="VV22" i="28"/>
  <c r="VR22" i="28"/>
  <c r="VS22" i="28" s="1"/>
  <c r="VQ22" i="28"/>
  <c r="VY21" i="28"/>
  <c r="VV21" i="28"/>
  <c r="VR21" i="28"/>
  <c r="VQ21" i="28"/>
  <c r="VS21" i="28" s="1"/>
  <c r="VY20" i="28"/>
  <c r="VV20" i="28"/>
  <c r="VR20" i="28"/>
  <c r="VS20" i="28" s="1"/>
  <c r="VQ20" i="28"/>
  <c r="VY19" i="28"/>
  <c r="VV19" i="28"/>
  <c r="VR19" i="28"/>
  <c r="VS19" i="28"/>
  <c r="VQ19" i="28"/>
  <c r="VY18" i="28"/>
  <c r="VV18" i="28"/>
  <c r="VR18" i="28"/>
  <c r="VQ18" i="28"/>
  <c r="VS18" i="28" s="1"/>
  <c r="VY17" i="28"/>
  <c r="VV17" i="28"/>
  <c r="VR17" i="28"/>
  <c r="VS17" i="28" s="1"/>
  <c r="VQ17" i="28"/>
  <c r="VY16" i="28"/>
  <c r="VV16" i="28"/>
  <c r="VR16" i="28"/>
  <c r="VS16" i="28"/>
  <c r="VQ16" i="28"/>
  <c r="VY15" i="28"/>
  <c r="VV15" i="28"/>
  <c r="VR15" i="28"/>
  <c r="VS15" i="28"/>
  <c r="VQ15" i="28"/>
  <c r="VY14" i="28"/>
  <c r="VV14" i="28"/>
  <c r="VR14" i="28"/>
  <c r="VS14" i="28" s="1"/>
  <c r="VQ14" i="28"/>
  <c r="VY13" i="28"/>
  <c r="VV13" i="28"/>
  <c r="VR13" i="28"/>
  <c r="VQ13" i="28"/>
  <c r="VY12" i="28"/>
  <c r="VV12" i="28"/>
  <c r="VR12" i="28"/>
  <c r="VS12" i="28" s="1"/>
  <c r="VQ12" i="28"/>
  <c r="VY11" i="28"/>
  <c r="VV11" i="28"/>
  <c r="VR11" i="28"/>
  <c r="VS11" i="28"/>
  <c r="VQ11" i="28"/>
  <c r="VY10" i="28"/>
  <c r="VV10" i="28"/>
  <c r="VR10" i="28"/>
  <c r="VQ10" i="28"/>
  <c r="VS10" i="28" s="1"/>
  <c r="VY9" i="28"/>
  <c r="VV9" i="28"/>
  <c r="VR9" i="28"/>
  <c r="VS9" i="28"/>
  <c r="VQ9" i="28"/>
  <c r="VX8" i="28"/>
  <c r="VY8" i="28"/>
  <c r="VW8" i="28"/>
  <c r="VU8" i="28"/>
  <c r="VT8" i="28"/>
  <c r="VV8" i="28" s="1"/>
  <c r="VP23" i="33"/>
  <c r="VI23" i="33"/>
  <c r="VJ23" i="33" s="1"/>
  <c r="VH23" i="33"/>
  <c r="VP22" i="33"/>
  <c r="VM22" i="33"/>
  <c r="VI22" i="33"/>
  <c r="VH22" i="33"/>
  <c r="VJ22" i="33" s="1"/>
  <c r="VP21" i="33"/>
  <c r="VM21" i="33"/>
  <c r="VI21" i="33"/>
  <c r="VH21" i="33"/>
  <c r="VP20" i="33"/>
  <c r="VM20" i="33"/>
  <c r="VI20" i="33"/>
  <c r="VH20" i="33"/>
  <c r="VP19" i="33"/>
  <c r="VM19" i="33"/>
  <c r="VI19" i="33"/>
  <c r="VH19" i="33"/>
  <c r="VJ19" i="33" s="1"/>
  <c r="VP18" i="33"/>
  <c r="VM18" i="33"/>
  <c r="VI18" i="33"/>
  <c r="VH18" i="33"/>
  <c r="VJ18" i="33" s="1"/>
  <c r="VP17" i="33"/>
  <c r="VM17" i="33"/>
  <c r="VI17" i="33"/>
  <c r="VJ17" i="33" s="1"/>
  <c r="VH17" i="33"/>
  <c r="VP16" i="33"/>
  <c r="VM16" i="33"/>
  <c r="VI16" i="33"/>
  <c r="VJ16" i="33" s="1"/>
  <c r="VH16" i="33"/>
  <c r="VP15" i="33"/>
  <c r="VM15" i="33"/>
  <c r="VI15" i="33"/>
  <c r="VJ15" i="33" s="1"/>
  <c r="VH15" i="33"/>
  <c r="VP14" i="33"/>
  <c r="VM14" i="33"/>
  <c r="VI14" i="33"/>
  <c r="VH14" i="33"/>
  <c r="VJ14" i="33" s="1"/>
  <c r="VP13" i="33"/>
  <c r="VM13" i="33"/>
  <c r="VI13" i="33"/>
  <c r="VH13" i="33"/>
  <c r="VP12" i="33"/>
  <c r="VM12" i="33"/>
  <c r="VI12" i="33"/>
  <c r="VH12" i="33"/>
  <c r="VJ12" i="33" s="1"/>
  <c r="VP11" i="33"/>
  <c r="VM11" i="33"/>
  <c r="VI11" i="33"/>
  <c r="VJ11" i="33" s="1"/>
  <c r="VH11" i="33"/>
  <c r="VP10" i="33"/>
  <c r="VM10" i="33"/>
  <c r="VI10" i="33"/>
  <c r="VJ10" i="33" s="1"/>
  <c r="VH10" i="33"/>
  <c r="VP9" i="33"/>
  <c r="VM9" i="33"/>
  <c r="VI9" i="33"/>
  <c r="VI8" i="33" s="1"/>
  <c r="VH9" i="33"/>
  <c r="VO8" i="33"/>
  <c r="VP8" i="33" s="1"/>
  <c r="VN8" i="33"/>
  <c r="VL8" i="33"/>
  <c r="VM8" i="33" s="1"/>
  <c r="VK8" i="33"/>
  <c r="VJ20" i="33"/>
  <c r="VJ21" i="33"/>
  <c r="VJ13" i="33"/>
  <c r="VG23" i="33"/>
  <c r="UZ23" i="33"/>
  <c r="VA23" i="33" s="1"/>
  <c r="UY23" i="33"/>
  <c r="VG22" i="33"/>
  <c r="VD22" i="33"/>
  <c r="UZ22" i="33"/>
  <c r="UY22" i="33"/>
  <c r="VG21" i="33"/>
  <c r="VD21" i="33"/>
  <c r="UZ21" i="33"/>
  <c r="UY21" i="33"/>
  <c r="VG20" i="33"/>
  <c r="VD20" i="33"/>
  <c r="UZ20" i="33"/>
  <c r="UY20" i="33"/>
  <c r="VG19" i="33"/>
  <c r="VD19" i="33"/>
  <c r="UZ19" i="33"/>
  <c r="UY19" i="33"/>
  <c r="UY8" i="33" s="1"/>
  <c r="VG18" i="33"/>
  <c r="VD18" i="33"/>
  <c r="UZ18" i="33"/>
  <c r="UY18" i="33"/>
  <c r="VG17" i="33"/>
  <c r="VD17" i="33"/>
  <c r="UZ17" i="33"/>
  <c r="UY17" i="33"/>
  <c r="VA17" i="33"/>
  <c r="VG16" i="33"/>
  <c r="VD16" i="33"/>
  <c r="UZ16" i="33"/>
  <c r="VA16" i="33" s="1"/>
  <c r="UY16" i="33"/>
  <c r="VG15" i="33"/>
  <c r="VD15" i="33"/>
  <c r="UZ15" i="33"/>
  <c r="UY15" i="33"/>
  <c r="VA15" i="33" s="1"/>
  <c r="VG14" i="33"/>
  <c r="VD14" i="33"/>
  <c r="UZ14" i="33"/>
  <c r="VA14" i="33" s="1"/>
  <c r="UY14" i="33"/>
  <c r="VG13" i="33"/>
  <c r="VD13" i="33"/>
  <c r="UZ13" i="33"/>
  <c r="VA13" i="33" s="1"/>
  <c r="UY13" i="33"/>
  <c r="VG12" i="33"/>
  <c r="VD12" i="33"/>
  <c r="UZ12" i="33"/>
  <c r="UY12" i="33"/>
  <c r="VA12" i="33" s="1"/>
  <c r="VG11" i="33"/>
  <c r="VD11" i="33"/>
  <c r="UZ11" i="33"/>
  <c r="UY11" i="33"/>
  <c r="VG10" i="33"/>
  <c r="VD10" i="33"/>
  <c r="UZ10" i="33"/>
  <c r="UY10" i="33"/>
  <c r="VG9" i="33"/>
  <c r="VD9" i="33"/>
  <c r="UZ9" i="33"/>
  <c r="VA9" i="33" s="1"/>
  <c r="UY9" i="33"/>
  <c r="VE8" i="33"/>
  <c r="VC8" i="33"/>
  <c r="VD8" i="33"/>
  <c r="VB8" i="33"/>
  <c r="VP23" i="28"/>
  <c r="VI23" i="28"/>
  <c r="VH23" i="28"/>
  <c r="VJ23" i="28" s="1"/>
  <c r="VP22" i="28"/>
  <c r="VM22" i="28"/>
  <c r="VI22" i="28"/>
  <c r="VH22" i="28"/>
  <c r="VP21" i="28"/>
  <c r="VM21" i="28"/>
  <c r="VI21" i="28"/>
  <c r="VH21" i="28"/>
  <c r="VP20" i="28"/>
  <c r="VM20" i="28"/>
  <c r="VI20" i="28"/>
  <c r="VH20" i="28"/>
  <c r="VP19" i="28"/>
  <c r="VM19" i="28"/>
  <c r="VI19" i="28"/>
  <c r="VJ19" i="28" s="1"/>
  <c r="VH19" i="28"/>
  <c r="VP18" i="28"/>
  <c r="VM18" i="28"/>
  <c r="VI18" i="28"/>
  <c r="VJ18" i="28" s="1"/>
  <c r="VH18" i="28"/>
  <c r="VP17" i="28"/>
  <c r="VM17" i="28"/>
  <c r="VI17" i="28"/>
  <c r="VJ17" i="28"/>
  <c r="VH17" i="28"/>
  <c r="VP16" i="28"/>
  <c r="VM16" i="28"/>
  <c r="VI16" i="28"/>
  <c r="VH16" i="28"/>
  <c r="VJ16" i="28" s="1"/>
  <c r="VP15" i="28"/>
  <c r="VM15" i="28"/>
  <c r="VI15" i="28"/>
  <c r="VJ15" i="28" s="1"/>
  <c r="VH15" i="28"/>
  <c r="VP14" i="28"/>
  <c r="VM14" i="28"/>
  <c r="VI14" i="28"/>
  <c r="VJ14" i="28" s="1"/>
  <c r="VH14" i="28"/>
  <c r="VP13" i="28"/>
  <c r="VM13" i="28"/>
  <c r="VI13" i="28"/>
  <c r="VJ13" i="28"/>
  <c r="VH13" i="28"/>
  <c r="VP12" i="28"/>
  <c r="VM12" i="28"/>
  <c r="VI12" i="28"/>
  <c r="VJ12" i="28" s="1"/>
  <c r="VH12" i="28"/>
  <c r="VP11" i="28"/>
  <c r="VM11" i="28"/>
  <c r="VI11" i="28"/>
  <c r="VH11" i="28"/>
  <c r="VP10" i="28"/>
  <c r="VM10" i="28"/>
  <c r="VI10" i="28"/>
  <c r="VH10" i="28"/>
  <c r="VJ10" i="28" s="1"/>
  <c r="VP9" i="28"/>
  <c r="VM9" i="28"/>
  <c r="VI9" i="28"/>
  <c r="VH9" i="28"/>
  <c r="VO8" i="28"/>
  <c r="VP8" i="28" s="1"/>
  <c r="VN8" i="28"/>
  <c r="VL8" i="28"/>
  <c r="VM8" i="28" s="1"/>
  <c r="VK8" i="28"/>
  <c r="VJ20" i="28"/>
  <c r="VJ22" i="28"/>
  <c r="VA20" i="33"/>
  <c r="VA21" i="33"/>
  <c r="VA18" i="33"/>
  <c r="VJ11" i="28"/>
  <c r="VA10" i="33"/>
  <c r="VJ9" i="28"/>
  <c r="VI8" i="28"/>
  <c r="UX23" i="33"/>
  <c r="UQ23" i="33"/>
  <c r="UP23" i="33"/>
  <c r="UX22" i="33"/>
  <c r="UU22" i="33"/>
  <c r="UQ22" i="33"/>
  <c r="UP22" i="33"/>
  <c r="UX21" i="33"/>
  <c r="UU21" i="33"/>
  <c r="UQ21" i="33"/>
  <c r="UR21" i="33" s="1"/>
  <c r="UP21" i="33"/>
  <c r="UX20" i="33"/>
  <c r="UU20" i="33"/>
  <c r="UQ20" i="33"/>
  <c r="UP20" i="33"/>
  <c r="UX19" i="33"/>
  <c r="UU19" i="33"/>
  <c r="UQ19" i="33"/>
  <c r="UR19" i="33" s="1"/>
  <c r="UP19" i="33"/>
  <c r="UX18" i="33"/>
  <c r="UU18" i="33"/>
  <c r="UQ18" i="33"/>
  <c r="UP18" i="33"/>
  <c r="UR18" i="33" s="1"/>
  <c r="UX17" i="33"/>
  <c r="UU17" i="33"/>
  <c r="UQ17" i="33"/>
  <c r="UP17" i="33"/>
  <c r="UX16" i="33"/>
  <c r="UU16" i="33"/>
  <c r="UQ16" i="33"/>
  <c r="UP16" i="33"/>
  <c r="UX15" i="33"/>
  <c r="UU15" i="33"/>
  <c r="UQ15" i="33"/>
  <c r="UR15" i="33" s="1"/>
  <c r="UP15" i="33"/>
  <c r="UX14" i="33"/>
  <c r="UU14" i="33"/>
  <c r="UQ14" i="33"/>
  <c r="UP14" i="33"/>
  <c r="UR14" i="33" s="1"/>
  <c r="UX13" i="33"/>
  <c r="UU13" i="33"/>
  <c r="UQ13" i="33"/>
  <c r="UP13" i="33"/>
  <c r="UR13" i="33" s="1"/>
  <c r="UX12" i="33"/>
  <c r="UU12" i="33"/>
  <c r="UQ12" i="33"/>
  <c r="UR12" i="33" s="1"/>
  <c r="UP12" i="33"/>
  <c r="UX11" i="33"/>
  <c r="UU11" i="33"/>
  <c r="UQ11" i="33"/>
  <c r="UP11" i="33"/>
  <c r="UR11" i="33" s="1"/>
  <c r="UX10" i="33"/>
  <c r="UU10" i="33"/>
  <c r="UQ10" i="33"/>
  <c r="UP10" i="33"/>
  <c r="UX9" i="33"/>
  <c r="UU9" i="33"/>
  <c r="UQ9" i="33"/>
  <c r="UQ8" i="33" s="1"/>
  <c r="UP9" i="33"/>
  <c r="UW8" i="33"/>
  <c r="UX8" i="33" s="1"/>
  <c r="UV8" i="33"/>
  <c r="UT8" i="33"/>
  <c r="US8" i="33"/>
  <c r="VG23" i="28"/>
  <c r="UZ23" i="28"/>
  <c r="VA23" i="28" s="1"/>
  <c r="UY23" i="28"/>
  <c r="VG22" i="28"/>
  <c r="VD22" i="28"/>
  <c r="UZ22" i="28"/>
  <c r="VA22" i="28" s="1"/>
  <c r="UY22" i="28"/>
  <c r="VG21" i="28"/>
  <c r="VD21" i="28"/>
  <c r="UZ21" i="28"/>
  <c r="UY21" i="28"/>
  <c r="VG20" i="28"/>
  <c r="VD20" i="28"/>
  <c r="UZ20" i="28"/>
  <c r="UY20" i="28"/>
  <c r="VA20" i="28" s="1"/>
  <c r="VG19" i="28"/>
  <c r="VD19" i="28"/>
  <c r="UZ19" i="28"/>
  <c r="VA19" i="28" s="1"/>
  <c r="UY19" i="28"/>
  <c r="VG18" i="28"/>
  <c r="VD18" i="28"/>
  <c r="UZ18" i="28"/>
  <c r="UY18" i="28"/>
  <c r="VG17" i="28"/>
  <c r="VD17" i="28"/>
  <c r="UZ17" i="28"/>
  <c r="UY17" i="28"/>
  <c r="VA17" i="28" s="1"/>
  <c r="VG16" i="28"/>
  <c r="VD16" i="28"/>
  <c r="UZ16" i="28"/>
  <c r="VA16" i="28" s="1"/>
  <c r="UY16" i="28"/>
  <c r="VG15" i="28"/>
  <c r="VD15" i="28"/>
  <c r="UZ15" i="28"/>
  <c r="UY15" i="28"/>
  <c r="VA15" i="28" s="1"/>
  <c r="VG14" i="28"/>
  <c r="VD14" i="28"/>
  <c r="UZ14" i="28"/>
  <c r="VA14" i="28" s="1"/>
  <c r="UY14" i="28"/>
  <c r="VG13" i="28"/>
  <c r="VD13" i="28"/>
  <c r="UZ13" i="28"/>
  <c r="UY13" i="28"/>
  <c r="VA13" i="28" s="1"/>
  <c r="VG12" i="28"/>
  <c r="VD12" i="28"/>
  <c r="UZ12" i="28"/>
  <c r="UY12" i="28"/>
  <c r="VA12" i="28" s="1"/>
  <c r="VG11" i="28"/>
  <c r="VD11" i="28"/>
  <c r="UZ11" i="28"/>
  <c r="UY11" i="28"/>
  <c r="VG10" i="28"/>
  <c r="VD10" i="28"/>
  <c r="UZ10" i="28"/>
  <c r="VA10" i="28"/>
  <c r="UY10" i="28"/>
  <c r="VG9" i="28"/>
  <c r="VD9" i="28"/>
  <c r="UZ9" i="28"/>
  <c r="VA9" i="28" s="1"/>
  <c r="UY9" i="28"/>
  <c r="VF8" i="28"/>
  <c r="VE8" i="28"/>
  <c r="VC8" i="28"/>
  <c r="VB8" i="28"/>
  <c r="VA21" i="28"/>
  <c r="UR22" i="33"/>
  <c r="UR23" i="33"/>
  <c r="UR20" i="33"/>
  <c r="UR16" i="33"/>
  <c r="UR10" i="33"/>
  <c r="VG8" i="28"/>
  <c r="UU8" i="33"/>
  <c r="VA18" i="28"/>
  <c r="VA11" i="28"/>
  <c r="VD8" i="28"/>
  <c r="UX23" i="28"/>
  <c r="UQ23" i="28"/>
  <c r="UP23" i="28"/>
  <c r="UR23" i="28" s="1"/>
  <c r="UX22" i="28"/>
  <c r="UU22" i="28"/>
  <c r="UQ22" i="28"/>
  <c r="UR22" i="28"/>
  <c r="UP22" i="28"/>
  <c r="UX21" i="28"/>
  <c r="UU21" i="28"/>
  <c r="UQ21" i="28"/>
  <c r="UR21" i="28"/>
  <c r="UP21" i="28"/>
  <c r="UX20" i="28"/>
  <c r="UU20" i="28"/>
  <c r="UQ20" i="28"/>
  <c r="UP20" i="28"/>
  <c r="UX19" i="28"/>
  <c r="UU19" i="28"/>
  <c r="UQ19" i="28"/>
  <c r="UP19" i="28"/>
  <c r="UR19" i="28" s="1"/>
  <c r="UX18" i="28"/>
  <c r="UU18" i="28"/>
  <c r="UQ18" i="28"/>
  <c r="UP18" i="28"/>
  <c r="UX17" i="28"/>
  <c r="UU17" i="28"/>
  <c r="UQ17" i="28"/>
  <c r="UP17" i="28"/>
  <c r="UR17" i="28" s="1"/>
  <c r="UX16" i="28"/>
  <c r="UU16" i="28"/>
  <c r="UQ16" i="28"/>
  <c r="UP16" i="28"/>
  <c r="UR16" i="28" s="1"/>
  <c r="UX15" i="28"/>
  <c r="UU15" i="28"/>
  <c r="UQ15" i="28"/>
  <c r="UR15" i="28" s="1"/>
  <c r="UP15" i="28"/>
  <c r="UX14" i="28"/>
  <c r="UU14" i="28"/>
  <c r="UQ14" i="28"/>
  <c r="UP14" i="28"/>
  <c r="UR14" i="28" s="1"/>
  <c r="UX13" i="28"/>
  <c r="UU13" i="28"/>
  <c r="UQ13" i="28"/>
  <c r="UP13" i="28"/>
  <c r="UR13" i="28" s="1"/>
  <c r="UX12" i="28"/>
  <c r="UU12" i="28"/>
  <c r="UQ12" i="28"/>
  <c r="UP12" i="28"/>
  <c r="UX11" i="28"/>
  <c r="UU11" i="28"/>
  <c r="UQ11" i="28"/>
  <c r="UP11" i="28"/>
  <c r="UX10" i="28"/>
  <c r="UU10" i="28"/>
  <c r="UQ10" i="28"/>
  <c r="UP10" i="28"/>
  <c r="UX9" i="28"/>
  <c r="UU9" i="28"/>
  <c r="UQ9" i="28"/>
  <c r="UQ8" i="28" s="1"/>
  <c r="UP9" i="28"/>
  <c r="UW8" i="28"/>
  <c r="UX8" i="28" s="1"/>
  <c r="UV8" i="28"/>
  <c r="UT8" i="28"/>
  <c r="US8" i="28"/>
  <c r="UO23" i="33"/>
  <c r="UH23" i="33"/>
  <c r="UI23" i="33" s="1"/>
  <c r="UG23" i="33"/>
  <c r="UO22" i="33"/>
  <c r="UL22" i="33"/>
  <c r="UH22" i="33"/>
  <c r="UG22" i="33"/>
  <c r="UI22" i="33" s="1"/>
  <c r="UO21" i="33"/>
  <c r="UL21" i="33"/>
  <c r="UH21" i="33"/>
  <c r="UI21" i="33" s="1"/>
  <c r="UG21" i="33"/>
  <c r="UO20" i="33"/>
  <c r="UL20" i="33"/>
  <c r="UH20" i="33"/>
  <c r="UG20" i="33"/>
  <c r="UO19" i="33"/>
  <c r="UL19" i="33"/>
  <c r="UH19" i="33"/>
  <c r="UG19" i="33"/>
  <c r="UO18" i="33"/>
  <c r="UL18" i="33"/>
  <c r="UH18" i="33"/>
  <c r="UI18" i="33" s="1"/>
  <c r="UG18" i="33"/>
  <c r="UO17" i="33"/>
  <c r="UL17" i="33"/>
  <c r="UH17" i="33"/>
  <c r="UG17" i="33"/>
  <c r="UG8" i="33"/>
  <c r="UO16" i="33"/>
  <c r="UL16" i="33"/>
  <c r="UH16" i="33"/>
  <c r="UI16" i="33" s="1"/>
  <c r="UG16" i="33"/>
  <c r="UO15" i="33"/>
  <c r="UL15" i="33"/>
  <c r="UH15" i="33"/>
  <c r="UG15" i="33"/>
  <c r="UO14" i="33"/>
  <c r="UL14" i="33"/>
  <c r="UH14" i="33"/>
  <c r="UI14" i="33" s="1"/>
  <c r="UG14" i="33"/>
  <c r="UO13" i="33"/>
  <c r="UL13" i="33"/>
  <c r="UH13" i="33"/>
  <c r="UI13" i="33" s="1"/>
  <c r="UG13" i="33"/>
  <c r="UO12" i="33"/>
  <c r="UL12" i="33"/>
  <c r="UH12" i="33"/>
  <c r="UI12" i="33" s="1"/>
  <c r="UG12" i="33"/>
  <c r="UO11" i="33"/>
  <c r="UL11" i="33"/>
  <c r="UH11" i="33"/>
  <c r="UI11" i="33" s="1"/>
  <c r="UG11" i="33"/>
  <c r="UO10" i="33"/>
  <c r="UL10" i="33"/>
  <c r="UH10" i="33"/>
  <c r="UG10" i="33"/>
  <c r="UO9" i="33"/>
  <c r="UL9" i="33"/>
  <c r="UH9" i="33"/>
  <c r="UG9" i="33"/>
  <c r="UN8" i="33"/>
  <c r="UM8" i="33"/>
  <c r="UK8" i="33"/>
  <c r="UL8" i="33" s="1"/>
  <c r="UJ8" i="33"/>
  <c r="UR20" i="28"/>
  <c r="UI20" i="33"/>
  <c r="UO8" i="33"/>
  <c r="UI15" i="33"/>
  <c r="UI17" i="33"/>
  <c r="UI10" i="33"/>
  <c r="UI19" i="33"/>
  <c r="UR12" i="28"/>
  <c r="UR18" i="28"/>
  <c r="UI9" i="33"/>
  <c r="UR11" i="28"/>
  <c r="UU8" i="28"/>
  <c r="UF19" i="33"/>
  <c r="UC19" i="33"/>
  <c r="TX19" i="33"/>
  <c r="TY19" i="33"/>
  <c r="TZ19" i="33" s="1"/>
  <c r="UO19" i="28"/>
  <c r="UG19" i="28"/>
  <c r="UH19" i="28"/>
  <c r="UI19" i="28" s="1"/>
  <c r="UL19" i="28"/>
  <c r="UF23" i="33"/>
  <c r="TY23" i="33"/>
  <c r="TZ23" i="33" s="1"/>
  <c r="TX23" i="33"/>
  <c r="UF22" i="33"/>
  <c r="UC22" i="33"/>
  <c r="TY22" i="33"/>
  <c r="TX22" i="33"/>
  <c r="TZ22" i="33" s="1"/>
  <c r="UF21" i="33"/>
  <c r="UC21" i="33"/>
  <c r="TY21" i="33"/>
  <c r="TX21" i="33"/>
  <c r="UF20" i="33"/>
  <c r="UC20" i="33"/>
  <c r="TY20" i="33"/>
  <c r="TZ20" i="33" s="1"/>
  <c r="TX20" i="33"/>
  <c r="UF18" i="33"/>
  <c r="UC18" i="33"/>
  <c r="TY18" i="33"/>
  <c r="TX18" i="33"/>
  <c r="TZ18" i="33"/>
  <c r="UF13" i="33"/>
  <c r="UC13" i="33"/>
  <c r="TY13" i="33"/>
  <c r="TX13" i="33"/>
  <c r="UF16" i="33"/>
  <c r="UC16" i="33"/>
  <c r="TY16" i="33"/>
  <c r="TX16" i="33"/>
  <c r="TZ16" i="33" s="1"/>
  <c r="UF17" i="33"/>
  <c r="UC17" i="33"/>
  <c r="TY17" i="33"/>
  <c r="TY8" i="33"/>
  <c r="TX17" i="33"/>
  <c r="UF11" i="33"/>
  <c r="UC11" i="33"/>
  <c r="TY11" i="33"/>
  <c r="TX11" i="33"/>
  <c r="UF15" i="33"/>
  <c r="UC15" i="33"/>
  <c r="TY15" i="33"/>
  <c r="TZ15" i="33" s="1"/>
  <c r="TX15" i="33"/>
  <c r="UF14" i="33"/>
  <c r="UC14" i="33"/>
  <c r="TY14" i="33"/>
  <c r="TZ14" i="33" s="1"/>
  <c r="TX14" i="33"/>
  <c r="UF12" i="33"/>
  <c r="UC12" i="33"/>
  <c r="TY12" i="33"/>
  <c r="TX12" i="33"/>
  <c r="TZ12" i="33" s="1"/>
  <c r="UF10" i="33"/>
  <c r="UC10" i="33"/>
  <c r="TY10" i="33"/>
  <c r="TZ10" i="33" s="1"/>
  <c r="TX10" i="33"/>
  <c r="UF9" i="33"/>
  <c r="UC9" i="33"/>
  <c r="TY9" i="33"/>
  <c r="TX9" i="33"/>
  <c r="UE8" i="33"/>
  <c r="UF8" i="33"/>
  <c r="UD8" i="33"/>
  <c r="UB8" i="33"/>
  <c r="UC8" i="33" s="1"/>
  <c r="UA8" i="33"/>
  <c r="UO23" i="28"/>
  <c r="UH23" i="28"/>
  <c r="UG23" i="28"/>
  <c r="UO22" i="28"/>
  <c r="UL22" i="28"/>
  <c r="UH22" i="28"/>
  <c r="UI22" i="28" s="1"/>
  <c r="UG22" i="28"/>
  <c r="UO21" i="28"/>
  <c r="UL21" i="28"/>
  <c r="UH21" i="28"/>
  <c r="UG21" i="28"/>
  <c r="UI21" i="28" s="1"/>
  <c r="UO20" i="28"/>
  <c r="UL20" i="28"/>
  <c r="UH20" i="28"/>
  <c r="UI20" i="28" s="1"/>
  <c r="UG20" i="28"/>
  <c r="UO18" i="28"/>
  <c r="UL18" i="28"/>
  <c r="UH18" i="28"/>
  <c r="UG18" i="28"/>
  <c r="UI18" i="28" s="1"/>
  <c r="UO13" i="28"/>
  <c r="UL13" i="28"/>
  <c r="UH13" i="28"/>
  <c r="UG13" i="28"/>
  <c r="UI13" i="28" s="1"/>
  <c r="UO16" i="28"/>
  <c r="UL16" i="28"/>
  <c r="UH16" i="28"/>
  <c r="UI16" i="28" s="1"/>
  <c r="UG16" i="28"/>
  <c r="UO17" i="28"/>
  <c r="UL17" i="28"/>
  <c r="UH17" i="28"/>
  <c r="UI17" i="28" s="1"/>
  <c r="UG17" i="28"/>
  <c r="UO12" i="28"/>
  <c r="UL12" i="28"/>
  <c r="UH12" i="28"/>
  <c r="UG12" i="28"/>
  <c r="UI12" i="28" s="1"/>
  <c r="UO15" i="28"/>
  <c r="UL15" i="28"/>
  <c r="UH15" i="28"/>
  <c r="UI15" i="28" s="1"/>
  <c r="UG15" i="28"/>
  <c r="UO14" i="28"/>
  <c r="UL14" i="28"/>
  <c r="UH14" i="28"/>
  <c r="UI14" i="28" s="1"/>
  <c r="UG14" i="28"/>
  <c r="UO11" i="28"/>
  <c r="UL11" i="28"/>
  <c r="UH11" i="28"/>
  <c r="UG11" i="28"/>
  <c r="UI11" i="28" s="1"/>
  <c r="UO10" i="28"/>
  <c r="UL10" i="28"/>
  <c r="UH10" i="28"/>
  <c r="UH8" i="28" s="1"/>
  <c r="UG10" i="28"/>
  <c r="UO9" i="28"/>
  <c r="UL9" i="28"/>
  <c r="UH9" i="28"/>
  <c r="UG9" i="28"/>
  <c r="UN8" i="28"/>
  <c r="UM8" i="28"/>
  <c r="UK8" i="28"/>
  <c r="UJ8" i="28"/>
  <c r="UL8" i="28" s="1"/>
  <c r="TZ21" i="33"/>
  <c r="UI23" i="28"/>
  <c r="UI10" i="28"/>
  <c r="TZ13" i="33"/>
  <c r="TZ11" i="33"/>
  <c r="TX8" i="33"/>
  <c r="UO8" i="28"/>
  <c r="TZ9" i="33"/>
  <c r="UI9" i="28"/>
  <c r="UF23" i="28"/>
  <c r="TY23" i="28"/>
  <c r="TX23" i="28"/>
  <c r="TZ23" i="28" s="1"/>
  <c r="UF22" i="28"/>
  <c r="UC22" i="28"/>
  <c r="TY22" i="28"/>
  <c r="TX22" i="28"/>
  <c r="UF21" i="28"/>
  <c r="UC21" i="28"/>
  <c r="TY21" i="28"/>
  <c r="TZ21" i="28" s="1"/>
  <c r="TX21" i="28"/>
  <c r="UF20" i="28"/>
  <c r="UC20" i="28"/>
  <c r="TY20" i="28"/>
  <c r="TX20" i="28"/>
  <c r="TZ20" i="28" s="1"/>
  <c r="UF18" i="28"/>
  <c r="UC18" i="28"/>
  <c r="TY18" i="28"/>
  <c r="TZ18" i="28" s="1"/>
  <c r="TX18" i="28"/>
  <c r="UF13" i="28"/>
  <c r="UC13" i="28"/>
  <c r="TY13" i="28"/>
  <c r="TZ13" i="28" s="1"/>
  <c r="TX13" i="28"/>
  <c r="UF16" i="28"/>
  <c r="UC16" i="28"/>
  <c r="TY16" i="28"/>
  <c r="TX16" i="28"/>
  <c r="TZ16" i="28" s="1"/>
  <c r="UF17" i="28"/>
  <c r="UC17" i="28"/>
  <c r="TY17" i="28"/>
  <c r="TX17" i="28"/>
  <c r="UF12" i="28"/>
  <c r="UC12" i="28"/>
  <c r="TY12" i="28"/>
  <c r="TX12" i="28"/>
  <c r="TZ12" i="28" s="1"/>
  <c r="UF15" i="28"/>
  <c r="UC15" i="28"/>
  <c r="TY15" i="28"/>
  <c r="TX15" i="28"/>
  <c r="TZ15" i="28" s="1"/>
  <c r="UF14" i="28"/>
  <c r="UC14" i="28"/>
  <c r="TY14" i="28"/>
  <c r="TX14" i="28"/>
  <c r="UF11" i="28"/>
  <c r="UC11" i="28"/>
  <c r="TY11" i="28"/>
  <c r="TZ11" i="28" s="1"/>
  <c r="TX11" i="28"/>
  <c r="UF10" i="28"/>
  <c r="UC10" i="28"/>
  <c r="TY10" i="28"/>
  <c r="TX10" i="28"/>
  <c r="UF9" i="28"/>
  <c r="UC9" i="28"/>
  <c r="TY9" i="28"/>
  <c r="TY8" i="28" s="1"/>
  <c r="TX9" i="28"/>
  <c r="UE8" i="28"/>
  <c r="UD8" i="28"/>
  <c r="UB8" i="28"/>
  <c r="UA8" i="28"/>
  <c r="TW23" i="33"/>
  <c r="TP23" i="33"/>
  <c r="TO23" i="33"/>
  <c r="TW22" i="33"/>
  <c r="TT22" i="33"/>
  <c r="TP22" i="33"/>
  <c r="TQ22" i="33" s="1"/>
  <c r="TO22" i="33"/>
  <c r="TW21" i="33"/>
  <c r="TT21" i="33"/>
  <c r="TP21" i="33"/>
  <c r="TQ21" i="33" s="1"/>
  <c r="TO21" i="33"/>
  <c r="TW20" i="33"/>
  <c r="TT20" i="33"/>
  <c r="TP20" i="33"/>
  <c r="TO20" i="33"/>
  <c r="TW18" i="33"/>
  <c r="TT18" i="33"/>
  <c r="TP18" i="33"/>
  <c r="TQ18" i="33" s="1"/>
  <c r="TO18" i="33"/>
  <c r="TW13" i="33"/>
  <c r="TT13" i="33"/>
  <c r="TP13" i="33"/>
  <c r="TP8" i="33" s="1"/>
  <c r="TQ8" i="33" s="1"/>
  <c r="TO13" i="33"/>
  <c r="TW16" i="33"/>
  <c r="TT16" i="33"/>
  <c r="TP16" i="33"/>
  <c r="TQ16" i="33" s="1"/>
  <c r="TO16" i="33"/>
  <c r="TW17" i="33"/>
  <c r="TT17" i="33"/>
  <c r="TP17" i="33"/>
  <c r="TQ17" i="33"/>
  <c r="TO17" i="33"/>
  <c r="TW11" i="33"/>
  <c r="TT11" i="33"/>
  <c r="TP11" i="33"/>
  <c r="TO11" i="33"/>
  <c r="TQ11" i="33" s="1"/>
  <c r="TW15" i="33"/>
  <c r="TT15" i="33"/>
  <c r="TP15" i="33"/>
  <c r="TO15" i="33"/>
  <c r="TW14" i="33"/>
  <c r="TT14" i="33"/>
  <c r="TP14" i="33"/>
  <c r="TQ14" i="33" s="1"/>
  <c r="TO14" i="33"/>
  <c r="TW12" i="33"/>
  <c r="TT12" i="33"/>
  <c r="TP12" i="33"/>
  <c r="TO12" i="33"/>
  <c r="TQ12" i="33" s="1"/>
  <c r="TW10" i="33"/>
  <c r="TT10" i="33"/>
  <c r="TP10" i="33"/>
  <c r="TO10" i="33"/>
  <c r="TQ10" i="33" s="1"/>
  <c r="TW9" i="33"/>
  <c r="TT9" i="33"/>
  <c r="TP9" i="33"/>
  <c r="TQ9" i="33" s="1"/>
  <c r="TO9" i="33"/>
  <c r="TV8" i="33"/>
  <c r="TW8" i="33"/>
  <c r="TU8" i="33"/>
  <c r="TS8" i="33"/>
  <c r="TR8" i="33"/>
  <c r="TQ20" i="33"/>
  <c r="TQ23" i="33"/>
  <c r="TZ22" i="28"/>
  <c r="TZ14" i="28"/>
  <c r="TQ15" i="33"/>
  <c r="TO8" i="33"/>
  <c r="TT8" i="33"/>
  <c r="TZ17" i="28"/>
  <c r="UC8" i="28"/>
  <c r="TZ9" i="28"/>
  <c r="TW23" i="28"/>
  <c r="TP23" i="28"/>
  <c r="TO23" i="28"/>
  <c r="TW22" i="28"/>
  <c r="TT22" i="28"/>
  <c r="TP22" i="28"/>
  <c r="TQ22" i="28" s="1"/>
  <c r="TO22" i="28"/>
  <c r="TW21" i="28"/>
  <c r="TT21" i="28"/>
  <c r="TP21" i="28"/>
  <c r="TO21" i="28"/>
  <c r="TW20" i="28"/>
  <c r="TT20" i="28"/>
  <c r="TP20" i="28"/>
  <c r="TO20" i="28"/>
  <c r="TQ20" i="28" s="1"/>
  <c r="TW18" i="28"/>
  <c r="TT18" i="28"/>
  <c r="TP18" i="28"/>
  <c r="TQ18" i="28" s="1"/>
  <c r="TO18" i="28"/>
  <c r="TW13" i="28"/>
  <c r="TT13" i="28"/>
  <c r="TP13" i="28"/>
  <c r="TO13" i="28"/>
  <c r="TW16" i="28"/>
  <c r="TT16" i="28"/>
  <c r="TP16" i="28"/>
  <c r="TO16" i="28"/>
  <c r="TQ16" i="28" s="1"/>
  <c r="TW17" i="28"/>
  <c r="TT17" i="28"/>
  <c r="TP17" i="28"/>
  <c r="TQ17" i="28" s="1"/>
  <c r="TO17" i="28"/>
  <c r="TW12" i="28"/>
  <c r="TT12" i="28"/>
  <c r="TP12" i="28"/>
  <c r="TO12" i="28"/>
  <c r="TQ12" i="28" s="1"/>
  <c r="TW15" i="28"/>
  <c r="TT15" i="28"/>
  <c r="TP15" i="28"/>
  <c r="TO15" i="28"/>
  <c r="TQ15" i="28" s="1"/>
  <c r="TW14" i="28"/>
  <c r="TT14" i="28"/>
  <c r="TP14" i="28"/>
  <c r="TQ14" i="28" s="1"/>
  <c r="TO14" i="28"/>
  <c r="TW11" i="28"/>
  <c r="TT11" i="28"/>
  <c r="TP11" i="28"/>
  <c r="TQ11" i="28" s="1"/>
  <c r="TO11" i="28"/>
  <c r="TW10" i="28"/>
  <c r="TT10" i="28"/>
  <c r="TP10" i="28"/>
  <c r="TO10" i="28"/>
  <c r="TW9" i="28"/>
  <c r="TT9" i="28"/>
  <c r="TP9" i="28"/>
  <c r="TP8" i="28" s="1"/>
  <c r="TO9" i="28"/>
  <c r="TV8" i="28"/>
  <c r="TW8" i="28" s="1"/>
  <c r="TU8" i="28"/>
  <c r="TS8" i="28"/>
  <c r="TR8" i="28"/>
  <c r="TT8" i="28" s="1"/>
  <c r="TN23" i="33"/>
  <c r="TG23" i="33"/>
  <c r="TF23" i="33"/>
  <c r="TN22" i="33"/>
  <c r="TK22" i="33"/>
  <c r="TG22" i="33"/>
  <c r="TF22" i="33"/>
  <c r="TH22" i="33" s="1"/>
  <c r="TN21" i="33"/>
  <c r="TK21" i="33"/>
  <c r="TG21" i="33"/>
  <c r="TH21" i="33" s="1"/>
  <c r="TF21" i="33"/>
  <c r="TN20" i="33"/>
  <c r="TK20" i="33"/>
  <c r="TG20" i="33"/>
  <c r="TF20" i="33"/>
  <c r="TN18" i="33"/>
  <c r="TK18" i="33"/>
  <c r="TG18" i="33"/>
  <c r="TF18" i="33"/>
  <c r="TN13" i="33"/>
  <c r="TK13" i="33"/>
  <c r="TG13" i="33"/>
  <c r="TH13" i="33" s="1"/>
  <c r="TF13" i="33"/>
  <c r="TN16" i="33"/>
  <c r="TK16" i="33"/>
  <c r="TG16" i="33"/>
  <c r="TF16" i="33"/>
  <c r="TN17" i="33"/>
  <c r="TK17" i="33"/>
  <c r="TG17" i="33"/>
  <c r="TF17" i="33"/>
  <c r="TN11" i="33"/>
  <c r="TK11" i="33"/>
  <c r="TG11" i="33"/>
  <c r="TH11" i="33" s="1"/>
  <c r="TF11" i="33"/>
  <c r="TN15" i="33"/>
  <c r="TK15" i="33"/>
  <c r="TG15" i="33"/>
  <c r="TH15" i="33" s="1"/>
  <c r="TF15" i="33"/>
  <c r="TN14" i="33"/>
  <c r="TK14" i="33"/>
  <c r="TG14" i="33"/>
  <c r="TF14" i="33"/>
  <c r="TH14" i="33" s="1"/>
  <c r="TN12" i="33"/>
  <c r="TK12" i="33"/>
  <c r="TG12" i="33"/>
  <c r="TH12" i="33" s="1"/>
  <c r="TF12" i="33"/>
  <c r="TN10" i="33"/>
  <c r="TK10" i="33"/>
  <c r="TG10" i="33"/>
  <c r="TG8" i="33" s="1"/>
  <c r="TF10" i="33"/>
  <c r="TN9" i="33"/>
  <c r="TK9" i="33"/>
  <c r="TG9" i="33"/>
  <c r="TF9" i="33"/>
  <c r="TF8" i="33" s="1"/>
  <c r="TM8" i="33"/>
  <c r="TN8" i="33" s="1"/>
  <c r="TL8" i="33"/>
  <c r="TJ8" i="33"/>
  <c r="TK8" i="33"/>
  <c r="TI8" i="33"/>
  <c r="TH20" i="33"/>
  <c r="TH23" i="33"/>
  <c r="TQ21" i="28"/>
  <c r="TQ23" i="28"/>
  <c r="TH16" i="33"/>
  <c r="TQ10" i="28"/>
  <c r="TQ13" i="28"/>
  <c r="TQ9" i="28"/>
  <c r="TE23" i="33"/>
  <c r="SX23" i="33"/>
  <c r="SW23" i="33"/>
  <c r="TE22" i="33"/>
  <c r="TB22" i="33"/>
  <c r="SX22" i="33"/>
  <c r="SY22" i="33" s="1"/>
  <c r="SW22" i="33"/>
  <c r="TE21" i="33"/>
  <c r="TB21" i="33"/>
  <c r="SX21" i="33"/>
  <c r="SY21" i="33" s="1"/>
  <c r="SW21" i="33"/>
  <c r="TE20" i="33"/>
  <c r="TB20" i="33"/>
  <c r="SX20" i="33"/>
  <c r="SW20" i="33"/>
  <c r="TE18" i="33"/>
  <c r="TB18" i="33"/>
  <c r="SX18" i="33"/>
  <c r="SW18" i="33"/>
  <c r="TE13" i="33"/>
  <c r="TB13" i="33"/>
  <c r="SX13" i="33"/>
  <c r="SY13" i="33" s="1"/>
  <c r="SW13" i="33"/>
  <c r="TE16" i="33"/>
  <c r="TB16" i="33"/>
  <c r="SX16" i="33"/>
  <c r="SW16" i="33"/>
  <c r="TE17" i="33"/>
  <c r="TB17" i="33"/>
  <c r="SX17" i="33"/>
  <c r="SW17" i="33"/>
  <c r="TE11" i="33"/>
  <c r="TB11" i="33"/>
  <c r="SX11" i="33"/>
  <c r="SW11" i="33"/>
  <c r="TE15" i="33"/>
  <c r="TB15" i="33"/>
  <c r="SX15" i="33"/>
  <c r="SW15" i="33"/>
  <c r="TE14" i="33"/>
  <c r="TB14" i="33"/>
  <c r="SX14" i="33"/>
  <c r="SY14" i="33" s="1"/>
  <c r="SW14" i="33"/>
  <c r="TE12" i="33"/>
  <c r="TB12" i="33"/>
  <c r="SX12" i="33"/>
  <c r="SW12" i="33"/>
  <c r="SY12" i="33" s="1"/>
  <c r="TE10" i="33"/>
  <c r="TB10" i="33"/>
  <c r="SX10" i="33"/>
  <c r="SW10" i="33"/>
  <c r="SY10" i="33" s="1"/>
  <c r="TE9" i="33"/>
  <c r="TB9" i="33"/>
  <c r="SX9" i="33"/>
  <c r="SY9" i="33" s="1"/>
  <c r="SW9" i="33"/>
  <c r="TD8" i="33"/>
  <c r="TE8" i="33" s="1"/>
  <c r="TC8" i="33"/>
  <c r="TA8" i="33"/>
  <c r="TB8" i="33" s="1"/>
  <c r="SZ8" i="33"/>
  <c r="TN23" i="28"/>
  <c r="TG23" i="28"/>
  <c r="TF23" i="28"/>
  <c r="TN22" i="28"/>
  <c r="TK22" i="28"/>
  <c r="TG22" i="28"/>
  <c r="TH22" i="28" s="1"/>
  <c r="TF22" i="28"/>
  <c r="TN21" i="28"/>
  <c r="TK21" i="28"/>
  <c r="TG21" i="28"/>
  <c r="TF21" i="28"/>
  <c r="TH21" i="28" s="1"/>
  <c r="TN20" i="28"/>
  <c r="TK20" i="28"/>
  <c r="TG20" i="28"/>
  <c r="TF20" i="28"/>
  <c r="TH20" i="28" s="1"/>
  <c r="TN18" i="28"/>
  <c r="TK18" i="28"/>
  <c r="TG18" i="28"/>
  <c r="TH18" i="28" s="1"/>
  <c r="TF18" i="28"/>
  <c r="TN13" i="28"/>
  <c r="TK13" i="28"/>
  <c r="TG13" i="28"/>
  <c r="TF13" i="28"/>
  <c r="TN16" i="28"/>
  <c r="TK16" i="28"/>
  <c r="TG16" i="28"/>
  <c r="TF16" i="28"/>
  <c r="TH16" i="28" s="1"/>
  <c r="TN17" i="28"/>
  <c r="TK17" i="28"/>
  <c r="TG17" i="28"/>
  <c r="TH17" i="28" s="1"/>
  <c r="TF17" i="28"/>
  <c r="TN12" i="28"/>
  <c r="TK12" i="28"/>
  <c r="TG12" i="28"/>
  <c r="TF12" i="28"/>
  <c r="TH12" i="28" s="1"/>
  <c r="TN15" i="28"/>
  <c r="TK15" i="28"/>
  <c r="TG15" i="28"/>
  <c r="TF15" i="28"/>
  <c r="TH15" i="28" s="1"/>
  <c r="TN14" i="28"/>
  <c r="TK14" i="28"/>
  <c r="TG14" i="28"/>
  <c r="TF14" i="28"/>
  <c r="TN11" i="28"/>
  <c r="TK11" i="28"/>
  <c r="TG11" i="28"/>
  <c r="TF11" i="28"/>
  <c r="TN10" i="28"/>
  <c r="TK10" i="28"/>
  <c r="TG10" i="28"/>
  <c r="TF10" i="28"/>
  <c r="TN9" i="28"/>
  <c r="TK9" i="28"/>
  <c r="TG9" i="28"/>
  <c r="TH9" i="28" s="1"/>
  <c r="TF9" i="28"/>
  <c r="TM8" i="28"/>
  <c r="TN8" i="28" s="1"/>
  <c r="TL8" i="28"/>
  <c r="TJ8" i="28"/>
  <c r="TI8" i="28"/>
  <c r="TK8" i="28" s="1"/>
  <c r="SY16" i="33"/>
  <c r="SY20" i="33"/>
  <c r="SY17" i="33"/>
  <c r="SY18" i="33"/>
  <c r="SY23" i="33"/>
  <c r="TH14" i="28"/>
  <c r="TH23" i="28"/>
  <c r="SY11" i="33"/>
  <c r="SY15" i="33"/>
  <c r="TG8" i="28"/>
  <c r="SV23" i="33"/>
  <c r="SO23" i="33"/>
  <c r="SP23" i="33" s="1"/>
  <c r="SN23" i="33"/>
  <c r="SV22" i="33"/>
  <c r="SS22" i="33"/>
  <c r="SO22" i="33"/>
  <c r="SN22" i="33"/>
  <c r="SV21" i="33"/>
  <c r="SS21" i="33"/>
  <c r="SO21" i="33"/>
  <c r="SP21" i="33" s="1"/>
  <c r="SN21" i="33"/>
  <c r="SV20" i="33"/>
  <c r="SS20" i="33"/>
  <c r="SO20" i="33"/>
  <c r="SN20" i="33"/>
  <c r="SV18" i="33"/>
  <c r="SS18" i="33"/>
  <c r="SO18" i="33"/>
  <c r="SN18" i="33"/>
  <c r="SP18" i="33" s="1"/>
  <c r="SV13" i="33"/>
  <c r="SS13" i="33"/>
  <c r="SO13" i="33"/>
  <c r="SP13" i="33" s="1"/>
  <c r="SN13" i="33"/>
  <c r="SV16" i="33"/>
  <c r="SS16" i="33"/>
  <c r="SO16" i="33"/>
  <c r="SN16" i="33"/>
  <c r="SV17" i="33"/>
  <c r="SS17" i="33"/>
  <c r="SO17" i="33"/>
  <c r="SP17" i="33"/>
  <c r="SN17" i="33"/>
  <c r="SV11" i="33"/>
  <c r="SS11" i="33"/>
  <c r="SO11" i="33"/>
  <c r="SP11" i="33" s="1"/>
  <c r="SN11" i="33"/>
  <c r="SV15" i="33"/>
  <c r="SS15" i="33"/>
  <c r="SO15" i="33"/>
  <c r="SN15" i="33"/>
  <c r="SP15" i="33" s="1"/>
  <c r="SV14" i="33"/>
  <c r="SS14" i="33"/>
  <c r="SO14" i="33"/>
  <c r="SP14" i="33" s="1"/>
  <c r="SN14" i="33"/>
  <c r="SV12" i="33"/>
  <c r="SS12" i="33"/>
  <c r="SO12" i="33"/>
  <c r="SP12" i="33" s="1"/>
  <c r="SN12" i="33"/>
  <c r="SV10" i="33"/>
  <c r="SS10" i="33"/>
  <c r="SO10" i="33"/>
  <c r="SN10" i="33"/>
  <c r="SV9" i="33"/>
  <c r="SS9" i="33"/>
  <c r="SO9" i="33"/>
  <c r="SP9" i="33" s="1"/>
  <c r="SN9" i="33"/>
  <c r="SU8" i="33"/>
  <c r="SV8" i="33"/>
  <c r="ST8" i="33"/>
  <c r="SR8" i="33"/>
  <c r="SS8" i="33" s="1"/>
  <c r="SQ8" i="33"/>
  <c r="TB17" i="28"/>
  <c r="TE23" i="28"/>
  <c r="SX23" i="28"/>
  <c r="SW23" i="28"/>
  <c r="TE22" i="28"/>
  <c r="TB22" i="28"/>
  <c r="SX22" i="28"/>
  <c r="SY22" i="28" s="1"/>
  <c r="SW22" i="28"/>
  <c r="TE21" i="28"/>
  <c r="TB21" i="28"/>
  <c r="SX21" i="28"/>
  <c r="SW21" i="28"/>
  <c r="TE20" i="28"/>
  <c r="TB20" i="28"/>
  <c r="SX20" i="28"/>
  <c r="SW20" i="28"/>
  <c r="TE18" i="28"/>
  <c r="TB18" i="28"/>
  <c r="SX18" i="28"/>
  <c r="SW18" i="28"/>
  <c r="TE13" i="28"/>
  <c r="TB13" i="28"/>
  <c r="SX13" i="28"/>
  <c r="SW13" i="28"/>
  <c r="TE16" i="28"/>
  <c r="TB16" i="28"/>
  <c r="SX16" i="28"/>
  <c r="SW16" i="28"/>
  <c r="SY16" i="28" s="1"/>
  <c r="TE17" i="28"/>
  <c r="SX17" i="28"/>
  <c r="SW17" i="28"/>
  <c r="TE12" i="28"/>
  <c r="TB12" i="28"/>
  <c r="SX12" i="28"/>
  <c r="SY12" i="28" s="1"/>
  <c r="SW12" i="28"/>
  <c r="TE15" i="28"/>
  <c r="TB15" i="28"/>
  <c r="SX15" i="28"/>
  <c r="SY15" i="28" s="1"/>
  <c r="SW15" i="28"/>
  <c r="TE14" i="28"/>
  <c r="TB14" i="28"/>
  <c r="SX14" i="28"/>
  <c r="SY14" i="28" s="1"/>
  <c r="SW14" i="28"/>
  <c r="TE11" i="28"/>
  <c r="TB11" i="28"/>
  <c r="SX11" i="28"/>
  <c r="SY11" i="28" s="1"/>
  <c r="SW11" i="28"/>
  <c r="TE10" i="28"/>
  <c r="TB10" i="28"/>
  <c r="SX10" i="28"/>
  <c r="SX8" i="28" s="1"/>
  <c r="SY8" i="28" s="1"/>
  <c r="SW10" i="28"/>
  <c r="TE9" i="28"/>
  <c r="TB9" i="28"/>
  <c r="SX9" i="28"/>
  <c r="SW9" i="28"/>
  <c r="SY9" i="28" s="1"/>
  <c r="TD8" i="28"/>
  <c r="TC8" i="28"/>
  <c r="TA8" i="28"/>
  <c r="TB8" i="28" s="1"/>
  <c r="SZ8" i="28"/>
  <c r="SP16" i="33"/>
  <c r="SP20" i="33"/>
  <c r="TE8" i="28"/>
  <c r="SY21" i="28"/>
  <c r="SY17" i="28"/>
  <c r="SY13" i="28"/>
  <c r="SY18" i="28"/>
  <c r="SY23" i="28"/>
  <c r="SY20" i="28"/>
  <c r="SW8" i="28"/>
  <c r="SJ18" i="33"/>
  <c r="SJ17" i="33"/>
  <c r="SV23" i="28"/>
  <c r="SO23" i="28"/>
  <c r="SN23" i="28"/>
  <c r="SV22" i="28"/>
  <c r="SS22" i="28"/>
  <c r="SO22" i="28"/>
  <c r="SN22" i="28"/>
  <c r="SV21" i="28"/>
  <c r="SS21" i="28"/>
  <c r="SO21" i="28"/>
  <c r="SP21" i="28" s="1"/>
  <c r="SN21" i="28"/>
  <c r="SV20" i="28"/>
  <c r="SS20" i="28"/>
  <c r="SO20" i="28"/>
  <c r="SN20" i="28"/>
  <c r="SV18" i="28"/>
  <c r="SS18" i="28"/>
  <c r="SO18" i="28"/>
  <c r="SN18" i="28"/>
  <c r="SV13" i="28"/>
  <c r="SS13" i="28"/>
  <c r="SO13" i="28"/>
  <c r="SP13" i="28" s="1"/>
  <c r="SN13" i="28"/>
  <c r="SV16" i="28"/>
  <c r="SS16" i="28"/>
  <c r="SO16" i="28"/>
  <c r="SN16" i="28"/>
  <c r="SV17" i="28"/>
  <c r="SS17" i="28"/>
  <c r="SO17" i="28"/>
  <c r="SN17" i="28"/>
  <c r="SV12" i="28"/>
  <c r="SS12" i="28"/>
  <c r="SO12" i="28"/>
  <c r="SP12" i="28" s="1"/>
  <c r="SN12" i="28"/>
  <c r="SV15" i="28"/>
  <c r="SS15" i="28"/>
  <c r="SO15" i="28"/>
  <c r="SN15" i="28"/>
  <c r="SV14" i="28"/>
  <c r="SS14" i="28"/>
  <c r="SO14" i="28"/>
  <c r="SN14" i="28"/>
  <c r="SV11" i="28"/>
  <c r="SS11" i="28"/>
  <c r="SO11" i="28"/>
  <c r="SN11" i="28"/>
  <c r="SV10" i="28"/>
  <c r="SS10" i="28"/>
  <c r="SO10" i="28"/>
  <c r="SN10" i="28"/>
  <c r="SV9" i="28"/>
  <c r="SS9" i="28"/>
  <c r="SO9" i="28"/>
  <c r="SN9" i="28"/>
  <c r="SN8" i="28" s="1"/>
  <c r="SU8" i="28"/>
  <c r="ST8" i="28"/>
  <c r="SV8" i="28" s="1"/>
  <c r="SR8" i="28"/>
  <c r="SS8" i="28" s="1"/>
  <c r="SQ8" i="28"/>
  <c r="SD17" i="33"/>
  <c r="SM23" i="33"/>
  <c r="SF23" i="33"/>
  <c r="SE23" i="33"/>
  <c r="SM22" i="33"/>
  <c r="SJ22" i="33"/>
  <c r="SF22" i="33"/>
  <c r="SE22" i="33"/>
  <c r="SM21" i="33"/>
  <c r="SJ21" i="33"/>
  <c r="SF21" i="33"/>
  <c r="SG21" i="33" s="1"/>
  <c r="SE21" i="33"/>
  <c r="SM20" i="33"/>
  <c r="SJ20" i="33"/>
  <c r="SF20" i="33"/>
  <c r="SE20" i="33"/>
  <c r="SM18" i="33"/>
  <c r="SF18" i="33"/>
  <c r="SE18" i="33"/>
  <c r="SG18" i="33" s="1"/>
  <c r="SM13" i="33"/>
  <c r="SJ13" i="33"/>
  <c r="SF13" i="33"/>
  <c r="SG13" i="33" s="1"/>
  <c r="SE13" i="33"/>
  <c r="SM16" i="33"/>
  <c r="SJ16" i="33"/>
  <c r="SF16" i="33"/>
  <c r="SE16" i="33"/>
  <c r="SM17" i="33"/>
  <c r="SF17" i="33"/>
  <c r="SG17" i="33" s="1"/>
  <c r="SE17" i="33"/>
  <c r="SM11" i="33"/>
  <c r="SJ11" i="33"/>
  <c r="SF11" i="33"/>
  <c r="SG11" i="33" s="1"/>
  <c r="SE11" i="33"/>
  <c r="SE8" i="33" s="1"/>
  <c r="SM15" i="33"/>
  <c r="SJ15" i="33"/>
  <c r="SF15" i="33"/>
  <c r="SE15" i="33"/>
  <c r="SM14" i="33"/>
  <c r="SJ14" i="33"/>
  <c r="SF14" i="33"/>
  <c r="SE14" i="33"/>
  <c r="SM12" i="33"/>
  <c r="SJ12" i="33"/>
  <c r="SF12" i="33"/>
  <c r="SG12" i="33" s="1"/>
  <c r="SE12" i="33"/>
  <c r="SM10" i="33"/>
  <c r="SJ10" i="33"/>
  <c r="SF10" i="33"/>
  <c r="SE10" i="33"/>
  <c r="SM9" i="33"/>
  <c r="SJ9" i="33"/>
  <c r="SF9" i="33"/>
  <c r="SE9" i="33"/>
  <c r="SL8" i="33"/>
  <c r="SK8" i="33"/>
  <c r="SM8" i="33"/>
  <c r="SI8" i="33"/>
  <c r="SJ8" i="33" s="1"/>
  <c r="SH8" i="33"/>
  <c r="SG20" i="33"/>
  <c r="SG23" i="33"/>
  <c r="SP20" i="28"/>
  <c r="SG10" i="33"/>
  <c r="SG15" i="33"/>
  <c r="SP17" i="28"/>
  <c r="SP23" i="28"/>
  <c r="SP10" i="28"/>
  <c r="SG14" i="33"/>
  <c r="SG16" i="33"/>
  <c r="SP9" i="28"/>
  <c r="SP18" i="28"/>
  <c r="SP15" i="28"/>
  <c r="SP16" i="28"/>
  <c r="SG9" i="33"/>
  <c r="SM23" i="28"/>
  <c r="SF23" i="28"/>
  <c r="SG23" i="28" s="1"/>
  <c r="SE23" i="28"/>
  <c r="SM22" i="28"/>
  <c r="SJ22" i="28"/>
  <c r="SF22" i="28"/>
  <c r="SG22" i="28" s="1"/>
  <c r="SE22" i="28"/>
  <c r="SM21" i="28"/>
  <c r="SJ21" i="28"/>
  <c r="SF21" i="28"/>
  <c r="SE21" i="28"/>
  <c r="SG21" i="28" s="1"/>
  <c r="SM20" i="28"/>
  <c r="SJ20" i="28"/>
  <c r="SF20" i="28"/>
  <c r="SG20" i="28" s="1"/>
  <c r="SE20" i="28"/>
  <c r="SM13" i="28"/>
  <c r="SJ13" i="28"/>
  <c r="SF13" i="28"/>
  <c r="SG13" i="28" s="1"/>
  <c r="SE13" i="28"/>
  <c r="SM17" i="28"/>
  <c r="SJ17" i="28"/>
  <c r="SF17" i="28"/>
  <c r="SE17" i="28"/>
  <c r="SG17" i="28" s="1"/>
  <c r="SM16" i="28"/>
  <c r="SJ16" i="28"/>
  <c r="SF16" i="28"/>
  <c r="SG16" i="28" s="1"/>
  <c r="SE16" i="28"/>
  <c r="SM18" i="28"/>
  <c r="SJ18" i="28"/>
  <c r="SF18" i="28"/>
  <c r="SG18" i="28" s="1"/>
  <c r="SE18" i="28"/>
  <c r="SM12" i="28"/>
  <c r="SJ12" i="28"/>
  <c r="SF12" i="28"/>
  <c r="SE12" i="28"/>
  <c r="SM15" i="28"/>
  <c r="SJ15" i="28"/>
  <c r="SF15" i="28"/>
  <c r="SG15" i="28" s="1"/>
  <c r="SE15" i="28"/>
  <c r="SM14" i="28"/>
  <c r="SJ14" i="28"/>
  <c r="SF14" i="28"/>
  <c r="SG14" i="28" s="1"/>
  <c r="SE14" i="28"/>
  <c r="SM11" i="28"/>
  <c r="SJ11" i="28"/>
  <c r="SF11" i="28"/>
  <c r="SE11" i="28"/>
  <c r="SG11" i="28" s="1"/>
  <c r="SM10" i="28"/>
  <c r="SJ10" i="28"/>
  <c r="SF10" i="28"/>
  <c r="SG10" i="28" s="1"/>
  <c r="SE10" i="28"/>
  <c r="SM9" i="28"/>
  <c r="SJ9" i="28"/>
  <c r="SF9" i="28"/>
  <c r="SE9" i="28"/>
  <c r="SL8" i="28"/>
  <c r="SK8" i="28"/>
  <c r="SI8" i="28"/>
  <c r="SH8" i="28"/>
  <c r="SJ8" i="28" s="1"/>
  <c r="SD23" i="33"/>
  <c r="RW23" i="33"/>
  <c r="RV23" i="33"/>
  <c r="RX23" i="33" s="1"/>
  <c r="SD22" i="33"/>
  <c r="SA22" i="33"/>
  <c r="RW22" i="33"/>
  <c r="RV22" i="33"/>
  <c r="RX22" i="33" s="1"/>
  <c r="SD21" i="33"/>
  <c r="SA21" i="33"/>
  <c r="RW21" i="33"/>
  <c r="RX21" i="33" s="1"/>
  <c r="RV21" i="33"/>
  <c r="SD20" i="33"/>
  <c r="SA20" i="33"/>
  <c r="RW20" i="33"/>
  <c r="RV20" i="33"/>
  <c r="RX20" i="33" s="1"/>
  <c r="SD13" i="33"/>
  <c r="SA13" i="33"/>
  <c r="RW13" i="33"/>
  <c r="RV13" i="33"/>
  <c r="RX13" i="33" s="1"/>
  <c r="SD11" i="33"/>
  <c r="SA11" i="33"/>
  <c r="RW11" i="33"/>
  <c r="RX11" i="33" s="1"/>
  <c r="RV11" i="33"/>
  <c r="SA17" i="33"/>
  <c r="RW17" i="33"/>
  <c r="RX17" i="33" s="1"/>
  <c r="RV17" i="33"/>
  <c r="SD18" i="33"/>
  <c r="SA18" i="33"/>
  <c r="RW18" i="33"/>
  <c r="RV18" i="33"/>
  <c r="SD16" i="33"/>
  <c r="SA16" i="33"/>
  <c r="RW16" i="33"/>
  <c r="RV16" i="33"/>
  <c r="SD15" i="33"/>
  <c r="SA15" i="33"/>
  <c r="RW15" i="33"/>
  <c r="RV15" i="33"/>
  <c r="SD14" i="33"/>
  <c r="SA14" i="33"/>
  <c r="RW14" i="33"/>
  <c r="RX14" i="33" s="1"/>
  <c r="RV14" i="33"/>
  <c r="SD12" i="33"/>
  <c r="SA12" i="33"/>
  <c r="RW12" i="33"/>
  <c r="RV12" i="33"/>
  <c r="RV8" i="33" s="1"/>
  <c r="SD9" i="33"/>
  <c r="SA9" i="33"/>
  <c r="RW9" i="33"/>
  <c r="RW8" i="33" s="1"/>
  <c r="RX8" i="33" s="1"/>
  <c r="RV9" i="33"/>
  <c r="SD10" i="33"/>
  <c r="SA10" i="33"/>
  <c r="RW10" i="33"/>
  <c r="RV10" i="33"/>
  <c r="SC8" i="33"/>
  <c r="SD8" i="33" s="1"/>
  <c r="SB8" i="33"/>
  <c r="RZ8" i="33"/>
  <c r="RY8" i="33"/>
  <c r="RX18" i="33"/>
  <c r="SM8" i="28"/>
  <c r="RX15" i="33"/>
  <c r="RX12" i="33"/>
  <c r="RX9" i="33"/>
  <c r="SG12" i="28"/>
  <c r="RX10" i="33"/>
  <c r="SA17" i="28"/>
  <c r="SA13" i="28"/>
  <c r="SA16" i="28"/>
  <c r="RR16" i="33"/>
  <c r="RR11" i="33"/>
  <c r="RR17" i="33"/>
  <c r="RU23" i="33"/>
  <c r="RN23" i="33"/>
  <c r="RO23" i="33" s="1"/>
  <c r="RM23" i="33"/>
  <c r="RU22" i="33"/>
  <c r="RR22" i="33"/>
  <c r="RN22" i="33"/>
  <c r="RO22" i="33" s="1"/>
  <c r="RM22" i="33"/>
  <c r="RU21" i="33"/>
  <c r="RR21" i="33"/>
  <c r="RN21" i="33"/>
  <c r="RM21" i="33"/>
  <c r="RU20" i="33"/>
  <c r="RR20" i="33"/>
  <c r="RN20" i="33"/>
  <c r="RM20" i="33"/>
  <c r="RO20" i="33" s="1"/>
  <c r="RU13" i="33"/>
  <c r="RR13" i="33"/>
  <c r="RN13" i="33"/>
  <c r="RM13" i="33"/>
  <c r="RU11" i="33"/>
  <c r="RN11" i="33"/>
  <c r="RO11" i="33" s="1"/>
  <c r="RM11" i="33"/>
  <c r="RU17" i="33"/>
  <c r="RN17" i="33"/>
  <c r="RM17" i="33"/>
  <c r="RO17" i="33" s="1"/>
  <c r="RU18" i="33"/>
  <c r="RR18" i="33"/>
  <c r="RN18" i="33"/>
  <c r="RO18" i="33" s="1"/>
  <c r="RM18" i="33"/>
  <c r="RU16" i="33"/>
  <c r="RN16" i="33"/>
  <c r="RO16" i="33" s="1"/>
  <c r="RM16" i="33"/>
  <c r="RU15" i="33"/>
  <c r="RR15" i="33"/>
  <c r="RN15" i="33"/>
  <c r="RM15" i="33"/>
  <c r="RU14" i="33"/>
  <c r="RR14" i="33"/>
  <c r="RN14" i="33"/>
  <c r="RM14" i="33"/>
  <c r="RU12" i="33"/>
  <c r="RR12" i="33"/>
  <c r="RN12" i="33"/>
  <c r="RO12" i="33" s="1"/>
  <c r="RM12" i="33"/>
  <c r="RU9" i="33"/>
  <c r="RR9" i="33"/>
  <c r="RN9" i="33"/>
  <c r="RM9" i="33"/>
  <c r="RM8" i="33" s="1"/>
  <c r="RU10" i="33"/>
  <c r="RR10" i="33"/>
  <c r="RN10" i="33"/>
  <c r="RM10" i="33"/>
  <c r="RO10" i="33" s="1"/>
  <c r="RT8" i="33"/>
  <c r="RU8" i="33" s="1"/>
  <c r="RS8" i="33"/>
  <c r="RQ8" i="33"/>
  <c r="RR8" i="33"/>
  <c r="RP8" i="33"/>
  <c r="SD23" i="28"/>
  <c r="RW23" i="28"/>
  <c r="RV23" i="28"/>
  <c r="RX23" i="28" s="1"/>
  <c r="SD22" i="28"/>
  <c r="SA22" i="28"/>
  <c r="RW22" i="28"/>
  <c r="RV22" i="28"/>
  <c r="SD21" i="28"/>
  <c r="SA21" i="28"/>
  <c r="RW21" i="28"/>
  <c r="RV21" i="28"/>
  <c r="RX21" i="28" s="1"/>
  <c r="SD20" i="28"/>
  <c r="SA20" i="28"/>
  <c r="RW20" i="28"/>
  <c r="RV20" i="28"/>
  <c r="RX20" i="28" s="1"/>
  <c r="SD13" i="28"/>
  <c r="RW13" i="28"/>
  <c r="RV13" i="28"/>
  <c r="SD12" i="28"/>
  <c r="SA12" i="28"/>
  <c r="RW12" i="28"/>
  <c r="RV12" i="28"/>
  <c r="SD17" i="28"/>
  <c r="RW17" i="28"/>
  <c r="RV17" i="28"/>
  <c r="SD18" i="28"/>
  <c r="SA18" i="28"/>
  <c r="RW18" i="28"/>
  <c r="RV18" i="28"/>
  <c r="SD16" i="28"/>
  <c r="RW16" i="28"/>
  <c r="RX16" i="28" s="1"/>
  <c r="RV16" i="28"/>
  <c r="SD15" i="28"/>
  <c r="SA15" i="28"/>
  <c r="RW15" i="28"/>
  <c r="RX15" i="28" s="1"/>
  <c r="RV15" i="28"/>
  <c r="SD14" i="28"/>
  <c r="SA14" i="28"/>
  <c r="RW14" i="28"/>
  <c r="RX14" i="28" s="1"/>
  <c r="RV14" i="28"/>
  <c r="SD11" i="28"/>
  <c r="SA11" i="28"/>
  <c r="RW11" i="28"/>
  <c r="RX11" i="28" s="1"/>
  <c r="RV11" i="28"/>
  <c r="SD10" i="28"/>
  <c r="SA10" i="28"/>
  <c r="RW10" i="28"/>
  <c r="RX10" i="28" s="1"/>
  <c r="RV10" i="28"/>
  <c r="SD9" i="28"/>
  <c r="SA9" i="28"/>
  <c r="RW9" i="28"/>
  <c r="RX9" i="28" s="1"/>
  <c r="RV9" i="28"/>
  <c r="SC8" i="28"/>
  <c r="SB8" i="28"/>
  <c r="SD8" i="28" s="1"/>
  <c r="RZ8" i="28"/>
  <c r="RY8" i="28"/>
  <c r="RO21" i="33"/>
  <c r="RO13" i="33"/>
  <c r="RO15" i="33"/>
  <c r="RO14" i="33"/>
  <c r="RO9" i="33"/>
  <c r="RX13" i="28"/>
  <c r="RX18" i="28"/>
  <c r="RX12" i="28"/>
  <c r="RX17" i="28"/>
  <c r="SA8" i="28"/>
  <c r="RR18" i="28"/>
  <c r="RR17" i="28"/>
  <c r="RR12" i="28"/>
  <c r="RU23" i="28"/>
  <c r="RN23" i="28"/>
  <c r="RO23" i="28" s="1"/>
  <c r="RM23" i="28"/>
  <c r="RU22" i="28"/>
  <c r="RR22" i="28"/>
  <c r="RN22" i="28"/>
  <c r="RM22" i="28"/>
  <c r="RO22" i="28" s="1"/>
  <c r="RU21" i="28"/>
  <c r="RR21" i="28"/>
  <c r="RN21" i="28"/>
  <c r="RM21" i="28"/>
  <c r="RO21" i="28" s="1"/>
  <c r="RU20" i="28"/>
  <c r="RR20" i="28"/>
  <c r="RN20" i="28"/>
  <c r="RM20" i="28"/>
  <c r="RU13" i="28"/>
  <c r="RR13" i="28"/>
  <c r="RN13" i="28"/>
  <c r="RM13" i="28"/>
  <c r="RU12" i="28"/>
  <c r="RN12" i="28"/>
  <c r="RM12" i="28"/>
  <c r="RU17" i="28"/>
  <c r="RN17" i="28"/>
  <c r="RM17" i="28"/>
  <c r="RU18" i="28"/>
  <c r="RN18" i="28"/>
  <c r="RM18" i="28"/>
  <c r="RU16" i="28"/>
  <c r="RR16" i="28"/>
  <c r="RN16" i="28"/>
  <c r="RO16" i="28" s="1"/>
  <c r="RM16" i="28"/>
  <c r="RU15" i="28"/>
  <c r="RR15" i="28"/>
  <c r="RN15" i="28"/>
  <c r="RO15" i="28" s="1"/>
  <c r="RM15" i="28"/>
  <c r="RU14" i="28"/>
  <c r="RR14" i="28"/>
  <c r="RN14" i="28"/>
  <c r="RO14" i="28" s="1"/>
  <c r="RM14" i="28"/>
  <c r="RU11" i="28"/>
  <c r="RR11" i="28"/>
  <c r="RN11" i="28"/>
  <c r="RO11" i="28" s="1"/>
  <c r="RM11" i="28"/>
  <c r="RU10" i="28"/>
  <c r="RR10" i="28"/>
  <c r="RN10" i="28"/>
  <c r="RO10" i="28" s="1"/>
  <c r="RM10" i="28"/>
  <c r="RU9" i="28"/>
  <c r="RR9" i="28"/>
  <c r="RN9" i="28"/>
  <c r="RM9" i="28"/>
  <c r="RT8" i="28"/>
  <c r="RS8" i="28"/>
  <c r="RQ8" i="28"/>
  <c r="RP8" i="28"/>
  <c r="QZ18" i="33"/>
  <c r="RL23" i="33"/>
  <c r="RE23" i="33"/>
  <c r="RF23" i="33" s="1"/>
  <c r="RD23" i="33"/>
  <c r="RL22" i="33"/>
  <c r="RI22" i="33"/>
  <c r="RE22" i="33"/>
  <c r="RF22" i="33" s="1"/>
  <c r="RD22" i="33"/>
  <c r="RL21" i="33"/>
  <c r="RI21" i="33"/>
  <c r="RE21" i="33"/>
  <c r="RF21" i="33" s="1"/>
  <c r="RD21" i="33"/>
  <c r="RL20" i="33"/>
  <c r="RI20" i="33"/>
  <c r="RE20" i="33"/>
  <c r="RD20" i="33"/>
  <c r="RL13" i="33"/>
  <c r="RI13" i="33"/>
  <c r="RE13" i="33"/>
  <c r="RF13" i="33" s="1"/>
  <c r="RD13" i="33"/>
  <c r="RL11" i="33"/>
  <c r="RI11" i="33"/>
  <c r="RE11" i="33"/>
  <c r="RF11" i="33" s="1"/>
  <c r="RD11" i="33"/>
  <c r="RL17" i="33"/>
  <c r="RI17" i="33"/>
  <c r="RE17" i="33"/>
  <c r="RF17" i="33" s="1"/>
  <c r="RD17" i="33"/>
  <c r="RL18" i="33"/>
  <c r="RI18" i="33"/>
  <c r="RE18" i="33"/>
  <c r="RF18" i="33" s="1"/>
  <c r="RD18" i="33"/>
  <c r="RL16" i="33"/>
  <c r="RI16" i="33"/>
  <c r="RE16" i="33"/>
  <c r="RF16" i="33" s="1"/>
  <c r="RD16" i="33"/>
  <c r="RL15" i="33"/>
  <c r="RI15" i="33"/>
  <c r="RE15" i="33"/>
  <c r="RD15" i="33"/>
  <c r="RL14" i="33"/>
  <c r="RI14" i="33"/>
  <c r="RE14" i="33"/>
  <c r="RF14" i="33" s="1"/>
  <c r="RD14" i="33"/>
  <c r="RL12" i="33"/>
  <c r="RI12" i="33"/>
  <c r="RE12" i="33"/>
  <c r="RF12" i="33" s="1"/>
  <c r="RD12" i="33"/>
  <c r="RL9" i="33"/>
  <c r="RI9" i="33"/>
  <c r="RE9" i="33"/>
  <c r="RF9" i="33" s="1"/>
  <c r="RD9" i="33"/>
  <c r="RL10" i="33"/>
  <c r="RI10" i="33"/>
  <c r="RE10" i="33"/>
  <c r="RF10" i="33" s="1"/>
  <c r="RD10" i="33"/>
  <c r="RK8" i="33"/>
  <c r="RJ8" i="33"/>
  <c r="RL8" i="33"/>
  <c r="RH8" i="33"/>
  <c r="RI8" i="33" s="1"/>
  <c r="RG8" i="33"/>
  <c r="RF20" i="33"/>
  <c r="RO20" i="28"/>
  <c r="RO13" i="28"/>
  <c r="RO17" i="28"/>
  <c r="RF15" i="33"/>
  <c r="RD8" i="33"/>
  <c r="RO18" i="28"/>
  <c r="RU8" i="28"/>
  <c r="RO12" i="28"/>
  <c r="RR8" i="28"/>
  <c r="QZ9" i="33"/>
  <c r="QZ12" i="33"/>
  <c r="QZ14" i="33"/>
  <c r="QZ15" i="33"/>
  <c r="QZ16" i="33"/>
  <c r="QZ17" i="33"/>
  <c r="QZ11" i="33"/>
  <c r="RI13" i="28"/>
  <c r="QZ13" i="33"/>
  <c r="RL23" i="28"/>
  <c r="RE23" i="28"/>
  <c r="RD23" i="28"/>
  <c r="RF23" i="28" s="1"/>
  <c r="RL22" i="28"/>
  <c r="RI22" i="28"/>
  <c r="RE22" i="28"/>
  <c r="RD22" i="28"/>
  <c r="RL21" i="28"/>
  <c r="RI21" i="28"/>
  <c r="RE21" i="28"/>
  <c r="RD21" i="28"/>
  <c r="RL20" i="28"/>
  <c r="RI20" i="28"/>
  <c r="RE20" i="28"/>
  <c r="RD20" i="28"/>
  <c r="RF20" i="28" s="1"/>
  <c r="RL17" i="28"/>
  <c r="RI17" i="28"/>
  <c r="RE17" i="28"/>
  <c r="RD17" i="28"/>
  <c r="RF17" i="28" s="1"/>
  <c r="RL18" i="28"/>
  <c r="RI18" i="28"/>
  <c r="RE18" i="28"/>
  <c r="RF18" i="28" s="1"/>
  <c r="RD18" i="28"/>
  <c r="RL13" i="28"/>
  <c r="RE13" i="28"/>
  <c r="RD13" i="28"/>
  <c r="RL16" i="28"/>
  <c r="RI16" i="28"/>
  <c r="RE16" i="28"/>
  <c r="RF16" i="28" s="1"/>
  <c r="RD16" i="28"/>
  <c r="RL12" i="28"/>
  <c r="RI12" i="28"/>
  <c r="RE12" i="28"/>
  <c r="RD12" i="28"/>
  <c r="RL15" i="28"/>
  <c r="RI15" i="28"/>
  <c r="RE15" i="28"/>
  <c r="RF15" i="28" s="1"/>
  <c r="RD15" i="28"/>
  <c r="RL14" i="28"/>
  <c r="RI14" i="28"/>
  <c r="RE14" i="28"/>
  <c r="RD14" i="28"/>
  <c r="RL11" i="28"/>
  <c r="RI11" i="28"/>
  <c r="RE11" i="28"/>
  <c r="RD11" i="28"/>
  <c r="RL10" i="28"/>
  <c r="RI10" i="28"/>
  <c r="RE10" i="28"/>
  <c r="RE8" i="28" s="1"/>
  <c r="RF8" i="28" s="1"/>
  <c r="RD10" i="28"/>
  <c r="RL9" i="28"/>
  <c r="RI9" i="28"/>
  <c r="RE9" i="28"/>
  <c r="RD9" i="28"/>
  <c r="RF9" i="28" s="1"/>
  <c r="RK8" i="28"/>
  <c r="RJ8" i="28"/>
  <c r="RH8" i="28"/>
  <c r="RG8" i="28"/>
  <c r="RI8" i="28" s="1"/>
  <c r="RC23" i="33"/>
  <c r="QV23" i="33"/>
  <c r="QW23" i="33" s="1"/>
  <c r="QU23" i="33"/>
  <c r="RC22" i="33"/>
  <c r="QZ22" i="33"/>
  <c r="QV22" i="33"/>
  <c r="QW22" i="33" s="1"/>
  <c r="QU22" i="33"/>
  <c r="RC21" i="33"/>
  <c r="QZ21" i="33"/>
  <c r="QV21" i="33"/>
  <c r="QW21" i="33" s="1"/>
  <c r="QU21" i="33"/>
  <c r="RC20" i="33"/>
  <c r="QZ20" i="33"/>
  <c r="QV20" i="33"/>
  <c r="QW20" i="33" s="1"/>
  <c r="QU20" i="33"/>
  <c r="RC17" i="33"/>
  <c r="QV17" i="33"/>
  <c r="QU17" i="33"/>
  <c r="RC18" i="33"/>
  <c r="QV18" i="33"/>
  <c r="QU18" i="33"/>
  <c r="RC13" i="33"/>
  <c r="QV13" i="33"/>
  <c r="QU13" i="33"/>
  <c r="RC16" i="33"/>
  <c r="QV16" i="33"/>
  <c r="QW16" i="33" s="1"/>
  <c r="QU16" i="33"/>
  <c r="RC11" i="33"/>
  <c r="QV11" i="33"/>
  <c r="QU11" i="33"/>
  <c r="RC14" i="33"/>
  <c r="QV14" i="33"/>
  <c r="QU14" i="33"/>
  <c r="RC15" i="33"/>
  <c r="QV15" i="33"/>
  <c r="QW15" i="33" s="1"/>
  <c r="QU15" i="33"/>
  <c r="RC12" i="33"/>
  <c r="QV12" i="33"/>
  <c r="QW12" i="33" s="1"/>
  <c r="QU12" i="33"/>
  <c r="RC10" i="33"/>
  <c r="QZ10" i="33"/>
  <c r="QV10" i="33"/>
  <c r="QU10" i="33"/>
  <c r="QU8" i="33" s="1"/>
  <c r="RC9" i="33"/>
  <c r="QV9" i="33"/>
  <c r="QW9" i="33" s="1"/>
  <c r="QU9" i="33"/>
  <c r="RB8" i="33"/>
  <c r="RC8" i="33" s="1"/>
  <c r="RA8" i="33"/>
  <c r="QY8" i="33"/>
  <c r="QZ8" i="33" s="1"/>
  <c r="QX8" i="33"/>
  <c r="RF21" i="28"/>
  <c r="RF22" i="28"/>
  <c r="QW18" i="33"/>
  <c r="QW11" i="33"/>
  <c r="RL8" i="28"/>
  <c r="RF10" i="28"/>
  <c r="RF13" i="28"/>
  <c r="QW13" i="33"/>
  <c r="QW14" i="33"/>
  <c r="RF14" i="28"/>
  <c r="RF12" i="28"/>
  <c r="RD8" i="28"/>
  <c r="RF11" i="28"/>
  <c r="RC23" i="28"/>
  <c r="QV23" i="28"/>
  <c r="QU23" i="28"/>
  <c r="QW23" i="28" s="1"/>
  <c r="RC22" i="28"/>
  <c r="QZ22" i="28"/>
  <c r="QV22" i="28"/>
  <c r="QU22" i="28"/>
  <c r="RC21" i="28"/>
  <c r="QZ21" i="28"/>
  <c r="QV21" i="28"/>
  <c r="QU21" i="28"/>
  <c r="RC20" i="28"/>
  <c r="QZ20" i="28"/>
  <c r="QV20" i="28"/>
  <c r="QW20" i="28" s="1"/>
  <c r="QU20" i="28"/>
  <c r="RC17" i="28"/>
  <c r="QZ17" i="28"/>
  <c r="QV17" i="28"/>
  <c r="QU17" i="28"/>
  <c r="RC18" i="28"/>
  <c r="QZ18" i="28"/>
  <c r="QV18" i="28"/>
  <c r="QU18" i="28"/>
  <c r="RC13" i="28"/>
  <c r="QZ13" i="28"/>
  <c r="QV13" i="28"/>
  <c r="QW13" i="28" s="1"/>
  <c r="QU13" i="28"/>
  <c r="RC16" i="28"/>
  <c r="QZ16" i="28"/>
  <c r="QV16" i="28"/>
  <c r="QU16" i="28"/>
  <c r="RC12" i="28"/>
  <c r="QZ12" i="28"/>
  <c r="QV12" i="28"/>
  <c r="QW12" i="28" s="1"/>
  <c r="QU12" i="28"/>
  <c r="RC15" i="28"/>
  <c r="QZ15" i="28"/>
  <c r="QV15" i="28"/>
  <c r="QW15" i="28" s="1"/>
  <c r="QU15" i="28"/>
  <c r="RC14" i="28"/>
  <c r="QZ14" i="28"/>
  <c r="QV14" i="28"/>
  <c r="QU14" i="28"/>
  <c r="RC11" i="28"/>
  <c r="QZ11" i="28"/>
  <c r="QV11" i="28"/>
  <c r="QU11" i="28"/>
  <c r="QW11" i="28" s="1"/>
  <c r="RC10" i="28"/>
  <c r="QZ10" i="28"/>
  <c r="QV10" i="28"/>
  <c r="QW10" i="28" s="1"/>
  <c r="QU10" i="28"/>
  <c r="QU8" i="28" s="1"/>
  <c r="RC9" i="28"/>
  <c r="QZ9" i="28"/>
  <c r="QV9" i="28"/>
  <c r="QW9" i="28" s="1"/>
  <c r="QU9" i="28"/>
  <c r="RB8" i="28"/>
  <c r="RC8" i="28" s="1"/>
  <c r="RA8" i="28"/>
  <c r="QY8" i="28"/>
  <c r="QX8" i="28"/>
  <c r="QT23" i="33"/>
  <c r="QM23" i="33"/>
  <c r="QL23" i="33"/>
  <c r="QN23" i="33" s="1"/>
  <c r="QT22" i="33"/>
  <c r="QQ22" i="33"/>
  <c r="QM22" i="33"/>
  <c r="QL22" i="33"/>
  <c r="QT21" i="33"/>
  <c r="QQ21" i="33"/>
  <c r="QM21" i="33"/>
  <c r="QL21" i="33"/>
  <c r="QT20" i="33"/>
  <c r="QQ20" i="33"/>
  <c r="QM20" i="33"/>
  <c r="QL20" i="33"/>
  <c r="QT17" i="33"/>
  <c r="QQ17" i="33"/>
  <c r="QM17" i="33"/>
  <c r="QL17" i="33"/>
  <c r="QT18" i="33"/>
  <c r="QQ18" i="33"/>
  <c r="QM18" i="33"/>
  <c r="QL18" i="33"/>
  <c r="QN18" i="33" s="1"/>
  <c r="QT13" i="33"/>
  <c r="QQ13" i="33"/>
  <c r="QM13" i="33"/>
  <c r="QL13" i="33"/>
  <c r="QT16" i="33"/>
  <c r="QQ16" i="33"/>
  <c r="QM16" i="33"/>
  <c r="QL16" i="33"/>
  <c r="QN16" i="33" s="1"/>
  <c r="QT11" i="33"/>
  <c r="QQ11" i="33"/>
  <c r="QM11" i="33"/>
  <c r="QL11" i="33"/>
  <c r="QT14" i="33"/>
  <c r="QQ14" i="33"/>
  <c r="QM14" i="33"/>
  <c r="QL14" i="33"/>
  <c r="QT15" i="33"/>
  <c r="QQ15" i="33"/>
  <c r="QM15" i="33"/>
  <c r="QL15" i="33"/>
  <c r="QN15" i="33" s="1"/>
  <c r="QT12" i="33"/>
  <c r="QQ12" i="33"/>
  <c r="QM12" i="33"/>
  <c r="QL12" i="33"/>
  <c r="QT10" i="33"/>
  <c r="QQ10" i="33"/>
  <c r="QM10" i="33"/>
  <c r="QN10" i="33" s="1"/>
  <c r="QL10" i="33"/>
  <c r="QT9" i="33"/>
  <c r="QQ9" i="33"/>
  <c r="QM9" i="33"/>
  <c r="QL9" i="33"/>
  <c r="QS8" i="33"/>
  <c r="QR8" i="33"/>
  <c r="QP8" i="33"/>
  <c r="QQ8" i="33" s="1"/>
  <c r="QO8" i="33"/>
  <c r="QN20" i="33"/>
  <c r="QW22" i="28"/>
  <c r="QN21" i="33"/>
  <c r="QN22" i="33"/>
  <c r="QW18" i="28"/>
  <c r="QW16" i="28"/>
  <c r="QN11" i="33"/>
  <c r="QT8" i="33"/>
  <c r="QN17" i="33"/>
  <c r="QN14" i="33"/>
  <c r="QN9" i="33"/>
  <c r="QW17" i="28"/>
  <c r="QW14" i="28"/>
  <c r="QZ8" i="28"/>
  <c r="QV8" i="28"/>
  <c r="QN13" i="33"/>
  <c r="QT23" i="28"/>
  <c r="QM23" i="28"/>
  <c r="QL23" i="28"/>
  <c r="QN23" i="28" s="1"/>
  <c r="QT22" i="28"/>
  <c r="QQ22" i="28"/>
  <c r="QM22" i="28"/>
  <c r="QN22" i="28" s="1"/>
  <c r="QL22" i="28"/>
  <c r="QT21" i="28"/>
  <c r="QQ21" i="28"/>
  <c r="QM21" i="28"/>
  <c r="QL21" i="28"/>
  <c r="QN21" i="28" s="1"/>
  <c r="QT20" i="28"/>
  <c r="QQ20" i="28"/>
  <c r="QM20" i="28"/>
  <c r="QL20" i="28"/>
  <c r="QT17" i="28"/>
  <c r="QQ17" i="28"/>
  <c r="QM17" i="28"/>
  <c r="QL17" i="28"/>
  <c r="QT18" i="28"/>
  <c r="QQ18" i="28"/>
  <c r="QM18" i="28"/>
  <c r="QL18" i="28"/>
  <c r="QN18" i="28" s="1"/>
  <c r="QT13" i="28"/>
  <c r="QQ13" i="28"/>
  <c r="QM13" i="28"/>
  <c r="QL13" i="28"/>
  <c r="QN13" i="28" s="1"/>
  <c r="QT16" i="28"/>
  <c r="QQ16" i="28"/>
  <c r="QM16" i="28"/>
  <c r="QL16" i="28"/>
  <c r="QT12" i="28"/>
  <c r="QQ12" i="28"/>
  <c r="QM12" i="28"/>
  <c r="QL12" i="28"/>
  <c r="QN12" i="28" s="1"/>
  <c r="QT15" i="28"/>
  <c r="QQ15" i="28"/>
  <c r="QM15" i="28"/>
  <c r="QL15" i="28"/>
  <c r="QN15" i="28" s="1"/>
  <c r="QT14" i="28"/>
  <c r="QQ14" i="28"/>
  <c r="QM14" i="28"/>
  <c r="QN14" i="28" s="1"/>
  <c r="QL14" i="28"/>
  <c r="QT11" i="28"/>
  <c r="QQ11" i="28"/>
  <c r="QM11" i="28"/>
  <c r="QL11" i="28"/>
  <c r="QN11" i="28" s="1"/>
  <c r="QT10" i="28"/>
  <c r="QQ10" i="28"/>
  <c r="QM10" i="28"/>
  <c r="QL10" i="28"/>
  <c r="QT9" i="28"/>
  <c r="QQ9" i="28"/>
  <c r="QM9" i="28"/>
  <c r="QM8" i="28" s="1"/>
  <c r="QL9" i="28"/>
  <c r="QS8" i="28"/>
  <c r="QT8" i="28" s="1"/>
  <c r="QR8" i="28"/>
  <c r="QP8" i="28"/>
  <c r="QO8" i="28"/>
  <c r="QQ8" i="28" s="1"/>
  <c r="QK23" i="33"/>
  <c r="QD23" i="33"/>
  <c r="QC23" i="33"/>
  <c r="QK22" i="33"/>
  <c r="QH22" i="33"/>
  <c r="QD22" i="33"/>
  <c r="QC22" i="33"/>
  <c r="QK21" i="33"/>
  <c r="QH21" i="33"/>
  <c r="QD21" i="33"/>
  <c r="QC21" i="33"/>
  <c r="QK20" i="33"/>
  <c r="QH20" i="33"/>
  <c r="QD20" i="33"/>
  <c r="QC20" i="33"/>
  <c r="QK17" i="33"/>
  <c r="QH17" i="33"/>
  <c r="QD17" i="33"/>
  <c r="QC17" i="33"/>
  <c r="QE17" i="33"/>
  <c r="QK18" i="33"/>
  <c r="QH18" i="33"/>
  <c r="QD18" i="33"/>
  <c r="QC18" i="33"/>
  <c r="QE18" i="33" s="1"/>
  <c r="QK13" i="33"/>
  <c r="QH13" i="33"/>
  <c r="QD13" i="33"/>
  <c r="QC13" i="33"/>
  <c r="QE13" i="33" s="1"/>
  <c r="QK16" i="33"/>
  <c r="QH16" i="33"/>
  <c r="QD16" i="33"/>
  <c r="QE16" i="33" s="1"/>
  <c r="QC16" i="33"/>
  <c r="QK11" i="33"/>
  <c r="QH11" i="33"/>
  <c r="QD11" i="33"/>
  <c r="QC11" i="33"/>
  <c r="QE11" i="33" s="1"/>
  <c r="QK14" i="33"/>
  <c r="QH14" i="33"/>
  <c r="QD14" i="33"/>
  <c r="QC14" i="33"/>
  <c r="QE14" i="33" s="1"/>
  <c r="QK15" i="33"/>
  <c r="QH15" i="33"/>
  <c r="QD15" i="33"/>
  <c r="QE15" i="33" s="1"/>
  <c r="QC15" i="33"/>
  <c r="QK12" i="33"/>
  <c r="QH12" i="33"/>
  <c r="QD12" i="33"/>
  <c r="QC12" i="33"/>
  <c r="QK10" i="33"/>
  <c r="QH10" i="33"/>
  <c r="QD10" i="33"/>
  <c r="QC10" i="33"/>
  <c r="QK9" i="33"/>
  <c r="QH9" i="33"/>
  <c r="QD9" i="33"/>
  <c r="QD8" i="33" s="1"/>
  <c r="QC9" i="33"/>
  <c r="QC8" i="33" s="1"/>
  <c r="QE8" i="33" s="1"/>
  <c r="QJ8" i="33"/>
  <c r="QK8" i="33" s="1"/>
  <c r="QI8" i="33"/>
  <c r="QG8" i="33"/>
  <c r="QH8" i="33" s="1"/>
  <c r="QF8" i="33"/>
  <c r="QE20" i="33"/>
  <c r="QE22" i="33"/>
  <c r="QE23" i="33"/>
  <c r="QE21" i="33"/>
  <c r="QN16" i="28"/>
  <c r="QE12" i="33"/>
  <c r="QN17" i="28"/>
  <c r="PY11" i="33"/>
  <c r="PY16" i="33"/>
  <c r="QH17" i="28"/>
  <c r="QH12" i="28"/>
  <c r="QK23" i="28"/>
  <c r="QD23" i="28"/>
  <c r="QC23" i="28"/>
  <c r="QE23" i="28" s="1"/>
  <c r="QK22" i="28"/>
  <c r="QH22" i="28"/>
  <c r="QD22" i="28"/>
  <c r="QC22" i="28"/>
  <c r="QE22" i="28" s="1"/>
  <c r="QK21" i="28"/>
  <c r="QH21" i="28"/>
  <c r="QD21" i="28"/>
  <c r="QC21" i="28"/>
  <c r="QE21" i="28" s="1"/>
  <c r="QK20" i="28"/>
  <c r="QH20" i="28"/>
  <c r="QD20" i="28"/>
  <c r="QE20" i="28" s="1"/>
  <c r="QC20" i="28"/>
  <c r="QK17" i="28"/>
  <c r="QD17" i="28"/>
  <c r="QE17" i="28" s="1"/>
  <c r="QC17" i="28"/>
  <c r="QK18" i="28"/>
  <c r="QH18" i="28"/>
  <c r="QD18" i="28"/>
  <c r="QC18" i="28"/>
  <c r="QE18" i="28" s="1"/>
  <c r="QK13" i="28"/>
  <c r="QH13" i="28"/>
  <c r="QD13" i="28"/>
  <c r="QC13" i="28"/>
  <c r="QE13" i="28" s="1"/>
  <c r="QK16" i="28"/>
  <c r="QH16" i="28"/>
  <c r="QD16" i="28"/>
  <c r="QC16" i="28"/>
  <c r="QK12" i="28"/>
  <c r="QD12" i="28"/>
  <c r="QE12" i="28" s="1"/>
  <c r="QC12" i="28"/>
  <c r="QK15" i="28"/>
  <c r="QH15" i="28"/>
  <c r="QD15" i="28"/>
  <c r="QC15" i="28"/>
  <c r="QK14" i="28"/>
  <c r="QH14" i="28"/>
  <c r="QD14" i="28"/>
  <c r="QE14" i="28" s="1"/>
  <c r="QC14" i="28"/>
  <c r="QK11" i="28"/>
  <c r="QH11" i="28"/>
  <c r="QD11" i="28"/>
  <c r="QC11" i="28"/>
  <c r="QK10" i="28"/>
  <c r="QH10" i="28"/>
  <c r="QD10" i="28"/>
  <c r="QC10" i="28"/>
  <c r="QK9" i="28"/>
  <c r="QH9" i="28"/>
  <c r="QD9" i="28"/>
  <c r="QD8" i="28" s="1"/>
  <c r="QC9" i="28"/>
  <c r="QJ8" i="28"/>
  <c r="QI8" i="28"/>
  <c r="QK8" i="28" s="1"/>
  <c r="QG8" i="28"/>
  <c r="QH8" i="28" s="1"/>
  <c r="QF8" i="28"/>
  <c r="QB23" i="33"/>
  <c r="PU23" i="33"/>
  <c r="PV23" i="33" s="1"/>
  <c r="PT23" i="33"/>
  <c r="QB22" i="33"/>
  <c r="PY22" i="33"/>
  <c r="PU22" i="33"/>
  <c r="PV22" i="33" s="1"/>
  <c r="PT22" i="33"/>
  <c r="QB21" i="33"/>
  <c r="PY21" i="33"/>
  <c r="PU21" i="33"/>
  <c r="PV21" i="33" s="1"/>
  <c r="PT21" i="33"/>
  <c r="QB20" i="33"/>
  <c r="PY20" i="33"/>
  <c r="PU20" i="33"/>
  <c r="PT20" i="33"/>
  <c r="QB17" i="33"/>
  <c r="PY17" i="33"/>
  <c r="PU17" i="33"/>
  <c r="PV17" i="33" s="1"/>
  <c r="PT17" i="33"/>
  <c r="QB18" i="33"/>
  <c r="PY18" i="33"/>
  <c r="PU18" i="33"/>
  <c r="PV18" i="33" s="1"/>
  <c r="PT18" i="33"/>
  <c r="QB13" i="33"/>
  <c r="PY13" i="33"/>
  <c r="PU13" i="33"/>
  <c r="PT13" i="33"/>
  <c r="QB16" i="33"/>
  <c r="PU16" i="33"/>
  <c r="PV16" i="33" s="1"/>
  <c r="PT16" i="33"/>
  <c r="QB11" i="33"/>
  <c r="PU11" i="33"/>
  <c r="PT11" i="33"/>
  <c r="PV11" i="33" s="1"/>
  <c r="QB14" i="33"/>
  <c r="PY14" i="33"/>
  <c r="PU14" i="33"/>
  <c r="PT14" i="33"/>
  <c r="PV14" i="33" s="1"/>
  <c r="QB15" i="33"/>
  <c r="PY15" i="33"/>
  <c r="PU15" i="33"/>
  <c r="PV15" i="33" s="1"/>
  <c r="PT15" i="33"/>
  <c r="QB12" i="33"/>
  <c r="PY12" i="33"/>
  <c r="PU12" i="33"/>
  <c r="PT12" i="33"/>
  <c r="PV12" i="33" s="1"/>
  <c r="QB10" i="33"/>
  <c r="PY10" i="33"/>
  <c r="PU10" i="33"/>
  <c r="PV10" i="33" s="1"/>
  <c r="PT10" i="33"/>
  <c r="QB9" i="33"/>
  <c r="PY9" i="33"/>
  <c r="PU9" i="33"/>
  <c r="PT9" i="33"/>
  <c r="PV9" i="33" s="1"/>
  <c r="QA8" i="33"/>
  <c r="PZ8" i="33"/>
  <c r="PX8" i="33"/>
  <c r="PY8" i="33"/>
  <c r="PW8" i="33"/>
  <c r="PV20" i="33"/>
  <c r="QE16" i="28"/>
  <c r="QB8" i="33"/>
  <c r="QE9" i="28"/>
  <c r="QE15" i="28"/>
  <c r="QE11" i="28"/>
  <c r="QE10" i="28"/>
  <c r="PV13" i="33"/>
  <c r="PS21" i="33"/>
  <c r="PK21" i="33"/>
  <c r="PL21" i="33"/>
  <c r="PM21" i="33" s="1"/>
  <c r="PP21" i="33"/>
  <c r="PZ8" i="28"/>
  <c r="PY21" i="28"/>
  <c r="PT21" i="28"/>
  <c r="PU21" i="28"/>
  <c r="QB21" i="28"/>
  <c r="PV21" i="28"/>
  <c r="PG12" i="28"/>
  <c r="PP12" i="28"/>
  <c r="QB23" i="28"/>
  <c r="PU23" i="28"/>
  <c r="PV23" i="28" s="1"/>
  <c r="PT23" i="28"/>
  <c r="QB22" i="28"/>
  <c r="PY22" i="28"/>
  <c r="PU22" i="28"/>
  <c r="PV22" i="28" s="1"/>
  <c r="PT22" i="28"/>
  <c r="QB20" i="28"/>
  <c r="PY20" i="28"/>
  <c r="PU20" i="28"/>
  <c r="PV20" i="28" s="1"/>
  <c r="PT20" i="28"/>
  <c r="QB17" i="28"/>
  <c r="PY17" i="28"/>
  <c r="PU17" i="28"/>
  <c r="PV17" i="28" s="1"/>
  <c r="PT17" i="28"/>
  <c r="QB18" i="28"/>
  <c r="PY18" i="28"/>
  <c r="PU18" i="28"/>
  <c r="PV18" i="28" s="1"/>
  <c r="PT18" i="28"/>
  <c r="QB13" i="28"/>
  <c r="PY13" i="28"/>
  <c r="PU13" i="28"/>
  <c r="PV13" i="28" s="1"/>
  <c r="PT13" i="28"/>
  <c r="QB16" i="28"/>
  <c r="PY16" i="28"/>
  <c r="PU16" i="28"/>
  <c r="PV16" i="28" s="1"/>
  <c r="PT16" i="28"/>
  <c r="QB12" i="28"/>
  <c r="PY12" i="28"/>
  <c r="PU12" i="28"/>
  <c r="PV12" i="28" s="1"/>
  <c r="PT12" i="28"/>
  <c r="QB15" i="28"/>
  <c r="PY15" i="28"/>
  <c r="PU15" i="28"/>
  <c r="PV15" i="28" s="1"/>
  <c r="PT15" i="28"/>
  <c r="QB14" i="28"/>
  <c r="PY14" i="28"/>
  <c r="PU14" i="28"/>
  <c r="PV14" i="28" s="1"/>
  <c r="PT14" i="28"/>
  <c r="QB11" i="28"/>
  <c r="PY11" i="28"/>
  <c r="PU11" i="28"/>
  <c r="PT11" i="28"/>
  <c r="QB10" i="28"/>
  <c r="PY10" i="28"/>
  <c r="PU10" i="28"/>
  <c r="PV10" i="28" s="1"/>
  <c r="PT10" i="28"/>
  <c r="QB9" i="28"/>
  <c r="PY9" i="28"/>
  <c r="PU9" i="28"/>
  <c r="PV9" i="28" s="1"/>
  <c r="PT9" i="28"/>
  <c r="QA8" i="28"/>
  <c r="PX8" i="28"/>
  <c r="PY8" i="28" s="1"/>
  <c r="PW8" i="28"/>
  <c r="PG11" i="33"/>
  <c r="PS23" i="33"/>
  <c r="PL23" i="33"/>
  <c r="PK23" i="33"/>
  <c r="PM23" i="33" s="1"/>
  <c r="PS22" i="33"/>
  <c r="PP22" i="33"/>
  <c r="PL22" i="33"/>
  <c r="PK22" i="33"/>
  <c r="PM22" i="33" s="1"/>
  <c r="PS20" i="33"/>
  <c r="PP20" i="33"/>
  <c r="PL20" i="33"/>
  <c r="PK20" i="33"/>
  <c r="PM20" i="33" s="1"/>
  <c r="PS17" i="33"/>
  <c r="PP17" i="33"/>
  <c r="PL17" i="33"/>
  <c r="PK17" i="33"/>
  <c r="PS18" i="33"/>
  <c r="PP18" i="33"/>
  <c r="PL18" i="33"/>
  <c r="PM18" i="33" s="1"/>
  <c r="PK18" i="33"/>
  <c r="PS13" i="33"/>
  <c r="PP13" i="33"/>
  <c r="PL13" i="33"/>
  <c r="PM13" i="33" s="1"/>
  <c r="PK13" i="33"/>
  <c r="PS16" i="33"/>
  <c r="PP16" i="33"/>
  <c r="PL16" i="33"/>
  <c r="PM16" i="33" s="1"/>
  <c r="PK16" i="33"/>
  <c r="PS11" i="33"/>
  <c r="PP11" i="33"/>
  <c r="PL11" i="33"/>
  <c r="PM11" i="33" s="1"/>
  <c r="PK11" i="33"/>
  <c r="PS14" i="33"/>
  <c r="PP14" i="33"/>
  <c r="PL14" i="33"/>
  <c r="PM14" i="33" s="1"/>
  <c r="PK14" i="33"/>
  <c r="PS15" i="33"/>
  <c r="PP15" i="33"/>
  <c r="PL15" i="33"/>
  <c r="PM15" i="33" s="1"/>
  <c r="PK15" i="33"/>
  <c r="PS12" i="33"/>
  <c r="PP12" i="33"/>
  <c r="PL12" i="33"/>
  <c r="PK12" i="33"/>
  <c r="PS10" i="33"/>
  <c r="PP10" i="33"/>
  <c r="PL10" i="33"/>
  <c r="PK10" i="33"/>
  <c r="PS9" i="33"/>
  <c r="PP9" i="33"/>
  <c r="PL9" i="33"/>
  <c r="PK9" i="33"/>
  <c r="PR8" i="33"/>
  <c r="PQ8" i="33"/>
  <c r="PS8" i="33" s="1"/>
  <c r="PO8" i="33"/>
  <c r="PP8" i="33" s="1"/>
  <c r="PN8" i="33"/>
  <c r="PM12" i="33"/>
  <c r="QB8" i="28"/>
  <c r="PV11" i="28"/>
  <c r="PM10" i="33"/>
  <c r="PT8" i="28"/>
  <c r="PS23" i="28"/>
  <c r="PL23" i="28"/>
  <c r="PM23" i="28" s="1"/>
  <c r="PK23" i="28"/>
  <c r="PS22" i="28"/>
  <c r="PP22" i="28"/>
  <c r="PL22" i="28"/>
  <c r="PK22" i="28"/>
  <c r="PS20" i="28"/>
  <c r="PP20" i="28"/>
  <c r="PL20" i="28"/>
  <c r="PK20" i="28"/>
  <c r="PS17" i="28"/>
  <c r="PP17" i="28"/>
  <c r="PL17" i="28"/>
  <c r="PM17" i="28" s="1"/>
  <c r="PK17" i="28"/>
  <c r="PS18" i="28"/>
  <c r="PP18" i="28"/>
  <c r="PL18" i="28"/>
  <c r="PM18" i="28" s="1"/>
  <c r="PK18" i="28"/>
  <c r="PS13" i="28"/>
  <c r="PP13" i="28"/>
  <c r="PL13" i="28"/>
  <c r="PM13" i="28" s="1"/>
  <c r="PK13" i="28"/>
  <c r="PS16" i="28"/>
  <c r="PP16" i="28"/>
  <c r="PL16" i="28"/>
  <c r="PM16" i="28" s="1"/>
  <c r="PK16" i="28"/>
  <c r="PS12" i="28"/>
  <c r="PL12" i="28"/>
  <c r="PM12" i="28" s="1"/>
  <c r="PK12" i="28"/>
  <c r="PS15" i="28"/>
  <c r="PP15" i="28"/>
  <c r="PL15" i="28"/>
  <c r="PM15" i="28" s="1"/>
  <c r="PK15" i="28"/>
  <c r="PS14" i="28"/>
  <c r="PP14" i="28"/>
  <c r="PL14" i="28"/>
  <c r="PM14" i="28" s="1"/>
  <c r="PK14" i="28"/>
  <c r="PS11" i="28"/>
  <c r="PP11" i="28"/>
  <c r="PL11" i="28"/>
  <c r="PK11" i="28"/>
  <c r="PS10" i="28"/>
  <c r="PP10" i="28"/>
  <c r="PL10" i="28"/>
  <c r="PM10" i="28" s="1"/>
  <c r="PK10" i="28"/>
  <c r="PS9" i="28"/>
  <c r="PP9" i="28"/>
  <c r="PL9" i="28"/>
  <c r="PK9" i="28"/>
  <c r="PK8" i="28" s="1"/>
  <c r="PR8" i="28"/>
  <c r="PQ8" i="28"/>
  <c r="PO8" i="28"/>
  <c r="PP8" i="28" s="1"/>
  <c r="PN8" i="28"/>
  <c r="PJ23" i="33"/>
  <c r="PC23" i="33"/>
  <c r="PB23" i="33"/>
  <c r="PD23" i="33" s="1"/>
  <c r="PJ22" i="33"/>
  <c r="PG22" i="33"/>
  <c r="PC22" i="33"/>
  <c r="PB22" i="33"/>
  <c r="PD22" i="33" s="1"/>
  <c r="PJ20" i="33"/>
  <c r="PG20" i="33"/>
  <c r="PC20" i="33"/>
  <c r="PB20" i="33"/>
  <c r="PD20" i="33" s="1"/>
  <c r="PJ17" i="33"/>
  <c r="PG17" i="33"/>
  <c r="PC17" i="33"/>
  <c r="PB17" i="33"/>
  <c r="PD17" i="33" s="1"/>
  <c r="PJ18" i="33"/>
  <c r="PG18" i="33"/>
  <c r="PC18" i="33"/>
  <c r="PD18" i="33" s="1"/>
  <c r="PB18" i="33"/>
  <c r="PJ13" i="33"/>
  <c r="PG13" i="33"/>
  <c r="PC13" i="33"/>
  <c r="PB13" i="33"/>
  <c r="PJ16" i="33"/>
  <c r="PG16" i="33"/>
  <c r="PC16" i="33"/>
  <c r="PB16" i="33"/>
  <c r="PJ11" i="33"/>
  <c r="PC11" i="33"/>
  <c r="PD11" i="33" s="1"/>
  <c r="PB11" i="33"/>
  <c r="PJ14" i="33"/>
  <c r="PG14" i="33"/>
  <c r="PC14" i="33"/>
  <c r="PD14" i="33" s="1"/>
  <c r="PB14" i="33"/>
  <c r="PJ15" i="33"/>
  <c r="PG15" i="33"/>
  <c r="PC15" i="33"/>
  <c r="PD15" i="33" s="1"/>
  <c r="PB15" i="33"/>
  <c r="PJ12" i="33"/>
  <c r="PG12" i="33"/>
  <c r="PC12" i="33"/>
  <c r="PD12" i="33" s="1"/>
  <c r="PB12" i="33"/>
  <c r="PJ10" i="33"/>
  <c r="PG10" i="33"/>
  <c r="PC10" i="33"/>
  <c r="PD10" i="33" s="1"/>
  <c r="PB10" i="33"/>
  <c r="PJ9" i="33"/>
  <c r="PG9" i="33"/>
  <c r="PC9" i="33"/>
  <c r="PD9" i="33" s="1"/>
  <c r="PB9" i="33"/>
  <c r="PI8" i="33"/>
  <c r="PH8" i="33"/>
  <c r="PJ8" i="33" s="1"/>
  <c r="PF8" i="33"/>
  <c r="PE8" i="33"/>
  <c r="PM22" i="28"/>
  <c r="PM20" i="28"/>
  <c r="PD16" i="33"/>
  <c r="PD13" i="33"/>
  <c r="PM11" i="28"/>
  <c r="PG8" i="33"/>
  <c r="PS8" i="28"/>
  <c r="PJ23" i="28"/>
  <c r="PC23" i="28"/>
  <c r="PD23" i="28" s="1"/>
  <c r="PB23" i="28"/>
  <c r="PJ22" i="28"/>
  <c r="PG22" i="28"/>
  <c r="PC22" i="28"/>
  <c r="PD22" i="28" s="1"/>
  <c r="PB22" i="28"/>
  <c r="PJ20" i="28"/>
  <c r="PG20" i="28"/>
  <c r="PC20" i="28"/>
  <c r="PB20" i="28"/>
  <c r="PJ17" i="28"/>
  <c r="PG17" i="28"/>
  <c r="PC17" i="28"/>
  <c r="PD17" i="28" s="1"/>
  <c r="PB17" i="28"/>
  <c r="PJ18" i="28"/>
  <c r="PG18" i="28"/>
  <c r="PC18" i="28"/>
  <c r="PD18" i="28" s="1"/>
  <c r="PB18" i="28"/>
  <c r="PJ13" i="28"/>
  <c r="PG13" i="28"/>
  <c r="PC13" i="28"/>
  <c r="PB13" i="28"/>
  <c r="PJ16" i="28"/>
  <c r="PG16" i="28"/>
  <c r="PC16" i="28"/>
  <c r="PD16" i="28" s="1"/>
  <c r="PB16" i="28"/>
  <c r="PJ12" i="28"/>
  <c r="PC12" i="28"/>
  <c r="PD12" i="28" s="1"/>
  <c r="PB12" i="28"/>
  <c r="PJ15" i="28"/>
  <c r="PG15" i="28"/>
  <c r="PC15" i="28"/>
  <c r="PD15" i="28" s="1"/>
  <c r="PB15" i="28"/>
  <c r="PJ14" i="28"/>
  <c r="PG14" i="28"/>
  <c r="PC14" i="28"/>
  <c r="PD14" i="28" s="1"/>
  <c r="PB14" i="28"/>
  <c r="PJ11" i="28"/>
  <c r="PG11" i="28"/>
  <c r="PC11" i="28"/>
  <c r="PB11" i="28"/>
  <c r="PJ10" i="28"/>
  <c r="PG10" i="28"/>
  <c r="PC10" i="28"/>
  <c r="PD10" i="28" s="1"/>
  <c r="PB10" i="28"/>
  <c r="PJ9" i="28"/>
  <c r="PG9" i="28"/>
  <c r="PC9" i="28"/>
  <c r="PC8" i="28" s="1"/>
  <c r="PB9" i="28"/>
  <c r="PB8" i="28" s="1"/>
  <c r="PD8" i="28" s="1"/>
  <c r="PI8" i="28"/>
  <c r="PH8" i="28"/>
  <c r="PF8" i="28"/>
  <c r="PG8" i="28" s="1"/>
  <c r="PE8" i="28"/>
  <c r="PA23" i="33"/>
  <c r="OT23" i="33"/>
  <c r="OS23" i="33"/>
  <c r="OU23" i="33" s="1"/>
  <c r="PA22" i="33"/>
  <c r="OX22" i="33"/>
  <c r="OT22" i="33"/>
  <c r="OS22" i="33"/>
  <c r="OU22" i="33" s="1"/>
  <c r="PA20" i="33"/>
  <c r="OX20" i="33"/>
  <c r="OT20" i="33"/>
  <c r="OU20" i="33" s="1"/>
  <c r="OS20" i="33"/>
  <c r="PA17" i="33"/>
  <c r="OX17" i="33"/>
  <c r="OT17" i="33"/>
  <c r="OS17" i="33"/>
  <c r="PA18" i="33"/>
  <c r="OX18" i="33"/>
  <c r="OT18" i="33"/>
  <c r="OU18" i="33" s="1"/>
  <c r="OS18" i="33"/>
  <c r="PA13" i="33"/>
  <c r="OX13" i="33"/>
  <c r="OT13" i="33"/>
  <c r="OU13" i="33" s="1"/>
  <c r="OS13" i="33"/>
  <c r="PA16" i="33"/>
  <c r="OX16" i="33"/>
  <c r="OT16" i="33"/>
  <c r="OU16" i="33" s="1"/>
  <c r="OS16" i="33"/>
  <c r="PA11" i="33"/>
  <c r="OX11" i="33"/>
  <c r="OT11" i="33"/>
  <c r="OU11" i="33" s="1"/>
  <c r="OS11" i="33"/>
  <c r="PA14" i="33"/>
  <c r="OX14" i="33"/>
  <c r="OT14" i="33"/>
  <c r="OU14" i="33" s="1"/>
  <c r="OS14" i="33"/>
  <c r="PA15" i="33"/>
  <c r="OX15" i="33"/>
  <c r="OT15" i="33"/>
  <c r="OU15" i="33" s="1"/>
  <c r="OS15" i="33"/>
  <c r="PA12" i="33"/>
  <c r="OX12" i="33"/>
  <c r="OT12" i="33"/>
  <c r="OU12" i="33" s="1"/>
  <c r="OS12" i="33"/>
  <c r="PA10" i="33"/>
  <c r="OX10" i="33"/>
  <c r="OT10" i="33"/>
  <c r="OS10" i="33"/>
  <c r="PA9" i="33"/>
  <c r="OX9" i="33"/>
  <c r="OT9" i="33"/>
  <c r="OS9" i="33"/>
  <c r="OZ8" i="33"/>
  <c r="OY8" i="33"/>
  <c r="OW8" i="33"/>
  <c r="OX8" i="33" s="1"/>
  <c r="OV8" i="33"/>
  <c r="PD13" i="28"/>
  <c r="PD20" i="28"/>
  <c r="OU17" i="33"/>
  <c r="PA8" i="33"/>
  <c r="PD11" i="28"/>
  <c r="PJ8" i="28"/>
  <c r="OU10" i="33"/>
  <c r="OX12" i="28"/>
  <c r="PA23" i="28"/>
  <c r="OT23" i="28"/>
  <c r="OS23" i="28"/>
  <c r="PA22" i="28"/>
  <c r="OX22" i="28"/>
  <c r="OT22" i="28"/>
  <c r="OS22" i="28"/>
  <c r="OU22" i="28" s="1"/>
  <c r="PA20" i="28"/>
  <c r="OX20" i="28"/>
  <c r="OT20" i="28"/>
  <c r="OS20" i="28"/>
  <c r="OU20" i="28" s="1"/>
  <c r="PA17" i="28"/>
  <c r="OX17" i="28"/>
  <c r="OT17" i="28"/>
  <c r="OU17" i="28" s="1"/>
  <c r="OS17" i="28"/>
  <c r="PA18" i="28"/>
  <c r="OX18" i="28"/>
  <c r="OT18" i="28"/>
  <c r="OS18" i="28"/>
  <c r="OU18" i="28" s="1"/>
  <c r="PA13" i="28"/>
  <c r="OX13" i="28"/>
  <c r="OT13" i="28"/>
  <c r="OS13" i="28"/>
  <c r="OU13" i="28" s="1"/>
  <c r="PA16" i="28"/>
  <c r="OX16" i="28"/>
  <c r="OT16" i="28"/>
  <c r="OS16" i="28"/>
  <c r="PA12" i="28"/>
  <c r="OT12" i="28"/>
  <c r="OS12" i="28"/>
  <c r="PA15" i="28"/>
  <c r="OX15" i="28"/>
  <c r="OT15" i="28"/>
  <c r="OS15" i="28"/>
  <c r="PA14" i="28"/>
  <c r="OX14" i="28"/>
  <c r="OT14" i="28"/>
  <c r="OU14" i="28" s="1"/>
  <c r="OS14" i="28"/>
  <c r="PA11" i="28"/>
  <c r="OX11" i="28"/>
  <c r="OT11" i="28"/>
  <c r="OS11" i="28"/>
  <c r="PA10" i="28"/>
  <c r="OX10" i="28"/>
  <c r="OT10" i="28"/>
  <c r="OS10" i="28"/>
  <c r="PA9" i="28"/>
  <c r="OX9" i="28"/>
  <c r="OT9" i="28"/>
  <c r="OT8" i="28" s="1"/>
  <c r="OS9" i="28"/>
  <c r="OZ8" i="28"/>
  <c r="PA8" i="28" s="1"/>
  <c r="OY8" i="28"/>
  <c r="OW8" i="28"/>
  <c r="OV8" i="28"/>
  <c r="OR23" i="33"/>
  <c r="OK23" i="33"/>
  <c r="OL23" i="33" s="1"/>
  <c r="OJ23" i="33"/>
  <c r="OR22" i="33"/>
  <c r="OO22" i="33"/>
  <c r="OK22" i="33"/>
  <c r="OL22" i="33" s="1"/>
  <c r="OJ22" i="33"/>
  <c r="OR20" i="33"/>
  <c r="OO20" i="33"/>
  <c r="OK20" i="33"/>
  <c r="OL20" i="33" s="1"/>
  <c r="OJ20" i="33"/>
  <c r="OR17" i="33"/>
  <c r="OO17" i="33"/>
  <c r="OK17" i="33"/>
  <c r="OL17" i="33" s="1"/>
  <c r="OJ17" i="33"/>
  <c r="OR18" i="33"/>
  <c r="OO18" i="33"/>
  <c r="OK18" i="33"/>
  <c r="OL18" i="33" s="1"/>
  <c r="OJ18" i="33"/>
  <c r="OR13" i="33"/>
  <c r="OO13" i="33"/>
  <c r="OK13" i="33"/>
  <c r="OJ13" i="33"/>
  <c r="OR16" i="33"/>
  <c r="OO16" i="33"/>
  <c r="OK16" i="33"/>
  <c r="OJ16" i="33"/>
  <c r="OR11" i="33"/>
  <c r="OO11" i="33"/>
  <c r="OK11" i="33"/>
  <c r="OK8" i="33" s="1"/>
  <c r="OL8" i="33" s="1"/>
  <c r="OJ11" i="33"/>
  <c r="OL11" i="33" s="1"/>
  <c r="OR14" i="33"/>
  <c r="OO14" i="33"/>
  <c r="OK14" i="33"/>
  <c r="OJ14" i="33"/>
  <c r="OR15" i="33"/>
  <c r="OO15" i="33"/>
  <c r="OK15" i="33"/>
  <c r="OJ15" i="33"/>
  <c r="OL15" i="33" s="1"/>
  <c r="OR12" i="33"/>
  <c r="OO12" i="33"/>
  <c r="OK12" i="33"/>
  <c r="OL12" i="33" s="1"/>
  <c r="OJ12" i="33"/>
  <c r="OR10" i="33"/>
  <c r="OO10" i="33"/>
  <c r="OK10" i="33"/>
  <c r="OL10" i="33" s="1"/>
  <c r="OJ10" i="33"/>
  <c r="OR9" i="33"/>
  <c r="OO9" i="33"/>
  <c r="OK9" i="33"/>
  <c r="OJ9" i="33"/>
  <c r="OQ8" i="33"/>
  <c r="OR8" i="33"/>
  <c r="OP8" i="33"/>
  <c r="ON8" i="33"/>
  <c r="OO8" i="33"/>
  <c r="OM8" i="33"/>
  <c r="OU10" i="28"/>
  <c r="OU23" i="28"/>
  <c r="OU16" i="28"/>
  <c r="OU11" i="28"/>
  <c r="OL14" i="33"/>
  <c r="OL13" i="33"/>
  <c r="OU15" i="28"/>
  <c r="OJ8" i="33"/>
  <c r="OL16" i="33"/>
  <c r="OX8" i="28"/>
  <c r="OU12" i="28"/>
  <c r="OL9" i="33"/>
  <c r="OF10" i="33"/>
  <c r="OF12" i="33"/>
  <c r="OF15" i="33"/>
  <c r="OF14" i="33"/>
  <c r="OF11" i="33"/>
  <c r="OF16" i="33"/>
  <c r="OF13" i="33"/>
  <c r="OF18" i="33"/>
  <c r="OO10" i="28"/>
  <c r="OO11" i="28"/>
  <c r="OO14" i="28"/>
  <c r="OO15" i="28"/>
  <c r="OO12" i="28"/>
  <c r="OO16" i="28"/>
  <c r="OO13" i="28"/>
  <c r="OO18" i="28"/>
  <c r="OR23" i="28"/>
  <c r="OK23" i="28"/>
  <c r="OL23" i="28" s="1"/>
  <c r="OJ23" i="28"/>
  <c r="OR22" i="28"/>
  <c r="OO22" i="28"/>
  <c r="OK22" i="28"/>
  <c r="OJ22" i="28"/>
  <c r="OR20" i="28"/>
  <c r="OO20" i="28"/>
  <c r="OK20" i="28"/>
  <c r="OJ20" i="28"/>
  <c r="OR18" i="28"/>
  <c r="OK18" i="28"/>
  <c r="OJ18" i="28"/>
  <c r="OL18" i="28" s="1"/>
  <c r="OR17" i="28"/>
  <c r="OO17" i="28"/>
  <c r="OK17" i="28"/>
  <c r="OJ17" i="28"/>
  <c r="OR13" i="28"/>
  <c r="OK13" i="28"/>
  <c r="OJ13" i="28"/>
  <c r="OR12" i="28"/>
  <c r="OK12" i="28"/>
  <c r="OJ12" i="28"/>
  <c r="OR16" i="28"/>
  <c r="OK16" i="28"/>
  <c r="OL16" i="28" s="1"/>
  <c r="OJ16" i="28"/>
  <c r="OR15" i="28"/>
  <c r="OK15" i="28"/>
  <c r="OJ15" i="28"/>
  <c r="OL15" i="28" s="1"/>
  <c r="OR14" i="28"/>
  <c r="OK14" i="28"/>
  <c r="OJ14" i="28"/>
  <c r="OR11" i="28"/>
  <c r="OK11" i="28"/>
  <c r="OJ11" i="28"/>
  <c r="OR10" i="28"/>
  <c r="OK10" i="28"/>
  <c r="OL10" i="28" s="1"/>
  <c r="OJ10" i="28"/>
  <c r="OR9" i="28"/>
  <c r="OO9" i="28"/>
  <c r="OK9" i="28"/>
  <c r="OL9" i="28" s="1"/>
  <c r="OJ9" i="28"/>
  <c r="OQ8" i="28"/>
  <c r="OP8" i="28"/>
  <c r="ON8" i="28"/>
  <c r="OO8" i="28" s="1"/>
  <c r="OM8" i="28"/>
  <c r="OI23" i="33"/>
  <c r="OB23" i="33"/>
  <c r="OA23" i="33"/>
  <c r="OC23" i="33" s="1"/>
  <c r="OI22" i="33"/>
  <c r="OF22" i="33"/>
  <c r="OB22" i="33"/>
  <c r="OA22" i="33"/>
  <c r="OI20" i="33"/>
  <c r="OF20" i="33"/>
  <c r="OB20" i="33"/>
  <c r="OA20" i="33"/>
  <c r="OI18" i="33"/>
  <c r="OB18" i="33"/>
  <c r="OA18" i="33"/>
  <c r="OI17" i="33"/>
  <c r="OF17" i="33"/>
  <c r="OB17" i="33"/>
  <c r="OA17" i="33"/>
  <c r="OI11" i="33"/>
  <c r="OB11" i="33"/>
  <c r="OA11" i="33"/>
  <c r="OI13" i="33"/>
  <c r="OB13" i="33"/>
  <c r="OC13" i="33" s="1"/>
  <c r="OA13" i="33"/>
  <c r="OI14" i="33"/>
  <c r="OB14" i="33"/>
  <c r="OC14" i="33" s="1"/>
  <c r="OA14" i="33"/>
  <c r="OI16" i="33"/>
  <c r="OB16" i="33"/>
  <c r="OA16" i="33"/>
  <c r="OA8" i="33" s="1"/>
  <c r="OI12" i="33"/>
  <c r="OB12" i="33"/>
  <c r="OA12" i="33"/>
  <c r="OI15" i="33"/>
  <c r="OB15" i="33"/>
  <c r="OC15" i="33" s="1"/>
  <c r="OA15" i="33"/>
  <c r="OI9" i="33"/>
  <c r="OF9" i="33"/>
  <c r="OB9" i="33"/>
  <c r="OC9" i="33" s="1"/>
  <c r="OA9" i="33"/>
  <c r="OI10" i="33"/>
  <c r="OB10" i="33"/>
  <c r="OC10" i="33" s="1"/>
  <c r="OA10" i="33"/>
  <c r="OH8" i="33"/>
  <c r="OI8" i="33" s="1"/>
  <c r="OG8" i="33"/>
  <c r="OE8" i="33"/>
  <c r="OD8" i="33"/>
  <c r="OC20" i="33"/>
  <c r="OL20" i="28"/>
  <c r="OL22" i="28"/>
  <c r="OL13" i="28"/>
  <c r="OR8" i="28"/>
  <c r="OL11" i="28"/>
  <c r="OC12" i="33"/>
  <c r="OC18" i="33"/>
  <c r="OC11" i="33"/>
  <c r="OF8" i="33"/>
  <c r="OL12" i="28"/>
  <c r="OL14" i="28"/>
  <c r="OB8" i="33"/>
  <c r="OI23" i="28"/>
  <c r="OB23" i="28"/>
  <c r="OA23" i="28"/>
  <c r="OI22" i="28"/>
  <c r="OF22" i="28"/>
  <c r="OB22" i="28"/>
  <c r="OA22" i="28"/>
  <c r="OI20" i="28"/>
  <c r="OF20" i="28"/>
  <c r="OB20" i="28"/>
  <c r="OC20" i="28" s="1"/>
  <c r="OA20" i="28"/>
  <c r="OI18" i="28"/>
  <c r="OF18" i="28"/>
  <c r="OB18" i="28"/>
  <c r="OA18" i="28"/>
  <c r="OI17" i="28"/>
  <c r="OF17" i="28"/>
  <c r="OB17" i="28"/>
  <c r="OC17" i="28" s="1"/>
  <c r="OA17" i="28"/>
  <c r="OI12" i="28"/>
  <c r="OF12" i="28"/>
  <c r="OB12" i="28"/>
  <c r="OC12" i="28" s="1"/>
  <c r="OA12" i="28"/>
  <c r="OI13" i="28"/>
  <c r="OF13" i="28"/>
  <c r="OB13" i="28"/>
  <c r="OC13" i="28" s="1"/>
  <c r="OA13" i="28"/>
  <c r="OI14" i="28"/>
  <c r="OF14" i="28"/>
  <c r="OB14" i="28"/>
  <c r="OC14" i="28" s="1"/>
  <c r="OA14" i="28"/>
  <c r="OI16" i="28"/>
  <c r="OF16" i="28"/>
  <c r="OB16" i="28"/>
  <c r="OC16" i="28" s="1"/>
  <c r="OA16" i="28"/>
  <c r="OI11" i="28"/>
  <c r="OF11" i="28"/>
  <c r="OB11" i="28"/>
  <c r="OC11" i="28" s="1"/>
  <c r="OA11" i="28"/>
  <c r="OI15" i="28"/>
  <c r="OF15" i="28"/>
  <c r="OB15" i="28"/>
  <c r="OC15" i="28" s="1"/>
  <c r="OA15" i="28"/>
  <c r="OI9" i="28"/>
  <c r="OF9" i="28"/>
  <c r="OB9" i="28"/>
  <c r="OB8" i="28" s="1"/>
  <c r="OA9" i="28"/>
  <c r="OA8" i="28" s="1"/>
  <c r="OI10" i="28"/>
  <c r="OF10" i="28"/>
  <c r="OB10" i="28"/>
  <c r="OA10" i="28"/>
  <c r="OH8" i="28"/>
  <c r="OG8" i="28"/>
  <c r="OE8" i="28"/>
  <c r="OF8" i="28" s="1"/>
  <c r="OD8" i="28"/>
  <c r="NZ23" i="33"/>
  <c r="NS23" i="33"/>
  <c r="NT23" i="33" s="1"/>
  <c r="NR23" i="33"/>
  <c r="NZ22" i="33"/>
  <c r="NW22" i="33"/>
  <c r="NS22" i="33"/>
  <c r="NT22" i="33" s="1"/>
  <c r="NR22" i="33"/>
  <c r="NZ20" i="33"/>
  <c r="NW20" i="33"/>
  <c r="NS20" i="33"/>
  <c r="NR20" i="33"/>
  <c r="NT20" i="33" s="1"/>
  <c r="NZ18" i="33"/>
  <c r="NW18" i="33"/>
  <c r="NS18" i="33"/>
  <c r="NT18" i="33" s="1"/>
  <c r="NR18" i="33"/>
  <c r="NZ17" i="33"/>
  <c r="NW17" i="33"/>
  <c r="NS17" i="33"/>
  <c r="NR17" i="33"/>
  <c r="NZ11" i="33"/>
  <c r="NW11" i="33"/>
  <c r="NS11" i="33"/>
  <c r="NR11" i="33"/>
  <c r="NZ13" i="33"/>
  <c r="NW13" i="33"/>
  <c r="NS13" i="33"/>
  <c r="NR13" i="33"/>
  <c r="NT13" i="33" s="1"/>
  <c r="NZ14" i="33"/>
  <c r="NW14" i="33"/>
  <c r="NS14" i="33"/>
  <c r="NR14" i="33"/>
  <c r="NT14" i="33" s="1"/>
  <c r="NZ16" i="33"/>
  <c r="NW16" i="33"/>
  <c r="NS16" i="33"/>
  <c r="NR16" i="33"/>
  <c r="NT16" i="33" s="1"/>
  <c r="NZ12" i="33"/>
  <c r="NW12" i="33"/>
  <c r="NS12" i="33"/>
  <c r="NR12" i="33"/>
  <c r="NT12" i="33" s="1"/>
  <c r="NZ15" i="33"/>
  <c r="NW15" i="33"/>
  <c r="NS15" i="33"/>
  <c r="NR15" i="33"/>
  <c r="NZ9" i="33"/>
  <c r="NW9" i="33"/>
  <c r="NS9" i="33"/>
  <c r="NR9" i="33"/>
  <c r="NT9" i="33" s="1"/>
  <c r="NZ10" i="33"/>
  <c r="NW10" i="33"/>
  <c r="NS10" i="33"/>
  <c r="NR10" i="33"/>
  <c r="NT10" i="33" s="1"/>
  <c r="NY8" i="33"/>
  <c r="NZ8" i="33" s="1"/>
  <c r="NX8" i="33"/>
  <c r="NV8" i="33"/>
  <c r="NU8" i="33"/>
  <c r="NW8" i="33" s="1"/>
  <c r="OC23" i="28"/>
  <c r="NT11" i="33"/>
  <c r="OC18" i="28"/>
  <c r="OC22" i="28"/>
  <c r="OC10" i="28"/>
  <c r="OI8" i="28"/>
  <c r="NT15" i="33"/>
  <c r="OC9" i="28"/>
  <c r="NS8" i="33"/>
  <c r="OC8" i="28"/>
  <c r="NZ23" i="28"/>
  <c r="NS23" i="28"/>
  <c r="NT23" i="28" s="1"/>
  <c r="NR23" i="28"/>
  <c r="NZ22" i="28"/>
  <c r="NW22" i="28"/>
  <c r="NS22" i="28"/>
  <c r="NR22" i="28"/>
  <c r="NT22" i="28" s="1"/>
  <c r="NZ20" i="28"/>
  <c r="NW20" i="28"/>
  <c r="NS20" i="28"/>
  <c r="NT20" i="28" s="1"/>
  <c r="NR20" i="28"/>
  <c r="NZ18" i="28"/>
  <c r="NW18" i="28"/>
  <c r="NS18" i="28"/>
  <c r="NR18" i="28"/>
  <c r="NZ17" i="28"/>
  <c r="NW17" i="28"/>
  <c r="NS17" i="28"/>
  <c r="NR17" i="28"/>
  <c r="NZ12" i="28"/>
  <c r="NW12" i="28"/>
  <c r="NS12" i="28"/>
  <c r="NR12" i="28"/>
  <c r="NT12" i="28" s="1"/>
  <c r="NZ13" i="28"/>
  <c r="NW13" i="28"/>
  <c r="NS13" i="28"/>
  <c r="NT13" i="28" s="1"/>
  <c r="NR13" i="28"/>
  <c r="NZ14" i="28"/>
  <c r="NW14" i="28"/>
  <c r="NS14" i="28"/>
  <c r="NR14" i="28"/>
  <c r="NT14" i="28" s="1"/>
  <c r="NZ16" i="28"/>
  <c r="NW16" i="28"/>
  <c r="NS16" i="28"/>
  <c r="NR16" i="28"/>
  <c r="NZ11" i="28"/>
  <c r="NW11" i="28"/>
  <c r="NS11" i="28"/>
  <c r="NR11" i="28"/>
  <c r="NZ15" i="28"/>
  <c r="NW15" i="28"/>
  <c r="NS15" i="28"/>
  <c r="NR15" i="28"/>
  <c r="NT15" i="28" s="1"/>
  <c r="NZ9" i="28"/>
  <c r="NW9" i="28"/>
  <c r="NS9" i="28"/>
  <c r="NR9" i="28"/>
  <c r="NR8" i="28" s="1"/>
  <c r="NZ10" i="28"/>
  <c r="NW10" i="28"/>
  <c r="NS10" i="28"/>
  <c r="NR10" i="28"/>
  <c r="NY8" i="28"/>
  <c r="NZ8" i="28" s="1"/>
  <c r="NX8" i="28"/>
  <c r="NV8" i="28"/>
  <c r="NU8" i="28"/>
  <c r="NW8" i="28" s="1"/>
  <c r="NQ23" i="33"/>
  <c r="NJ23" i="33"/>
  <c r="NI23" i="33"/>
  <c r="NQ22" i="33"/>
  <c r="NN22" i="33"/>
  <c r="NJ22" i="33"/>
  <c r="NK22" i="33" s="1"/>
  <c r="NI22" i="33"/>
  <c r="NQ20" i="33"/>
  <c r="NN20" i="33"/>
  <c r="NJ20" i="33"/>
  <c r="NI20" i="33"/>
  <c r="NQ18" i="33"/>
  <c r="NN18" i="33"/>
  <c r="NJ18" i="33"/>
  <c r="NI18" i="33"/>
  <c r="NK18" i="33" s="1"/>
  <c r="NQ17" i="33"/>
  <c r="NN17" i="33"/>
  <c r="NJ17" i="33"/>
  <c r="NK17" i="33" s="1"/>
  <c r="NI17" i="33"/>
  <c r="NQ11" i="33"/>
  <c r="NN11" i="33"/>
  <c r="NJ11" i="33"/>
  <c r="NI11" i="33"/>
  <c r="NQ13" i="33"/>
  <c r="NN13" i="33"/>
  <c r="NJ13" i="33"/>
  <c r="NI13" i="33"/>
  <c r="NQ14" i="33"/>
  <c r="NN14" i="33"/>
  <c r="NJ14" i="33"/>
  <c r="NI14" i="33"/>
  <c r="NQ16" i="33"/>
  <c r="NN16" i="33"/>
  <c r="NJ16" i="33"/>
  <c r="NI16" i="33"/>
  <c r="NQ12" i="33"/>
  <c r="NN12" i="33"/>
  <c r="NJ12" i="33"/>
  <c r="NI12" i="33"/>
  <c r="NQ15" i="33"/>
  <c r="NN15" i="33"/>
  <c r="NJ15" i="33"/>
  <c r="NI15" i="33"/>
  <c r="NK15" i="33" s="1"/>
  <c r="NQ9" i="33"/>
  <c r="NN9" i="33"/>
  <c r="NJ9" i="33"/>
  <c r="NI9" i="33"/>
  <c r="NQ10" i="33"/>
  <c r="NN10" i="33"/>
  <c r="NJ10" i="33"/>
  <c r="NI10" i="33"/>
  <c r="NK10" i="33" s="1"/>
  <c r="NP8" i="33"/>
  <c r="NO8" i="33"/>
  <c r="NM8" i="33"/>
  <c r="NL8" i="33"/>
  <c r="NK20" i="33"/>
  <c r="NK23" i="33"/>
  <c r="NT17" i="28"/>
  <c r="NT18" i="28"/>
  <c r="NT16" i="28"/>
  <c r="NK14" i="33"/>
  <c r="NK16" i="33"/>
  <c r="NK11" i="33"/>
  <c r="NT9" i="28"/>
  <c r="NK13" i="33"/>
  <c r="NK12" i="33"/>
  <c r="NN8" i="33"/>
  <c r="NK9" i="33"/>
  <c r="NI8" i="33"/>
  <c r="NT11" i="28"/>
  <c r="NS8" i="28"/>
  <c r="NT8" i="28" s="1"/>
  <c r="NT10" i="28"/>
  <c r="NJ8" i="33"/>
  <c r="NK8" i="33" s="1"/>
  <c r="NH23" i="33"/>
  <c r="NA23" i="33"/>
  <c r="NB23" i="33" s="1"/>
  <c r="MZ23" i="33"/>
  <c r="NH22" i="33"/>
  <c r="NE22" i="33"/>
  <c r="NA22" i="33"/>
  <c r="MZ22" i="33"/>
  <c r="NH20" i="33"/>
  <c r="NE20" i="33"/>
  <c r="NA20" i="33"/>
  <c r="NB20" i="33" s="1"/>
  <c r="MZ20" i="33"/>
  <c r="NH18" i="33"/>
  <c r="NE18" i="33"/>
  <c r="NA18" i="33"/>
  <c r="MZ18" i="33"/>
  <c r="NH17" i="33"/>
  <c r="NE17" i="33"/>
  <c r="NA17" i="33"/>
  <c r="MZ17" i="33"/>
  <c r="NH11" i="33"/>
  <c r="NE11" i="33"/>
  <c r="NA11" i="33"/>
  <c r="NB11" i="33" s="1"/>
  <c r="MZ11" i="33"/>
  <c r="NH13" i="33"/>
  <c r="NE13" i="33"/>
  <c r="NA13" i="33"/>
  <c r="NB13" i="33" s="1"/>
  <c r="MZ13" i="33"/>
  <c r="NH14" i="33"/>
  <c r="NE14" i="33"/>
  <c r="NA14" i="33"/>
  <c r="MZ14" i="33"/>
  <c r="NH16" i="33"/>
  <c r="NE16" i="33"/>
  <c r="NA16" i="33"/>
  <c r="NB16" i="33" s="1"/>
  <c r="MZ16" i="33"/>
  <c r="NH12" i="33"/>
  <c r="NE12" i="33"/>
  <c r="NA12" i="33"/>
  <c r="MZ12" i="33"/>
  <c r="NH15" i="33"/>
  <c r="NE15" i="33"/>
  <c r="NA15" i="33"/>
  <c r="MZ15" i="33"/>
  <c r="NH9" i="33"/>
  <c r="NE9" i="33"/>
  <c r="NA9" i="33"/>
  <c r="MZ9" i="33"/>
  <c r="NH10" i="33"/>
  <c r="NE10" i="33"/>
  <c r="NA10" i="33"/>
  <c r="NB10" i="33" s="1"/>
  <c r="MZ10" i="33"/>
  <c r="NG8" i="33"/>
  <c r="NF8" i="33"/>
  <c r="ND8" i="33"/>
  <c r="NC8" i="33"/>
  <c r="NQ23" i="28"/>
  <c r="NJ23" i="28"/>
  <c r="NI23" i="28"/>
  <c r="NQ22" i="28"/>
  <c r="NN22" i="28"/>
  <c r="NJ22" i="28"/>
  <c r="NK22" i="28" s="1"/>
  <c r="NI22" i="28"/>
  <c r="NQ20" i="28"/>
  <c r="NN20" i="28"/>
  <c r="NJ20" i="28"/>
  <c r="NK20" i="28" s="1"/>
  <c r="NI20" i="28"/>
  <c r="NQ18" i="28"/>
  <c r="NN18" i="28"/>
  <c r="NJ18" i="28"/>
  <c r="NK18" i="28" s="1"/>
  <c r="NI18" i="28"/>
  <c r="NQ17" i="28"/>
  <c r="NN17" i="28"/>
  <c r="NJ17" i="28"/>
  <c r="NK17" i="28" s="1"/>
  <c r="NI17" i="28"/>
  <c r="NQ12" i="28"/>
  <c r="NN12" i="28"/>
  <c r="NJ12" i="28"/>
  <c r="NK12" i="28" s="1"/>
  <c r="NI12" i="28"/>
  <c r="NQ13" i="28"/>
  <c r="NN13" i="28"/>
  <c r="NJ13" i="28"/>
  <c r="NI13" i="28"/>
  <c r="NQ14" i="28"/>
  <c r="NN14" i="28"/>
  <c r="NJ14" i="28"/>
  <c r="NK14" i="28" s="1"/>
  <c r="NI14" i="28"/>
  <c r="NQ16" i="28"/>
  <c r="NN16" i="28"/>
  <c r="NJ16" i="28"/>
  <c r="NK16" i="28" s="1"/>
  <c r="NI16" i="28"/>
  <c r="NQ11" i="28"/>
  <c r="NN11" i="28"/>
  <c r="NJ11" i="28"/>
  <c r="NK11" i="28" s="1"/>
  <c r="NI11" i="28"/>
  <c r="NQ15" i="28"/>
  <c r="NN15" i="28"/>
  <c r="NJ15" i="28"/>
  <c r="NK15" i="28" s="1"/>
  <c r="NI15" i="28"/>
  <c r="NQ9" i="28"/>
  <c r="NN9" i="28"/>
  <c r="NJ9" i="28"/>
  <c r="NK9" i="28" s="1"/>
  <c r="NI9" i="28"/>
  <c r="NQ10" i="28"/>
  <c r="NN10" i="28"/>
  <c r="NJ10" i="28"/>
  <c r="NI10" i="28"/>
  <c r="NI8" i="28" s="1"/>
  <c r="NP8" i="28"/>
  <c r="NQ8" i="28" s="1"/>
  <c r="NO8" i="28"/>
  <c r="NM8" i="28"/>
  <c r="NN8" i="28" s="1"/>
  <c r="NL8" i="28"/>
  <c r="NB22" i="33"/>
  <c r="NB14" i="33"/>
  <c r="NB17" i="33"/>
  <c r="NB18" i="33"/>
  <c r="NH8" i="33"/>
  <c r="NB12" i="33"/>
  <c r="MZ8" i="33"/>
  <c r="NB15" i="33"/>
  <c r="NE8" i="33"/>
  <c r="NK10" i="28"/>
  <c r="MV12" i="28"/>
  <c r="MM17" i="33"/>
  <c r="MY23" i="33"/>
  <c r="MR23" i="33"/>
  <c r="MS23" i="33" s="1"/>
  <c r="MQ23" i="33"/>
  <c r="MY22" i="33"/>
  <c r="MV22" i="33"/>
  <c r="MR22" i="33"/>
  <c r="MS22" i="33" s="1"/>
  <c r="MQ22" i="33"/>
  <c r="MY20" i="33"/>
  <c r="MV20" i="33"/>
  <c r="MR20" i="33"/>
  <c r="MQ20" i="33"/>
  <c r="MY18" i="33"/>
  <c r="MV18" i="33"/>
  <c r="MR18" i="33"/>
  <c r="MS18" i="33" s="1"/>
  <c r="MQ18" i="33"/>
  <c r="MY17" i="33"/>
  <c r="MV17" i="33"/>
  <c r="MR17" i="33"/>
  <c r="MS17" i="33" s="1"/>
  <c r="MQ17" i="33"/>
  <c r="MY11" i="33"/>
  <c r="MV11" i="33"/>
  <c r="MR11" i="33"/>
  <c r="MQ11" i="33"/>
  <c r="MY13" i="33"/>
  <c r="MV13" i="33"/>
  <c r="MR13" i="33"/>
  <c r="MQ13" i="33"/>
  <c r="MY14" i="33"/>
  <c r="MV14" i="33"/>
  <c r="MR14" i="33"/>
  <c r="MQ14" i="33"/>
  <c r="MY16" i="33"/>
  <c r="MV16" i="33"/>
  <c r="MR16" i="33"/>
  <c r="MQ16" i="33"/>
  <c r="MY12" i="33"/>
  <c r="MV12" i="33"/>
  <c r="MR12" i="33"/>
  <c r="MQ12" i="33"/>
  <c r="MY15" i="33"/>
  <c r="MV15" i="33"/>
  <c r="MR15" i="33"/>
  <c r="MQ15" i="33"/>
  <c r="MY9" i="33"/>
  <c r="MV9" i="33"/>
  <c r="MR9" i="33"/>
  <c r="MQ9" i="33"/>
  <c r="MY10" i="33"/>
  <c r="MV10" i="33"/>
  <c r="MR10" i="33"/>
  <c r="MQ10" i="33"/>
  <c r="MQ8" i="33" s="1"/>
  <c r="MX8" i="33"/>
  <c r="MW8" i="33"/>
  <c r="MU8" i="33"/>
  <c r="MT8" i="33"/>
  <c r="MV8" i="33" s="1"/>
  <c r="NH23" i="28"/>
  <c r="NA23" i="28"/>
  <c r="MZ23" i="28"/>
  <c r="NB23" i="28" s="1"/>
  <c r="NH22" i="28"/>
  <c r="NE22" i="28"/>
  <c r="NA22" i="28"/>
  <c r="MZ22" i="28"/>
  <c r="NH20" i="28"/>
  <c r="NE20" i="28"/>
  <c r="NA20" i="28"/>
  <c r="NB20" i="28" s="1"/>
  <c r="MZ20" i="28"/>
  <c r="NH18" i="28"/>
  <c r="NE18" i="28"/>
  <c r="NA18" i="28"/>
  <c r="MZ18" i="28"/>
  <c r="NB18" i="28"/>
  <c r="NH17" i="28"/>
  <c r="NE17" i="28"/>
  <c r="NA17" i="28"/>
  <c r="NB17" i="28" s="1"/>
  <c r="MZ17" i="28"/>
  <c r="NH12" i="28"/>
  <c r="NE12" i="28"/>
  <c r="NA12" i="28"/>
  <c r="NB12" i="28" s="1"/>
  <c r="MZ12" i="28"/>
  <c r="NH13" i="28"/>
  <c r="NE13" i="28"/>
  <c r="NA13" i="28"/>
  <c r="MZ13" i="28"/>
  <c r="NH14" i="28"/>
  <c r="NE14" i="28"/>
  <c r="NA14" i="28"/>
  <c r="NB14" i="28" s="1"/>
  <c r="MZ14" i="28"/>
  <c r="NH16" i="28"/>
  <c r="NE16" i="28"/>
  <c r="NA16" i="28"/>
  <c r="MZ16" i="28"/>
  <c r="NH11" i="28"/>
  <c r="NE11" i="28"/>
  <c r="NA11" i="28"/>
  <c r="MZ11" i="28"/>
  <c r="NH15" i="28"/>
  <c r="NE15" i="28"/>
  <c r="NA15" i="28"/>
  <c r="NB15" i="28" s="1"/>
  <c r="MZ15" i="28"/>
  <c r="NH9" i="28"/>
  <c r="NE9" i="28"/>
  <c r="NA9" i="28"/>
  <c r="NB9" i="28" s="1"/>
  <c r="MZ9" i="28"/>
  <c r="NH10" i="28"/>
  <c r="NE10" i="28"/>
  <c r="NA10" i="28"/>
  <c r="MZ10" i="28"/>
  <c r="NG8" i="28"/>
  <c r="NH8" i="28" s="1"/>
  <c r="NF8" i="28"/>
  <c r="ND8" i="28"/>
  <c r="NE8" i="28" s="1"/>
  <c r="NC8" i="28"/>
  <c r="MS20" i="33"/>
  <c r="MS13" i="33"/>
  <c r="NB16" i="28"/>
  <c r="MS16" i="33"/>
  <c r="MS11" i="33"/>
  <c r="MS9" i="33"/>
  <c r="MS12" i="33"/>
  <c r="MS15" i="33"/>
  <c r="NB13" i="28"/>
  <c r="MM11" i="33"/>
  <c r="MY23" i="28"/>
  <c r="MR23" i="28"/>
  <c r="MS23" i="28" s="1"/>
  <c r="MQ23" i="28"/>
  <c r="MY22" i="28"/>
  <c r="MV22" i="28"/>
  <c r="MR22" i="28"/>
  <c r="MQ22" i="28"/>
  <c r="MY20" i="28"/>
  <c r="MV20" i="28"/>
  <c r="MR20" i="28"/>
  <c r="MQ20" i="28"/>
  <c r="MS20" i="28" s="1"/>
  <c r="MY18" i="28"/>
  <c r="MV18" i="28"/>
  <c r="MR18" i="28"/>
  <c r="MS18" i="28" s="1"/>
  <c r="MQ18" i="28"/>
  <c r="MY17" i="28"/>
  <c r="MV17" i="28"/>
  <c r="MR17" i="28"/>
  <c r="MQ17" i="28"/>
  <c r="MY12" i="28"/>
  <c r="MR12" i="28"/>
  <c r="MQ12" i="28"/>
  <c r="MS12" i="28" s="1"/>
  <c r="MY13" i="28"/>
  <c r="MV13" i="28"/>
  <c r="MR13" i="28"/>
  <c r="MQ13" i="28"/>
  <c r="MS13" i="28" s="1"/>
  <c r="MY14" i="28"/>
  <c r="MV14" i="28"/>
  <c r="MR14" i="28"/>
  <c r="MS14" i="28" s="1"/>
  <c r="MQ14" i="28"/>
  <c r="MY16" i="28"/>
  <c r="MV16" i="28"/>
  <c r="MR16" i="28"/>
  <c r="MQ16" i="28"/>
  <c r="MY11" i="28"/>
  <c r="MV11" i="28"/>
  <c r="MR11" i="28"/>
  <c r="MQ11" i="28"/>
  <c r="MY15" i="28"/>
  <c r="MV15" i="28"/>
  <c r="MR15" i="28"/>
  <c r="MQ15" i="28"/>
  <c r="MY9" i="28"/>
  <c r="MV9" i="28"/>
  <c r="MR9" i="28"/>
  <c r="MQ9" i="28"/>
  <c r="MS9" i="28" s="1"/>
  <c r="MY10" i="28"/>
  <c r="MV10" i="28"/>
  <c r="MR10" i="28"/>
  <c r="MQ10" i="28"/>
  <c r="MQ8" i="28" s="1"/>
  <c r="MX8" i="28"/>
  <c r="MY8" i="28" s="1"/>
  <c r="MW8" i="28"/>
  <c r="MU8" i="28"/>
  <c r="MT8" i="28"/>
  <c r="MV8" i="28" s="1"/>
  <c r="MP23" i="33"/>
  <c r="MI23" i="33"/>
  <c r="MH23" i="33"/>
  <c r="MP22" i="33"/>
  <c r="MM22" i="33"/>
  <c r="MI22" i="33"/>
  <c r="MH22" i="33"/>
  <c r="MP20" i="33"/>
  <c r="MM20" i="33"/>
  <c r="MI20" i="33"/>
  <c r="MH20" i="33"/>
  <c r="MH8" i="33" s="1"/>
  <c r="MP18" i="33"/>
  <c r="MM18" i="33"/>
  <c r="MI18" i="33"/>
  <c r="MH18" i="33"/>
  <c r="MP17" i="33"/>
  <c r="MI17" i="33"/>
  <c r="MJ17" i="33" s="1"/>
  <c r="MH17" i="33"/>
  <c r="MP11" i="33"/>
  <c r="MI11" i="33"/>
  <c r="MJ11" i="33" s="1"/>
  <c r="MH11" i="33"/>
  <c r="MP13" i="33"/>
  <c r="MM13" i="33"/>
  <c r="MI13" i="33"/>
  <c r="MJ13" i="33" s="1"/>
  <c r="MH13" i="33"/>
  <c r="MP14" i="33"/>
  <c r="MM14" i="33"/>
  <c r="MI14" i="33"/>
  <c r="MJ14" i="33" s="1"/>
  <c r="MH14" i="33"/>
  <c r="MP16" i="33"/>
  <c r="MM16" i="33"/>
  <c r="MI16" i="33"/>
  <c r="MJ16" i="33" s="1"/>
  <c r="MH16" i="33"/>
  <c r="MP12" i="33"/>
  <c r="MM12" i="33"/>
  <c r="MI12" i="33"/>
  <c r="MJ12" i="33" s="1"/>
  <c r="MH12" i="33"/>
  <c r="MP15" i="33"/>
  <c r="MM15" i="33"/>
  <c r="MI15" i="33"/>
  <c r="MH15" i="33"/>
  <c r="MP9" i="33"/>
  <c r="MM9" i="33"/>
  <c r="MI9" i="33"/>
  <c r="MI8" i="33" s="1"/>
  <c r="MJ8" i="33" s="1"/>
  <c r="MH9" i="33"/>
  <c r="MP10" i="33"/>
  <c r="MM10" i="33"/>
  <c r="MI10" i="33"/>
  <c r="MJ10" i="33" s="1"/>
  <c r="MH10" i="33"/>
  <c r="MO8" i="33"/>
  <c r="MN8" i="33"/>
  <c r="ML8" i="33"/>
  <c r="MK8" i="33"/>
  <c r="MJ18" i="33"/>
  <c r="MJ22" i="33"/>
  <c r="MJ23" i="33"/>
  <c r="MJ20" i="33"/>
  <c r="MS22" i="28"/>
  <c r="MJ15" i="33"/>
  <c r="MP8" i="33"/>
  <c r="MS15" i="28"/>
  <c r="MM8" i="33"/>
  <c r="MS17" i="28"/>
  <c r="MS16" i="28"/>
  <c r="MG23" i="33"/>
  <c r="LZ23" i="33"/>
  <c r="MA23" i="33" s="1"/>
  <c r="LY23" i="33"/>
  <c r="MG22" i="33"/>
  <c r="MD22" i="33"/>
  <c r="LZ22" i="33"/>
  <c r="MA22" i="33" s="1"/>
  <c r="LY22" i="33"/>
  <c r="MG20" i="33"/>
  <c r="MD20" i="33"/>
  <c r="LZ20" i="33"/>
  <c r="MA20" i="33" s="1"/>
  <c r="LY20" i="33"/>
  <c r="MG18" i="33"/>
  <c r="MD18" i="33"/>
  <c r="LZ18" i="33"/>
  <c r="MA18" i="33" s="1"/>
  <c r="LY18" i="33"/>
  <c r="MG17" i="33"/>
  <c r="MD17" i="33"/>
  <c r="LZ17" i="33"/>
  <c r="LY17" i="33"/>
  <c r="MA17" i="33" s="1"/>
  <c r="MG11" i="33"/>
  <c r="MD11" i="33"/>
  <c r="LZ11" i="33"/>
  <c r="LY11" i="33"/>
  <c r="MA11" i="33" s="1"/>
  <c r="MG13" i="33"/>
  <c r="MD13" i="33"/>
  <c r="LZ13" i="33"/>
  <c r="LY13" i="33"/>
  <c r="MA13" i="33" s="1"/>
  <c r="MG14" i="33"/>
  <c r="MD14" i="33"/>
  <c r="LZ14" i="33"/>
  <c r="MA14" i="33" s="1"/>
  <c r="LY14" i="33"/>
  <c r="MG16" i="33"/>
  <c r="MD16" i="33"/>
  <c r="LZ16" i="33"/>
  <c r="LY16" i="33"/>
  <c r="MA16" i="33" s="1"/>
  <c r="MG12" i="33"/>
  <c r="MD12" i="33"/>
  <c r="LZ12" i="33"/>
  <c r="LY12" i="33"/>
  <c r="MG15" i="33"/>
  <c r="MD15" i="33"/>
  <c r="LZ15" i="33"/>
  <c r="LY15" i="33"/>
  <c r="MA15" i="33" s="1"/>
  <c r="MG9" i="33"/>
  <c r="MD9" i="33"/>
  <c r="LZ9" i="33"/>
  <c r="LY9" i="33"/>
  <c r="MG10" i="33"/>
  <c r="MD10" i="33"/>
  <c r="LZ10" i="33"/>
  <c r="MA10" i="33" s="1"/>
  <c r="LY10" i="33"/>
  <c r="MF8" i="33"/>
  <c r="MG8" i="33" s="1"/>
  <c r="ME8" i="33"/>
  <c r="MC8" i="33"/>
  <c r="MD8" i="33" s="1"/>
  <c r="MB8" i="33"/>
  <c r="MP23" i="28"/>
  <c r="MI23" i="28"/>
  <c r="MH23" i="28"/>
  <c r="MP22" i="28"/>
  <c r="MM22" i="28"/>
  <c r="MI22" i="28"/>
  <c r="MH22" i="28"/>
  <c r="MP20" i="28"/>
  <c r="MM20" i="28"/>
  <c r="MI20" i="28"/>
  <c r="MH20" i="28"/>
  <c r="MP18" i="28"/>
  <c r="MM18" i="28"/>
  <c r="MI18" i="28"/>
  <c r="MH18" i="28"/>
  <c r="MP17" i="28"/>
  <c r="MM17" i="28"/>
  <c r="MI17" i="28"/>
  <c r="MH17" i="28"/>
  <c r="MP12" i="28"/>
  <c r="MM12" i="28"/>
  <c r="MI12" i="28"/>
  <c r="MJ12" i="28" s="1"/>
  <c r="MH12" i="28"/>
  <c r="MP13" i="28"/>
  <c r="MM13" i="28"/>
  <c r="MI13" i="28"/>
  <c r="MH13" i="28"/>
  <c r="MP14" i="28"/>
  <c r="MM14" i="28"/>
  <c r="MI14" i="28"/>
  <c r="MH14" i="28"/>
  <c r="MP16" i="28"/>
  <c r="MM16" i="28"/>
  <c r="MI16" i="28"/>
  <c r="MJ16" i="28" s="1"/>
  <c r="MH16" i="28"/>
  <c r="MP11" i="28"/>
  <c r="MM11" i="28"/>
  <c r="MI11" i="28"/>
  <c r="MH11" i="28"/>
  <c r="MP15" i="28"/>
  <c r="MM15" i="28"/>
  <c r="MI15" i="28"/>
  <c r="MH15" i="28"/>
  <c r="MP9" i="28"/>
  <c r="MM9" i="28"/>
  <c r="MI9" i="28"/>
  <c r="MI8" i="28" s="1"/>
  <c r="MJ8" i="28" s="1"/>
  <c r="MH9" i="28"/>
  <c r="MH8" i="28" s="1"/>
  <c r="MP10" i="28"/>
  <c r="MM10" i="28"/>
  <c r="MI10" i="28"/>
  <c r="MH10" i="28"/>
  <c r="MO8" i="28"/>
  <c r="MN8" i="28"/>
  <c r="ML8" i="28"/>
  <c r="MK8" i="28"/>
  <c r="MM8" i="28" s="1"/>
  <c r="MJ20" i="28"/>
  <c r="MJ9" i="28"/>
  <c r="MP8" i="28"/>
  <c r="MJ18" i="28"/>
  <c r="MA12" i="33"/>
  <c r="LX23" i="33"/>
  <c r="LQ23" i="33"/>
  <c r="LP23" i="33"/>
  <c r="LR23" i="33" s="1"/>
  <c r="LX22" i="33"/>
  <c r="LU22" i="33"/>
  <c r="LQ22" i="33"/>
  <c r="LP22" i="33"/>
  <c r="LX20" i="33"/>
  <c r="LU20" i="33"/>
  <c r="LQ20" i="33"/>
  <c r="LP20" i="33"/>
  <c r="LX18" i="33"/>
  <c r="LU18" i="33"/>
  <c r="LQ18" i="33"/>
  <c r="LP18" i="33"/>
  <c r="LR18" i="33"/>
  <c r="LX17" i="33"/>
  <c r="LU17" i="33"/>
  <c r="LQ17" i="33"/>
  <c r="LP17" i="33"/>
  <c r="LX11" i="33"/>
  <c r="LU11" i="33"/>
  <c r="LQ11" i="33"/>
  <c r="LP11" i="33"/>
  <c r="LR11" i="33" s="1"/>
  <c r="LX13" i="33"/>
  <c r="LU13" i="33"/>
  <c r="LQ13" i="33"/>
  <c r="LR13" i="33" s="1"/>
  <c r="LP13" i="33"/>
  <c r="LX14" i="33"/>
  <c r="LU14" i="33"/>
  <c r="LQ14" i="33"/>
  <c r="LR14" i="33" s="1"/>
  <c r="LP14" i="33"/>
  <c r="LX16" i="33"/>
  <c r="LU16" i="33"/>
  <c r="LQ16" i="33"/>
  <c r="LP16" i="33"/>
  <c r="LX12" i="33"/>
  <c r="LU12" i="33"/>
  <c r="LQ12" i="33"/>
  <c r="LR12" i="33" s="1"/>
  <c r="LP12" i="33"/>
  <c r="LX15" i="33"/>
  <c r="LU15" i="33"/>
  <c r="LQ15" i="33"/>
  <c r="LR15" i="33" s="1"/>
  <c r="LP15" i="33"/>
  <c r="LX9" i="33"/>
  <c r="LU9" i="33"/>
  <c r="LQ9" i="33"/>
  <c r="LP9" i="33"/>
  <c r="LX10" i="33"/>
  <c r="LU10" i="33"/>
  <c r="LQ10" i="33"/>
  <c r="LR10" i="33" s="1"/>
  <c r="LP10" i="33"/>
  <c r="LW8" i="33"/>
  <c r="LX8" i="33" s="1"/>
  <c r="LV8" i="33"/>
  <c r="LT8" i="33"/>
  <c r="LU8" i="33" s="1"/>
  <c r="LS8" i="33"/>
  <c r="MG23" i="28"/>
  <c r="LZ23" i="28"/>
  <c r="LY23" i="28"/>
  <c r="MA23" i="28" s="1"/>
  <c r="MG22" i="28"/>
  <c r="MD22" i="28"/>
  <c r="LZ22" i="28"/>
  <c r="LY22" i="28"/>
  <c r="MA22" i="28" s="1"/>
  <c r="MG20" i="28"/>
  <c r="MD20" i="28"/>
  <c r="LZ20" i="28"/>
  <c r="LY20" i="28"/>
  <c r="MA20" i="28" s="1"/>
  <c r="MG18" i="28"/>
  <c r="MD18" i="28"/>
  <c r="LZ18" i="28"/>
  <c r="LY18" i="28"/>
  <c r="MG17" i="28"/>
  <c r="MD17" i="28"/>
  <c r="LZ17" i="28"/>
  <c r="LY17" i="28"/>
  <c r="MA17" i="28" s="1"/>
  <c r="MG12" i="28"/>
  <c r="MD12" i="28"/>
  <c r="LZ12" i="28"/>
  <c r="MA12" i="28" s="1"/>
  <c r="LY12" i="28"/>
  <c r="MG13" i="28"/>
  <c r="MD13" i="28"/>
  <c r="LZ13" i="28"/>
  <c r="LY13" i="28"/>
  <c r="MA13" i="28" s="1"/>
  <c r="MG14" i="28"/>
  <c r="MD14" i="28"/>
  <c r="LZ14" i="28"/>
  <c r="LY14" i="28"/>
  <c r="MA14" i="28" s="1"/>
  <c r="MG16" i="28"/>
  <c r="MD16" i="28"/>
  <c r="LZ16" i="28"/>
  <c r="LY16" i="28"/>
  <c r="MA16" i="28" s="1"/>
  <c r="MG11" i="28"/>
  <c r="MD11" i="28"/>
  <c r="LZ11" i="28"/>
  <c r="LY11" i="28"/>
  <c r="MG15" i="28"/>
  <c r="MD15" i="28"/>
  <c r="LZ15" i="28"/>
  <c r="LY15" i="28"/>
  <c r="MG9" i="28"/>
  <c r="MD9" i="28"/>
  <c r="LZ9" i="28"/>
  <c r="LY9" i="28"/>
  <c r="MG10" i="28"/>
  <c r="MD10" i="28"/>
  <c r="LZ10" i="28"/>
  <c r="LY10" i="28"/>
  <c r="MA10" i="28" s="1"/>
  <c r="MF8" i="28"/>
  <c r="MG8" i="28" s="1"/>
  <c r="ME8" i="28"/>
  <c r="MC8" i="28"/>
  <c r="MB8" i="28"/>
  <c r="LR20" i="33"/>
  <c r="LR22" i="33"/>
  <c r="MA11" i="28"/>
  <c r="MD8" i="28"/>
  <c r="LZ8" i="28"/>
  <c r="LO23" i="33"/>
  <c r="LH23" i="33"/>
  <c r="LI23" i="33" s="1"/>
  <c r="LG23" i="33"/>
  <c r="LO22" i="33"/>
  <c r="LL22" i="33"/>
  <c r="LH22" i="33"/>
  <c r="LI22" i="33" s="1"/>
  <c r="LG22" i="33"/>
  <c r="LO20" i="33"/>
  <c r="LL20" i="33"/>
  <c r="LH20" i="33"/>
  <c r="LI20" i="33" s="1"/>
  <c r="LG20" i="33"/>
  <c r="LO18" i="33"/>
  <c r="LL18" i="33"/>
  <c r="LH18" i="33"/>
  <c r="LI18" i="33" s="1"/>
  <c r="LG18" i="33"/>
  <c r="LO17" i="33"/>
  <c r="LL17" i="33"/>
  <c r="LH17" i="33"/>
  <c r="LI17" i="33" s="1"/>
  <c r="LG17" i="33"/>
  <c r="LO11" i="33"/>
  <c r="LL11" i="33"/>
  <c r="LH11" i="33"/>
  <c r="LG11" i="33"/>
  <c r="LO13" i="33"/>
  <c r="LL13" i="33"/>
  <c r="LH13" i="33"/>
  <c r="LI13" i="33" s="1"/>
  <c r="LG13" i="33"/>
  <c r="LO14" i="33"/>
  <c r="LL14" i="33"/>
  <c r="LH14" i="33"/>
  <c r="LG14" i="33"/>
  <c r="LO16" i="33"/>
  <c r="LL16" i="33"/>
  <c r="LH16" i="33"/>
  <c r="LG16" i="33"/>
  <c r="LO12" i="33"/>
  <c r="LL12" i="33"/>
  <c r="LH12" i="33"/>
  <c r="LG12" i="33"/>
  <c r="LO15" i="33"/>
  <c r="LL15" i="33"/>
  <c r="LH15" i="33"/>
  <c r="LG15" i="33"/>
  <c r="LO9" i="33"/>
  <c r="LL9" i="33"/>
  <c r="LH9" i="33"/>
  <c r="LG9" i="33"/>
  <c r="LG8" i="33" s="1"/>
  <c r="LO10" i="33"/>
  <c r="LL10" i="33"/>
  <c r="LH10" i="33"/>
  <c r="LG10" i="33"/>
  <c r="LN8" i="33"/>
  <c r="LO8" i="33" s="1"/>
  <c r="LM8" i="33"/>
  <c r="LK8" i="33"/>
  <c r="LJ8" i="33"/>
  <c r="LL8" i="33" s="1"/>
  <c r="LX23" i="28"/>
  <c r="LQ23" i="28"/>
  <c r="LP23" i="28"/>
  <c r="LX22" i="28"/>
  <c r="LU22" i="28"/>
  <c r="LQ22" i="28"/>
  <c r="LP22" i="28"/>
  <c r="LX20" i="28"/>
  <c r="LU20" i="28"/>
  <c r="LQ20" i="28"/>
  <c r="LP20" i="28"/>
  <c r="LX18" i="28"/>
  <c r="LU18" i="28"/>
  <c r="LQ18" i="28"/>
  <c r="LP18" i="28"/>
  <c r="LX17" i="28"/>
  <c r="LU17" i="28"/>
  <c r="LQ17" i="28"/>
  <c r="LP17" i="28"/>
  <c r="LX12" i="28"/>
  <c r="LU12" i="28"/>
  <c r="LQ12" i="28"/>
  <c r="LP12" i="28"/>
  <c r="LX13" i="28"/>
  <c r="LU13" i="28"/>
  <c r="LQ13" i="28"/>
  <c r="LR13" i="28" s="1"/>
  <c r="LP13" i="28"/>
  <c r="LX14" i="28"/>
  <c r="LU14" i="28"/>
  <c r="LQ14" i="28"/>
  <c r="LP14" i="28"/>
  <c r="LX16" i="28"/>
  <c r="LU16" i="28"/>
  <c r="LQ16" i="28"/>
  <c r="LP16" i="28"/>
  <c r="LX11" i="28"/>
  <c r="LU11" i="28"/>
  <c r="LQ11" i="28"/>
  <c r="LP11" i="28"/>
  <c r="LX15" i="28"/>
  <c r="LU15" i="28"/>
  <c r="LQ15" i="28"/>
  <c r="LP15" i="28"/>
  <c r="LX9" i="28"/>
  <c r="LU9" i="28"/>
  <c r="LQ9" i="28"/>
  <c r="LP9" i="28"/>
  <c r="LX10" i="28"/>
  <c r="LU10" i="28"/>
  <c r="LQ10" i="28"/>
  <c r="LP10" i="28"/>
  <c r="LW8" i="28"/>
  <c r="LV8" i="28"/>
  <c r="LT8" i="28"/>
  <c r="LS8" i="28"/>
  <c r="LR20" i="28"/>
  <c r="LR22" i="28"/>
  <c r="LR23" i="28"/>
  <c r="LI15" i="33"/>
  <c r="LI14" i="33"/>
  <c r="LI16" i="33"/>
  <c r="LI11" i="33"/>
  <c r="LI12" i="33"/>
  <c r="LI9" i="33"/>
  <c r="LR18" i="28"/>
  <c r="LR9" i="28"/>
  <c r="LR16" i="28"/>
  <c r="LR12" i="28"/>
  <c r="LR11" i="28"/>
  <c r="LU8" i="28"/>
  <c r="LR15" i="28"/>
  <c r="LR14" i="28"/>
  <c r="LR17" i="28"/>
  <c r="LR10" i="28"/>
  <c r="LP8" i="28"/>
  <c r="LR8" i="28" s="1"/>
  <c r="LI10" i="33"/>
  <c r="LQ8" i="28"/>
  <c r="LF23" i="33"/>
  <c r="KY23" i="33"/>
  <c r="KX23" i="33"/>
  <c r="LF22" i="33"/>
  <c r="LC22" i="33"/>
  <c r="KY22" i="33"/>
  <c r="KX22" i="33"/>
  <c r="KZ22" i="33" s="1"/>
  <c r="LF20" i="33"/>
  <c r="LC20" i="33"/>
  <c r="KY20" i="33"/>
  <c r="KZ20" i="33" s="1"/>
  <c r="KX20" i="33"/>
  <c r="LF18" i="33"/>
  <c r="LC18" i="33"/>
  <c r="KY18" i="33"/>
  <c r="KX18" i="33"/>
  <c r="LF17" i="33"/>
  <c r="LC17" i="33"/>
  <c r="KY17" i="33"/>
  <c r="KX17" i="33"/>
  <c r="KZ17" i="33" s="1"/>
  <c r="LF11" i="33"/>
  <c r="LC11" i="33"/>
  <c r="KY11" i="33"/>
  <c r="KX11" i="33"/>
  <c r="LF13" i="33"/>
  <c r="LC13" i="33"/>
  <c r="KY13" i="33"/>
  <c r="KX13" i="33"/>
  <c r="LF14" i="33"/>
  <c r="LC14" i="33"/>
  <c r="KY14" i="33"/>
  <c r="KX14" i="33"/>
  <c r="KZ14" i="33" s="1"/>
  <c r="LF16" i="33"/>
  <c r="LC16" i="33"/>
  <c r="KY16" i="33"/>
  <c r="KX16" i="33"/>
  <c r="LF12" i="33"/>
  <c r="LC12" i="33"/>
  <c r="KY12" i="33"/>
  <c r="KX12" i="33"/>
  <c r="LF15" i="33"/>
  <c r="LC15" i="33"/>
  <c r="KY15" i="33"/>
  <c r="KX15" i="33"/>
  <c r="LF9" i="33"/>
  <c r="LC9" i="33"/>
  <c r="KY9" i="33"/>
  <c r="KX9" i="33"/>
  <c r="LF10" i="33"/>
  <c r="LC10" i="33"/>
  <c r="KY10" i="33"/>
  <c r="KY8" i="33" s="1"/>
  <c r="KX10" i="33"/>
  <c r="KZ10" i="33" s="1"/>
  <c r="LE8" i="33"/>
  <c r="LF8" i="33" s="1"/>
  <c r="LD8" i="33"/>
  <c r="LB8" i="33"/>
  <c r="LC8" i="33"/>
  <c r="LA8" i="33"/>
  <c r="LO23" i="28"/>
  <c r="LH23" i="28"/>
  <c r="LI23" i="28" s="1"/>
  <c r="LG23" i="28"/>
  <c r="LO22" i="28"/>
  <c r="LL22" i="28"/>
  <c r="LH22" i="28"/>
  <c r="LI22" i="28" s="1"/>
  <c r="LG22" i="28"/>
  <c r="LO20" i="28"/>
  <c r="LL20" i="28"/>
  <c r="LH20" i="28"/>
  <c r="LG20" i="28"/>
  <c r="LI20" i="28" s="1"/>
  <c r="LO18" i="28"/>
  <c r="LL18" i="28"/>
  <c r="LH18" i="28"/>
  <c r="LG18" i="28"/>
  <c r="LO17" i="28"/>
  <c r="LL17" i="28"/>
  <c r="LH17" i="28"/>
  <c r="LG17" i="28"/>
  <c r="LO12" i="28"/>
  <c r="LL12" i="28"/>
  <c r="LH12" i="28"/>
  <c r="LG12" i="28"/>
  <c r="LO13" i="28"/>
  <c r="LL13" i="28"/>
  <c r="LH13" i="28"/>
  <c r="LI13" i="28" s="1"/>
  <c r="LG13" i="28"/>
  <c r="LO14" i="28"/>
  <c r="LL14" i="28"/>
  <c r="LH14" i="28"/>
  <c r="LG14" i="28"/>
  <c r="LO16" i="28"/>
  <c r="LL16" i="28"/>
  <c r="LH16" i="28"/>
  <c r="LG16" i="28"/>
  <c r="LO11" i="28"/>
  <c r="LL11" i="28"/>
  <c r="LH11" i="28"/>
  <c r="LI11" i="28" s="1"/>
  <c r="LG11" i="28"/>
  <c r="LO15" i="28"/>
  <c r="LL15" i="28"/>
  <c r="LH15" i="28"/>
  <c r="LI15" i="28" s="1"/>
  <c r="LG15" i="28"/>
  <c r="LO9" i="28"/>
  <c r="LL9" i="28"/>
  <c r="LH9" i="28"/>
  <c r="LG9" i="28"/>
  <c r="LG8" i="28" s="1"/>
  <c r="LO10" i="28"/>
  <c r="LL10" i="28"/>
  <c r="LH10" i="28"/>
  <c r="LI10" i="28" s="1"/>
  <c r="LG10" i="28"/>
  <c r="LN8" i="28"/>
  <c r="LO8" i="28" s="1"/>
  <c r="LM8" i="28"/>
  <c r="LK8" i="28"/>
  <c r="LJ8" i="28"/>
  <c r="LI12" i="28"/>
  <c r="KZ11" i="33"/>
  <c r="LI17" i="28"/>
  <c r="LI18" i="28"/>
  <c r="KZ9" i="33"/>
  <c r="LI14" i="28"/>
  <c r="KZ16" i="33"/>
  <c r="LL8" i="28"/>
  <c r="LF23" i="28"/>
  <c r="KY23" i="28"/>
  <c r="KX23" i="28"/>
  <c r="LF22" i="28"/>
  <c r="LC22" i="28"/>
  <c r="KY22" i="28"/>
  <c r="KX22" i="28"/>
  <c r="LF20" i="28"/>
  <c r="LC20" i="28"/>
  <c r="KY20" i="28"/>
  <c r="KX20" i="28"/>
  <c r="LF18" i="28"/>
  <c r="LC18" i="28"/>
  <c r="KY18" i="28"/>
  <c r="KZ18" i="28" s="1"/>
  <c r="KX18" i="28"/>
  <c r="LF17" i="28"/>
  <c r="LC17" i="28"/>
  <c r="KY17" i="28"/>
  <c r="KZ17" i="28" s="1"/>
  <c r="KX17" i="28"/>
  <c r="LF12" i="28"/>
  <c r="LC12" i="28"/>
  <c r="KY12" i="28"/>
  <c r="KX12" i="28"/>
  <c r="LF13" i="28"/>
  <c r="LC13" i="28"/>
  <c r="KY13" i="28"/>
  <c r="KZ13" i="28" s="1"/>
  <c r="KX13" i="28"/>
  <c r="LF14" i="28"/>
  <c r="LC14" i="28"/>
  <c r="KY14" i="28"/>
  <c r="KZ14" i="28" s="1"/>
  <c r="KX14" i="28"/>
  <c r="LF16" i="28"/>
  <c r="LC16" i="28"/>
  <c r="KY16" i="28"/>
  <c r="KZ16" i="28" s="1"/>
  <c r="KX16" i="28"/>
  <c r="LF11" i="28"/>
  <c r="LC11" i="28"/>
  <c r="KY11" i="28"/>
  <c r="KZ11" i="28" s="1"/>
  <c r="KX11" i="28"/>
  <c r="LF15" i="28"/>
  <c r="LC15" i="28"/>
  <c r="KY15" i="28"/>
  <c r="KX15" i="28"/>
  <c r="LF9" i="28"/>
  <c r="LC9" i="28"/>
  <c r="KY9" i="28"/>
  <c r="KZ9" i="28" s="1"/>
  <c r="KX9" i="28"/>
  <c r="LF10" i="28"/>
  <c r="LC10" i="28"/>
  <c r="KY10" i="28"/>
  <c r="KZ10" i="28" s="1"/>
  <c r="KX10" i="28"/>
  <c r="LE8" i="28"/>
  <c r="LD8" i="28"/>
  <c r="LF8" i="28" s="1"/>
  <c r="LB8" i="28"/>
  <c r="LA8" i="28"/>
  <c r="KW23" i="33"/>
  <c r="KP23" i="33"/>
  <c r="KO23" i="33"/>
  <c r="KW22" i="33"/>
  <c r="KT22" i="33"/>
  <c r="KP22" i="33"/>
  <c r="KO22" i="33"/>
  <c r="KW20" i="33"/>
  <c r="KT20" i="33"/>
  <c r="KP20" i="33"/>
  <c r="KQ20" i="33" s="1"/>
  <c r="KO20" i="33"/>
  <c r="KW18" i="33"/>
  <c r="KT18" i="33"/>
  <c r="KP18" i="33"/>
  <c r="KO18" i="33"/>
  <c r="KW17" i="33"/>
  <c r="KT17" i="33"/>
  <c r="KP17" i="33"/>
  <c r="KO17" i="33"/>
  <c r="KW11" i="33"/>
  <c r="KT11" i="33"/>
  <c r="KP11" i="33"/>
  <c r="KO11" i="33"/>
  <c r="KW13" i="33"/>
  <c r="KT13" i="33"/>
  <c r="KP13" i="33"/>
  <c r="KQ13" i="33" s="1"/>
  <c r="KO13" i="33"/>
  <c r="KW14" i="33"/>
  <c r="KT14" i="33"/>
  <c r="KP14" i="33"/>
  <c r="KO14" i="33"/>
  <c r="KW16" i="33"/>
  <c r="KT16" i="33"/>
  <c r="KP16" i="33"/>
  <c r="KO16" i="33"/>
  <c r="KW12" i="33"/>
  <c r="KT12" i="33"/>
  <c r="KP12" i="33"/>
  <c r="KO12" i="33"/>
  <c r="KW15" i="33"/>
  <c r="KT15" i="33"/>
  <c r="KP15" i="33"/>
  <c r="KO15" i="33"/>
  <c r="KW9" i="33"/>
  <c r="KT9" i="33"/>
  <c r="KP9" i="33"/>
  <c r="KP8" i="33" s="1"/>
  <c r="KO9" i="33"/>
  <c r="KW10" i="33"/>
  <c r="KT10" i="33"/>
  <c r="KP10" i="33"/>
  <c r="KO10" i="33"/>
  <c r="KV8" i="33"/>
  <c r="KW8" i="33" s="1"/>
  <c r="KU8" i="33"/>
  <c r="KS8" i="33"/>
  <c r="KR8" i="33"/>
  <c r="KT8" i="33" s="1"/>
  <c r="KQ22" i="33"/>
  <c r="KZ22" i="28"/>
  <c r="KZ20" i="28"/>
  <c r="KZ23" i="28"/>
  <c r="KQ14" i="33"/>
  <c r="KQ17" i="33"/>
  <c r="KQ16" i="33"/>
  <c r="KQ12" i="33"/>
  <c r="KQ11" i="33"/>
  <c r="KQ15" i="33"/>
  <c r="KZ12" i="28"/>
  <c r="KZ15" i="28"/>
  <c r="KX8" i="28"/>
  <c r="LC8" i="28"/>
  <c r="KQ10" i="33"/>
  <c r="KN23" i="33"/>
  <c r="KG23" i="33"/>
  <c r="KF23" i="33"/>
  <c r="KN22" i="33"/>
  <c r="KK22" i="33"/>
  <c r="KG22" i="33"/>
  <c r="KF22" i="33"/>
  <c r="KN20" i="33"/>
  <c r="KK20" i="33"/>
  <c r="KG20" i="33"/>
  <c r="KF20" i="33"/>
  <c r="KH20" i="33" s="1"/>
  <c r="KN18" i="33"/>
  <c r="KK18" i="33"/>
  <c r="KG18" i="33"/>
  <c r="KF18" i="33"/>
  <c r="KH18" i="33" s="1"/>
  <c r="KN17" i="33"/>
  <c r="KK17" i="33"/>
  <c r="KG17" i="33"/>
  <c r="KH17" i="33" s="1"/>
  <c r="KF17" i="33"/>
  <c r="KN13" i="33"/>
  <c r="KK13" i="33"/>
  <c r="KG13" i="33"/>
  <c r="KF13" i="33"/>
  <c r="KH13" i="33" s="1"/>
  <c r="KN14" i="33"/>
  <c r="KK14" i="33"/>
  <c r="KG14" i="33"/>
  <c r="KF14" i="33"/>
  <c r="KH14" i="33" s="1"/>
  <c r="KN16" i="33"/>
  <c r="KK16" i="33"/>
  <c r="KG16" i="33"/>
  <c r="KF16" i="33"/>
  <c r="KN15" i="33"/>
  <c r="KK15" i="33"/>
  <c r="KG15" i="33"/>
  <c r="KF15" i="33"/>
  <c r="KN11" i="33"/>
  <c r="KK11" i="33"/>
  <c r="KG11" i="33"/>
  <c r="KF11" i="33"/>
  <c r="KN12" i="33"/>
  <c r="KK12" i="33"/>
  <c r="KG12" i="33"/>
  <c r="KF12" i="33"/>
  <c r="KN10" i="33"/>
  <c r="KK10" i="33"/>
  <c r="KG10" i="33"/>
  <c r="KF10" i="33"/>
  <c r="KN9" i="33"/>
  <c r="KK9" i="33"/>
  <c r="KG9" i="33"/>
  <c r="KF9" i="33"/>
  <c r="KH9" i="33" s="1"/>
  <c r="KM8" i="33"/>
  <c r="KN8" i="33" s="1"/>
  <c r="KL8" i="33"/>
  <c r="KJ8" i="33"/>
  <c r="KI8" i="33"/>
  <c r="KW23" i="28"/>
  <c r="KP23" i="28"/>
  <c r="KO23" i="28"/>
  <c r="KW22" i="28"/>
  <c r="KT22" i="28"/>
  <c r="KP22" i="28"/>
  <c r="KO22" i="28"/>
  <c r="KQ22" i="28" s="1"/>
  <c r="KW20" i="28"/>
  <c r="KT20" i="28"/>
  <c r="KP20" i="28"/>
  <c r="KQ20" i="28" s="1"/>
  <c r="KO20" i="28"/>
  <c r="KW17" i="28"/>
  <c r="KT17" i="28"/>
  <c r="KP17" i="28"/>
  <c r="KO17" i="28"/>
  <c r="KW18" i="28"/>
  <c r="KT18" i="28"/>
  <c r="KP18" i="28"/>
  <c r="KO18" i="28"/>
  <c r="KW13" i="28"/>
  <c r="KT13" i="28"/>
  <c r="KP13" i="28"/>
  <c r="KO13" i="28"/>
  <c r="KW12" i="28"/>
  <c r="KT12" i="28"/>
  <c r="KP12" i="28"/>
  <c r="KO12" i="28"/>
  <c r="KW16" i="28"/>
  <c r="KT16" i="28"/>
  <c r="KP16" i="28"/>
  <c r="KO16" i="28"/>
  <c r="KW14" i="28"/>
  <c r="KT14" i="28"/>
  <c r="KP14" i="28"/>
  <c r="KO14" i="28"/>
  <c r="KW11" i="28"/>
  <c r="KT11" i="28"/>
  <c r="KP11" i="28"/>
  <c r="KO11" i="28"/>
  <c r="KQ11" i="28" s="1"/>
  <c r="KW15" i="28"/>
  <c r="KT15" i="28"/>
  <c r="KP15" i="28"/>
  <c r="KQ15" i="28" s="1"/>
  <c r="KO15" i="28"/>
  <c r="KO8" i="28" s="1"/>
  <c r="KW9" i="28"/>
  <c r="KT9" i="28"/>
  <c r="KP9" i="28"/>
  <c r="KQ9" i="28" s="1"/>
  <c r="KO9" i="28"/>
  <c r="KW10" i="28"/>
  <c r="KT10" i="28"/>
  <c r="KP10" i="28"/>
  <c r="KO10" i="28"/>
  <c r="KV8" i="28"/>
  <c r="KU8" i="28"/>
  <c r="KS8" i="28"/>
  <c r="KT8" i="28" s="1"/>
  <c r="KR8" i="28"/>
  <c r="KH22" i="33"/>
  <c r="KQ23" i="28"/>
  <c r="KQ17" i="28"/>
  <c r="KW8" i="28"/>
  <c r="KH16" i="33"/>
  <c r="KH15" i="33"/>
  <c r="KQ13" i="28"/>
  <c r="KQ14" i="28"/>
  <c r="KN23" i="28"/>
  <c r="KG23" i="28"/>
  <c r="KF23" i="28"/>
  <c r="KN22" i="28"/>
  <c r="KK22" i="28"/>
  <c r="KG22" i="28"/>
  <c r="KF22" i="28"/>
  <c r="KH22" i="28" s="1"/>
  <c r="KN20" i="28"/>
  <c r="KK20" i="28"/>
  <c r="KG20" i="28"/>
  <c r="KF20" i="28"/>
  <c r="KN17" i="28"/>
  <c r="KK17" i="28"/>
  <c r="KG17" i="28"/>
  <c r="KF17" i="28"/>
  <c r="KN18" i="28"/>
  <c r="KK18" i="28"/>
  <c r="KG18" i="28"/>
  <c r="KH18" i="28" s="1"/>
  <c r="KF18" i="28"/>
  <c r="KN13" i="28"/>
  <c r="KK13" i="28"/>
  <c r="KG13" i="28"/>
  <c r="KH13" i="28" s="1"/>
  <c r="KF13" i="28"/>
  <c r="KN12" i="28"/>
  <c r="KK12" i="28"/>
  <c r="KG12" i="28"/>
  <c r="KF12" i="28"/>
  <c r="KN16" i="28"/>
  <c r="KK16" i="28"/>
  <c r="KG16" i="28"/>
  <c r="KH16" i="28" s="1"/>
  <c r="KF16" i="28"/>
  <c r="KN14" i="28"/>
  <c r="KK14" i="28"/>
  <c r="KG14" i="28"/>
  <c r="KH14" i="28" s="1"/>
  <c r="KF14" i="28"/>
  <c r="KN11" i="28"/>
  <c r="KK11" i="28"/>
  <c r="KG11" i="28"/>
  <c r="KF11" i="28"/>
  <c r="KN15" i="28"/>
  <c r="KK15" i="28"/>
  <c r="KG15" i="28"/>
  <c r="KH15" i="28" s="1"/>
  <c r="KF15" i="28"/>
  <c r="KF8" i="28" s="1"/>
  <c r="KN9" i="28"/>
  <c r="KK9" i="28"/>
  <c r="KG9" i="28"/>
  <c r="KH9" i="28" s="1"/>
  <c r="KF9" i="28"/>
  <c r="KN10" i="28"/>
  <c r="KK10" i="28"/>
  <c r="KG10" i="28"/>
  <c r="KF10" i="28"/>
  <c r="KM8" i="28"/>
  <c r="KL8" i="28"/>
  <c r="KN8" i="28" s="1"/>
  <c r="KJ8" i="28"/>
  <c r="KK8" i="28" s="1"/>
  <c r="KI8" i="28"/>
  <c r="KE23" i="33"/>
  <c r="JX23" i="33"/>
  <c r="JW23" i="33"/>
  <c r="JY23" i="33" s="1"/>
  <c r="KE22" i="33"/>
  <c r="KB22" i="33"/>
  <c r="JX22" i="33"/>
  <c r="JW22" i="33"/>
  <c r="KE20" i="33"/>
  <c r="KB20" i="33"/>
  <c r="JX20" i="33"/>
  <c r="JY20" i="33" s="1"/>
  <c r="JW20" i="33"/>
  <c r="KE18" i="33"/>
  <c r="KB18" i="33"/>
  <c r="JX18" i="33"/>
  <c r="JW18" i="33"/>
  <c r="KE17" i="33"/>
  <c r="KB17" i="33"/>
  <c r="JX17" i="33"/>
  <c r="JW17" i="33"/>
  <c r="JY17" i="33"/>
  <c r="KE13" i="33"/>
  <c r="KB13" i="33"/>
  <c r="JX13" i="33"/>
  <c r="JY13" i="33" s="1"/>
  <c r="JW13" i="33"/>
  <c r="KE14" i="33"/>
  <c r="KB14" i="33"/>
  <c r="JX14" i="33"/>
  <c r="JY14" i="33" s="1"/>
  <c r="JW14" i="33"/>
  <c r="KE16" i="33"/>
  <c r="KB16" i="33"/>
  <c r="JX16" i="33"/>
  <c r="JW16" i="33"/>
  <c r="KE15" i="33"/>
  <c r="KB15" i="33"/>
  <c r="JX15" i="33"/>
  <c r="JW15" i="33"/>
  <c r="KE11" i="33"/>
  <c r="KB11" i="33"/>
  <c r="JX11" i="33"/>
  <c r="JW11" i="33"/>
  <c r="KE12" i="33"/>
  <c r="KB12" i="33"/>
  <c r="JX12" i="33"/>
  <c r="JW12" i="33"/>
  <c r="KE10" i="33"/>
  <c r="KB10" i="33"/>
  <c r="JX10" i="33"/>
  <c r="JY10" i="33" s="1"/>
  <c r="JW10" i="33"/>
  <c r="KE9" i="33"/>
  <c r="KB9" i="33"/>
  <c r="JX9" i="33"/>
  <c r="JW9" i="33"/>
  <c r="KD8" i="33"/>
  <c r="KC8" i="33"/>
  <c r="KA8" i="33"/>
  <c r="JZ8" i="33"/>
  <c r="KH23" i="28"/>
  <c r="KH20" i="28"/>
  <c r="KH11" i="28"/>
  <c r="JY22" i="33"/>
  <c r="KE8" i="33"/>
  <c r="JY11" i="33"/>
  <c r="JY12" i="33"/>
  <c r="KB8" i="33"/>
  <c r="KH10" i="28"/>
  <c r="JZ8" i="28"/>
  <c r="KE23" i="28"/>
  <c r="JX23" i="28"/>
  <c r="JY23" i="28" s="1"/>
  <c r="JW23" i="28"/>
  <c r="KE22" i="28"/>
  <c r="KB22" i="28"/>
  <c r="JX22" i="28"/>
  <c r="JW22" i="28"/>
  <c r="KE20" i="28"/>
  <c r="KB20" i="28"/>
  <c r="JX20" i="28"/>
  <c r="JW20" i="28"/>
  <c r="KE17" i="28"/>
  <c r="KB17" i="28"/>
  <c r="JX17" i="28"/>
  <c r="JY17" i="28" s="1"/>
  <c r="JW17" i="28"/>
  <c r="KE18" i="28"/>
  <c r="KB18" i="28"/>
  <c r="JX18" i="28"/>
  <c r="JW18" i="28"/>
  <c r="JY18" i="28" s="1"/>
  <c r="KE13" i="28"/>
  <c r="KB13" i="28"/>
  <c r="JX13" i="28"/>
  <c r="JW13" i="28"/>
  <c r="KE12" i="28"/>
  <c r="KB12" i="28"/>
  <c r="JX12" i="28"/>
  <c r="JY12" i="28" s="1"/>
  <c r="JW12" i="28"/>
  <c r="KE14" i="28"/>
  <c r="KB14" i="28"/>
  <c r="JX14" i="28"/>
  <c r="JW14" i="28"/>
  <c r="KE11" i="28"/>
  <c r="KB11" i="28"/>
  <c r="JX11" i="28"/>
  <c r="JW11" i="28"/>
  <c r="KE16" i="28"/>
  <c r="KB16" i="28"/>
  <c r="JX16" i="28"/>
  <c r="JY16" i="28" s="1"/>
  <c r="JW16" i="28"/>
  <c r="KE15" i="28"/>
  <c r="KB15" i="28"/>
  <c r="JX15" i="28"/>
  <c r="JW15" i="28"/>
  <c r="JY15" i="28" s="1"/>
  <c r="KE10" i="28"/>
  <c r="KB10" i="28"/>
  <c r="JX10" i="28"/>
  <c r="JW10" i="28"/>
  <c r="KE9" i="28"/>
  <c r="KB9" i="28"/>
  <c r="JX9" i="28"/>
  <c r="JW9" i="28"/>
  <c r="JW8" i="28" s="1"/>
  <c r="KD8" i="28"/>
  <c r="KE8" i="28" s="1"/>
  <c r="KC8" i="28"/>
  <c r="KA8" i="28"/>
  <c r="KB8" i="28"/>
  <c r="JV23" i="33"/>
  <c r="JO23" i="33"/>
  <c r="JN23" i="33"/>
  <c r="JV22" i="33"/>
  <c r="JS22" i="33"/>
  <c r="JO22" i="33"/>
  <c r="JN22" i="33"/>
  <c r="JP22" i="33" s="1"/>
  <c r="JV20" i="33"/>
  <c r="JS20" i="33"/>
  <c r="JO20" i="33"/>
  <c r="JP20" i="33" s="1"/>
  <c r="JN20" i="33"/>
  <c r="JV18" i="33"/>
  <c r="JS18" i="33"/>
  <c r="JO18" i="33"/>
  <c r="JN18" i="33"/>
  <c r="JV17" i="33"/>
  <c r="JS17" i="33"/>
  <c r="JO17" i="33"/>
  <c r="JN17" i="33"/>
  <c r="JP17" i="33" s="1"/>
  <c r="JV13" i="33"/>
  <c r="JS13" i="33"/>
  <c r="JO13" i="33"/>
  <c r="JN13" i="33"/>
  <c r="JV14" i="33"/>
  <c r="JS14" i="33"/>
  <c r="JO14" i="33"/>
  <c r="JN14" i="33"/>
  <c r="JV16" i="33"/>
  <c r="JS16" i="33"/>
  <c r="JO16" i="33"/>
  <c r="JN16" i="33"/>
  <c r="JP16" i="33" s="1"/>
  <c r="JV15" i="33"/>
  <c r="JS15" i="33"/>
  <c r="JO15" i="33"/>
  <c r="JP15" i="33" s="1"/>
  <c r="JN15" i="33"/>
  <c r="JV11" i="33"/>
  <c r="JS11" i="33"/>
  <c r="JO11" i="33"/>
  <c r="JN11" i="33"/>
  <c r="JP11" i="33" s="1"/>
  <c r="JV12" i="33"/>
  <c r="JS12" i="33"/>
  <c r="JO12" i="33"/>
  <c r="JN12" i="33"/>
  <c r="JP12" i="33" s="1"/>
  <c r="JV10" i="33"/>
  <c r="JS10" i="33"/>
  <c r="JO10" i="33"/>
  <c r="JP10" i="33" s="1"/>
  <c r="JN10" i="33"/>
  <c r="JV9" i="33"/>
  <c r="JS9" i="33"/>
  <c r="JO9" i="33"/>
  <c r="JN9" i="33"/>
  <c r="JU8" i="33"/>
  <c r="JV8" i="33" s="1"/>
  <c r="JT8" i="33"/>
  <c r="JR8" i="33"/>
  <c r="JS8" i="33" s="1"/>
  <c r="JQ8" i="33"/>
  <c r="JP23" i="33"/>
  <c r="JP18" i="33"/>
  <c r="JP14" i="33"/>
  <c r="JP9" i="33"/>
  <c r="JY20" i="28"/>
  <c r="JY13" i="28"/>
  <c r="JY14" i="28"/>
  <c r="JP13" i="33"/>
  <c r="JY11" i="28"/>
  <c r="JY10" i="28"/>
  <c r="JO8" i="33"/>
  <c r="JV23" i="28"/>
  <c r="JO23" i="28"/>
  <c r="JP23" i="28" s="1"/>
  <c r="JN23" i="28"/>
  <c r="JV22" i="28"/>
  <c r="JS22" i="28"/>
  <c r="JO22" i="28"/>
  <c r="JN22" i="28"/>
  <c r="JV20" i="28"/>
  <c r="JS20" i="28"/>
  <c r="JO20" i="28"/>
  <c r="JN20" i="28"/>
  <c r="JP20" i="28" s="1"/>
  <c r="JV18" i="28"/>
  <c r="JS18" i="28"/>
  <c r="JO18" i="28"/>
  <c r="JP18" i="28" s="1"/>
  <c r="JN18" i="28"/>
  <c r="JV17" i="28"/>
  <c r="JS17" i="28"/>
  <c r="JO17" i="28"/>
  <c r="JN17" i="28"/>
  <c r="JV13" i="28"/>
  <c r="JS13" i="28"/>
  <c r="JO13" i="28"/>
  <c r="JP13" i="28" s="1"/>
  <c r="JN13" i="28"/>
  <c r="JV14" i="28"/>
  <c r="JS14" i="28"/>
  <c r="JO14" i="28"/>
  <c r="JN14" i="28"/>
  <c r="JV16" i="28"/>
  <c r="JS16" i="28"/>
  <c r="JO16" i="28"/>
  <c r="JN16" i="28"/>
  <c r="JV12" i="28"/>
  <c r="JS12" i="28"/>
  <c r="JO12" i="28"/>
  <c r="JP12" i="28" s="1"/>
  <c r="JN12" i="28"/>
  <c r="JV15" i="28"/>
  <c r="JS15" i="28"/>
  <c r="JO15" i="28"/>
  <c r="JP15" i="28" s="1"/>
  <c r="JN15" i="28"/>
  <c r="JV10" i="28"/>
  <c r="JS10" i="28"/>
  <c r="JO10" i="28"/>
  <c r="JN10" i="28"/>
  <c r="JV11" i="28"/>
  <c r="JS11" i="28"/>
  <c r="JO11" i="28"/>
  <c r="JO8" i="28" s="1"/>
  <c r="JN11" i="28"/>
  <c r="JP11" i="28" s="1"/>
  <c r="JV9" i="28"/>
  <c r="JS9" i="28"/>
  <c r="JO9" i="28"/>
  <c r="JP9" i="28" s="1"/>
  <c r="JN9" i="28"/>
  <c r="JU8" i="28"/>
  <c r="JV8" i="28" s="1"/>
  <c r="JT8" i="28"/>
  <c r="JR8" i="28"/>
  <c r="JQ8" i="28"/>
  <c r="JM23" i="33"/>
  <c r="JF23" i="33"/>
  <c r="JE23" i="33"/>
  <c r="JM22" i="33"/>
  <c r="JJ22" i="33"/>
  <c r="JF22" i="33"/>
  <c r="JG22" i="33" s="1"/>
  <c r="JE22" i="33"/>
  <c r="JM20" i="33"/>
  <c r="JJ20" i="33"/>
  <c r="JF20" i="33"/>
  <c r="JE20" i="33"/>
  <c r="JM18" i="33"/>
  <c r="JJ18" i="33"/>
  <c r="JF18" i="33"/>
  <c r="JE18" i="33"/>
  <c r="JM17" i="33"/>
  <c r="JJ17" i="33"/>
  <c r="JF17" i="33"/>
  <c r="JG17" i="33" s="1"/>
  <c r="JE17" i="33"/>
  <c r="JM13" i="33"/>
  <c r="JJ13" i="33"/>
  <c r="JF13" i="33"/>
  <c r="JG13" i="33" s="1"/>
  <c r="JE13" i="33"/>
  <c r="JM14" i="33"/>
  <c r="JJ14" i="33"/>
  <c r="JF14" i="33"/>
  <c r="JG14" i="33" s="1"/>
  <c r="JE14" i="33"/>
  <c r="JM16" i="33"/>
  <c r="JJ16" i="33"/>
  <c r="JF16" i="33"/>
  <c r="JE16" i="33"/>
  <c r="JM15" i="33"/>
  <c r="JJ15" i="33"/>
  <c r="JF15" i="33"/>
  <c r="JE15" i="33"/>
  <c r="JM11" i="33"/>
  <c r="JJ11" i="33"/>
  <c r="JF11" i="33"/>
  <c r="JE11" i="33"/>
  <c r="JM12" i="33"/>
  <c r="JJ12" i="33"/>
  <c r="JF12" i="33"/>
  <c r="JG12" i="33" s="1"/>
  <c r="JE12" i="33"/>
  <c r="JE8" i="33" s="1"/>
  <c r="JM10" i="33"/>
  <c r="JJ10" i="33"/>
  <c r="JF10" i="33"/>
  <c r="JG10" i="33" s="1"/>
  <c r="JE10" i="33"/>
  <c r="JM9" i="33"/>
  <c r="JJ9" i="33"/>
  <c r="JF9" i="33"/>
  <c r="JG9" i="33" s="1"/>
  <c r="JE9" i="33"/>
  <c r="JL8" i="33"/>
  <c r="JM8" i="33" s="1"/>
  <c r="JK8" i="33"/>
  <c r="JI8" i="33"/>
  <c r="JH8" i="33"/>
  <c r="JG15" i="33"/>
  <c r="JG11" i="33"/>
  <c r="JP10" i="28"/>
  <c r="JP22" i="28"/>
  <c r="JP16" i="28"/>
  <c r="JJ8" i="33"/>
  <c r="JP14" i="28"/>
  <c r="JS8" i="28"/>
  <c r="JG20" i="33"/>
  <c r="JA14" i="33"/>
  <c r="JA13" i="33"/>
  <c r="JA17" i="33"/>
  <c r="JA18" i="33"/>
  <c r="JD23" i="33"/>
  <c r="IW23" i="33"/>
  <c r="IV23" i="33"/>
  <c r="IX23" i="33" s="1"/>
  <c r="JD22" i="33"/>
  <c r="JA22" i="33"/>
  <c r="IW22" i="33"/>
  <c r="IV22" i="33"/>
  <c r="IX22" i="33" s="1"/>
  <c r="JD20" i="33"/>
  <c r="JA20" i="33"/>
  <c r="IW20" i="33"/>
  <c r="IV20" i="33"/>
  <c r="JD18" i="33"/>
  <c r="IW18" i="33"/>
  <c r="IX18" i="33" s="1"/>
  <c r="IV18" i="33"/>
  <c r="JD17" i="33"/>
  <c r="IW17" i="33"/>
  <c r="IX17" i="33" s="1"/>
  <c r="IV17" i="33"/>
  <c r="JD13" i="33"/>
  <c r="IW13" i="33"/>
  <c r="IV13" i="33"/>
  <c r="JD14" i="33"/>
  <c r="IW14" i="33"/>
  <c r="IX14" i="33" s="1"/>
  <c r="IV14" i="33"/>
  <c r="JD16" i="33"/>
  <c r="JA16" i="33"/>
  <c r="IW16" i="33"/>
  <c r="IV16" i="33"/>
  <c r="JD15" i="33"/>
  <c r="JA15" i="33"/>
  <c r="IW15" i="33"/>
  <c r="IX15" i="33" s="1"/>
  <c r="IV15" i="33"/>
  <c r="JD11" i="33"/>
  <c r="JA11" i="33"/>
  <c r="IW11" i="33"/>
  <c r="IV11" i="33"/>
  <c r="JD12" i="33"/>
  <c r="JA12" i="33"/>
  <c r="IW12" i="33"/>
  <c r="IV12" i="33"/>
  <c r="JD10" i="33"/>
  <c r="JA10" i="33"/>
  <c r="IW10" i="33"/>
  <c r="IX10" i="33" s="1"/>
  <c r="IV10" i="33"/>
  <c r="JD9" i="33"/>
  <c r="JA9" i="33"/>
  <c r="IW9" i="33"/>
  <c r="IV9" i="33"/>
  <c r="JC8" i="33"/>
  <c r="JB8" i="33"/>
  <c r="JD8" i="33"/>
  <c r="IZ8" i="33"/>
  <c r="JA8" i="33" s="1"/>
  <c r="IY8" i="33"/>
  <c r="JM23" i="28"/>
  <c r="JF23" i="28"/>
  <c r="JG23" i="28" s="1"/>
  <c r="JE23" i="28"/>
  <c r="JM22" i="28"/>
  <c r="JJ22" i="28"/>
  <c r="JF22" i="28"/>
  <c r="JG22" i="28" s="1"/>
  <c r="JE22" i="28"/>
  <c r="JM20" i="28"/>
  <c r="JJ20" i="28"/>
  <c r="JF20" i="28"/>
  <c r="JE20" i="28"/>
  <c r="JG20" i="28" s="1"/>
  <c r="JM18" i="28"/>
  <c r="JJ18" i="28"/>
  <c r="JF18" i="28"/>
  <c r="JG18" i="28" s="1"/>
  <c r="JE18" i="28"/>
  <c r="JM17" i="28"/>
  <c r="JJ17" i="28"/>
  <c r="JF17" i="28"/>
  <c r="JE17" i="28"/>
  <c r="JM13" i="28"/>
  <c r="JJ13" i="28"/>
  <c r="JF13" i="28"/>
  <c r="JE13" i="28"/>
  <c r="JM14" i="28"/>
  <c r="JJ14" i="28"/>
  <c r="JF14" i="28"/>
  <c r="JG14" i="28" s="1"/>
  <c r="JE14" i="28"/>
  <c r="JM16" i="28"/>
  <c r="JJ16" i="28"/>
  <c r="JF16" i="28"/>
  <c r="JE16" i="28"/>
  <c r="JM12" i="28"/>
  <c r="JJ12" i="28"/>
  <c r="JF12" i="28"/>
  <c r="JG12" i="28" s="1"/>
  <c r="JE12" i="28"/>
  <c r="JM15" i="28"/>
  <c r="JJ15" i="28"/>
  <c r="JF15" i="28"/>
  <c r="JG15" i="28" s="1"/>
  <c r="JE15" i="28"/>
  <c r="JM10" i="28"/>
  <c r="JJ10" i="28"/>
  <c r="JF10" i="28"/>
  <c r="JE10" i="28"/>
  <c r="JM11" i="28"/>
  <c r="JJ11" i="28"/>
  <c r="JF11" i="28"/>
  <c r="JE11" i="28"/>
  <c r="JG11" i="28" s="1"/>
  <c r="JM9" i="28"/>
  <c r="JJ9" i="28"/>
  <c r="JF9" i="28"/>
  <c r="JF8" i="28" s="1"/>
  <c r="JE9" i="28"/>
  <c r="JL8" i="28"/>
  <c r="JK8" i="28"/>
  <c r="JI8" i="28"/>
  <c r="JH8" i="28"/>
  <c r="JG16" i="28"/>
  <c r="IX13" i="33"/>
  <c r="IX20" i="33"/>
  <c r="IX11" i="33"/>
  <c r="JM8" i="28"/>
  <c r="JG17" i="28"/>
  <c r="JG10" i="28"/>
  <c r="JJ8" i="28"/>
  <c r="IX9" i="33"/>
  <c r="JD23" i="28"/>
  <c r="IW23" i="28"/>
  <c r="IV23" i="28"/>
  <c r="JD22" i="28"/>
  <c r="JA22" i="28"/>
  <c r="IW22" i="28"/>
  <c r="IX22" i="28" s="1"/>
  <c r="IV22" i="28"/>
  <c r="JD20" i="28"/>
  <c r="JA20" i="28"/>
  <c r="IW20" i="28"/>
  <c r="IV20" i="28"/>
  <c r="JD18" i="28"/>
  <c r="JA18" i="28"/>
  <c r="IW18" i="28"/>
  <c r="IX18" i="28" s="1"/>
  <c r="IV18" i="28"/>
  <c r="JD17" i="28"/>
  <c r="JA17" i="28"/>
  <c r="IW17" i="28"/>
  <c r="IX17" i="28" s="1"/>
  <c r="IV17" i="28"/>
  <c r="JD13" i="28"/>
  <c r="JA13" i="28"/>
  <c r="IW13" i="28"/>
  <c r="IV13" i="28"/>
  <c r="JD14" i="28"/>
  <c r="JA14" i="28"/>
  <c r="IW14" i="28"/>
  <c r="IX14" i="28" s="1"/>
  <c r="IV14" i="28"/>
  <c r="JD16" i="28"/>
  <c r="JA16" i="28"/>
  <c r="IW16" i="28"/>
  <c r="IV16" i="28"/>
  <c r="JD12" i="28"/>
  <c r="JA12" i="28"/>
  <c r="IW12" i="28"/>
  <c r="IV12" i="28"/>
  <c r="JD15" i="28"/>
  <c r="JA15" i="28"/>
  <c r="IW15" i="28"/>
  <c r="IV15" i="28"/>
  <c r="JD10" i="28"/>
  <c r="JA10" i="28"/>
  <c r="IW10" i="28"/>
  <c r="IV10" i="28"/>
  <c r="JD11" i="28"/>
  <c r="JA11" i="28"/>
  <c r="IW11" i="28"/>
  <c r="IV11" i="28"/>
  <c r="JD9" i="28"/>
  <c r="JA9" i="28"/>
  <c r="IW9" i="28"/>
  <c r="IW8" i="28" s="1"/>
  <c r="IV9" i="28"/>
  <c r="IV8" i="28" s="1"/>
  <c r="JC8" i="28"/>
  <c r="JB8" i="28"/>
  <c r="JD8" i="28" s="1"/>
  <c r="IZ8" i="28"/>
  <c r="IY8" i="28"/>
  <c r="IU23" i="33"/>
  <c r="IN23" i="33"/>
  <c r="IM23" i="33"/>
  <c r="IU22" i="33"/>
  <c r="IR22" i="33"/>
  <c r="IN22" i="33"/>
  <c r="IO22" i="33" s="1"/>
  <c r="IM22" i="33"/>
  <c r="IU20" i="33"/>
  <c r="IR20" i="33"/>
  <c r="IN20" i="33"/>
  <c r="IM20" i="33"/>
  <c r="IU18" i="33"/>
  <c r="IR18" i="33"/>
  <c r="IN18" i="33"/>
  <c r="IO18" i="33" s="1"/>
  <c r="IM18" i="33"/>
  <c r="IU17" i="33"/>
  <c r="IR17" i="33"/>
  <c r="IN17" i="33"/>
  <c r="IO17" i="33" s="1"/>
  <c r="IM17" i="33"/>
  <c r="IU13" i="33"/>
  <c r="IR13" i="33"/>
  <c r="IN13" i="33"/>
  <c r="IM13" i="33"/>
  <c r="IO13" i="33" s="1"/>
  <c r="IU14" i="33"/>
  <c r="IR14" i="33"/>
  <c r="IN14" i="33"/>
  <c r="IO14" i="33" s="1"/>
  <c r="IM14" i="33"/>
  <c r="IU16" i="33"/>
  <c r="IR16" i="33"/>
  <c r="IN16" i="33"/>
  <c r="IO16" i="33" s="1"/>
  <c r="IM16" i="33"/>
  <c r="IU15" i="33"/>
  <c r="IR15" i="33"/>
  <c r="IN15" i="33"/>
  <c r="IO15" i="33" s="1"/>
  <c r="IM15" i="33"/>
  <c r="IU11" i="33"/>
  <c r="IR11" i="33"/>
  <c r="IN11" i="33"/>
  <c r="IM11" i="33"/>
  <c r="IU12" i="33"/>
  <c r="IR12" i="33"/>
  <c r="IN12" i="33"/>
  <c r="IM12" i="33"/>
  <c r="IU10" i="33"/>
  <c r="IR10" i="33"/>
  <c r="IN10" i="33"/>
  <c r="IO10" i="33" s="1"/>
  <c r="IM10" i="33"/>
  <c r="IU9" i="33"/>
  <c r="IR9" i="33"/>
  <c r="IN9" i="33"/>
  <c r="IO9" i="33" s="1"/>
  <c r="IM9" i="33"/>
  <c r="IT8" i="33"/>
  <c r="IS8" i="33"/>
  <c r="IU8" i="33" s="1"/>
  <c r="IQ8" i="33"/>
  <c r="IR8" i="33"/>
  <c r="IP8" i="33"/>
  <c r="IX12" i="28"/>
  <c r="IX20" i="28"/>
  <c r="IX11" i="28"/>
  <c r="IX10" i="28"/>
  <c r="IX16" i="28"/>
  <c r="IX15" i="28"/>
  <c r="IX13" i="28"/>
  <c r="IO23" i="33"/>
  <c r="IO20" i="33"/>
  <c r="IO11" i="33"/>
  <c r="IM8" i="33"/>
  <c r="JA8" i="28"/>
  <c r="IU23" i="28"/>
  <c r="IN23" i="28"/>
  <c r="IM23" i="28"/>
  <c r="IO23" i="28" s="1"/>
  <c r="IU22" i="28"/>
  <c r="IR22" i="28"/>
  <c r="IN22" i="28"/>
  <c r="IO22" i="28" s="1"/>
  <c r="IM22" i="28"/>
  <c r="IU20" i="28"/>
  <c r="IR20" i="28"/>
  <c r="IN20" i="28"/>
  <c r="IM20" i="28"/>
  <c r="IU18" i="28"/>
  <c r="IR18" i="28"/>
  <c r="IN18" i="28"/>
  <c r="IM18" i="28"/>
  <c r="IU17" i="28"/>
  <c r="IR17" i="28"/>
  <c r="IN17" i="28"/>
  <c r="IO17" i="28" s="1"/>
  <c r="IM17" i="28"/>
  <c r="IU13" i="28"/>
  <c r="IR13" i="28"/>
  <c r="IN13" i="28"/>
  <c r="IO13" i="28" s="1"/>
  <c r="IM13" i="28"/>
  <c r="IU14" i="28"/>
  <c r="IR14" i="28"/>
  <c r="IN14" i="28"/>
  <c r="IM14" i="28"/>
  <c r="IU16" i="28"/>
  <c r="IR16" i="28"/>
  <c r="IN16" i="28"/>
  <c r="IO16" i="28" s="1"/>
  <c r="IM16" i="28"/>
  <c r="IU12" i="28"/>
  <c r="IR12" i="28"/>
  <c r="IN12" i="28"/>
  <c r="IM12" i="28"/>
  <c r="IU15" i="28"/>
  <c r="IR15" i="28"/>
  <c r="IN15" i="28"/>
  <c r="IM15" i="28"/>
  <c r="IU10" i="28"/>
  <c r="IR10" i="28"/>
  <c r="IN10" i="28"/>
  <c r="IN8" i="28" s="1"/>
  <c r="IO8" i="28" s="1"/>
  <c r="IM10" i="28"/>
  <c r="IU11" i="28"/>
  <c r="IR11" i="28"/>
  <c r="IN11" i="28"/>
  <c r="IM11" i="28"/>
  <c r="IU9" i="28"/>
  <c r="IR9" i="28"/>
  <c r="IN9" i="28"/>
  <c r="IM9" i="28"/>
  <c r="IT8" i="28"/>
  <c r="IU8" i="28" s="1"/>
  <c r="IS8" i="28"/>
  <c r="IQ8" i="28"/>
  <c r="IP8" i="28"/>
  <c r="IL23" i="33"/>
  <c r="IE23" i="33"/>
  <c r="ID23" i="33"/>
  <c r="IL22" i="33"/>
  <c r="II22" i="33"/>
  <c r="IE22" i="33"/>
  <c r="ID22" i="33"/>
  <c r="IL20" i="33"/>
  <c r="II20" i="33"/>
  <c r="IE20" i="33"/>
  <c r="IF20" i="33" s="1"/>
  <c r="ID20" i="33"/>
  <c r="IL18" i="33"/>
  <c r="II18" i="33"/>
  <c r="IE18" i="33"/>
  <c r="IF18" i="33" s="1"/>
  <c r="ID18" i="33"/>
  <c r="IL17" i="33"/>
  <c r="II17" i="33"/>
  <c r="IE17" i="33"/>
  <c r="ID17" i="33"/>
  <c r="IL13" i="33"/>
  <c r="II13" i="33"/>
  <c r="IE13" i="33"/>
  <c r="ID13" i="33"/>
  <c r="IL14" i="33"/>
  <c r="II14" i="33"/>
  <c r="IE14" i="33"/>
  <c r="ID14" i="33"/>
  <c r="IL16" i="33"/>
  <c r="II16" i="33"/>
  <c r="IE16" i="33"/>
  <c r="ID16" i="33"/>
  <c r="IL15" i="33"/>
  <c r="II15" i="33"/>
  <c r="IE15" i="33"/>
  <c r="ID15" i="33"/>
  <c r="IL11" i="33"/>
  <c r="II11" i="33"/>
  <c r="IE11" i="33"/>
  <c r="IF11" i="33" s="1"/>
  <c r="ID11" i="33"/>
  <c r="IL12" i="33"/>
  <c r="II12" i="33"/>
  <c r="IE12" i="33"/>
  <c r="ID12" i="33"/>
  <c r="IL10" i="33"/>
  <c r="II10" i="33"/>
  <c r="IE10" i="33"/>
  <c r="IF10" i="33" s="1"/>
  <c r="ID10" i="33"/>
  <c r="ID8" i="33" s="1"/>
  <c r="IL9" i="33"/>
  <c r="II9" i="33"/>
  <c r="IE9" i="33"/>
  <c r="IF9" i="33" s="1"/>
  <c r="ID9" i="33"/>
  <c r="IK8" i="33"/>
  <c r="IJ8" i="33"/>
  <c r="IH8" i="33"/>
  <c r="IG8" i="33"/>
  <c r="II8" i="33" s="1"/>
  <c r="IF13" i="33"/>
  <c r="IF14" i="33"/>
  <c r="IF15" i="33"/>
  <c r="IF12" i="33"/>
  <c r="IO18" i="28"/>
  <c r="IO20" i="28"/>
  <c r="IF22" i="33"/>
  <c r="IF23" i="33"/>
  <c r="IF17" i="33"/>
  <c r="IF16" i="33"/>
  <c r="IL8" i="33"/>
  <c r="IO12" i="28"/>
  <c r="IM8" i="28"/>
  <c r="IO14" i="28"/>
  <c r="IO15" i="28"/>
  <c r="IO10" i="28"/>
  <c r="IO11" i="28"/>
  <c r="IR8" i="28"/>
  <c r="IO9" i="28"/>
  <c r="IL18" i="28"/>
  <c r="IL23" i="28"/>
  <c r="IE23" i="28"/>
  <c r="ID23" i="28"/>
  <c r="ID8" i="28" s="1"/>
  <c r="IL22" i="28"/>
  <c r="II22" i="28"/>
  <c r="IE22" i="28"/>
  <c r="ID22" i="28"/>
  <c r="IL20" i="28"/>
  <c r="II20" i="28"/>
  <c r="IE20" i="28"/>
  <c r="ID20" i="28"/>
  <c r="II18" i="28"/>
  <c r="IE18" i="28"/>
  <c r="IF18" i="28" s="1"/>
  <c r="ID18" i="28"/>
  <c r="IL17" i="28"/>
  <c r="II17" i="28"/>
  <c r="IE17" i="28"/>
  <c r="IF17" i="28" s="1"/>
  <c r="ID17" i="28"/>
  <c r="IL13" i="28"/>
  <c r="II13" i="28"/>
  <c r="IE13" i="28"/>
  <c r="IF13" i="28" s="1"/>
  <c r="ID13" i="28"/>
  <c r="IL14" i="28"/>
  <c r="II14" i="28"/>
  <c r="IE14" i="28"/>
  <c r="IF14" i="28" s="1"/>
  <c r="ID14" i="28"/>
  <c r="IL16" i="28"/>
  <c r="II16" i="28"/>
  <c r="IE16" i="28"/>
  <c r="IF16" i="28" s="1"/>
  <c r="ID16" i="28"/>
  <c r="IL12" i="28"/>
  <c r="II12" i="28"/>
  <c r="IE12" i="28"/>
  <c r="ID12" i="28"/>
  <c r="IL15" i="28"/>
  <c r="II15" i="28"/>
  <c r="IE15" i="28"/>
  <c r="IF15" i="28" s="1"/>
  <c r="ID15" i="28"/>
  <c r="IL10" i="28"/>
  <c r="II10" i="28"/>
  <c r="IE10" i="28"/>
  <c r="IF10" i="28" s="1"/>
  <c r="ID10" i="28"/>
  <c r="IL11" i="28"/>
  <c r="II11" i="28"/>
  <c r="IE11" i="28"/>
  <c r="ID11" i="28"/>
  <c r="IL9" i="28"/>
  <c r="II9" i="28"/>
  <c r="IE9" i="28"/>
  <c r="ID9" i="28"/>
  <c r="IK8" i="28"/>
  <c r="IL8" i="28" s="1"/>
  <c r="IJ8" i="28"/>
  <c r="IH8" i="28"/>
  <c r="II8" i="28" s="1"/>
  <c r="IG8" i="28"/>
  <c r="IC23" i="33"/>
  <c r="HV23" i="33"/>
  <c r="HU23" i="33"/>
  <c r="IC22" i="33"/>
  <c r="HZ22" i="33"/>
  <c r="HV22" i="33"/>
  <c r="HU22" i="33"/>
  <c r="HW22" i="33" s="1"/>
  <c r="IC20" i="33"/>
  <c r="HZ20" i="33"/>
  <c r="HV20" i="33"/>
  <c r="HU20" i="33"/>
  <c r="HW20" i="33" s="1"/>
  <c r="IC18" i="33"/>
  <c r="HZ18" i="33"/>
  <c r="HV18" i="33"/>
  <c r="HU18" i="33"/>
  <c r="HW18" i="33" s="1"/>
  <c r="IC17" i="33"/>
  <c r="HZ17" i="33"/>
  <c r="HV17" i="33"/>
  <c r="HU17" i="33"/>
  <c r="IC13" i="33"/>
  <c r="HZ13" i="33"/>
  <c r="HV13" i="33"/>
  <c r="HW13" i="33" s="1"/>
  <c r="HU13" i="33"/>
  <c r="IC14" i="33"/>
  <c r="HZ14" i="33"/>
  <c r="HV14" i="33"/>
  <c r="HW14" i="33" s="1"/>
  <c r="HU14" i="33"/>
  <c r="IC16" i="33"/>
  <c r="HZ16" i="33"/>
  <c r="HV16" i="33"/>
  <c r="HW16" i="33" s="1"/>
  <c r="HU16" i="33"/>
  <c r="IC15" i="33"/>
  <c r="HZ15" i="33"/>
  <c r="HV15" i="33"/>
  <c r="HW15" i="33" s="1"/>
  <c r="HU15" i="33"/>
  <c r="IC11" i="33"/>
  <c r="HZ11" i="33"/>
  <c r="HV11" i="33"/>
  <c r="HU11" i="33"/>
  <c r="IC12" i="33"/>
  <c r="HZ12" i="33"/>
  <c r="HV12" i="33"/>
  <c r="HW12" i="33" s="1"/>
  <c r="HU12" i="33"/>
  <c r="IC10" i="33"/>
  <c r="HZ10" i="33"/>
  <c r="HV10" i="33"/>
  <c r="HW10" i="33" s="1"/>
  <c r="HU10" i="33"/>
  <c r="IC9" i="33"/>
  <c r="HZ9" i="33"/>
  <c r="HV9" i="33"/>
  <c r="HV8" i="33" s="1"/>
  <c r="HU9" i="33"/>
  <c r="IB8" i="33"/>
  <c r="IA8" i="33"/>
  <c r="IC8" i="33"/>
  <c r="HY8" i="33"/>
  <c r="HZ8" i="33" s="1"/>
  <c r="HX8" i="33"/>
  <c r="IF23" i="28"/>
  <c r="IF22" i="28"/>
  <c r="IF20" i="28"/>
  <c r="HW23" i="33"/>
  <c r="IF12" i="28"/>
  <c r="HW11" i="33"/>
  <c r="IF11" i="28"/>
  <c r="HW9" i="33"/>
  <c r="HT23" i="33"/>
  <c r="HM23" i="33"/>
  <c r="HN23" i="33" s="1"/>
  <c r="HL23" i="33"/>
  <c r="HT22" i="33"/>
  <c r="HQ22" i="33"/>
  <c r="HM22" i="33"/>
  <c r="HL22" i="33"/>
  <c r="HT20" i="33"/>
  <c r="HQ20" i="33"/>
  <c r="HM20" i="33"/>
  <c r="HL20" i="33"/>
  <c r="HN20" i="33" s="1"/>
  <c r="HT18" i="33"/>
  <c r="HQ18" i="33"/>
  <c r="HM18" i="33"/>
  <c r="HN18" i="33" s="1"/>
  <c r="HL18" i="33"/>
  <c r="HT17" i="33"/>
  <c r="HQ17" i="33"/>
  <c r="HM17" i="33"/>
  <c r="HL17" i="33"/>
  <c r="HT13" i="33"/>
  <c r="HQ13" i="33"/>
  <c r="HM13" i="33"/>
  <c r="HL13" i="33"/>
  <c r="HN13" i="33" s="1"/>
  <c r="HT14" i="33"/>
  <c r="HQ14" i="33"/>
  <c r="HM14" i="33"/>
  <c r="HL14" i="33"/>
  <c r="HN14" i="33" s="1"/>
  <c r="HT16" i="33"/>
  <c r="HQ16" i="33"/>
  <c r="HM16" i="33"/>
  <c r="HL16" i="33"/>
  <c r="HT15" i="33"/>
  <c r="HQ15" i="33"/>
  <c r="HM15" i="33"/>
  <c r="HL15" i="33"/>
  <c r="HN15" i="33" s="1"/>
  <c r="HT11" i="33"/>
  <c r="HQ11" i="33"/>
  <c r="HM11" i="33"/>
  <c r="HL11" i="33"/>
  <c r="HN11" i="33" s="1"/>
  <c r="HT12" i="33"/>
  <c r="HQ12" i="33"/>
  <c r="HM12" i="33"/>
  <c r="HN12" i="33" s="1"/>
  <c r="HL12" i="33"/>
  <c r="HT10" i="33"/>
  <c r="HQ10" i="33"/>
  <c r="HM10" i="33"/>
  <c r="HM8" i="33" s="1"/>
  <c r="HL10" i="33"/>
  <c r="HT9" i="33"/>
  <c r="HQ9" i="33"/>
  <c r="HM9" i="33"/>
  <c r="HL9" i="33"/>
  <c r="HS8" i="33"/>
  <c r="HT8" i="33" s="1"/>
  <c r="HR8" i="33"/>
  <c r="HP8" i="33"/>
  <c r="HQ8" i="33" s="1"/>
  <c r="HO8" i="33"/>
  <c r="IC23" i="28"/>
  <c r="HV23" i="28"/>
  <c r="HW23" i="28" s="1"/>
  <c r="HU23" i="28"/>
  <c r="IC22" i="28"/>
  <c r="HZ22" i="28"/>
  <c r="HV22" i="28"/>
  <c r="HW22" i="28" s="1"/>
  <c r="HU22" i="28"/>
  <c r="IC20" i="28"/>
  <c r="HZ20" i="28"/>
  <c r="HV20" i="28"/>
  <c r="HW20" i="28" s="1"/>
  <c r="HU20" i="28"/>
  <c r="IC18" i="28"/>
  <c r="HZ18" i="28"/>
  <c r="HV18" i="28"/>
  <c r="HW18" i="28" s="1"/>
  <c r="HU18" i="28"/>
  <c r="IC17" i="28"/>
  <c r="HZ17" i="28"/>
  <c r="HV17" i="28"/>
  <c r="HW17" i="28" s="1"/>
  <c r="HU17" i="28"/>
  <c r="IC13" i="28"/>
  <c r="HZ13" i="28"/>
  <c r="HV13" i="28"/>
  <c r="HW13" i="28" s="1"/>
  <c r="HU13" i="28"/>
  <c r="IC14" i="28"/>
  <c r="HZ14" i="28"/>
  <c r="HV14" i="28"/>
  <c r="HW14" i="28" s="1"/>
  <c r="HU14" i="28"/>
  <c r="IC16" i="28"/>
  <c r="HZ16" i="28"/>
  <c r="HV16" i="28"/>
  <c r="HW16" i="28" s="1"/>
  <c r="HU16" i="28"/>
  <c r="IC12" i="28"/>
  <c r="HZ12" i="28"/>
  <c r="HV12" i="28"/>
  <c r="HU12" i="28"/>
  <c r="IC15" i="28"/>
  <c r="HZ15" i="28"/>
  <c r="HV15" i="28"/>
  <c r="HW15" i="28" s="1"/>
  <c r="HU15" i="28"/>
  <c r="IC10" i="28"/>
  <c r="HZ10" i="28"/>
  <c r="HV10" i="28"/>
  <c r="HW10" i="28" s="1"/>
  <c r="HU10" i="28"/>
  <c r="IC11" i="28"/>
  <c r="HZ11" i="28"/>
  <c r="HV11" i="28"/>
  <c r="HU11" i="28"/>
  <c r="IC9" i="28"/>
  <c r="HZ9" i="28"/>
  <c r="HV9" i="28"/>
  <c r="HV8" i="28" s="1"/>
  <c r="HW8" i="28" s="1"/>
  <c r="HU9" i="28"/>
  <c r="HU8" i="28" s="1"/>
  <c r="IB8" i="28"/>
  <c r="IA8" i="28"/>
  <c r="HY8" i="28"/>
  <c r="HZ8" i="28" s="1"/>
  <c r="HX8" i="28"/>
  <c r="HN22" i="33"/>
  <c r="IC8" i="28"/>
  <c r="HN16" i="33"/>
  <c r="HN17" i="33"/>
  <c r="HW12" i="28"/>
  <c r="HW11" i="28"/>
  <c r="HT23" i="28"/>
  <c r="HM23" i="28"/>
  <c r="HL23" i="28"/>
  <c r="HN23" i="28" s="1"/>
  <c r="HT22" i="28"/>
  <c r="HQ22" i="28"/>
  <c r="HM22" i="28"/>
  <c r="HN22" i="28" s="1"/>
  <c r="HL22" i="28"/>
  <c r="HT20" i="28"/>
  <c r="HQ20" i="28"/>
  <c r="HM20" i="28"/>
  <c r="HL20" i="28"/>
  <c r="HN20" i="28" s="1"/>
  <c r="HT18" i="28"/>
  <c r="HQ18" i="28"/>
  <c r="HM18" i="28"/>
  <c r="HL18" i="28"/>
  <c r="HN18" i="28" s="1"/>
  <c r="HT17" i="28"/>
  <c r="HQ17" i="28"/>
  <c r="HM17" i="28"/>
  <c r="HL17" i="28"/>
  <c r="HT13" i="28"/>
  <c r="HQ13" i="28"/>
  <c r="HM13" i="28"/>
  <c r="HL13" i="28"/>
  <c r="HT14" i="28"/>
  <c r="HQ14" i="28"/>
  <c r="HM14" i="28"/>
  <c r="HL14" i="28"/>
  <c r="HT16" i="28"/>
  <c r="HQ16" i="28"/>
  <c r="HM16" i="28"/>
  <c r="HL16" i="28"/>
  <c r="HT12" i="28"/>
  <c r="HQ12" i="28"/>
  <c r="HM12" i="28"/>
  <c r="HL12" i="28"/>
  <c r="HT15" i="28"/>
  <c r="HQ15" i="28"/>
  <c r="HM15" i="28"/>
  <c r="HL15" i="28"/>
  <c r="HN15" i="28" s="1"/>
  <c r="HT10" i="28"/>
  <c r="HQ10" i="28"/>
  <c r="HM10" i="28"/>
  <c r="HL10" i="28"/>
  <c r="HT11" i="28"/>
  <c r="HQ11" i="28"/>
  <c r="HM11" i="28"/>
  <c r="HL11" i="28"/>
  <c r="HL8" i="28" s="1"/>
  <c r="HT9" i="28"/>
  <c r="HQ9" i="28"/>
  <c r="HM9" i="28"/>
  <c r="HN9" i="28" s="1"/>
  <c r="HL9" i="28"/>
  <c r="HS8" i="28"/>
  <c r="HR8" i="28"/>
  <c r="HP8" i="28"/>
  <c r="HQ8" i="28" s="1"/>
  <c r="HO8" i="28"/>
  <c r="HK23" i="33"/>
  <c r="HD23" i="33"/>
  <c r="HC23" i="33"/>
  <c r="HE23" i="33" s="1"/>
  <c r="HK22" i="33"/>
  <c r="HH22" i="33"/>
  <c r="HD22" i="33"/>
  <c r="HC22" i="33"/>
  <c r="HK20" i="33"/>
  <c r="HH20" i="33"/>
  <c r="HD20" i="33"/>
  <c r="HC20" i="33"/>
  <c r="HK18" i="33"/>
  <c r="HH18" i="33"/>
  <c r="HD18" i="33"/>
  <c r="HC18" i="33"/>
  <c r="HK17" i="33"/>
  <c r="HH17" i="33"/>
  <c r="HD17" i="33"/>
  <c r="HD8" i="33" s="1"/>
  <c r="HC17" i="33"/>
  <c r="HE17" i="33"/>
  <c r="HK13" i="33"/>
  <c r="HH13" i="33"/>
  <c r="HD13" i="33"/>
  <c r="HC13" i="33"/>
  <c r="HK14" i="33"/>
  <c r="HH14" i="33"/>
  <c r="HD14" i="33"/>
  <c r="HC14" i="33"/>
  <c r="HK16" i="33"/>
  <c r="HH16" i="33"/>
  <c r="HD16" i="33"/>
  <c r="HE16" i="33" s="1"/>
  <c r="HC16" i="33"/>
  <c r="HK15" i="33"/>
  <c r="HH15" i="33"/>
  <c r="HD15" i="33"/>
  <c r="HC15" i="33"/>
  <c r="HE15" i="33" s="1"/>
  <c r="HK11" i="33"/>
  <c r="HH11" i="33"/>
  <c r="HD11" i="33"/>
  <c r="HC11" i="33"/>
  <c r="HE11" i="33" s="1"/>
  <c r="HK12" i="33"/>
  <c r="HH12" i="33"/>
  <c r="HD12" i="33"/>
  <c r="HE12" i="33" s="1"/>
  <c r="HC12" i="33"/>
  <c r="HK10" i="33"/>
  <c r="HH10" i="33"/>
  <c r="HD10" i="33"/>
  <c r="HC10" i="33"/>
  <c r="HK9" i="33"/>
  <c r="HH9" i="33"/>
  <c r="HD9" i="33"/>
  <c r="HC9" i="33"/>
  <c r="HJ8" i="33"/>
  <c r="HK8" i="33" s="1"/>
  <c r="HI8" i="33"/>
  <c r="HG8" i="33"/>
  <c r="HF8" i="33"/>
  <c r="HH8" i="33" s="1"/>
  <c r="HE13" i="33"/>
  <c r="HN14" i="28"/>
  <c r="HN16" i="28"/>
  <c r="HE22" i="33"/>
  <c r="HE18" i="33"/>
  <c r="HE20" i="33"/>
  <c r="HE10" i="33"/>
  <c r="HN17" i="28"/>
  <c r="HN10" i="28"/>
  <c r="HT8" i="28"/>
  <c r="HM8" i="28"/>
  <c r="HN8" i="28" s="1"/>
  <c r="GY18" i="33"/>
  <c r="GP18" i="33"/>
  <c r="HK18" i="28"/>
  <c r="HH18" i="28"/>
  <c r="HD18" i="28"/>
  <c r="HB18" i="28"/>
  <c r="GY18" i="28"/>
  <c r="HB23" i="33"/>
  <c r="GU23" i="33"/>
  <c r="GV23" i="33" s="1"/>
  <c r="GT23" i="33"/>
  <c r="HB22" i="33"/>
  <c r="GY22" i="33"/>
  <c r="GU22" i="33"/>
  <c r="GT22" i="33"/>
  <c r="HB20" i="33"/>
  <c r="GY20" i="33"/>
  <c r="GU20" i="33"/>
  <c r="GV20" i="33" s="1"/>
  <c r="GT20" i="33"/>
  <c r="HB18" i="33"/>
  <c r="GU18" i="33"/>
  <c r="GV18" i="33" s="1"/>
  <c r="GT18" i="33"/>
  <c r="HB17" i="33"/>
  <c r="GY17" i="33"/>
  <c r="GU17" i="33"/>
  <c r="GV17" i="33"/>
  <c r="GT17" i="33"/>
  <c r="HB13" i="33"/>
  <c r="GY13" i="33"/>
  <c r="GU13" i="33"/>
  <c r="GT13" i="33"/>
  <c r="HB14" i="33"/>
  <c r="GY14" i="33"/>
  <c r="GU14" i="33"/>
  <c r="GT14" i="33"/>
  <c r="HB16" i="33"/>
  <c r="GY16" i="33"/>
  <c r="GU16" i="33"/>
  <c r="GV16" i="33" s="1"/>
  <c r="GT16" i="33"/>
  <c r="HB15" i="33"/>
  <c r="GY15" i="33"/>
  <c r="GU15" i="33"/>
  <c r="GV15" i="33" s="1"/>
  <c r="GT15" i="33"/>
  <c r="HB11" i="33"/>
  <c r="GY11" i="33"/>
  <c r="GU11" i="33"/>
  <c r="GV11" i="33" s="1"/>
  <c r="GT11" i="33"/>
  <c r="HB12" i="33"/>
  <c r="GY12" i="33"/>
  <c r="GU12" i="33"/>
  <c r="GV12" i="33" s="1"/>
  <c r="GT12" i="33"/>
  <c r="HB10" i="33"/>
  <c r="GY10" i="33"/>
  <c r="GU10" i="33"/>
  <c r="GT10" i="33"/>
  <c r="HB9" i="33"/>
  <c r="GY9" i="33"/>
  <c r="GU9" i="33"/>
  <c r="GT9" i="33"/>
  <c r="GT8" i="33" s="1"/>
  <c r="HA8" i="33"/>
  <c r="HB8" i="33" s="1"/>
  <c r="GZ8" i="33"/>
  <c r="GX8" i="33"/>
  <c r="GY8" i="33" s="1"/>
  <c r="GW8" i="33"/>
  <c r="HK23" i="28"/>
  <c r="HD23" i="28"/>
  <c r="HC23" i="28"/>
  <c r="HK22" i="28"/>
  <c r="HH22" i="28"/>
  <c r="HD22" i="28"/>
  <c r="HC22" i="28"/>
  <c r="HC8" i="28" s="1"/>
  <c r="HK20" i="28"/>
  <c r="HH20" i="28"/>
  <c r="HD20" i="28"/>
  <c r="HC20" i="28"/>
  <c r="HC18" i="28"/>
  <c r="HK17" i="28"/>
  <c r="HH17" i="28"/>
  <c r="HD17" i="28"/>
  <c r="HC17" i="28"/>
  <c r="HK13" i="28"/>
  <c r="HH13" i="28"/>
  <c r="HD13" i="28"/>
  <c r="HE13" i="28" s="1"/>
  <c r="HC13" i="28"/>
  <c r="HK14" i="28"/>
  <c r="HH14" i="28"/>
  <c r="HD14" i="28"/>
  <c r="HC14" i="28"/>
  <c r="HK16" i="28"/>
  <c r="HH16" i="28"/>
  <c r="HD16" i="28"/>
  <c r="HC16" i="28"/>
  <c r="HE16" i="28" s="1"/>
  <c r="HK12" i="28"/>
  <c r="HH12" i="28"/>
  <c r="HD12" i="28"/>
  <c r="HC12" i="28"/>
  <c r="HK15" i="28"/>
  <c r="HH15" i="28"/>
  <c r="HD15" i="28"/>
  <c r="HC15" i="28"/>
  <c r="HK10" i="28"/>
  <c r="HH10" i="28"/>
  <c r="HD10" i="28"/>
  <c r="HC10" i="28"/>
  <c r="HK11" i="28"/>
  <c r="HH11" i="28"/>
  <c r="HD11" i="28"/>
  <c r="HE11" i="28" s="1"/>
  <c r="HC11" i="28"/>
  <c r="HK9" i="28"/>
  <c r="HH9" i="28"/>
  <c r="HD9" i="28"/>
  <c r="HD8" i="28" s="1"/>
  <c r="HC9" i="28"/>
  <c r="HI8" i="28"/>
  <c r="HG8" i="28"/>
  <c r="HF8" i="28"/>
  <c r="HE23" i="28"/>
  <c r="HE20" i="28"/>
  <c r="HE22" i="28"/>
  <c r="HE18" i="28"/>
  <c r="HE15" i="28"/>
  <c r="GV22" i="33"/>
  <c r="GV14" i="33"/>
  <c r="HE17" i="28"/>
  <c r="HE9" i="28"/>
  <c r="HE14" i="28"/>
  <c r="GV13" i="33"/>
  <c r="GV10" i="33"/>
  <c r="HJ8" i="28"/>
  <c r="HK8" i="28"/>
  <c r="HE12" i="28"/>
  <c r="HE10" i="28"/>
  <c r="HH8" i="28"/>
  <c r="GS23" i="33"/>
  <c r="GL23" i="33"/>
  <c r="GK23" i="33"/>
  <c r="GS22" i="33"/>
  <c r="GP22" i="33"/>
  <c r="GL22" i="33"/>
  <c r="GM22" i="33" s="1"/>
  <c r="GK22" i="33"/>
  <c r="GS20" i="33"/>
  <c r="GP20" i="33"/>
  <c r="GL20" i="33"/>
  <c r="GK20" i="33"/>
  <c r="GS18" i="33"/>
  <c r="GL18" i="33"/>
  <c r="GK18" i="33"/>
  <c r="GS17" i="33"/>
  <c r="GP17" i="33"/>
  <c r="GL17" i="33"/>
  <c r="GM17" i="33" s="1"/>
  <c r="GK17" i="33"/>
  <c r="GS13" i="33"/>
  <c r="GP13" i="33"/>
  <c r="GL13" i="33"/>
  <c r="GM13" i="33" s="1"/>
  <c r="GK13" i="33"/>
  <c r="GS14" i="33"/>
  <c r="GP14" i="33"/>
  <c r="GL14" i="33"/>
  <c r="GK14" i="33"/>
  <c r="GS16" i="33"/>
  <c r="GP16" i="33"/>
  <c r="GL16" i="33"/>
  <c r="GM16" i="33" s="1"/>
  <c r="GK16" i="33"/>
  <c r="GS15" i="33"/>
  <c r="GP15" i="33"/>
  <c r="GL15" i="33"/>
  <c r="GK15" i="33"/>
  <c r="GS11" i="33"/>
  <c r="GP11" i="33"/>
  <c r="GL11" i="33"/>
  <c r="GK11" i="33"/>
  <c r="GS12" i="33"/>
  <c r="GP12" i="33"/>
  <c r="GL12" i="33"/>
  <c r="GK12" i="33"/>
  <c r="GS10" i="33"/>
  <c r="GP10" i="33"/>
  <c r="GL10" i="33"/>
  <c r="GM10" i="33" s="1"/>
  <c r="GK10" i="33"/>
  <c r="GS9" i="33"/>
  <c r="GP9" i="33"/>
  <c r="GL9" i="33"/>
  <c r="GK9" i="33"/>
  <c r="GR8" i="33"/>
  <c r="GS8" i="33"/>
  <c r="GQ8" i="33"/>
  <c r="GO8" i="33"/>
  <c r="GP8" i="33" s="1"/>
  <c r="GN8" i="33"/>
  <c r="GY11" i="28"/>
  <c r="GY10" i="28"/>
  <c r="GY15" i="28"/>
  <c r="GY12" i="28"/>
  <c r="GY16" i="28"/>
  <c r="GY14" i="28"/>
  <c r="GY13" i="28"/>
  <c r="GY17" i="28"/>
  <c r="GJ10" i="28"/>
  <c r="GJ15" i="28"/>
  <c r="GJ12" i="28"/>
  <c r="GJ16" i="28"/>
  <c r="GJ14" i="28"/>
  <c r="GJ13" i="28"/>
  <c r="GJ17" i="28"/>
  <c r="GJ18" i="28"/>
  <c r="GG16" i="28"/>
  <c r="GG14" i="28"/>
  <c r="GG13" i="28"/>
  <c r="GG17" i="28"/>
  <c r="GG18" i="28"/>
  <c r="HB23" i="28"/>
  <c r="GU23" i="28"/>
  <c r="GT23" i="28"/>
  <c r="GV23" i="28" s="1"/>
  <c r="HB22" i="28"/>
  <c r="GY22" i="28"/>
  <c r="GU22" i="28"/>
  <c r="GT22" i="28"/>
  <c r="HB20" i="28"/>
  <c r="GY20" i="28"/>
  <c r="GU20" i="28"/>
  <c r="GV20" i="28" s="1"/>
  <c r="GT20" i="28"/>
  <c r="GU18" i="28"/>
  <c r="GT18" i="28"/>
  <c r="HB17" i="28"/>
  <c r="GU17" i="28"/>
  <c r="GV17" i="28" s="1"/>
  <c r="GT17" i="28"/>
  <c r="HB13" i="28"/>
  <c r="GU13" i="28"/>
  <c r="GT13" i="28"/>
  <c r="HB14" i="28"/>
  <c r="GU14" i="28"/>
  <c r="GT14" i="28"/>
  <c r="GV14" i="28" s="1"/>
  <c r="HB16" i="28"/>
  <c r="GU16" i="28"/>
  <c r="GV16" i="28" s="1"/>
  <c r="GT16" i="28"/>
  <c r="HB12" i="28"/>
  <c r="GU12" i="28"/>
  <c r="GV12" i="28" s="1"/>
  <c r="GT12" i="28"/>
  <c r="HB15" i="28"/>
  <c r="GU15" i="28"/>
  <c r="GT15" i="28"/>
  <c r="HB10" i="28"/>
  <c r="GU10" i="28"/>
  <c r="GV10" i="28" s="1"/>
  <c r="GT10" i="28"/>
  <c r="HB11" i="28"/>
  <c r="GU11" i="28"/>
  <c r="GV11" i="28" s="1"/>
  <c r="GT11" i="28"/>
  <c r="HB9" i="28"/>
  <c r="GY9" i="28"/>
  <c r="GU9" i="28"/>
  <c r="GU8" i="28" s="1"/>
  <c r="GT9" i="28"/>
  <c r="HA8" i="28"/>
  <c r="GZ8" i="28"/>
  <c r="GX8" i="28"/>
  <c r="GW8" i="28"/>
  <c r="GV18" i="28"/>
  <c r="GM18" i="33"/>
  <c r="GM23" i="33"/>
  <c r="GV22" i="28"/>
  <c r="GM20" i="33"/>
  <c r="GM14" i="33"/>
  <c r="GK8" i="33"/>
  <c r="GM15" i="33"/>
  <c r="GM12" i="33"/>
  <c r="GM11" i="33"/>
  <c r="GM9" i="33"/>
  <c r="HB8" i="28"/>
  <c r="GT8" i="28"/>
  <c r="GV15" i="28"/>
  <c r="GV9" i="28"/>
  <c r="GV13" i="28"/>
  <c r="GY8" i="28"/>
  <c r="GL8" i="33"/>
  <c r="GM8" i="33" s="1"/>
  <c r="GJ23" i="33"/>
  <c r="GC23" i="33"/>
  <c r="GB23" i="33"/>
  <c r="GD23" i="33" s="1"/>
  <c r="GJ22" i="33"/>
  <c r="GG22" i="33"/>
  <c r="GC22" i="33"/>
  <c r="GB22" i="33"/>
  <c r="GJ20" i="33"/>
  <c r="GG20" i="33"/>
  <c r="GC20" i="33"/>
  <c r="GB20" i="33"/>
  <c r="GJ18" i="33"/>
  <c r="GG18" i="33"/>
  <c r="GC18" i="33"/>
  <c r="GB18" i="33"/>
  <c r="GD18" i="33" s="1"/>
  <c r="GJ17" i="33"/>
  <c r="GG17" i="33"/>
  <c r="GC17" i="33"/>
  <c r="GD17" i="33" s="1"/>
  <c r="GB17" i="33"/>
  <c r="GJ13" i="33"/>
  <c r="GG13" i="33"/>
  <c r="GC13" i="33"/>
  <c r="GB13" i="33"/>
  <c r="GJ14" i="33"/>
  <c r="GG14" i="33"/>
  <c r="GC14" i="33"/>
  <c r="GD14" i="33" s="1"/>
  <c r="GB14" i="33"/>
  <c r="GJ16" i="33"/>
  <c r="GG16" i="33"/>
  <c r="GC16" i="33"/>
  <c r="GD16" i="33" s="1"/>
  <c r="GB16" i="33"/>
  <c r="GJ15" i="33"/>
  <c r="GG15" i="33"/>
  <c r="GC15" i="33"/>
  <c r="GB15" i="33"/>
  <c r="GJ11" i="33"/>
  <c r="GG11" i="33"/>
  <c r="GC11" i="33"/>
  <c r="GD11" i="33" s="1"/>
  <c r="GB11" i="33"/>
  <c r="GJ12" i="33"/>
  <c r="GG12" i="33"/>
  <c r="GC12" i="33"/>
  <c r="GD12" i="33" s="1"/>
  <c r="GB12" i="33"/>
  <c r="GJ10" i="33"/>
  <c r="GG10" i="33"/>
  <c r="GC10" i="33"/>
  <c r="GB10" i="33"/>
  <c r="GJ9" i="33"/>
  <c r="GG9" i="33"/>
  <c r="GC9" i="33"/>
  <c r="GB9" i="33"/>
  <c r="GB8" i="33" s="1"/>
  <c r="GI8" i="33"/>
  <c r="GJ8" i="33" s="1"/>
  <c r="GH8" i="33"/>
  <c r="GF8" i="33"/>
  <c r="GE8" i="33"/>
  <c r="GS23" i="28"/>
  <c r="GL23" i="28"/>
  <c r="GK23" i="28"/>
  <c r="GS22" i="28"/>
  <c r="GP22" i="28"/>
  <c r="GL22" i="28"/>
  <c r="GM22" i="28" s="1"/>
  <c r="GK22" i="28"/>
  <c r="GS20" i="28"/>
  <c r="GP20" i="28"/>
  <c r="GL20" i="28"/>
  <c r="GK20" i="28"/>
  <c r="GS18" i="28"/>
  <c r="GP18" i="28"/>
  <c r="GL18" i="28"/>
  <c r="GK18" i="28"/>
  <c r="GS17" i="28"/>
  <c r="GP17" i="28"/>
  <c r="GL17" i="28"/>
  <c r="GK17" i="28"/>
  <c r="GS13" i="28"/>
  <c r="GP13" i="28"/>
  <c r="GL13" i="28"/>
  <c r="GM13" i="28" s="1"/>
  <c r="GK13" i="28"/>
  <c r="GS14" i="28"/>
  <c r="GP14" i="28"/>
  <c r="GL14" i="28"/>
  <c r="GM14" i="28" s="1"/>
  <c r="GK14" i="28"/>
  <c r="GS16" i="28"/>
  <c r="GP16" i="28"/>
  <c r="GL16" i="28"/>
  <c r="GM16" i="28" s="1"/>
  <c r="GK16" i="28"/>
  <c r="GS12" i="28"/>
  <c r="GP12" i="28"/>
  <c r="GL12" i="28"/>
  <c r="GM12" i="28" s="1"/>
  <c r="GK12" i="28"/>
  <c r="GS15" i="28"/>
  <c r="GP15" i="28"/>
  <c r="GL15" i="28"/>
  <c r="GM15" i="28" s="1"/>
  <c r="GK15" i="28"/>
  <c r="GS10" i="28"/>
  <c r="GP10" i="28"/>
  <c r="GL10" i="28"/>
  <c r="GM10" i="28" s="1"/>
  <c r="GK10" i="28"/>
  <c r="GS11" i="28"/>
  <c r="GP11" i="28"/>
  <c r="GL11" i="28"/>
  <c r="GM11" i="28" s="1"/>
  <c r="GK11" i="28"/>
  <c r="GS9" i="28"/>
  <c r="GP9" i="28"/>
  <c r="GL9" i="28"/>
  <c r="GL8" i="28" s="1"/>
  <c r="GM8" i="28" s="1"/>
  <c r="GK9" i="28"/>
  <c r="GR8" i="28"/>
  <c r="GQ8" i="28"/>
  <c r="GO8" i="28"/>
  <c r="GP8" i="28" s="1"/>
  <c r="GN8" i="28"/>
  <c r="GD22" i="33"/>
  <c r="GM23" i="28"/>
  <c r="GM18" i="28"/>
  <c r="GM17" i="28"/>
  <c r="GM9" i="28"/>
  <c r="GD20" i="33"/>
  <c r="GD13" i="33"/>
  <c r="GG8" i="33"/>
  <c r="GD10" i="33"/>
  <c r="GD15" i="33"/>
  <c r="GK8" i="28"/>
  <c r="GM20" i="28"/>
  <c r="GA23" i="33"/>
  <c r="FT23" i="33"/>
  <c r="FS23" i="33"/>
  <c r="GA22" i="33"/>
  <c r="FX22" i="33"/>
  <c r="FT22" i="33"/>
  <c r="FU22" i="33" s="1"/>
  <c r="FS22" i="33"/>
  <c r="GA20" i="33"/>
  <c r="FX20" i="33"/>
  <c r="FT20" i="33"/>
  <c r="FU20" i="33" s="1"/>
  <c r="FS20" i="33"/>
  <c r="GA18" i="33"/>
  <c r="FX18" i="33"/>
  <c r="FT18" i="33"/>
  <c r="FU18" i="33" s="1"/>
  <c r="FS18" i="33"/>
  <c r="GA17" i="33"/>
  <c r="FX17" i="33"/>
  <c r="FT17" i="33"/>
  <c r="FU17" i="33" s="1"/>
  <c r="FS17" i="33"/>
  <c r="GA13" i="33"/>
  <c r="FX13" i="33"/>
  <c r="FT13" i="33"/>
  <c r="FS13" i="33"/>
  <c r="FU13" i="33" s="1"/>
  <c r="GA14" i="33"/>
  <c r="FX14" i="33"/>
  <c r="FT14" i="33"/>
  <c r="FU14" i="33" s="1"/>
  <c r="FS14" i="33"/>
  <c r="GA16" i="33"/>
  <c r="FX16" i="33"/>
  <c r="FT16" i="33"/>
  <c r="FS16" i="33"/>
  <c r="GA15" i="33"/>
  <c r="FX15" i="33"/>
  <c r="FT15" i="33"/>
  <c r="FS15" i="33"/>
  <c r="GA11" i="33"/>
  <c r="FX11" i="33"/>
  <c r="FT11" i="33"/>
  <c r="FS11" i="33"/>
  <c r="GA12" i="33"/>
  <c r="FX12" i="33"/>
  <c r="FT12" i="33"/>
  <c r="FS12" i="33"/>
  <c r="GA10" i="33"/>
  <c r="FX10" i="33"/>
  <c r="FT10" i="33"/>
  <c r="FS10" i="33"/>
  <c r="FU10" i="33" s="1"/>
  <c r="GA9" i="33"/>
  <c r="FX9" i="33"/>
  <c r="FT9" i="33"/>
  <c r="FU9" i="33" s="1"/>
  <c r="FS9" i="33"/>
  <c r="FS8" i="33" s="1"/>
  <c r="FZ8" i="33"/>
  <c r="GA8" i="33" s="1"/>
  <c r="FY8" i="33"/>
  <c r="FW8" i="33"/>
  <c r="FX8" i="33" s="1"/>
  <c r="FV8" i="33"/>
  <c r="GJ23" i="28"/>
  <c r="GC23" i="28"/>
  <c r="GB23" i="28"/>
  <c r="GJ22" i="28"/>
  <c r="GG22" i="28"/>
  <c r="GC22" i="28"/>
  <c r="GD22" i="28" s="1"/>
  <c r="GB22" i="28"/>
  <c r="GJ20" i="28"/>
  <c r="GG20" i="28"/>
  <c r="GC20" i="28"/>
  <c r="GB20" i="28"/>
  <c r="GC18" i="28"/>
  <c r="GB18" i="28"/>
  <c r="GC17" i="28"/>
  <c r="GB17" i="28"/>
  <c r="GC13" i="28"/>
  <c r="GD13" i="28" s="1"/>
  <c r="GB13" i="28"/>
  <c r="GC14" i="28"/>
  <c r="GB14" i="28"/>
  <c r="GC16" i="28"/>
  <c r="GB16" i="28"/>
  <c r="GD16" i="28" s="1"/>
  <c r="GG12" i="28"/>
  <c r="GC12" i="28"/>
  <c r="GB12" i="28"/>
  <c r="GG15" i="28"/>
  <c r="GC15" i="28"/>
  <c r="GB15" i="28"/>
  <c r="GG10" i="28"/>
  <c r="GC10" i="28"/>
  <c r="GB10" i="28"/>
  <c r="GJ11" i="28"/>
  <c r="GG11" i="28"/>
  <c r="GC11" i="28"/>
  <c r="GD11" i="28" s="1"/>
  <c r="GB11" i="28"/>
  <c r="GJ9" i="28"/>
  <c r="GG9" i="28"/>
  <c r="GC9" i="28"/>
  <c r="GB9" i="28"/>
  <c r="GI8" i="28"/>
  <c r="GH8" i="28"/>
  <c r="GF8" i="28"/>
  <c r="GG8" i="28" s="1"/>
  <c r="GE8" i="28"/>
  <c r="FU23" i="33"/>
  <c r="GD23" i="28"/>
  <c r="GD20" i="28"/>
  <c r="FU11" i="33"/>
  <c r="FU12" i="33"/>
  <c r="FU16" i="33"/>
  <c r="FU15" i="33"/>
  <c r="GD18" i="28"/>
  <c r="GD17" i="28"/>
  <c r="GD14" i="28"/>
  <c r="GD12" i="28"/>
  <c r="GD15" i="28"/>
  <c r="GD10" i="28"/>
  <c r="FR23" i="33"/>
  <c r="FK23" i="33"/>
  <c r="FL23" i="33" s="1"/>
  <c r="FJ23" i="33"/>
  <c r="FR22" i="33"/>
  <c r="FO22" i="33"/>
  <c r="FK22" i="33"/>
  <c r="FL22" i="33" s="1"/>
  <c r="FJ22" i="33"/>
  <c r="FR20" i="33"/>
  <c r="FO20" i="33"/>
  <c r="FK20" i="33"/>
  <c r="FJ20" i="33"/>
  <c r="FL20" i="33" s="1"/>
  <c r="FR18" i="33"/>
  <c r="FO18" i="33"/>
  <c r="FK18" i="33"/>
  <c r="FL18" i="33" s="1"/>
  <c r="FJ18" i="33"/>
  <c r="FR17" i="33"/>
  <c r="FO17" i="33"/>
  <c r="FK17" i="33"/>
  <c r="FL17" i="33" s="1"/>
  <c r="FJ17" i="33"/>
  <c r="FR13" i="33"/>
  <c r="FO13" i="33"/>
  <c r="FK13" i="33"/>
  <c r="FJ13" i="33"/>
  <c r="FR14" i="33"/>
  <c r="FO14" i="33"/>
  <c r="FK14" i="33"/>
  <c r="FL14" i="33" s="1"/>
  <c r="FJ14" i="33"/>
  <c r="FR16" i="33"/>
  <c r="FO16" i="33"/>
  <c r="FK16" i="33"/>
  <c r="FJ16" i="33"/>
  <c r="FR15" i="33"/>
  <c r="FO15" i="33"/>
  <c r="FK15" i="33"/>
  <c r="FJ15" i="33"/>
  <c r="FL15" i="33" s="1"/>
  <c r="FR11" i="33"/>
  <c r="FO11" i="33"/>
  <c r="FK11" i="33"/>
  <c r="FL11" i="33" s="1"/>
  <c r="FJ11" i="33"/>
  <c r="FR12" i="33"/>
  <c r="FO12" i="33"/>
  <c r="FK12" i="33"/>
  <c r="FJ12" i="33"/>
  <c r="FR10" i="33"/>
  <c r="FO10" i="33"/>
  <c r="FK10" i="33"/>
  <c r="FJ10" i="33"/>
  <c r="FJ8" i="33" s="1"/>
  <c r="FR9" i="33"/>
  <c r="FO9" i="33"/>
  <c r="FK9" i="33"/>
  <c r="FK8" i="33" s="1"/>
  <c r="FJ9" i="33"/>
  <c r="FQ8" i="33"/>
  <c r="FR8" i="33" s="1"/>
  <c r="FP8" i="33"/>
  <c r="FN8" i="33"/>
  <c r="FM8" i="33"/>
  <c r="GA23" i="28"/>
  <c r="FT23" i="28"/>
  <c r="FS23" i="28"/>
  <c r="GA22" i="28"/>
  <c r="FX22" i="28"/>
  <c r="FT22" i="28"/>
  <c r="FS22" i="28"/>
  <c r="GA20" i="28"/>
  <c r="FX20" i="28"/>
  <c r="FT20" i="28"/>
  <c r="FS20" i="28"/>
  <c r="GA18" i="28"/>
  <c r="FX18" i="28"/>
  <c r="FT18" i="28"/>
  <c r="FS18" i="28"/>
  <c r="FU18" i="28" s="1"/>
  <c r="GA17" i="28"/>
  <c r="FX17" i="28"/>
  <c r="FT17" i="28"/>
  <c r="FU17" i="28" s="1"/>
  <c r="FS17" i="28"/>
  <c r="GA13" i="28"/>
  <c r="FX13" i="28"/>
  <c r="FT13" i="28"/>
  <c r="FS13" i="28"/>
  <c r="GA14" i="28"/>
  <c r="FX14" i="28"/>
  <c r="FT14" i="28"/>
  <c r="FS14" i="28"/>
  <c r="GA16" i="28"/>
  <c r="FX16" i="28"/>
  <c r="FT16" i="28"/>
  <c r="FU16" i="28" s="1"/>
  <c r="FS16" i="28"/>
  <c r="GA12" i="28"/>
  <c r="FX12" i="28"/>
  <c r="FT12" i="28"/>
  <c r="FS12" i="28"/>
  <c r="GA15" i="28"/>
  <c r="FX15" i="28"/>
  <c r="FT15" i="28"/>
  <c r="FS15" i="28"/>
  <c r="FU15" i="28" s="1"/>
  <c r="GA10" i="28"/>
  <c r="FX10" i="28"/>
  <c r="FT10" i="28"/>
  <c r="FU10" i="28" s="1"/>
  <c r="FS10" i="28"/>
  <c r="GA11" i="28"/>
  <c r="FX11" i="28"/>
  <c r="FT11" i="28"/>
  <c r="FS11" i="28"/>
  <c r="GA9" i="28"/>
  <c r="FX9" i="28"/>
  <c r="FT9" i="28"/>
  <c r="FS9" i="28"/>
  <c r="FU9" i="28" s="1"/>
  <c r="FZ8" i="28"/>
  <c r="FY8" i="28"/>
  <c r="FW8" i="28"/>
  <c r="FX8" i="28" s="1"/>
  <c r="FV8" i="28"/>
  <c r="FU22" i="28"/>
  <c r="GA8" i="28"/>
  <c r="FU20" i="28"/>
  <c r="FL12" i="33"/>
  <c r="FL16" i="33"/>
  <c r="FO8" i="33"/>
  <c r="FS8" i="28"/>
  <c r="FU13" i="28"/>
  <c r="FU12" i="28"/>
  <c r="FU11" i="28"/>
  <c r="FL9" i="33"/>
  <c r="FT8" i="28"/>
  <c r="FU8" i="28" s="1"/>
  <c r="FI23" i="33"/>
  <c r="FB23" i="33"/>
  <c r="FC23" i="33" s="1"/>
  <c r="FA23" i="33"/>
  <c r="FI22" i="33"/>
  <c r="FF22" i="33"/>
  <c r="FB22" i="33"/>
  <c r="FA22" i="33"/>
  <c r="FC22" i="33" s="1"/>
  <c r="FI20" i="33"/>
  <c r="FF20" i="33"/>
  <c r="FB20" i="33"/>
  <c r="FA20" i="33"/>
  <c r="FI18" i="33"/>
  <c r="FF18" i="33"/>
  <c r="FB18" i="33"/>
  <c r="FA18" i="33"/>
  <c r="FI17" i="33"/>
  <c r="FF17" i="33"/>
  <c r="FB17" i="33"/>
  <c r="FA17" i="33"/>
  <c r="FI13" i="33"/>
  <c r="FF13" i="33"/>
  <c r="FB13" i="33"/>
  <c r="FC13" i="33" s="1"/>
  <c r="FA13" i="33"/>
  <c r="FI14" i="33"/>
  <c r="FF14" i="33"/>
  <c r="FB14" i="33"/>
  <c r="FC14" i="33" s="1"/>
  <c r="FA14" i="33"/>
  <c r="FI16" i="33"/>
  <c r="FF16" i="33"/>
  <c r="FB16" i="33"/>
  <c r="FA16" i="33"/>
  <c r="FI15" i="33"/>
  <c r="FF15" i="33"/>
  <c r="FB15" i="33"/>
  <c r="FC15" i="33" s="1"/>
  <c r="FA15" i="33"/>
  <c r="FI11" i="33"/>
  <c r="FF11" i="33"/>
  <c r="FB11" i="33"/>
  <c r="FC11" i="33" s="1"/>
  <c r="FA11" i="33"/>
  <c r="FI12" i="33"/>
  <c r="FF12" i="33"/>
  <c r="FB12" i="33"/>
  <c r="FC12" i="33" s="1"/>
  <c r="FA12" i="33"/>
  <c r="FI10" i="33"/>
  <c r="FF10" i="33"/>
  <c r="FB10" i="33"/>
  <c r="FC10" i="33" s="1"/>
  <c r="FA10" i="33"/>
  <c r="FI9" i="33"/>
  <c r="FF9" i="33"/>
  <c r="FB9" i="33"/>
  <c r="FC9" i="33" s="1"/>
  <c r="FA9" i="33"/>
  <c r="FH8" i="33"/>
  <c r="FG8" i="33"/>
  <c r="FE8" i="33"/>
  <c r="FD8" i="33"/>
  <c r="FF8" i="33"/>
  <c r="FR23" i="28"/>
  <c r="FK23" i="28"/>
  <c r="FL23" i="28" s="1"/>
  <c r="FJ23" i="28"/>
  <c r="FR22" i="28"/>
  <c r="FO22" i="28"/>
  <c r="FK22" i="28"/>
  <c r="FL22" i="28" s="1"/>
  <c r="FJ22" i="28"/>
  <c r="FR20" i="28"/>
  <c r="FO20" i="28"/>
  <c r="FK20" i="28"/>
  <c r="FL20" i="28" s="1"/>
  <c r="FJ20" i="28"/>
  <c r="FR18" i="28"/>
  <c r="FO18" i="28"/>
  <c r="FK18" i="28"/>
  <c r="FL18" i="28" s="1"/>
  <c r="FJ18" i="28"/>
  <c r="FR17" i="28"/>
  <c r="FO17" i="28"/>
  <c r="FK17" i="28"/>
  <c r="FL17" i="28" s="1"/>
  <c r="FJ17" i="28"/>
  <c r="FR13" i="28"/>
  <c r="FO13" i="28"/>
  <c r="FK13" i="28"/>
  <c r="FJ13" i="28"/>
  <c r="FR14" i="28"/>
  <c r="FO14" i="28"/>
  <c r="FK14" i="28"/>
  <c r="FJ14" i="28"/>
  <c r="FR16" i="28"/>
  <c r="FO16" i="28"/>
  <c r="FK16" i="28"/>
  <c r="FL16" i="28" s="1"/>
  <c r="FJ16" i="28"/>
  <c r="FR12" i="28"/>
  <c r="FO12" i="28"/>
  <c r="FK12" i="28"/>
  <c r="FJ12" i="28"/>
  <c r="FR15" i="28"/>
  <c r="FO15" i="28"/>
  <c r="FK15" i="28"/>
  <c r="FJ15" i="28"/>
  <c r="FR10" i="28"/>
  <c r="FO10" i="28"/>
  <c r="FK10" i="28"/>
  <c r="FL10" i="28" s="1"/>
  <c r="FJ10" i="28"/>
  <c r="FR11" i="28"/>
  <c r="FO11" i="28"/>
  <c r="FK11" i="28"/>
  <c r="FL11" i="28" s="1"/>
  <c r="FJ11" i="28"/>
  <c r="FR9" i="28"/>
  <c r="FO9" i="28"/>
  <c r="FK9" i="28"/>
  <c r="FJ9" i="28"/>
  <c r="FJ8" i="28" s="1"/>
  <c r="FQ8" i="28"/>
  <c r="FP8" i="28"/>
  <c r="FN8" i="28"/>
  <c r="FO8" i="28" s="1"/>
  <c r="FM8" i="28"/>
  <c r="FI8" i="33"/>
  <c r="FR8" i="28"/>
  <c r="FL14" i="28"/>
  <c r="FC18" i="33"/>
  <c r="FC17" i="33"/>
  <c r="FC16" i="33"/>
  <c r="FL15" i="28"/>
  <c r="FL12" i="28"/>
  <c r="FL13" i="28"/>
  <c r="FB8" i="33"/>
  <c r="EQ18" i="33"/>
  <c r="EW17" i="33"/>
  <c r="EW18" i="33"/>
  <c r="EZ18" i="28"/>
  <c r="EQ17" i="33"/>
  <c r="EZ23" i="33"/>
  <c r="ES23" i="33"/>
  <c r="ER23" i="33"/>
  <c r="ET23" i="33" s="1"/>
  <c r="EZ22" i="33"/>
  <c r="EW22" i="33"/>
  <c r="ES22" i="33"/>
  <c r="ER22" i="33"/>
  <c r="EZ20" i="33"/>
  <c r="EW20" i="33"/>
  <c r="ES20" i="33"/>
  <c r="ER20" i="33"/>
  <c r="EZ18" i="33"/>
  <c r="ES18" i="33"/>
  <c r="ER18" i="33"/>
  <c r="EZ17" i="33"/>
  <c r="ES17" i="33"/>
  <c r="ER17" i="33"/>
  <c r="EZ13" i="33"/>
  <c r="EW13" i="33"/>
  <c r="ES13" i="33"/>
  <c r="ER13" i="33"/>
  <c r="EZ14" i="33"/>
  <c r="EW14" i="33"/>
  <c r="ES14" i="33"/>
  <c r="ER14" i="33"/>
  <c r="EZ16" i="33"/>
  <c r="EW16" i="33"/>
  <c r="ES16" i="33"/>
  <c r="ER16" i="33"/>
  <c r="ET16" i="33" s="1"/>
  <c r="EZ15" i="33"/>
  <c r="EW15" i="33"/>
  <c r="ES15" i="33"/>
  <c r="ET15" i="33" s="1"/>
  <c r="ER15" i="33"/>
  <c r="EZ11" i="33"/>
  <c r="EW11" i="33"/>
  <c r="ES11" i="33"/>
  <c r="ER11" i="33"/>
  <c r="EZ12" i="33"/>
  <c r="EW12" i="33"/>
  <c r="ES12" i="33"/>
  <c r="ER12" i="33"/>
  <c r="ER8" i="33" s="1"/>
  <c r="ET8" i="33" s="1"/>
  <c r="EZ10" i="33"/>
  <c r="EW10" i="33"/>
  <c r="ES10" i="33"/>
  <c r="ET10" i="33" s="1"/>
  <c r="ER10" i="33"/>
  <c r="EZ9" i="33"/>
  <c r="EW9" i="33"/>
  <c r="ES9" i="33"/>
  <c r="ER9" i="33"/>
  <c r="EY8" i="33"/>
  <c r="EZ8" i="33" s="1"/>
  <c r="EX8" i="33"/>
  <c r="EV8" i="33"/>
  <c r="EU8" i="33"/>
  <c r="EW8" i="33" s="1"/>
  <c r="FI23" i="28"/>
  <c r="FB23" i="28"/>
  <c r="FA23" i="28"/>
  <c r="FI22" i="28"/>
  <c r="FF22" i="28"/>
  <c r="FB22" i="28"/>
  <c r="FC22" i="28" s="1"/>
  <c r="FA22" i="28"/>
  <c r="FI20" i="28"/>
  <c r="FF20" i="28"/>
  <c r="FB20" i="28"/>
  <c r="FC20" i="28" s="1"/>
  <c r="FA20" i="28"/>
  <c r="FI18" i="28"/>
  <c r="FF18" i="28"/>
  <c r="FB18" i="28"/>
  <c r="FC18" i="28" s="1"/>
  <c r="FA18" i="28"/>
  <c r="FI13" i="28"/>
  <c r="FF13" i="28"/>
  <c r="FB13" i="28"/>
  <c r="FC13" i="28" s="1"/>
  <c r="FA13" i="28"/>
  <c r="FI17" i="28"/>
  <c r="FF17" i="28"/>
  <c r="FB17" i="28"/>
  <c r="FC17" i="28" s="1"/>
  <c r="FA17" i="28"/>
  <c r="FI14" i="28"/>
  <c r="FF14" i="28"/>
  <c r="FB14" i="28"/>
  <c r="FC14" i="28" s="1"/>
  <c r="FA14" i="28"/>
  <c r="FI16" i="28"/>
  <c r="FF16" i="28"/>
  <c r="FB16" i="28"/>
  <c r="FA16" i="28"/>
  <c r="FI15" i="28"/>
  <c r="FF15" i="28"/>
  <c r="FB15" i="28"/>
  <c r="FA15" i="28"/>
  <c r="FI12" i="28"/>
  <c r="FF12" i="28"/>
  <c r="FB12" i="28"/>
  <c r="FC12" i="28" s="1"/>
  <c r="FA12" i="28"/>
  <c r="FI11" i="28"/>
  <c r="FF11" i="28"/>
  <c r="FB11" i="28"/>
  <c r="FC11" i="28" s="1"/>
  <c r="FA11" i="28"/>
  <c r="FI10" i="28"/>
  <c r="FF10" i="28"/>
  <c r="FB10" i="28"/>
  <c r="FC10" i="28" s="1"/>
  <c r="FA10" i="28"/>
  <c r="FI9" i="28"/>
  <c r="FF9" i="28"/>
  <c r="FB9" i="28"/>
  <c r="FC9" i="28" s="1"/>
  <c r="FA9" i="28"/>
  <c r="FH8" i="28"/>
  <c r="FG8" i="28"/>
  <c r="FE8" i="28"/>
  <c r="FF8" i="28" s="1"/>
  <c r="FD8" i="28"/>
  <c r="ET22" i="33"/>
  <c r="ET9" i="33"/>
  <c r="FI8" i="28"/>
  <c r="FC23" i="28"/>
  <c r="ET13" i="33"/>
  <c r="ET20" i="33"/>
  <c r="ET11" i="33"/>
  <c r="ET14" i="33"/>
  <c r="FC16" i="28"/>
  <c r="FA8" i="28"/>
  <c r="FC15" i="28"/>
  <c r="ET18" i="33"/>
  <c r="EN9" i="33"/>
  <c r="EQ23" i="33"/>
  <c r="EJ23" i="33"/>
  <c r="EI23" i="33"/>
  <c r="EQ22" i="33"/>
  <c r="EN22" i="33"/>
  <c r="EJ22" i="33"/>
  <c r="EK22" i="33" s="1"/>
  <c r="EI22" i="33"/>
  <c r="EQ20" i="33"/>
  <c r="EN20" i="33"/>
  <c r="EJ20" i="33"/>
  <c r="EK20" i="33" s="1"/>
  <c r="EI20" i="33"/>
  <c r="EN18" i="33"/>
  <c r="EJ18" i="33"/>
  <c r="EI18" i="33"/>
  <c r="EN17" i="33"/>
  <c r="EJ17" i="33"/>
  <c r="EK17" i="33" s="1"/>
  <c r="EI17" i="33"/>
  <c r="EI8" i="33"/>
  <c r="EQ13" i="33"/>
  <c r="EN13" i="33"/>
  <c r="EJ13" i="33"/>
  <c r="EK13" i="33" s="1"/>
  <c r="EI13" i="33"/>
  <c r="EQ14" i="33"/>
  <c r="EN14" i="33"/>
  <c r="EJ14" i="33"/>
  <c r="EI14" i="33"/>
  <c r="EK14" i="33" s="1"/>
  <c r="EQ16" i="33"/>
  <c r="EN16" i="33"/>
  <c r="EJ16" i="33"/>
  <c r="EK16" i="33" s="1"/>
  <c r="EI16" i="33"/>
  <c r="EQ15" i="33"/>
  <c r="EN15" i="33"/>
  <c r="EJ15" i="33"/>
  <c r="EK15" i="33" s="1"/>
  <c r="EI15" i="33"/>
  <c r="EQ11" i="33"/>
  <c r="EN11" i="33"/>
  <c r="EJ11" i="33"/>
  <c r="EI11" i="33"/>
  <c r="EQ12" i="33"/>
  <c r="EN12" i="33"/>
  <c r="EJ12" i="33"/>
  <c r="EK12" i="33" s="1"/>
  <c r="EI12" i="33"/>
  <c r="EQ10" i="33"/>
  <c r="EN10" i="33"/>
  <c r="EJ10" i="33"/>
  <c r="EK10" i="33" s="1"/>
  <c r="EI10" i="33"/>
  <c r="EQ9" i="33"/>
  <c r="EJ9" i="33"/>
  <c r="EI9" i="33"/>
  <c r="EP8" i="33"/>
  <c r="EO8" i="33"/>
  <c r="EM8" i="33"/>
  <c r="EN8" i="33"/>
  <c r="EL8" i="33"/>
  <c r="EZ23" i="28"/>
  <c r="ES23" i="28"/>
  <c r="ER23" i="28"/>
  <c r="ET23" i="28" s="1"/>
  <c r="EZ22" i="28"/>
  <c r="EW22" i="28"/>
  <c r="ES22" i="28"/>
  <c r="ER22" i="28"/>
  <c r="EZ20" i="28"/>
  <c r="EW20" i="28"/>
  <c r="ES20" i="28"/>
  <c r="ER20" i="28"/>
  <c r="ER8" i="28" s="1"/>
  <c r="EW18" i="28"/>
  <c r="ES18" i="28"/>
  <c r="ET18" i="28" s="1"/>
  <c r="ER18" i="28"/>
  <c r="EZ13" i="28"/>
  <c r="EW13" i="28"/>
  <c r="ES13" i="28"/>
  <c r="ER13" i="28"/>
  <c r="EZ17" i="28"/>
  <c r="EW17" i="28"/>
  <c r="ES17" i="28"/>
  <c r="ER17" i="28"/>
  <c r="EZ14" i="28"/>
  <c r="EW14" i="28"/>
  <c r="ES14" i="28"/>
  <c r="ET14" i="28" s="1"/>
  <c r="ER14" i="28"/>
  <c r="EZ16" i="28"/>
  <c r="EW16" i="28"/>
  <c r="ES16" i="28"/>
  <c r="ER16" i="28"/>
  <c r="EZ15" i="28"/>
  <c r="EW15" i="28"/>
  <c r="ES15" i="28"/>
  <c r="ER15" i="28"/>
  <c r="EZ12" i="28"/>
  <c r="EW12" i="28"/>
  <c r="ES12" i="28"/>
  <c r="ET12" i="28" s="1"/>
  <c r="ER12" i="28"/>
  <c r="EZ11" i="28"/>
  <c r="EW11" i="28"/>
  <c r="ES11" i="28"/>
  <c r="ER11" i="28"/>
  <c r="EZ10" i="28"/>
  <c r="EW10" i="28"/>
  <c r="ES10" i="28"/>
  <c r="ER10" i="28"/>
  <c r="EZ9" i="28"/>
  <c r="EW9" i="28"/>
  <c r="ES9" i="28"/>
  <c r="ET9" i="28" s="1"/>
  <c r="ER9" i="28"/>
  <c r="EY8" i="28"/>
  <c r="EX8" i="28"/>
  <c r="EV8" i="28"/>
  <c r="EU8" i="28"/>
  <c r="EK23" i="33"/>
  <c r="ET22" i="28"/>
  <c r="EK18" i="33"/>
  <c r="EZ8" i="28"/>
  <c r="EQ8" i="33"/>
  <c r="EK9" i="33"/>
  <c r="EK11" i="33"/>
  <c r="EW8" i="28"/>
  <c r="ET11" i="28"/>
  <c r="ET16" i="28"/>
  <c r="ET13" i="28"/>
  <c r="EJ18" i="28"/>
  <c r="EK18" i="28" s="1"/>
  <c r="EL8" i="28"/>
  <c r="EQ23" i="28"/>
  <c r="EJ23" i="28"/>
  <c r="EI23" i="28"/>
  <c r="EQ22" i="28"/>
  <c r="EN22" i="28"/>
  <c r="EJ22" i="28"/>
  <c r="EK22" i="28" s="1"/>
  <c r="EI22" i="28"/>
  <c r="EQ20" i="28"/>
  <c r="EN20" i="28"/>
  <c r="EJ20" i="28"/>
  <c r="EK20" i="28" s="1"/>
  <c r="EI20" i="28"/>
  <c r="EQ18" i="28"/>
  <c r="EN18" i="28"/>
  <c r="EI18" i="28"/>
  <c r="EQ13" i="28"/>
  <c r="EN13" i="28"/>
  <c r="EJ13" i="28"/>
  <c r="EK13" i="28" s="1"/>
  <c r="EI13" i="28"/>
  <c r="EQ17" i="28"/>
  <c r="EN17" i="28"/>
  <c r="EJ17" i="28"/>
  <c r="EI17" i="28"/>
  <c r="EQ14" i="28"/>
  <c r="EN14" i="28"/>
  <c r="EJ14" i="28"/>
  <c r="EI14" i="28"/>
  <c r="EQ16" i="28"/>
  <c r="EN16" i="28"/>
  <c r="EJ16" i="28"/>
  <c r="EI16" i="28"/>
  <c r="EQ15" i="28"/>
  <c r="EN15" i="28"/>
  <c r="EJ15" i="28"/>
  <c r="EI15" i="28"/>
  <c r="EQ12" i="28"/>
  <c r="EN12" i="28"/>
  <c r="EJ12" i="28"/>
  <c r="EI12" i="28"/>
  <c r="EQ11" i="28"/>
  <c r="EN11" i="28"/>
  <c r="EJ11" i="28"/>
  <c r="EJ8" i="28" s="1"/>
  <c r="EK8" i="28" s="1"/>
  <c r="EI11" i="28"/>
  <c r="EQ10" i="28"/>
  <c r="EN10" i="28"/>
  <c r="EJ10" i="28"/>
  <c r="EI10" i="28"/>
  <c r="EI8" i="28" s="1"/>
  <c r="EQ9" i="28"/>
  <c r="EN9" i="28"/>
  <c r="EJ9" i="28"/>
  <c r="EK9" i="28" s="1"/>
  <c r="EI9" i="28"/>
  <c r="EP8" i="28"/>
  <c r="EO8" i="28"/>
  <c r="EQ8" i="28" s="1"/>
  <c r="EM8" i="28"/>
  <c r="EH23" i="33"/>
  <c r="EA23" i="33"/>
  <c r="EB23" i="33" s="1"/>
  <c r="DZ23" i="33"/>
  <c r="EH22" i="33"/>
  <c r="EE22" i="33"/>
  <c r="EA22" i="33"/>
  <c r="DZ22" i="33"/>
  <c r="EH20" i="33"/>
  <c r="EE20" i="33"/>
  <c r="EA20" i="33"/>
  <c r="DZ20" i="33"/>
  <c r="EH18" i="33"/>
  <c r="EE18" i="33"/>
  <c r="EA18" i="33"/>
  <c r="DZ18" i="33"/>
  <c r="EH17" i="33"/>
  <c r="EE17" i="33"/>
  <c r="EA17" i="33"/>
  <c r="EB17" i="33" s="1"/>
  <c r="DZ17" i="33"/>
  <c r="EH13" i="33"/>
  <c r="EE13" i="33"/>
  <c r="EA13" i="33"/>
  <c r="EB13" i="33" s="1"/>
  <c r="DZ13" i="33"/>
  <c r="EH14" i="33"/>
  <c r="EE14" i="33"/>
  <c r="EA14" i="33"/>
  <c r="DZ14" i="33"/>
  <c r="EH16" i="33"/>
  <c r="EE16" i="33"/>
  <c r="EA16" i="33"/>
  <c r="DZ16" i="33"/>
  <c r="EH15" i="33"/>
  <c r="EE15" i="33"/>
  <c r="EA15" i="33"/>
  <c r="EB15" i="33" s="1"/>
  <c r="DZ15" i="33"/>
  <c r="EH11" i="33"/>
  <c r="EE11" i="33"/>
  <c r="EA11" i="33"/>
  <c r="DZ11" i="33"/>
  <c r="EH12" i="33"/>
  <c r="EE12" i="33"/>
  <c r="EA12" i="33"/>
  <c r="DZ12" i="33"/>
  <c r="EH10" i="33"/>
  <c r="EE10" i="33"/>
  <c r="EA10" i="33"/>
  <c r="EB10" i="33" s="1"/>
  <c r="DZ10" i="33"/>
  <c r="EH9" i="33"/>
  <c r="EE9" i="33"/>
  <c r="EA9" i="33"/>
  <c r="EB9" i="33" s="1"/>
  <c r="DZ9" i="33"/>
  <c r="EG8" i="33"/>
  <c r="EF8" i="33"/>
  <c r="ED8" i="33"/>
  <c r="EE8" i="33"/>
  <c r="EC8" i="33"/>
  <c r="EK23" i="28"/>
  <c r="EB20" i="33"/>
  <c r="EB22" i="33"/>
  <c r="EB18" i="33"/>
  <c r="EB16" i="33"/>
  <c r="EB12" i="33"/>
  <c r="EN8" i="28"/>
  <c r="EK12" i="28"/>
  <c r="EK14" i="28"/>
  <c r="EK10" i="28"/>
  <c r="EK15" i="28"/>
  <c r="EK17" i="28"/>
  <c r="DM17" i="33"/>
  <c r="DM18" i="33"/>
  <c r="DV17" i="33"/>
  <c r="DY18" i="33"/>
  <c r="DV18" i="33"/>
  <c r="DR18" i="33"/>
  <c r="DQ18" i="33"/>
  <c r="DP18" i="33"/>
  <c r="DV13" i="33"/>
  <c r="DM13" i="33"/>
  <c r="EE17" i="28"/>
  <c r="DY17" i="28"/>
  <c r="DV17" i="28"/>
  <c r="EH18" i="28"/>
  <c r="EE18" i="28"/>
  <c r="EA18" i="28"/>
  <c r="DZ18" i="28"/>
  <c r="DY18" i="28"/>
  <c r="DV18" i="28"/>
  <c r="EB18" i="28"/>
  <c r="DS18" i="33"/>
  <c r="DY23" i="33"/>
  <c r="DR23" i="33"/>
  <c r="DQ23" i="33"/>
  <c r="DY22" i="33"/>
  <c r="DV22" i="33"/>
  <c r="DR22" i="33"/>
  <c r="DQ22" i="33"/>
  <c r="DY20" i="33"/>
  <c r="DV20" i="33"/>
  <c r="DR20" i="33"/>
  <c r="DQ20" i="33"/>
  <c r="DY17" i="33"/>
  <c r="DR17" i="33"/>
  <c r="DS17" i="33" s="1"/>
  <c r="DQ17" i="33"/>
  <c r="DY12" i="33"/>
  <c r="DV12" i="33"/>
  <c r="DR12" i="33"/>
  <c r="DQ12" i="33"/>
  <c r="DY16" i="33"/>
  <c r="DV16" i="33"/>
  <c r="DR16" i="33"/>
  <c r="DQ16" i="33"/>
  <c r="DS16" i="33" s="1"/>
  <c r="DY14" i="33"/>
  <c r="DV14" i="33"/>
  <c r="DR14" i="33"/>
  <c r="DS14" i="33" s="1"/>
  <c r="DQ14" i="33"/>
  <c r="DY13" i="33"/>
  <c r="DR13" i="33"/>
  <c r="DQ13" i="33"/>
  <c r="DY15" i="33"/>
  <c r="DV15" i="33"/>
  <c r="DR15" i="33"/>
  <c r="DQ15" i="33"/>
  <c r="DY10" i="33"/>
  <c r="DV10" i="33"/>
  <c r="DR10" i="33"/>
  <c r="DQ10" i="33"/>
  <c r="DY11" i="33"/>
  <c r="DV11" i="33"/>
  <c r="DR11" i="33"/>
  <c r="DQ11" i="33"/>
  <c r="DY9" i="33"/>
  <c r="DV9" i="33"/>
  <c r="DR9" i="33"/>
  <c r="DS9" i="33" s="1"/>
  <c r="DQ9" i="33"/>
  <c r="DX8" i="33"/>
  <c r="DW8" i="33"/>
  <c r="DU8" i="33"/>
  <c r="DT8" i="33"/>
  <c r="DV8" i="33" s="1"/>
  <c r="EH23" i="28"/>
  <c r="EA23" i="28"/>
  <c r="EB23" i="28" s="1"/>
  <c r="DZ23" i="28"/>
  <c r="EH22" i="28"/>
  <c r="EE22" i="28"/>
  <c r="EA22" i="28"/>
  <c r="EB22" i="28" s="1"/>
  <c r="DZ22" i="28"/>
  <c r="EH20" i="28"/>
  <c r="EE20" i="28"/>
  <c r="EA20" i="28"/>
  <c r="EB20" i="28" s="1"/>
  <c r="DZ20" i="28"/>
  <c r="EH17" i="28"/>
  <c r="EA17" i="28"/>
  <c r="DZ17" i="28"/>
  <c r="EH11" i="28"/>
  <c r="EE11" i="28"/>
  <c r="EA11" i="28"/>
  <c r="DZ11" i="28"/>
  <c r="EH16" i="28"/>
  <c r="EE16" i="28"/>
  <c r="EA16" i="28"/>
  <c r="DZ16" i="28"/>
  <c r="EB16" i="28" s="1"/>
  <c r="EH14" i="28"/>
  <c r="EE14" i="28"/>
  <c r="EA14" i="28"/>
  <c r="DZ14" i="28"/>
  <c r="EH13" i="28"/>
  <c r="EE13" i="28"/>
  <c r="EA13" i="28"/>
  <c r="DZ13" i="28"/>
  <c r="EH15" i="28"/>
  <c r="EE15" i="28"/>
  <c r="EA15" i="28"/>
  <c r="DZ15" i="28"/>
  <c r="EH10" i="28"/>
  <c r="EE10" i="28"/>
  <c r="EA10" i="28"/>
  <c r="DZ10" i="28"/>
  <c r="EH12" i="28"/>
  <c r="EE12" i="28"/>
  <c r="EA12" i="28"/>
  <c r="DZ12" i="28"/>
  <c r="EH9" i="28"/>
  <c r="EE9" i="28"/>
  <c r="EA9" i="28"/>
  <c r="EA8" i="28" s="1"/>
  <c r="DZ9" i="28"/>
  <c r="EG8" i="28"/>
  <c r="EF8" i="28"/>
  <c r="ED8" i="28"/>
  <c r="EC8" i="28"/>
  <c r="DS13" i="33"/>
  <c r="DS22" i="33"/>
  <c r="EB15" i="28"/>
  <c r="EB12" i="28"/>
  <c r="EB13" i="28"/>
  <c r="EB11" i="28"/>
  <c r="EB10" i="28"/>
  <c r="DS12" i="33"/>
  <c r="DS11" i="33"/>
  <c r="DS15" i="33"/>
  <c r="DP23" i="33"/>
  <c r="DI23" i="33"/>
  <c r="DJ23" i="33" s="1"/>
  <c r="DH23" i="33"/>
  <c r="DP22" i="33"/>
  <c r="DM22" i="33"/>
  <c r="DI22" i="33"/>
  <c r="DH22" i="33"/>
  <c r="DP20" i="33"/>
  <c r="DM20" i="33"/>
  <c r="DI20" i="33"/>
  <c r="DH20" i="33"/>
  <c r="DP17" i="33"/>
  <c r="DI17" i="33"/>
  <c r="DI8" i="33" s="1"/>
  <c r="DH17" i="33"/>
  <c r="DJ17" i="33" s="1"/>
  <c r="DP12" i="33"/>
  <c r="DM12" i="33"/>
  <c r="DI12" i="33"/>
  <c r="DH12" i="33"/>
  <c r="DI18" i="33"/>
  <c r="DJ18" i="33" s="1"/>
  <c r="DH18" i="33"/>
  <c r="DP16" i="33"/>
  <c r="DM16" i="33"/>
  <c r="DI16" i="33"/>
  <c r="DH16" i="33"/>
  <c r="DP14" i="33"/>
  <c r="DM14" i="33"/>
  <c r="DI14" i="33"/>
  <c r="DH14" i="33"/>
  <c r="DP13" i="33"/>
  <c r="DI13" i="33"/>
  <c r="DH13" i="33"/>
  <c r="DP15" i="33"/>
  <c r="DM15" i="33"/>
  <c r="DI15" i="33"/>
  <c r="DH15" i="33"/>
  <c r="DP10" i="33"/>
  <c r="DM10" i="33"/>
  <c r="DI10" i="33"/>
  <c r="DJ10" i="33" s="1"/>
  <c r="DH10" i="33"/>
  <c r="DP11" i="33"/>
  <c r="DM11" i="33"/>
  <c r="DI11" i="33"/>
  <c r="DH11" i="33"/>
  <c r="DP9" i="33"/>
  <c r="DM9" i="33"/>
  <c r="DI9" i="33"/>
  <c r="DJ9" i="33" s="1"/>
  <c r="DH9" i="33"/>
  <c r="DH8" i="33" s="1"/>
  <c r="DO8" i="33"/>
  <c r="DP8" i="33"/>
  <c r="DN8" i="33"/>
  <c r="DL8" i="33"/>
  <c r="DK8" i="33"/>
  <c r="DY23" i="28"/>
  <c r="DR23" i="28"/>
  <c r="DQ23" i="28"/>
  <c r="DY22" i="28"/>
  <c r="DV22" i="28"/>
  <c r="DR22" i="28"/>
  <c r="DS22" i="28" s="1"/>
  <c r="DQ22" i="28"/>
  <c r="DY20" i="28"/>
  <c r="DV20" i="28"/>
  <c r="DR20" i="28"/>
  <c r="DQ20" i="28"/>
  <c r="DR17" i="28"/>
  <c r="DQ17" i="28"/>
  <c r="DY11" i="28"/>
  <c r="DV11" i="28"/>
  <c r="DR11" i="28"/>
  <c r="DS11" i="28" s="1"/>
  <c r="DQ11" i="28"/>
  <c r="DR18" i="28"/>
  <c r="DQ18" i="28"/>
  <c r="DY16" i="28"/>
  <c r="DV16" i="28"/>
  <c r="DR16" i="28"/>
  <c r="DS16" i="28" s="1"/>
  <c r="DQ16" i="28"/>
  <c r="DY14" i="28"/>
  <c r="DV14" i="28"/>
  <c r="DR14" i="28"/>
  <c r="DQ14" i="28"/>
  <c r="DS14" i="28" s="1"/>
  <c r="DY13" i="28"/>
  <c r="DV13" i="28"/>
  <c r="DR13" i="28"/>
  <c r="DS13" i="28" s="1"/>
  <c r="DQ13" i="28"/>
  <c r="DY15" i="28"/>
  <c r="DV15" i="28"/>
  <c r="DR15" i="28"/>
  <c r="DS15" i="28" s="1"/>
  <c r="DQ15" i="28"/>
  <c r="DY10" i="28"/>
  <c r="DV10" i="28"/>
  <c r="DR10" i="28"/>
  <c r="DQ10" i="28"/>
  <c r="DY12" i="28"/>
  <c r="DV12" i="28"/>
  <c r="DR12" i="28"/>
  <c r="DQ12" i="28"/>
  <c r="DQ8" i="28" s="1"/>
  <c r="DY9" i="28"/>
  <c r="DV9" i="28"/>
  <c r="DR9" i="28"/>
  <c r="DS9" i="28" s="1"/>
  <c r="DQ9" i="28"/>
  <c r="DX8" i="28"/>
  <c r="DY8" i="28" s="1"/>
  <c r="DW8" i="28"/>
  <c r="DU8" i="28"/>
  <c r="DT8" i="28"/>
  <c r="DV8" i="28" s="1"/>
  <c r="DS20" i="28"/>
  <c r="DJ22" i="33"/>
  <c r="DS12" i="28"/>
  <c r="DJ20" i="33"/>
  <c r="DS23" i="28"/>
  <c r="DM8" i="33"/>
  <c r="DJ14" i="33"/>
  <c r="DJ15" i="33"/>
  <c r="DJ11" i="33"/>
  <c r="DJ12" i="33"/>
  <c r="DJ13" i="33"/>
  <c r="DS10" i="28"/>
  <c r="DS18" i="28"/>
  <c r="DS17" i="28"/>
  <c r="DR8" i="28"/>
  <c r="DP23" i="28"/>
  <c r="DI23" i="28"/>
  <c r="DJ23" i="28" s="1"/>
  <c r="DH23" i="28"/>
  <c r="DP22" i="28"/>
  <c r="DM22" i="28"/>
  <c r="DI22" i="28"/>
  <c r="DJ22" i="28" s="1"/>
  <c r="DH22" i="28"/>
  <c r="DP20" i="28"/>
  <c r="DM20" i="28"/>
  <c r="DI20" i="28"/>
  <c r="DJ20" i="28" s="1"/>
  <c r="DH20" i="28"/>
  <c r="DP17" i="28"/>
  <c r="DM17" i="28"/>
  <c r="DI17" i="28"/>
  <c r="DH17" i="28"/>
  <c r="DP11" i="28"/>
  <c r="DM11" i="28"/>
  <c r="DI11" i="28"/>
  <c r="DJ11" i="28" s="1"/>
  <c r="DH11" i="28"/>
  <c r="DP18" i="28"/>
  <c r="DM18" i="28"/>
  <c r="DI18" i="28"/>
  <c r="DH18" i="28"/>
  <c r="DP16" i="28"/>
  <c r="DM16" i="28"/>
  <c r="DI16" i="28"/>
  <c r="DH16" i="28"/>
  <c r="DP14" i="28"/>
  <c r="DM14" i="28"/>
  <c r="DI14" i="28"/>
  <c r="DJ14" i="28" s="1"/>
  <c r="DH14" i="28"/>
  <c r="DP13" i="28"/>
  <c r="DM13" i="28"/>
  <c r="DI13" i="28"/>
  <c r="DJ13" i="28" s="1"/>
  <c r="DH13" i="28"/>
  <c r="DP15" i="28"/>
  <c r="DM15" i="28"/>
  <c r="DI15" i="28"/>
  <c r="DH15" i="28"/>
  <c r="DP10" i="28"/>
  <c r="DM10" i="28"/>
  <c r="DI10" i="28"/>
  <c r="DJ10" i="28" s="1"/>
  <c r="DH10" i="28"/>
  <c r="DP12" i="28"/>
  <c r="DM12" i="28"/>
  <c r="DI12" i="28"/>
  <c r="DJ12" i="28" s="1"/>
  <c r="DH12" i="28"/>
  <c r="DP9" i="28"/>
  <c r="DM9" i="28"/>
  <c r="DI9" i="28"/>
  <c r="DH9" i="28"/>
  <c r="DO8" i="28"/>
  <c r="DN8" i="28"/>
  <c r="DP8" i="28" s="1"/>
  <c r="DL8" i="28"/>
  <c r="DM8" i="28" s="1"/>
  <c r="DK8" i="28"/>
  <c r="DG23" i="33"/>
  <c r="CZ23" i="33"/>
  <c r="CY23" i="33"/>
  <c r="CX23" i="33"/>
  <c r="CQ23" i="33"/>
  <c r="CP23" i="33"/>
  <c r="CO23" i="33"/>
  <c r="CH23" i="33"/>
  <c r="CG23" i="33"/>
  <c r="CF23" i="33"/>
  <c r="BY23" i="33"/>
  <c r="BZ23" i="33" s="1"/>
  <c r="BX23" i="33"/>
  <c r="BW23" i="33"/>
  <c r="BP23" i="33"/>
  <c r="BO23" i="33"/>
  <c r="BN23" i="33"/>
  <c r="BG23" i="33"/>
  <c r="BF23" i="33"/>
  <c r="BE23" i="33"/>
  <c r="AX23" i="33"/>
  <c r="AW23" i="33"/>
  <c r="AY23" i="33" s="1"/>
  <c r="AV23" i="33"/>
  <c r="AO23" i="33"/>
  <c r="AN23" i="33"/>
  <c r="AM23" i="33"/>
  <c r="AF23" i="33"/>
  <c r="AE23" i="33"/>
  <c r="AD23" i="33"/>
  <c r="W23" i="33"/>
  <c r="V23" i="33"/>
  <c r="U23" i="33"/>
  <c r="N23" i="33"/>
  <c r="M23" i="33"/>
  <c r="L23" i="33"/>
  <c r="E23" i="33"/>
  <c r="F23" i="33" s="1"/>
  <c r="D23" i="33"/>
  <c r="DG22" i="33"/>
  <c r="DD22" i="33"/>
  <c r="CZ22" i="33"/>
  <c r="CY22" i="33"/>
  <c r="CX22" i="33"/>
  <c r="CU22" i="33"/>
  <c r="CQ22" i="33"/>
  <c r="CP22" i="33"/>
  <c r="CO22" i="33"/>
  <c r="CL22" i="33"/>
  <c r="CH22" i="33"/>
  <c r="CI22" i="33" s="1"/>
  <c r="CG22" i="33"/>
  <c r="CF22" i="33"/>
  <c r="CC22" i="33"/>
  <c r="BY22" i="33"/>
  <c r="BZ22" i="33" s="1"/>
  <c r="BX22" i="33"/>
  <c r="BW22" i="33"/>
  <c r="BT22" i="33"/>
  <c r="BP22" i="33"/>
  <c r="BO22" i="33"/>
  <c r="BN22" i="33"/>
  <c r="BK22" i="33"/>
  <c r="BG22" i="33"/>
  <c r="BF22" i="33"/>
  <c r="BE22" i="33"/>
  <c r="BB22" i="33"/>
  <c r="AX22" i="33"/>
  <c r="AW22" i="33"/>
  <c r="AV22" i="33"/>
  <c r="AS22" i="33"/>
  <c r="AO22" i="33"/>
  <c r="AN22" i="33"/>
  <c r="AM22" i="33"/>
  <c r="AJ22" i="33"/>
  <c r="AF22" i="33"/>
  <c r="AG22" i="33" s="1"/>
  <c r="AE22" i="33"/>
  <c r="AD22" i="33"/>
  <c r="AA22" i="33"/>
  <c r="W22" i="33"/>
  <c r="X22" i="33" s="1"/>
  <c r="V22" i="33"/>
  <c r="U22" i="33"/>
  <c r="R22" i="33"/>
  <c r="N22" i="33"/>
  <c r="M22" i="33"/>
  <c r="L22" i="33"/>
  <c r="I22" i="33"/>
  <c r="E22" i="33"/>
  <c r="F22" i="33" s="1"/>
  <c r="D22" i="33"/>
  <c r="DG20" i="33"/>
  <c r="DD20" i="33"/>
  <c r="CZ20" i="33"/>
  <c r="DA20" i="33" s="1"/>
  <c r="CY20" i="33"/>
  <c r="CX20" i="33"/>
  <c r="CU20" i="33"/>
  <c r="CQ20" i="33"/>
  <c r="CP20" i="33"/>
  <c r="CO20" i="33"/>
  <c r="CL20" i="33"/>
  <c r="CH20" i="33"/>
  <c r="CI20" i="33" s="1"/>
  <c r="CG20" i="33"/>
  <c r="CF20" i="33"/>
  <c r="CC20" i="33"/>
  <c r="BY20" i="33"/>
  <c r="BX20" i="33"/>
  <c r="BW20" i="33"/>
  <c r="BT20" i="33"/>
  <c r="BP20" i="33"/>
  <c r="BO20" i="33"/>
  <c r="BN20" i="33"/>
  <c r="BK20" i="33"/>
  <c r="BG20" i="33"/>
  <c r="BH20" i="33" s="1"/>
  <c r="BF20" i="33"/>
  <c r="BF8" i="33" s="1"/>
  <c r="BE20" i="33"/>
  <c r="BB20" i="33"/>
  <c r="AX20" i="33"/>
  <c r="AX8" i="33" s="1"/>
  <c r="AY8" i="33" s="1"/>
  <c r="AW20" i="33"/>
  <c r="AV20" i="33"/>
  <c r="AS20" i="33"/>
  <c r="AO20" i="33"/>
  <c r="AN20" i="33"/>
  <c r="AM20" i="33"/>
  <c r="AJ20" i="33"/>
  <c r="AF20" i="33"/>
  <c r="AG20" i="33" s="1"/>
  <c r="AE20" i="33"/>
  <c r="AD20" i="33"/>
  <c r="AA20" i="33"/>
  <c r="W20" i="33"/>
  <c r="V20" i="33"/>
  <c r="U20" i="33"/>
  <c r="R20" i="33"/>
  <c r="N20" i="33"/>
  <c r="M20" i="33"/>
  <c r="L20" i="33"/>
  <c r="I20" i="33"/>
  <c r="E20" i="33"/>
  <c r="F20" i="33" s="1"/>
  <c r="D20" i="33"/>
  <c r="DG17" i="33"/>
  <c r="DD17" i="33"/>
  <c r="CZ17" i="33"/>
  <c r="CY17" i="33"/>
  <c r="CX17" i="33"/>
  <c r="CU17" i="33"/>
  <c r="CQ17" i="33"/>
  <c r="CP17" i="33"/>
  <c r="CR17" i="33"/>
  <c r="CO17" i="33"/>
  <c r="CL17" i="33"/>
  <c r="CH17" i="33"/>
  <c r="CG17" i="33"/>
  <c r="CG8" i="33" s="1"/>
  <c r="DG12" i="33"/>
  <c r="DD12" i="33"/>
  <c r="CZ12" i="33"/>
  <c r="CY12" i="33"/>
  <c r="CX12" i="33"/>
  <c r="CU12" i="33"/>
  <c r="CQ12" i="33"/>
  <c r="CP12" i="33"/>
  <c r="CO12" i="33"/>
  <c r="CL12" i="33"/>
  <c r="CH12" i="33"/>
  <c r="CI12" i="33" s="1"/>
  <c r="CG12" i="33"/>
  <c r="CF12" i="33"/>
  <c r="CC12" i="33"/>
  <c r="BY12" i="33"/>
  <c r="BX12" i="33"/>
  <c r="BZ12" i="33" s="1"/>
  <c r="BW12" i="33"/>
  <c r="BT12" i="33"/>
  <c r="BP12" i="33"/>
  <c r="BQ12" i="33" s="1"/>
  <c r="BO12" i="33"/>
  <c r="BN12" i="33"/>
  <c r="BK12" i="33"/>
  <c r="BG12" i="33"/>
  <c r="BH12" i="33" s="1"/>
  <c r="BF12" i="33"/>
  <c r="BE12" i="33"/>
  <c r="BB12" i="33"/>
  <c r="AX12" i="33"/>
  <c r="AW12" i="33"/>
  <c r="AV12" i="33"/>
  <c r="AS12" i="33"/>
  <c r="AO12" i="33"/>
  <c r="AN12" i="33"/>
  <c r="AM12" i="33"/>
  <c r="AJ12" i="33"/>
  <c r="AF12" i="33"/>
  <c r="AG12" i="33" s="1"/>
  <c r="AE12" i="33"/>
  <c r="AD12" i="33"/>
  <c r="AA12" i="33"/>
  <c r="W12" i="33"/>
  <c r="V12" i="33"/>
  <c r="X12" i="33" s="1"/>
  <c r="U12" i="33"/>
  <c r="R12" i="33"/>
  <c r="N12" i="33"/>
  <c r="O12" i="33" s="1"/>
  <c r="M12" i="33"/>
  <c r="L12" i="33"/>
  <c r="I12" i="33"/>
  <c r="E12" i="33"/>
  <c r="F12" i="33" s="1"/>
  <c r="D12" i="33"/>
  <c r="DG18" i="33"/>
  <c r="DD18" i="33"/>
  <c r="CZ18" i="33"/>
  <c r="CY18" i="33"/>
  <c r="CX18" i="33"/>
  <c r="CU18" i="33"/>
  <c r="CQ18" i="33"/>
  <c r="CP18" i="33"/>
  <c r="CO18" i="33"/>
  <c r="CL18" i="33"/>
  <c r="CH18" i="33"/>
  <c r="CI18" i="33" s="1"/>
  <c r="CG18" i="33"/>
  <c r="CF18" i="33"/>
  <c r="CC18" i="33"/>
  <c r="BY18" i="33"/>
  <c r="BX18" i="33"/>
  <c r="BW18" i="33"/>
  <c r="BT18" i="33"/>
  <c r="BP18" i="33"/>
  <c r="BO18" i="33"/>
  <c r="BN18" i="33"/>
  <c r="BK18" i="33"/>
  <c r="BG18" i="33"/>
  <c r="BH18" i="33" s="1"/>
  <c r="BF18" i="33"/>
  <c r="BE18" i="33"/>
  <c r="BB18" i="33"/>
  <c r="AX18" i="33"/>
  <c r="AW18" i="33"/>
  <c r="AV18" i="33"/>
  <c r="AS18" i="33"/>
  <c r="AO18" i="33"/>
  <c r="AP18" i="33" s="1"/>
  <c r="AN18" i="33"/>
  <c r="AM18" i="33"/>
  <c r="AJ18" i="33"/>
  <c r="AF18" i="33"/>
  <c r="AG18" i="33" s="1"/>
  <c r="AE18" i="33"/>
  <c r="AD18" i="33"/>
  <c r="AA18" i="33"/>
  <c r="W18" i="33"/>
  <c r="V18" i="33"/>
  <c r="U18" i="33"/>
  <c r="R18" i="33"/>
  <c r="N18" i="33"/>
  <c r="M18" i="33"/>
  <c r="L18" i="33"/>
  <c r="I18" i="33"/>
  <c r="E18" i="33"/>
  <c r="D18" i="33"/>
  <c r="DG16" i="33"/>
  <c r="DD16" i="33"/>
  <c r="CZ16" i="33"/>
  <c r="CY16" i="33"/>
  <c r="CX16" i="33"/>
  <c r="CU16" i="33"/>
  <c r="CQ16" i="33"/>
  <c r="CR16" i="33" s="1"/>
  <c r="CP16" i="33"/>
  <c r="CO16" i="33"/>
  <c r="CL16" i="33"/>
  <c r="CH16" i="33"/>
  <c r="CI16" i="33" s="1"/>
  <c r="CG16" i="33"/>
  <c r="CF16" i="33"/>
  <c r="CC16" i="33"/>
  <c r="BY16" i="33"/>
  <c r="BX16" i="33"/>
  <c r="BW16" i="33"/>
  <c r="BT16" i="33"/>
  <c r="BP16" i="33"/>
  <c r="BO16" i="33"/>
  <c r="BN16" i="33"/>
  <c r="BK16" i="33"/>
  <c r="BG16" i="33"/>
  <c r="BF16" i="33"/>
  <c r="BE16" i="33"/>
  <c r="BB16" i="33"/>
  <c r="AX16" i="33"/>
  <c r="AW16" i="33"/>
  <c r="AV16" i="33"/>
  <c r="AS16" i="33"/>
  <c r="AO16" i="33"/>
  <c r="AP16" i="33" s="1"/>
  <c r="AN16" i="33"/>
  <c r="AM16" i="33"/>
  <c r="AJ16" i="33"/>
  <c r="AF16" i="33"/>
  <c r="AG16" i="33" s="1"/>
  <c r="AE16" i="33"/>
  <c r="AD16" i="33"/>
  <c r="AA16" i="33"/>
  <c r="W16" i="33"/>
  <c r="V16" i="33"/>
  <c r="U16" i="33"/>
  <c r="R16" i="33"/>
  <c r="N16" i="33"/>
  <c r="M16" i="33"/>
  <c r="L16" i="33"/>
  <c r="I16" i="33"/>
  <c r="E16" i="33"/>
  <c r="F16" i="33" s="1"/>
  <c r="D16" i="33"/>
  <c r="DG14" i="33"/>
  <c r="DD14" i="33"/>
  <c r="CZ14" i="33"/>
  <c r="CY14" i="33"/>
  <c r="CX14" i="33"/>
  <c r="CU14" i="33"/>
  <c r="CQ14" i="33"/>
  <c r="CP14" i="33"/>
  <c r="CO14" i="33"/>
  <c r="CL14" i="33"/>
  <c r="CH14" i="33"/>
  <c r="CI14" i="33" s="1"/>
  <c r="CG14" i="33"/>
  <c r="CF14" i="33"/>
  <c r="CC14" i="33"/>
  <c r="BY14" i="33"/>
  <c r="BX14" i="33"/>
  <c r="BW14" i="33"/>
  <c r="BT14" i="33"/>
  <c r="BP14" i="33"/>
  <c r="BO14" i="33"/>
  <c r="BN14" i="33"/>
  <c r="BK14" i="33"/>
  <c r="BG14" i="33"/>
  <c r="BH14" i="33" s="1"/>
  <c r="BF14" i="33"/>
  <c r="BE14" i="33"/>
  <c r="BB14" i="33"/>
  <c r="AX14" i="33"/>
  <c r="AW14" i="33"/>
  <c r="AV14" i="33"/>
  <c r="AS14" i="33"/>
  <c r="AO14" i="33"/>
  <c r="AN14" i="33"/>
  <c r="AM14" i="33"/>
  <c r="AJ14" i="33"/>
  <c r="AF14" i="33"/>
  <c r="AG14" i="33" s="1"/>
  <c r="AE14" i="33"/>
  <c r="AD14" i="33"/>
  <c r="AA14" i="33"/>
  <c r="W14" i="33"/>
  <c r="V14" i="33"/>
  <c r="U14" i="33"/>
  <c r="R14" i="33"/>
  <c r="N14" i="33"/>
  <c r="M14" i="33"/>
  <c r="L14" i="33"/>
  <c r="I14" i="33"/>
  <c r="E14" i="33"/>
  <c r="D14" i="33"/>
  <c r="DG13" i="33"/>
  <c r="DD13" i="33"/>
  <c r="CZ13" i="33"/>
  <c r="CY13" i="33"/>
  <c r="CX13" i="33"/>
  <c r="CU13" i="33"/>
  <c r="CQ13" i="33"/>
  <c r="CR13" i="33" s="1"/>
  <c r="CP13" i="33"/>
  <c r="CO13" i="33"/>
  <c r="CL13" i="33"/>
  <c r="CH13" i="33"/>
  <c r="CI13" i="33" s="1"/>
  <c r="CG13" i="33"/>
  <c r="CF13" i="33"/>
  <c r="CC13" i="33"/>
  <c r="BY13" i="33"/>
  <c r="BX13" i="33"/>
  <c r="BZ13" i="33" s="1"/>
  <c r="BW13" i="33"/>
  <c r="BT13" i="33"/>
  <c r="BP13" i="33"/>
  <c r="BO13" i="33"/>
  <c r="BQ13" i="33" s="1"/>
  <c r="BN13" i="33"/>
  <c r="BK13" i="33"/>
  <c r="BG13" i="33"/>
  <c r="BH13" i="33" s="1"/>
  <c r="BF13" i="33"/>
  <c r="BE13" i="33"/>
  <c r="BB13" i="33"/>
  <c r="AX13" i="33"/>
  <c r="AW13" i="33"/>
  <c r="AV13" i="33"/>
  <c r="AS13" i="33"/>
  <c r="AO13" i="33"/>
  <c r="AP13" i="33" s="1"/>
  <c r="AN13" i="33"/>
  <c r="AM13" i="33"/>
  <c r="AJ13" i="33"/>
  <c r="AF13" i="33"/>
  <c r="AG13" i="33" s="1"/>
  <c r="AE13" i="33"/>
  <c r="AD13" i="33"/>
  <c r="AA13" i="33"/>
  <c r="W13" i="33"/>
  <c r="V13" i="33"/>
  <c r="U13" i="33"/>
  <c r="R13" i="33"/>
  <c r="N13" i="33"/>
  <c r="M13" i="33"/>
  <c r="L13" i="33"/>
  <c r="I13" i="33"/>
  <c r="E13" i="33"/>
  <c r="F13" i="33" s="1"/>
  <c r="D13" i="33"/>
  <c r="DG15" i="33"/>
  <c r="DD15" i="33"/>
  <c r="CZ15" i="33"/>
  <c r="CY15" i="33"/>
  <c r="CX15" i="33"/>
  <c r="CU15" i="33"/>
  <c r="CQ15" i="33"/>
  <c r="CP15" i="33"/>
  <c r="CO15" i="33"/>
  <c r="CL15" i="33"/>
  <c r="CH15" i="33"/>
  <c r="CI15" i="33" s="1"/>
  <c r="CG15" i="33"/>
  <c r="CF15" i="33"/>
  <c r="CC15" i="33"/>
  <c r="BY15" i="33"/>
  <c r="BX15" i="33"/>
  <c r="BZ15" i="33" s="1"/>
  <c r="BW15" i="33"/>
  <c r="BT15" i="33"/>
  <c r="BP15" i="33"/>
  <c r="BQ15" i="33" s="1"/>
  <c r="BO15" i="33"/>
  <c r="BN15" i="33"/>
  <c r="BK15" i="33"/>
  <c r="BG15" i="33"/>
  <c r="BF15" i="33"/>
  <c r="BE15" i="33"/>
  <c r="BB15" i="33"/>
  <c r="AX15" i="33"/>
  <c r="AW15" i="33"/>
  <c r="AV15" i="33"/>
  <c r="AS15" i="33"/>
  <c r="AO15" i="33"/>
  <c r="AN15" i="33"/>
  <c r="AP15" i="33" s="1"/>
  <c r="AM15" i="33"/>
  <c r="AJ15" i="33"/>
  <c r="AF15" i="33"/>
  <c r="AG15" i="33" s="1"/>
  <c r="AE15" i="33"/>
  <c r="AD15" i="33"/>
  <c r="AA15" i="33"/>
  <c r="W15" i="33"/>
  <c r="V15" i="33"/>
  <c r="U15" i="33"/>
  <c r="R15" i="33"/>
  <c r="N15" i="33"/>
  <c r="O15" i="33" s="1"/>
  <c r="M15" i="33"/>
  <c r="L15" i="33"/>
  <c r="I15" i="33"/>
  <c r="E15" i="33"/>
  <c r="F15" i="33" s="1"/>
  <c r="D15" i="33"/>
  <c r="DG10" i="33"/>
  <c r="DD10" i="33"/>
  <c r="CZ10" i="33"/>
  <c r="CY10" i="33"/>
  <c r="CX10" i="33"/>
  <c r="CU10" i="33"/>
  <c r="CQ10" i="33"/>
  <c r="CR10" i="33" s="1"/>
  <c r="CP10" i="33"/>
  <c r="CO10" i="33"/>
  <c r="CL10" i="33"/>
  <c r="CH10" i="33"/>
  <c r="CI10" i="33" s="1"/>
  <c r="CG10" i="33"/>
  <c r="CF10" i="33"/>
  <c r="CC10" i="33"/>
  <c r="BY10" i="33"/>
  <c r="BZ10" i="33" s="1"/>
  <c r="BX10" i="33"/>
  <c r="BW10" i="33"/>
  <c r="BT10" i="33"/>
  <c r="BP10" i="33"/>
  <c r="BO10" i="33"/>
  <c r="BN10" i="33"/>
  <c r="BK10" i="33"/>
  <c r="BG10" i="33"/>
  <c r="BH10" i="33" s="1"/>
  <c r="BF10" i="33"/>
  <c r="BE10" i="33"/>
  <c r="BB10" i="33"/>
  <c r="AX10" i="33"/>
  <c r="AY10" i="33" s="1"/>
  <c r="AW10" i="33"/>
  <c r="AV10" i="33"/>
  <c r="AS10" i="33"/>
  <c r="AO10" i="33"/>
  <c r="AP10" i="33" s="1"/>
  <c r="AN10" i="33"/>
  <c r="AM10" i="33"/>
  <c r="AJ10" i="33"/>
  <c r="AF10" i="33"/>
  <c r="AE10" i="33"/>
  <c r="AD10" i="33"/>
  <c r="AA10" i="33"/>
  <c r="W10" i="33"/>
  <c r="V10" i="33"/>
  <c r="X10" i="33" s="1"/>
  <c r="U10" i="33"/>
  <c r="R10" i="33"/>
  <c r="N10" i="33"/>
  <c r="O10" i="33" s="1"/>
  <c r="M10" i="33"/>
  <c r="L10" i="33"/>
  <c r="I10" i="33"/>
  <c r="E10" i="33"/>
  <c r="F10" i="33" s="1"/>
  <c r="D10" i="33"/>
  <c r="DG11" i="33"/>
  <c r="DD11" i="33"/>
  <c r="CZ11" i="33"/>
  <c r="CY11" i="33"/>
  <c r="CX11" i="33"/>
  <c r="CU11" i="33"/>
  <c r="CQ11" i="33"/>
  <c r="CR11" i="33" s="1"/>
  <c r="CP11" i="33"/>
  <c r="CO11" i="33"/>
  <c r="CL11" i="33"/>
  <c r="CH11" i="33"/>
  <c r="CI11" i="33" s="1"/>
  <c r="CG11" i="33"/>
  <c r="CF11" i="33"/>
  <c r="CC11" i="33"/>
  <c r="BY11" i="33"/>
  <c r="BX11" i="33"/>
  <c r="BW11" i="33"/>
  <c r="BT11" i="33"/>
  <c r="BP11" i="33"/>
  <c r="BQ11" i="33" s="1"/>
  <c r="BO11" i="33"/>
  <c r="BN11" i="33"/>
  <c r="BK11" i="33"/>
  <c r="BG11" i="33"/>
  <c r="BF11" i="33"/>
  <c r="BE11" i="33"/>
  <c r="BB11" i="33"/>
  <c r="AX11" i="33"/>
  <c r="AW11" i="33"/>
  <c r="AV11" i="33"/>
  <c r="AS11" i="33"/>
  <c r="AO11" i="33"/>
  <c r="AN11" i="33"/>
  <c r="AM11" i="33"/>
  <c r="AJ11" i="33"/>
  <c r="AF11" i="33"/>
  <c r="AG11" i="33" s="1"/>
  <c r="AE11" i="33"/>
  <c r="AD11" i="33"/>
  <c r="AA11" i="33"/>
  <c r="W11" i="33"/>
  <c r="V11" i="33"/>
  <c r="U11" i="33"/>
  <c r="R11" i="33"/>
  <c r="N11" i="33"/>
  <c r="M11" i="33"/>
  <c r="O11" i="33" s="1"/>
  <c r="L11" i="33"/>
  <c r="I11" i="33"/>
  <c r="E11" i="33"/>
  <c r="D11" i="33"/>
  <c r="DG9" i="33"/>
  <c r="DD9" i="33"/>
  <c r="CZ9" i="33"/>
  <c r="CY9" i="33"/>
  <c r="CY8" i="33" s="1"/>
  <c r="CX9" i="33"/>
  <c r="CU9" i="33"/>
  <c r="CQ9" i="33"/>
  <c r="CP9" i="33"/>
  <c r="CP8" i="33" s="1"/>
  <c r="CO9" i="33"/>
  <c r="CL9" i="33"/>
  <c r="CH9" i="33"/>
  <c r="CH8" i="33" s="1"/>
  <c r="CI8" i="33" s="1"/>
  <c r="CG9" i="33"/>
  <c r="CF9" i="33"/>
  <c r="CC9" i="33"/>
  <c r="BY9" i="33"/>
  <c r="BX9" i="33"/>
  <c r="BW9" i="33"/>
  <c r="BT9" i="33"/>
  <c r="BP9" i="33"/>
  <c r="BP8" i="33" s="1"/>
  <c r="BQ8" i="33" s="1"/>
  <c r="BO9" i="33"/>
  <c r="BN9" i="33"/>
  <c r="BK9" i="33"/>
  <c r="BG9" i="33"/>
  <c r="BH9" i="33" s="1"/>
  <c r="BF9" i="33"/>
  <c r="BE9" i="33"/>
  <c r="BB9" i="33"/>
  <c r="AX9" i="33"/>
  <c r="AW9" i="33"/>
  <c r="AW8" i="33" s="1"/>
  <c r="AV9" i="33"/>
  <c r="AS9" i="33"/>
  <c r="AO9" i="33"/>
  <c r="AN9" i="33"/>
  <c r="AN8" i="33" s="1"/>
  <c r="AM9" i="33"/>
  <c r="AJ9" i="33"/>
  <c r="AF9" i="33"/>
  <c r="AG9" i="33" s="1"/>
  <c r="AE9" i="33"/>
  <c r="AD9" i="33"/>
  <c r="AA9" i="33"/>
  <c r="W9" i="33"/>
  <c r="V9" i="33"/>
  <c r="X9" i="33" s="1"/>
  <c r="U9" i="33"/>
  <c r="R9" i="33"/>
  <c r="N9" i="33"/>
  <c r="N8" i="33" s="1"/>
  <c r="M9" i="33"/>
  <c r="M8" i="33" s="1"/>
  <c r="L9" i="33"/>
  <c r="I9" i="33"/>
  <c r="E9" i="33"/>
  <c r="F9" i="33" s="1"/>
  <c r="D9" i="33"/>
  <c r="DF8" i="33"/>
  <c r="DE8" i="33"/>
  <c r="DG8" i="33" s="1"/>
  <c r="DC8" i="33"/>
  <c r="DB8" i="33"/>
  <c r="DD8" i="33"/>
  <c r="CW8" i="33"/>
  <c r="CV8" i="33"/>
  <c r="CX8" i="33"/>
  <c r="CT8" i="33"/>
  <c r="CU8" i="33" s="1"/>
  <c r="CS8" i="33"/>
  <c r="CN8" i="33"/>
  <c r="CM8" i="33"/>
  <c r="CK8" i="33"/>
  <c r="CL8" i="33" s="1"/>
  <c r="CJ8" i="33"/>
  <c r="CE8" i="33"/>
  <c r="CF8" i="33" s="1"/>
  <c r="CD8" i="33"/>
  <c r="CB8" i="33"/>
  <c r="CC8" i="33" s="1"/>
  <c r="CA8" i="33"/>
  <c r="BV8" i="33"/>
  <c r="BW8" i="33" s="1"/>
  <c r="BU8" i="33"/>
  <c r="BS8" i="33"/>
  <c r="BT8" i="33" s="1"/>
  <c r="BR8" i="33"/>
  <c r="BM8" i="33"/>
  <c r="BN8" i="33" s="1"/>
  <c r="BL8" i="33"/>
  <c r="BJ8" i="33"/>
  <c r="BI8" i="33"/>
  <c r="BK8" i="33" s="1"/>
  <c r="BD8" i="33"/>
  <c r="BC8" i="33"/>
  <c r="BE8" i="33"/>
  <c r="BA8" i="33"/>
  <c r="AZ8" i="33"/>
  <c r="AU8" i="33"/>
  <c r="AT8" i="33"/>
  <c r="AR8" i="33"/>
  <c r="AQ8" i="33"/>
  <c r="AL8" i="33"/>
  <c r="AK8" i="33"/>
  <c r="AM8" i="33" s="1"/>
  <c r="AI8" i="33"/>
  <c r="AH8" i="33"/>
  <c r="AC8" i="33"/>
  <c r="AB8" i="33"/>
  <c r="Z8" i="33"/>
  <c r="Y8" i="33"/>
  <c r="T8" i="33"/>
  <c r="U8" i="33" s="1"/>
  <c r="S8" i="33"/>
  <c r="Q8" i="33"/>
  <c r="R8" i="33" s="1"/>
  <c r="P8" i="33"/>
  <c r="K8" i="33"/>
  <c r="L8" i="33" s="1"/>
  <c r="J8" i="33"/>
  <c r="H8" i="33"/>
  <c r="G8" i="33"/>
  <c r="I8" i="33"/>
  <c r="AY15" i="33"/>
  <c r="BH15" i="33"/>
  <c r="O22" i="33"/>
  <c r="CI23" i="33"/>
  <c r="AP22" i="33"/>
  <c r="BQ22" i="33"/>
  <c r="CR22" i="33"/>
  <c r="AG23" i="33"/>
  <c r="BQ23" i="33"/>
  <c r="DA23" i="33"/>
  <c r="AG10" i="33"/>
  <c r="X20" i="33"/>
  <c r="AY20" i="33"/>
  <c r="X23" i="33"/>
  <c r="BH23" i="33"/>
  <c r="AY22" i="33"/>
  <c r="CR23" i="33"/>
  <c r="BH22" i="33"/>
  <c r="AV8" i="33"/>
  <c r="CO8" i="33"/>
  <c r="AY14" i="33"/>
  <c r="BZ14" i="33"/>
  <c r="O20" i="33"/>
  <c r="AY11" i="33"/>
  <c r="BZ11" i="33"/>
  <c r="D8" i="33"/>
  <c r="AE8" i="33"/>
  <c r="BH11" i="33"/>
  <c r="AA8" i="33"/>
  <c r="AP23" i="33"/>
  <c r="AY16" i="33"/>
  <c r="BZ16" i="33"/>
  <c r="AY18" i="33"/>
  <c r="BZ18" i="33"/>
  <c r="O23" i="33"/>
  <c r="AP11" i="33"/>
  <c r="BX8" i="33"/>
  <c r="BH16" i="33"/>
  <c r="DA22" i="33"/>
  <c r="BO8" i="33"/>
  <c r="X15" i="33"/>
  <c r="X18" i="33"/>
  <c r="V8" i="33"/>
  <c r="X13" i="33"/>
  <c r="F18" i="33"/>
  <c r="AP20" i="33"/>
  <c r="AS8" i="33"/>
  <c r="BZ9" i="33"/>
  <c r="AY13" i="33"/>
  <c r="AY12" i="33"/>
  <c r="BQ20" i="33"/>
  <c r="CR20" i="33"/>
  <c r="AD8" i="33"/>
  <c r="X11" i="33"/>
  <c r="X14" i="33"/>
  <c r="W8" i="33"/>
  <c r="X8" i="33" s="1"/>
  <c r="BB8" i="33"/>
  <c r="X16" i="33"/>
  <c r="BZ20" i="33"/>
  <c r="AJ8" i="33"/>
  <c r="CI9" i="33"/>
  <c r="F11" i="33"/>
  <c r="F14" i="33"/>
  <c r="DJ16" i="28"/>
  <c r="DJ17" i="28"/>
  <c r="DJ15" i="28"/>
  <c r="DJ9" i="28"/>
  <c r="DJ18" i="28"/>
  <c r="DH8" i="28"/>
  <c r="DI8" i="28"/>
  <c r="DJ8" i="28" s="1"/>
  <c r="DA14" i="33"/>
  <c r="DA15" i="33"/>
  <c r="DA18" i="33"/>
  <c r="DA9" i="33"/>
  <c r="DA13" i="33"/>
  <c r="DA12" i="33"/>
  <c r="DA11" i="33"/>
  <c r="DA10" i="33"/>
  <c r="DA16" i="33"/>
  <c r="CR18" i="33"/>
  <c r="CR14" i="33"/>
  <c r="CR15" i="33"/>
  <c r="BQ9" i="33"/>
  <c r="CZ8" i="33"/>
  <c r="DA8" i="33" s="1"/>
  <c r="AY9" i="33"/>
  <c r="DG23" i="28"/>
  <c r="CZ23" i="28"/>
  <c r="CY23" i="28"/>
  <c r="DG22" i="28"/>
  <c r="DD22" i="28"/>
  <c r="CZ22" i="28"/>
  <c r="DA22" i="28" s="1"/>
  <c r="CY22" i="28"/>
  <c r="DG20" i="28"/>
  <c r="DD20" i="28"/>
  <c r="CZ20" i="28"/>
  <c r="CY20" i="28"/>
  <c r="DG17" i="28"/>
  <c r="DD17" i="28"/>
  <c r="CZ17" i="28"/>
  <c r="CY17" i="28"/>
  <c r="DG11" i="28"/>
  <c r="DD11" i="28"/>
  <c r="CZ11" i="28"/>
  <c r="DA11" i="28" s="1"/>
  <c r="CY11" i="28"/>
  <c r="DG18" i="28"/>
  <c r="DD18" i="28"/>
  <c r="CZ18" i="28"/>
  <c r="CY18" i="28"/>
  <c r="DG16" i="28"/>
  <c r="DD16" i="28"/>
  <c r="CZ16" i="28"/>
  <c r="CY16" i="28"/>
  <c r="DG14" i="28"/>
  <c r="DD14" i="28"/>
  <c r="CZ14" i="28"/>
  <c r="DA14" i="28" s="1"/>
  <c r="CY14" i="28"/>
  <c r="DG13" i="28"/>
  <c r="DD13" i="28"/>
  <c r="CZ13" i="28"/>
  <c r="CY13" i="28"/>
  <c r="DG15" i="28"/>
  <c r="DD15" i="28"/>
  <c r="CZ15" i="28"/>
  <c r="CY15" i="28"/>
  <c r="DG10" i="28"/>
  <c r="DD10" i="28"/>
  <c r="CZ10" i="28"/>
  <c r="CY10" i="28"/>
  <c r="DG12" i="28"/>
  <c r="DD12" i="28"/>
  <c r="CZ12" i="28"/>
  <c r="CY12" i="28"/>
  <c r="DG9" i="28"/>
  <c r="DD9" i="28"/>
  <c r="CZ9" i="28"/>
  <c r="CY9" i="28"/>
  <c r="DF8" i="28"/>
  <c r="DG8" i="28" s="1"/>
  <c r="DE8" i="28"/>
  <c r="DC8" i="28"/>
  <c r="DD8" i="28" s="1"/>
  <c r="DB8" i="28"/>
  <c r="CN8" i="28"/>
  <c r="CO8" i="28" s="1"/>
  <c r="CK8" i="28"/>
  <c r="CJ8" i="28"/>
  <c r="CU17" i="28"/>
  <c r="CX17" i="28"/>
  <c r="CP17" i="28"/>
  <c r="CQ17" i="28"/>
  <c r="CO17" i="28"/>
  <c r="CL17" i="28"/>
  <c r="CG17" i="28"/>
  <c r="CH17" i="28"/>
  <c r="CI17" i="28" s="1"/>
  <c r="DA15" i="28"/>
  <c r="DA17" i="28"/>
  <c r="DA23" i="28"/>
  <c r="DA10" i="28"/>
  <c r="DA12" i="28"/>
  <c r="DA18" i="28"/>
  <c r="DA20" i="28"/>
  <c r="DA13" i="28"/>
  <c r="DA16" i="28"/>
  <c r="DA9" i="28"/>
  <c r="CY8" i="28"/>
  <c r="CR17" i="28"/>
  <c r="CX23" i="28"/>
  <c r="CQ23" i="28"/>
  <c r="CR23" i="28" s="1"/>
  <c r="CP23" i="28"/>
  <c r="CX22" i="28"/>
  <c r="CU22" i="28"/>
  <c r="CQ22" i="28"/>
  <c r="CP22" i="28"/>
  <c r="CX20" i="28"/>
  <c r="CU20" i="28"/>
  <c r="CQ20" i="28"/>
  <c r="CP20" i="28"/>
  <c r="CX11" i="28"/>
  <c r="CU11" i="28"/>
  <c r="CQ11" i="28"/>
  <c r="CR11" i="28" s="1"/>
  <c r="CP11" i="28"/>
  <c r="CX18" i="28"/>
  <c r="CU18" i="28"/>
  <c r="CQ18" i="28"/>
  <c r="CP18" i="28"/>
  <c r="CX16" i="28"/>
  <c r="CU16" i="28"/>
  <c r="CQ16" i="28"/>
  <c r="CP16" i="28"/>
  <c r="CX14" i="28"/>
  <c r="CU14" i="28"/>
  <c r="CQ14" i="28"/>
  <c r="CP14" i="28"/>
  <c r="CX13" i="28"/>
  <c r="CU13" i="28"/>
  <c r="CQ13" i="28"/>
  <c r="CP13" i="28"/>
  <c r="CX15" i="28"/>
  <c r="CU15" i="28"/>
  <c r="CQ15" i="28"/>
  <c r="CP15" i="28"/>
  <c r="CR15" i="28" s="1"/>
  <c r="CX10" i="28"/>
  <c r="CU10" i="28"/>
  <c r="CQ10" i="28"/>
  <c r="CR10" i="28" s="1"/>
  <c r="CP10" i="28"/>
  <c r="CX12" i="28"/>
  <c r="CU12" i="28"/>
  <c r="CQ12" i="28"/>
  <c r="CR12" i="28" s="1"/>
  <c r="CP12" i="28"/>
  <c r="CX9" i="28"/>
  <c r="CU9" i="28"/>
  <c r="CQ9" i="28"/>
  <c r="CP9" i="28"/>
  <c r="CW8" i="28"/>
  <c r="CV8" i="28"/>
  <c r="CX8" i="28" s="1"/>
  <c r="CT8" i="28"/>
  <c r="CS8" i="28"/>
  <c r="CU8" i="28" s="1"/>
  <c r="CR22" i="28"/>
  <c r="CR13" i="28"/>
  <c r="CR18" i="28"/>
  <c r="CR20" i="28"/>
  <c r="CR16" i="28"/>
  <c r="CR9" i="28"/>
  <c r="CF20" i="28"/>
  <c r="CC11" i="28"/>
  <c r="CL11" i="28"/>
  <c r="CL20" i="28"/>
  <c r="CL18" i="28"/>
  <c r="CL13" i="28"/>
  <c r="CL12" i="28"/>
  <c r="CL16" i="28"/>
  <c r="CL14" i="28"/>
  <c r="CL15" i="28"/>
  <c r="CL10" i="28"/>
  <c r="CL9" i="28"/>
  <c r="CF11" i="28"/>
  <c r="CC20" i="28"/>
  <c r="CF18" i="28"/>
  <c r="CC18" i="28"/>
  <c r="CF13" i="28"/>
  <c r="CA8" i="28"/>
  <c r="CO23" i="28"/>
  <c r="CH23" i="28"/>
  <c r="CG23" i="28"/>
  <c r="CI23" i="28" s="1"/>
  <c r="CO22" i="28"/>
  <c r="CL22" i="28"/>
  <c r="CH22" i="28"/>
  <c r="CG22" i="28"/>
  <c r="CO11" i="28"/>
  <c r="CH11" i="28"/>
  <c r="CG11" i="28"/>
  <c r="CI11" i="28" s="1"/>
  <c r="CO20" i="28"/>
  <c r="CH20" i="28"/>
  <c r="CG20" i="28"/>
  <c r="CO18" i="28"/>
  <c r="CH18" i="28"/>
  <c r="CI18" i="28" s="1"/>
  <c r="CG18" i="28"/>
  <c r="CO13" i="28"/>
  <c r="CH13" i="28"/>
  <c r="CG13" i="28"/>
  <c r="CO12" i="28"/>
  <c r="CH12" i="28"/>
  <c r="CG12" i="28"/>
  <c r="CO16" i="28"/>
  <c r="CH16" i="28"/>
  <c r="CI16" i="28" s="1"/>
  <c r="CG16" i="28"/>
  <c r="CO14" i="28"/>
  <c r="CH14" i="28"/>
  <c r="CI14" i="28" s="1"/>
  <c r="CG14" i="28"/>
  <c r="CO15" i="28"/>
  <c r="CH15" i="28"/>
  <c r="CG15" i="28"/>
  <c r="CO10" i="28"/>
  <c r="CH10" i="28"/>
  <c r="CG10" i="28"/>
  <c r="CO9" i="28"/>
  <c r="CH9" i="28"/>
  <c r="CG9" i="28"/>
  <c r="CG8" i="28" s="1"/>
  <c r="CM8" i="28"/>
  <c r="CI22" i="28"/>
  <c r="CL8" i="28"/>
  <c r="CI15" i="28"/>
  <c r="CI12" i="28"/>
  <c r="CI13" i="28"/>
  <c r="CI10" i="28"/>
  <c r="CF23" i="28"/>
  <c r="BY23" i="28"/>
  <c r="BZ23" i="28" s="1"/>
  <c r="BX23" i="28"/>
  <c r="CF22" i="28"/>
  <c r="CC22" i="28"/>
  <c r="BY22" i="28"/>
  <c r="BZ22" i="28" s="1"/>
  <c r="BX22" i="28"/>
  <c r="BY11" i="28"/>
  <c r="BX11" i="28"/>
  <c r="BY20" i="28"/>
  <c r="BZ20" i="28" s="1"/>
  <c r="BX20" i="28"/>
  <c r="BY18" i="28"/>
  <c r="BZ18" i="28" s="1"/>
  <c r="BX18" i="28"/>
  <c r="CF12" i="28"/>
  <c r="CC12" i="28"/>
  <c r="BY12" i="28"/>
  <c r="BX12" i="28"/>
  <c r="CC13" i="28"/>
  <c r="BY13" i="28"/>
  <c r="BX13" i="28"/>
  <c r="CF16" i="28"/>
  <c r="CC16" i="28"/>
  <c r="BY16" i="28"/>
  <c r="BX16" i="28"/>
  <c r="BZ16" i="28" s="1"/>
  <c r="CF14" i="28"/>
  <c r="CC14" i="28"/>
  <c r="BY14" i="28"/>
  <c r="BX14" i="28"/>
  <c r="CF15" i="28"/>
  <c r="CC15" i="28"/>
  <c r="BY15" i="28"/>
  <c r="BX15" i="28"/>
  <c r="CF10" i="28"/>
  <c r="CC10" i="28"/>
  <c r="BY10" i="28"/>
  <c r="BX10" i="28"/>
  <c r="BX8" i="28" s="1"/>
  <c r="CF9" i="28"/>
  <c r="CC9" i="28"/>
  <c r="BY9" i="28"/>
  <c r="BX9" i="28"/>
  <c r="CE8" i="28"/>
  <c r="CD8" i="28"/>
  <c r="CF8" i="28" s="1"/>
  <c r="CB8" i="28"/>
  <c r="CC8" i="28" s="1"/>
  <c r="BZ11" i="28"/>
  <c r="BZ15" i="28"/>
  <c r="BZ9" i="28"/>
  <c r="BZ14" i="28"/>
  <c r="BZ12" i="28"/>
  <c r="BZ13" i="28"/>
  <c r="BW23" i="28"/>
  <c r="BP23" i="28"/>
  <c r="BQ23" i="28" s="1"/>
  <c r="BO23" i="28"/>
  <c r="BW22" i="28"/>
  <c r="BT22" i="28"/>
  <c r="BP22" i="28"/>
  <c r="BO22" i="28"/>
  <c r="BW11" i="28"/>
  <c r="BT11" i="28"/>
  <c r="BP11" i="28"/>
  <c r="BQ11" i="28" s="1"/>
  <c r="BO11" i="28"/>
  <c r="BW20" i="28"/>
  <c r="BT20" i="28"/>
  <c r="BP20" i="28"/>
  <c r="BQ20" i="28" s="1"/>
  <c r="BO20" i="28"/>
  <c r="BW18" i="28"/>
  <c r="BT18" i="28"/>
  <c r="BP18" i="28"/>
  <c r="BO18" i="28"/>
  <c r="BW12" i="28"/>
  <c r="BT12" i="28"/>
  <c r="BP12" i="28"/>
  <c r="BO12" i="28"/>
  <c r="BW13" i="28"/>
  <c r="BT13" i="28"/>
  <c r="BP13" i="28"/>
  <c r="BP8" i="28" s="1"/>
  <c r="BO13" i="28"/>
  <c r="BW16" i="28"/>
  <c r="BT16" i="28"/>
  <c r="BP16" i="28"/>
  <c r="BQ16" i="28" s="1"/>
  <c r="BO16" i="28"/>
  <c r="BW14" i="28"/>
  <c r="BT14" i="28"/>
  <c r="BP14" i="28"/>
  <c r="BQ14" i="28" s="1"/>
  <c r="BO14" i="28"/>
  <c r="BW15" i="28"/>
  <c r="BT15" i="28"/>
  <c r="BP15" i="28"/>
  <c r="BQ15" i="28" s="1"/>
  <c r="BO15" i="28"/>
  <c r="BW10" i="28"/>
  <c r="BT10" i="28"/>
  <c r="BP10" i="28"/>
  <c r="BO10" i="28"/>
  <c r="BW9" i="28"/>
  <c r="BT9" i="28"/>
  <c r="BP9" i="28"/>
  <c r="BQ9" i="28" s="1"/>
  <c r="BO9" i="28"/>
  <c r="BO8" i="28" s="1"/>
  <c r="BV8" i="28"/>
  <c r="BU8" i="28"/>
  <c r="BS8" i="28"/>
  <c r="BT8" i="28" s="1"/>
  <c r="BR8" i="28"/>
  <c r="BQ22" i="28"/>
  <c r="BW8" i="28"/>
  <c r="BQ12" i="28"/>
  <c r="BQ18" i="28"/>
  <c r="BQ10" i="28"/>
  <c r="BE12" i="28"/>
  <c r="BN23" i="28"/>
  <c r="BG23" i="28"/>
  <c r="BF23" i="28"/>
  <c r="BN22" i="28"/>
  <c r="BK22" i="28"/>
  <c r="BG22" i="28"/>
  <c r="BF22" i="28"/>
  <c r="BH22" i="28" s="1"/>
  <c r="BN11" i="28"/>
  <c r="BK11" i="28"/>
  <c r="BG11" i="28"/>
  <c r="BF11" i="28"/>
  <c r="BN20" i="28"/>
  <c r="BK20" i="28"/>
  <c r="BG20" i="28"/>
  <c r="BH20" i="28" s="1"/>
  <c r="BF20" i="28"/>
  <c r="BN18" i="28"/>
  <c r="BK18" i="28"/>
  <c r="BG18" i="28"/>
  <c r="BF18" i="28"/>
  <c r="BH18" i="28" s="1"/>
  <c r="BN12" i="28"/>
  <c r="BK12" i="28"/>
  <c r="BG12" i="28"/>
  <c r="BF12" i="28"/>
  <c r="BN13" i="28"/>
  <c r="BK13" i="28"/>
  <c r="BG13" i="28"/>
  <c r="BF13" i="28"/>
  <c r="BN14" i="28"/>
  <c r="BK14" i="28"/>
  <c r="BG14" i="28"/>
  <c r="BF14" i="28"/>
  <c r="BH14" i="28" s="1"/>
  <c r="BN16" i="28"/>
  <c r="BK16" i="28"/>
  <c r="BG16" i="28"/>
  <c r="BF16" i="28"/>
  <c r="BN15" i="28"/>
  <c r="BK15" i="28"/>
  <c r="BG15" i="28"/>
  <c r="BF15" i="28"/>
  <c r="BN10" i="28"/>
  <c r="BK10" i="28"/>
  <c r="BG10" i="28"/>
  <c r="BF10" i="28"/>
  <c r="BF8" i="28" s="1"/>
  <c r="BN9" i="28"/>
  <c r="BK9" i="28"/>
  <c r="BG9" i="28"/>
  <c r="BF9" i="28"/>
  <c r="BM8" i="28"/>
  <c r="BL8" i="28"/>
  <c r="BN8" i="28" s="1"/>
  <c r="BJ8" i="28"/>
  <c r="BI8" i="28"/>
  <c r="BE23" i="28"/>
  <c r="AX23" i="28"/>
  <c r="AY23" i="28" s="1"/>
  <c r="AW23" i="28"/>
  <c r="BE22" i="28"/>
  <c r="BB22" i="28"/>
  <c r="AX22" i="28"/>
  <c r="AY22" i="28" s="1"/>
  <c r="AW22" i="28"/>
  <c r="BE11" i="28"/>
  <c r="BB11" i="28"/>
  <c r="AX11" i="28"/>
  <c r="AY11" i="28" s="1"/>
  <c r="AW11" i="28"/>
  <c r="BE20" i="28"/>
  <c r="BB20" i="28"/>
  <c r="AX20" i="28"/>
  <c r="AW20" i="28"/>
  <c r="BE18" i="28"/>
  <c r="BB18" i="28"/>
  <c r="AX18" i="28"/>
  <c r="AW18" i="28"/>
  <c r="BB12" i="28"/>
  <c r="AX12" i="28"/>
  <c r="AW12" i="28"/>
  <c r="AY12" i="28" s="1"/>
  <c r="BE13" i="28"/>
  <c r="BB13" i="28"/>
  <c r="AX13" i="28"/>
  <c r="AW13" i="28"/>
  <c r="AY13" i="28" s="1"/>
  <c r="BE14" i="28"/>
  <c r="BB14" i="28"/>
  <c r="AX14" i="28"/>
  <c r="AY14" i="28" s="1"/>
  <c r="AW14" i="28"/>
  <c r="BE16" i="28"/>
  <c r="BB16" i="28"/>
  <c r="AX16" i="28"/>
  <c r="AW16" i="28"/>
  <c r="AY16" i="28" s="1"/>
  <c r="BE15" i="28"/>
  <c r="BB15" i="28"/>
  <c r="AX15" i="28"/>
  <c r="AW15" i="28"/>
  <c r="BE10" i="28"/>
  <c r="BB10" i="28"/>
  <c r="AX10" i="28"/>
  <c r="AY10" i="28" s="1"/>
  <c r="AW10" i="28"/>
  <c r="BE9" i="28"/>
  <c r="BB9" i="28"/>
  <c r="AX9" i="28"/>
  <c r="AW9" i="28"/>
  <c r="AW8" i="28" s="1"/>
  <c r="BD8" i="28"/>
  <c r="BC8" i="28"/>
  <c r="BA8" i="28"/>
  <c r="AZ8" i="28"/>
  <c r="BB8" i="28" s="1"/>
  <c r="AY18" i="28"/>
  <c r="BH12" i="28"/>
  <c r="BH16" i="28"/>
  <c r="BH11" i="28"/>
  <c r="BK8" i="28"/>
  <c r="BH13" i="28"/>
  <c r="BH23" i="28"/>
  <c r="AY15" i="28"/>
  <c r="BG8" i="28"/>
  <c r="BH8" i="28" s="1"/>
  <c r="BH9" i="28"/>
  <c r="BE8" i="28"/>
  <c r="AY20" i="28"/>
  <c r="AY9" i="28"/>
  <c r="AV23" i="28"/>
  <c r="AO23" i="28"/>
  <c r="AP23" i="28" s="1"/>
  <c r="AN23" i="28"/>
  <c r="AV22" i="28"/>
  <c r="AS22" i="28"/>
  <c r="AO22" i="28"/>
  <c r="AN22" i="28"/>
  <c r="AV11" i="28"/>
  <c r="AS11" i="28"/>
  <c r="AO11" i="28"/>
  <c r="AP11" i="28" s="1"/>
  <c r="AN11" i="28"/>
  <c r="AV20" i="28"/>
  <c r="AS20" i="28"/>
  <c r="AO20" i="28"/>
  <c r="AP20" i="28" s="1"/>
  <c r="AN20" i="28"/>
  <c r="AV18" i="28"/>
  <c r="AS18" i="28"/>
  <c r="AO18" i="28"/>
  <c r="AN18" i="28"/>
  <c r="AV12" i="28"/>
  <c r="AS12" i="28"/>
  <c r="AO12" i="28"/>
  <c r="AN12" i="28"/>
  <c r="AV13" i="28"/>
  <c r="AS13" i="28"/>
  <c r="AO13" i="28"/>
  <c r="AP13" i="28" s="1"/>
  <c r="AN13" i="28"/>
  <c r="AV14" i="28"/>
  <c r="AS14" i="28"/>
  <c r="AO14" i="28"/>
  <c r="AP14" i="28" s="1"/>
  <c r="AN14" i="28"/>
  <c r="AV16" i="28"/>
  <c r="AS16" i="28"/>
  <c r="AO16" i="28"/>
  <c r="AP16" i="28" s="1"/>
  <c r="AN16" i="28"/>
  <c r="AV15" i="28"/>
  <c r="AS15" i="28"/>
  <c r="AO15" i="28"/>
  <c r="AN15" i="28"/>
  <c r="AV10" i="28"/>
  <c r="AS10" i="28"/>
  <c r="AO10" i="28"/>
  <c r="AP10" i="28" s="1"/>
  <c r="AN10" i="28"/>
  <c r="AN8" i="28" s="1"/>
  <c r="AV9" i="28"/>
  <c r="AS9" i="28"/>
  <c r="AO9" i="28"/>
  <c r="AP9" i="28" s="1"/>
  <c r="AN9" i="28"/>
  <c r="AU8" i="28"/>
  <c r="AT8" i="28"/>
  <c r="AR8" i="28"/>
  <c r="AS8" i="28" s="1"/>
  <c r="AQ8" i="28"/>
  <c r="AP22" i="28"/>
  <c r="AP15" i="28"/>
  <c r="AV8" i="28"/>
  <c r="AO8" i="28"/>
  <c r="AP8" i="28" s="1"/>
  <c r="AP12" i="28"/>
  <c r="AP18" i="28"/>
  <c r="AM23" i="28"/>
  <c r="AF23" i="28"/>
  <c r="AE23" i="28"/>
  <c r="AM22" i="28"/>
  <c r="AJ22" i="28"/>
  <c r="AF22" i="28"/>
  <c r="AG22" i="28" s="1"/>
  <c r="AE22" i="28"/>
  <c r="AM11" i="28"/>
  <c r="AJ11" i="28"/>
  <c r="AF11" i="28"/>
  <c r="AG11" i="28" s="1"/>
  <c r="AE11" i="28"/>
  <c r="AM20" i="28"/>
  <c r="AJ20" i="28"/>
  <c r="AF20" i="28"/>
  <c r="AE20" i="28"/>
  <c r="AM18" i="28"/>
  <c r="AJ18" i="28"/>
  <c r="AF18" i="28"/>
  <c r="AG18" i="28" s="1"/>
  <c r="AE18" i="28"/>
  <c r="AM12" i="28"/>
  <c r="AJ12" i="28"/>
  <c r="AF12" i="28"/>
  <c r="AG12" i="28" s="1"/>
  <c r="AE12" i="28"/>
  <c r="AM13" i="28"/>
  <c r="AJ13" i="28"/>
  <c r="AF13" i="28"/>
  <c r="AE13" i="28"/>
  <c r="AM14" i="28"/>
  <c r="AJ14" i="28"/>
  <c r="AF14" i="28"/>
  <c r="AG14" i="28" s="1"/>
  <c r="AE14" i="28"/>
  <c r="AM16" i="28"/>
  <c r="AJ16" i="28"/>
  <c r="AF16" i="28"/>
  <c r="AE16" i="28"/>
  <c r="AG16" i="28" s="1"/>
  <c r="AM15" i="28"/>
  <c r="AJ15" i="28"/>
  <c r="AF15" i="28"/>
  <c r="AE15" i="28"/>
  <c r="AM10" i="28"/>
  <c r="AJ10" i="28"/>
  <c r="AF10" i="28"/>
  <c r="AG10" i="28" s="1"/>
  <c r="AE10" i="28"/>
  <c r="AM9" i="28"/>
  <c r="AJ9" i="28"/>
  <c r="AF9" i="28"/>
  <c r="AF8" i="28" s="1"/>
  <c r="AE9" i="28"/>
  <c r="AE8" i="28" s="1"/>
  <c r="AL8" i="28"/>
  <c r="AK8" i="28"/>
  <c r="AM8" i="28" s="1"/>
  <c r="AI8" i="28"/>
  <c r="AH8" i="28"/>
  <c r="AG23" i="28"/>
  <c r="AJ8" i="28"/>
  <c r="AG13" i="28"/>
  <c r="AG20" i="28"/>
  <c r="AG15" i="28"/>
  <c r="U18" i="28"/>
  <c r="AD20" i="28"/>
  <c r="AA20" i="28"/>
  <c r="U20" i="28"/>
  <c r="AD23" i="28"/>
  <c r="W23" i="28"/>
  <c r="V23" i="28"/>
  <c r="AD22" i="28"/>
  <c r="AA22" i="28"/>
  <c r="W22" i="28"/>
  <c r="X22" i="28" s="1"/>
  <c r="V22" i="28"/>
  <c r="AD11" i="28"/>
  <c r="AA11" i="28"/>
  <c r="W11" i="28"/>
  <c r="X11" i="28" s="1"/>
  <c r="V11" i="28"/>
  <c r="W20" i="28"/>
  <c r="V20" i="28"/>
  <c r="AD12" i="28"/>
  <c r="AA12" i="28"/>
  <c r="W12" i="28"/>
  <c r="X12" i="28" s="1"/>
  <c r="V12" i="28"/>
  <c r="AD18" i="28"/>
  <c r="AA18" i="28"/>
  <c r="W18" i="28"/>
  <c r="X18" i="28" s="1"/>
  <c r="V18" i="28"/>
  <c r="AD14" i="28"/>
  <c r="AA14" i="28"/>
  <c r="W14" i="28"/>
  <c r="V14" i="28"/>
  <c r="AD16" i="28"/>
  <c r="AA16" i="28"/>
  <c r="W16" i="28"/>
  <c r="X16" i="28" s="1"/>
  <c r="V16" i="28"/>
  <c r="AD13" i="28"/>
  <c r="AA13" i="28"/>
  <c r="W13" i="28"/>
  <c r="X13" i="28" s="1"/>
  <c r="V13" i="28"/>
  <c r="AD15" i="28"/>
  <c r="AA15" i="28"/>
  <c r="W15" i="28"/>
  <c r="V15" i="28"/>
  <c r="AD10" i="28"/>
  <c r="AA10" i="28"/>
  <c r="W10" i="28"/>
  <c r="X10" i="28" s="1"/>
  <c r="V10" i="28"/>
  <c r="AD9" i="28"/>
  <c r="AA9" i="28"/>
  <c r="W9" i="28"/>
  <c r="X9" i="28" s="1"/>
  <c r="V9" i="28"/>
  <c r="V8" i="28" s="1"/>
  <c r="AC8" i="28"/>
  <c r="AD8" i="28" s="1"/>
  <c r="AB8" i="28"/>
  <c r="Z8" i="28"/>
  <c r="AA8" i="28" s="1"/>
  <c r="Y8" i="28"/>
  <c r="X23" i="28"/>
  <c r="X15" i="28"/>
  <c r="X14" i="28"/>
  <c r="X20" i="28"/>
  <c r="I20" i="28"/>
  <c r="I18" i="28"/>
  <c r="U23" i="28"/>
  <c r="N23" i="28"/>
  <c r="M23" i="28"/>
  <c r="O23" i="28" s="1"/>
  <c r="U22" i="28"/>
  <c r="R22" i="28"/>
  <c r="N22" i="28"/>
  <c r="M22" i="28"/>
  <c r="U11" i="28"/>
  <c r="R11" i="28"/>
  <c r="N11" i="28"/>
  <c r="O11" i="28" s="1"/>
  <c r="M11" i="28"/>
  <c r="R20" i="28"/>
  <c r="N20" i="28"/>
  <c r="N8" i="28" s="1"/>
  <c r="M20" i="28"/>
  <c r="U12" i="28"/>
  <c r="R12" i="28"/>
  <c r="N12" i="28"/>
  <c r="M12" i="28"/>
  <c r="R18" i="28"/>
  <c r="N18" i="28"/>
  <c r="M18" i="28"/>
  <c r="U14" i="28"/>
  <c r="R14" i="28"/>
  <c r="N14" i="28"/>
  <c r="M14" i="28"/>
  <c r="O14" i="28" s="1"/>
  <c r="U16" i="28"/>
  <c r="R16" i="28"/>
  <c r="N16" i="28"/>
  <c r="M16" i="28"/>
  <c r="U15" i="28"/>
  <c r="R15" i="28"/>
  <c r="N15" i="28"/>
  <c r="M15" i="28"/>
  <c r="O15" i="28" s="1"/>
  <c r="U13" i="28"/>
  <c r="R13" i="28"/>
  <c r="N13" i="28"/>
  <c r="M13" i="28"/>
  <c r="O13" i="28" s="1"/>
  <c r="U10" i="28"/>
  <c r="R10" i="28"/>
  <c r="N10" i="28"/>
  <c r="O10" i="28" s="1"/>
  <c r="M10" i="28"/>
  <c r="U9" i="28"/>
  <c r="R9" i="28"/>
  <c r="N9" i="28"/>
  <c r="M9" i="28"/>
  <c r="O9" i="28" s="1"/>
  <c r="T8" i="28"/>
  <c r="U8" i="28" s="1"/>
  <c r="S8" i="28"/>
  <c r="Q8" i="28"/>
  <c r="P8" i="28"/>
  <c r="O22" i="28"/>
  <c r="O18" i="28"/>
  <c r="O16" i="28"/>
  <c r="O12" i="28"/>
  <c r="R8" i="28"/>
  <c r="D9" i="28"/>
  <c r="L12" i="28"/>
  <c r="I12" i="28"/>
  <c r="L23" i="28"/>
  <c r="E23" i="28"/>
  <c r="D23" i="28"/>
  <c r="F23" i="28" s="1"/>
  <c r="L22" i="28"/>
  <c r="I22" i="28"/>
  <c r="E22" i="28"/>
  <c r="D22" i="28"/>
  <c r="L11" i="28"/>
  <c r="I11" i="28"/>
  <c r="E11" i="28"/>
  <c r="D11" i="28"/>
  <c r="L20" i="28"/>
  <c r="E20" i="28"/>
  <c r="F20" i="28" s="1"/>
  <c r="D20" i="28"/>
  <c r="L18" i="28"/>
  <c r="E18" i="28"/>
  <c r="E8" i="28" s="1"/>
  <c r="F8" i="28" s="1"/>
  <c r="D18" i="28"/>
  <c r="F18" i="28" s="1"/>
  <c r="E12" i="28"/>
  <c r="F12" i="28" s="1"/>
  <c r="D12" i="28"/>
  <c r="L16" i="28"/>
  <c r="I16" i="28"/>
  <c r="E16" i="28"/>
  <c r="D16" i="28"/>
  <c r="F16" i="28" s="1"/>
  <c r="L14" i="28"/>
  <c r="I14" i="28"/>
  <c r="E14" i="28"/>
  <c r="D14" i="28"/>
  <c r="F14" i="28" s="1"/>
  <c r="L15" i="28"/>
  <c r="I15" i="28"/>
  <c r="E15" i="28"/>
  <c r="D15" i="28"/>
  <c r="L13" i="28"/>
  <c r="I13" i="28"/>
  <c r="E13" i="28"/>
  <c r="D13" i="28"/>
  <c r="F13" i="28" s="1"/>
  <c r="L10" i="28"/>
  <c r="I10" i="28"/>
  <c r="E10" i="28"/>
  <c r="D10" i="28"/>
  <c r="D8" i="28" s="1"/>
  <c r="L9" i="28"/>
  <c r="I9" i="28"/>
  <c r="E9" i="28"/>
  <c r="K8" i="28"/>
  <c r="L8" i="28" s="1"/>
  <c r="J8" i="28"/>
  <c r="H8" i="28"/>
  <c r="G8" i="28"/>
  <c r="F11" i="28"/>
  <c r="F22" i="28"/>
  <c r="F15" i="28"/>
  <c r="F10" i="28"/>
  <c r="I8" i="28"/>
  <c r="F9" i="28"/>
  <c r="AQK21" i="28"/>
  <c r="AQK22" i="28"/>
  <c r="AQM22" i="28" s="1"/>
  <c r="AQK23" i="28"/>
  <c r="AQL21" i="28"/>
  <c r="AQM21" i="28" s="1"/>
  <c r="AQL22" i="28"/>
  <c r="AQL23" i="28"/>
  <c r="AQP21" i="28"/>
  <c r="AQP22" i="28"/>
  <c r="AQM23" i="28"/>
  <c r="AQK9" i="28"/>
  <c r="AQK10" i="28"/>
  <c r="AQK8" i="28" s="1"/>
  <c r="AQK11" i="28"/>
  <c r="AQM11" i="28" s="1"/>
  <c r="AQK12" i="28"/>
  <c r="AQK13" i="28"/>
  <c r="AQK14" i="28"/>
  <c r="AQK15" i="28"/>
  <c r="AQK16" i="28"/>
  <c r="AQK17" i="28"/>
  <c r="AQM17" i="28" s="1"/>
  <c r="AQK18" i="28"/>
  <c r="AQK19" i="28"/>
  <c r="AQK20" i="28"/>
  <c r="AQL9" i="28"/>
  <c r="AQM9" i="28" s="1"/>
  <c r="AQL10" i="28"/>
  <c r="AQM10" i="28" s="1"/>
  <c r="AQL11" i="28"/>
  <c r="AQL12" i="28"/>
  <c r="AQL13" i="28"/>
  <c r="AQL14" i="28"/>
  <c r="AQL15" i="28"/>
  <c r="AQL16" i="28"/>
  <c r="AQL17" i="28"/>
  <c r="AQL18" i="28"/>
  <c r="AQL19" i="28"/>
  <c r="AQL20" i="28"/>
  <c r="AQM20" i="28" s="1"/>
  <c r="AQN8" i="28"/>
  <c r="AQO8" i="28"/>
  <c r="AQP8" i="28" s="1"/>
  <c r="AQP9" i="28"/>
  <c r="AQP10" i="28"/>
  <c r="AQP11" i="28"/>
  <c r="AQM12" i="28"/>
  <c r="AQP12" i="28"/>
  <c r="AQM13" i="28"/>
  <c r="AQP13" i="28"/>
  <c r="AQM14" i="28"/>
  <c r="AQP14" i="28"/>
  <c r="AQM15" i="28"/>
  <c r="AQP15" i="28"/>
  <c r="AQM16" i="28"/>
  <c r="AQP16" i="28"/>
  <c r="AQP17" i="28"/>
  <c r="AQM18" i="28"/>
  <c r="AQP18" i="28"/>
  <c r="AQM19" i="28"/>
  <c r="AQP19" i="28"/>
  <c r="AQP20" i="28"/>
  <c r="ARB8" i="28"/>
  <c r="AQV15" i="28"/>
  <c r="AQV16" i="28"/>
  <c r="AQT8" i="28"/>
  <c r="AQV8" i="28"/>
  <c r="AQV10" i="28"/>
  <c r="AQV14" i="28"/>
  <c r="AQV18" i="28"/>
  <c r="ARN17" i="33"/>
  <c r="ARN15" i="33"/>
  <c r="ARM8" i="33"/>
  <c r="ARN8" i="33" s="1"/>
  <c r="ART8" i="33"/>
  <c r="ARN11" i="33"/>
  <c r="ARL8" i="33"/>
  <c r="CU8" i="45"/>
  <c r="CG8" i="45"/>
  <c r="CH8" i="45" s="1"/>
  <c r="CD8" i="45"/>
  <c r="CF8" i="45"/>
  <c r="ASO20" i="33"/>
  <c r="ASO19" i="33"/>
  <c r="ASO18" i="33"/>
  <c r="ASN8" i="33"/>
  <c r="ASO15" i="33"/>
  <c r="ASO13" i="33"/>
  <c r="ASO12" i="33"/>
  <c r="ASO11" i="33"/>
  <c r="ASO10" i="33"/>
  <c r="ASU8" i="33"/>
  <c r="ASO9" i="33"/>
  <c r="ASM8" i="33"/>
  <c r="ASO8" i="33"/>
  <c r="CC8" i="45"/>
  <c r="CE8" i="45" s="1"/>
  <c r="FN9" i="45"/>
  <c r="AX8" i="45"/>
  <c r="II8" i="45"/>
  <c r="CK8" i="45"/>
  <c r="DC8" i="45"/>
  <c r="JL22" i="45"/>
  <c r="IB22" i="45"/>
  <c r="HG22" i="45"/>
  <c r="GX22" i="45"/>
  <c r="GO22" i="45"/>
  <c r="IB19" i="45"/>
  <c r="HG19" i="45"/>
  <c r="GX19" i="45"/>
  <c r="GO19" i="45"/>
  <c r="HS18" i="45"/>
  <c r="GX16" i="45"/>
  <c r="GF16" i="45"/>
  <c r="FW16" i="45"/>
  <c r="IB13" i="45"/>
  <c r="GF13" i="45"/>
  <c r="FN13" i="45"/>
  <c r="FZ8" i="45"/>
  <c r="HA8" i="45"/>
  <c r="FN14" i="45"/>
  <c r="EY8" i="45"/>
  <c r="IE8" i="45"/>
  <c r="IQ8" i="45"/>
  <c r="CZ8" i="45"/>
  <c r="IW8" i="45"/>
  <c r="IK22" i="45"/>
  <c r="FW22" i="45"/>
  <c r="FN22" i="45"/>
  <c r="FW20" i="45"/>
  <c r="FW18" i="45"/>
  <c r="HG10" i="45"/>
  <c r="GX10" i="45"/>
  <c r="DG8" i="45"/>
  <c r="GO11" i="45"/>
  <c r="AH8" i="45"/>
  <c r="AI8" i="45" s="1"/>
  <c r="HG9" i="45"/>
  <c r="GX9" i="45"/>
  <c r="BB8" i="45"/>
  <c r="IK20" i="45"/>
  <c r="GO20" i="45"/>
  <c r="GF20" i="45"/>
  <c r="FN19" i="45"/>
  <c r="GO18" i="45"/>
  <c r="GF18" i="45"/>
  <c r="HS17" i="45"/>
  <c r="IB16" i="45"/>
  <c r="HS16" i="45"/>
  <c r="HG16" i="45"/>
  <c r="HG14" i="45"/>
  <c r="GX14" i="45"/>
  <c r="GX13" i="45"/>
  <c r="GO13" i="45"/>
  <c r="FW10" i="45"/>
  <c r="FN10" i="45"/>
  <c r="GF15" i="45"/>
  <c r="IK13" i="45"/>
  <c r="GF11" i="45"/>
  <c r="CV8" i="45"/>
  <c r="CW8" i="45"/>
  <c r="BG8" i="45"/>
  <c r="CQ8" i="45"/>
  <c r="EG8" i="45"/>
  <c r="GC8" i="45"/>
  <c r="GU8" i="45"/>
  <c r="GW8" i="45"/>
  <c r="GX8" i="45" s="1"/>
  <c r="HM8" i="45"/>
  <c r="GF9" i="45"/>
  <c r="HS23" i="45"/>
  <c r="GX23" i="45"/>
  <c r="GF23" i="45"/>
  <c r="FN23" i="45"/>
  <c r="JC22" i="45"/>
  <c r="HS22" i="45"/>
  <c r="GF22" i="45"/>
  <c r="IT20" i="45"/>
  <c r="GX20" i="45"/>
  <c r="FN20" i="45"/>
  <c r="HS19" i="45"/>
  <c r="AQ8" i="45"/>
  <c r="AR8" i="45" s="1"/>
  <c r="AG8" i="45"/>
  <c r="GX18" i="45"/>
  <c r="FN18" i="45"/>
  <c r="IK16" i="45"/>
  <c r="GX15" i="45"/>
  <c r="FN15" i="45"/>
  <c r="HS13" i="45"/>
  <c r="GX11" i="45"/>
  <c r="FN11" i="45"/>
  <c r="GF10" i="45"/>
  <c r="IT9" i="45"/>
  <c r="IB18" i="45"/>
  <c r="FN16" i="45"/>
  <c r="GF14" i="45"/>
  <c r="HG13" i="45"/>
  <c r="HF8" i="45"/>
  <c r="FW13" i="45"/>
  <c r="FV8" i="45"/>
  <c r="FA8" i="45"/>
  <c r="BC8" i="45"/>
  <c r="BD8" i="45"/>
  <c r="CM8" i="45"/>
  <c r="CN8" i="45" s="1"/>
  <c r="DL8" i="45"/>
  <c r="FM8" i="45"/>
  <c r="FN8" i="45" s="1"/>
  <c r="GE8" i="45"/>
  <c r="HR8" i="45"/>
  <c r="HS8" i="45" s="1"/>
  <c r="JB8" i="45"/>
  <c r="JC8" i="45" s="1"/>
  <c r="IB9" i="45"/>
  <c r="IA8" i="45"/>
  <c r="IB20" i="45"/>
  <c r="FW19" i="45"/>
  <c r="GO16" i="45"/>
  <c r="GN8" i="45"/>
  <c r="IB14" i="45"/>
  <c r="FQ8" i="45"/>
  <c r="IB15" i="45"/>
  <c r="IB12" i="45"/>
  <c r="IB11" i="45"/>
  <c r="IB10" i="45"/>
  <c r="FH8" i="45"/>
  <c r="EZ8" i="45"/>
  <c r="FE8" i="45"/>
  <c r="ED8" i="45"/>
  <c r="ER8" i="45"/>
  <c r="ES8" i="45" s="1"/>
  <c r="EP8" i="45"/>
  <c r="DY8" i="45"/>
  <c r="EH8" i="45"/>
  <c r="EJ8" i="45" s="1"/>
  <c r="FK19" i="45"/>
  <c r="FK12" i="45"/>
  <c r="DQ8" i="45"/>
  <c r="DR8" i="45" s="1"/>
  <c r="BZ8" i="45"/>
  <c r="CA8" i="45"/>
  <c r="CB8" i="45" s="1"/>
  <c r="BU8" i="45"/>
  <c r="BV8" i="45"/>
  <c r="AUH21" i="33"/>
  <c r="AUH20" i="33"/>
  <c r="AUH19" i="33"/>
  <c r="AUN8" i="33"/>
  <c r="AUF8" i="33"/>
  <c r="FK15" i="45"/>
  <c r="FK11" i="45"/>
  <c r="FK10" i="45"/>
  <c r="FK13" i="45"/>
  <c r="BT8" i="45"/>
  <c r="FK14" i="45"/>
  <c r="T12" i="45"/>
  <c r="T10" i="45"/>
  <c r="T9" i="45"/>
  <c r="W18" i="45"/>
  <c r="W16" i="45"/>
  <c r="W15" i="45"/>
  <c r="X8" i="45"/>
  <c r="R8" i="45"/>
  <c r="T16" i="45"/>
  <c r="T14" i="45"/>
  <c r="T13" i="45"/>
  <c r="W12" i="45"/>
  <c r="W11" i="45"/>
  <c r="DI17" i="45"/>
  <c r="BM17" i="45"/>
  <c r="EA17" i="45"/>
  <c r="DZ8" i="45"/>
  <c r="EA8" i="45" s="1"/>
  <c r="FB8" i="45"/>
  <c r="HZ8" i="45"/>
  <c r="IB8" i="45"/>
  <c r="DH8" i="45"/>
  <c r="DI8" i="45"/>
  <c r="GM8" i="45"/>
  <c r="GO8" i="45" s="1"/>
  <c r="BK8" i="45"/>
  <c r="BM8" i="45" s="1"/>
  <c r="CE17" i="45"/>
  <c r="FJ17" i="45"/>
  <c r="FK17" i="45"/>
  <c r="FI8" i="45"/>
  <c r="GX17" i="45"/>
  <c r="HO17" i="45"/>
  <c r="DA17" i="33"/>
  <c r="CI17" i="33"/>
  <c r="EA8" i="33"/>
  <c r="EH8" i="33"/>
  <c r="ES8" i="33"/>
  <c r="LZ8" i="33"/>
  <c r="OC17" i="33"/>
  <c r="SO8" i="33"/>
  <c r="UR17" i="33"/>
  <c r="UP8" i="33"/>
  <c r="WA8" i="33"/>
  <c r="WB8" i="33"/>
  <c r="WB17" i="33"/>
  <c r="WI8" i="33"/>
  <c r="WK17" i="33"/>
  <c r="WS8" i="33"/>
  <c r="WT8" i="33" s="1"/>
  <c r="WT17" i="33"/>
  <c r="YK8" i="33"/>
  <c r="YM17" i="33"/>
  <c r="YV17" i="33"/>
  <c r="ZD8" i="33"/>
  <c r="ZE8" i="33" s="1"/>
  <c r="ZE17" i="33"/>
  <c r="AAD8" i="33"/>
  <c r="AAF8" i="33"/>
  <c r="AAF17" i="33"/>
  <c r="AAO17" i="33"/>
  <c r="NT17" i="33"/>
  <c r="NR8" i="33"/>
  <c r="NT8" i="33" s="1"/>
  <c r="UR8" i="33"/>
  <c r="VQ8" i="33"/>
  <c r="VS8" i="33"/>
  <c r="VS17" i="33"/>
  <c r="WK8" i="33"/>
  <c r="XA8" i="33"/>
  <c r="XC8" i="33" s="1"/>
  <c r="XC17" i="33"/>
  <c r="XT8" i="33"/>
  <c r="XU17" i="33"/>
  <c r="OC8" i="33"/>
  <c r="TZ17" i="33"/>
  <c r="VG8" i="33"/>
  <c r="XI8" i="33"/>
  <c r="ZT8" i="33"/>
  <c r="ABP17" i="33"/>
  <c r="ACG8" i="33"/>
  <c r="ACH8" i="33"/>
  <c r="ACZ17" i="33"/>
  <c r="ACY8" i="33"/>
  <c r="ACZ8" i="33" s="1"/>
  <c r="ADH8" i="33"/>
  <c r="ADI8" i="33" s="1"/>
  <c r="ADI17" i="33"/>
  <c r="ADR17" i="33"/>
  <c r="ADQ8" i="33"/>
  <c r="ADR8" i="33" s="1"/>
  <c r="AFB17" i="33"/>
  <c r="AHB8" i="33"/>
  <c r="AHD8" i="33"/>
  <c r="AHD17" i="33"/>
  <c r="AJV8" i="33"/>
  <c r="AJX17" i="33"/>
  <c r="AKF8" i="33"/>
  <c r="AKG17" i="33"/>
  <c r="ALZ17" i="33"/>
  <c r="AMH8" i="33"/>
  <c r="AMI17" i="33"/>
  <c r="AEH8" i="33"/>
  <c r="AEJ8" i="33" s="1"/>
  <c r="AEJ17" i="33"/>
  <c r="AKO8" i="33"/>
  <c r="AKP8" i="33"/>
  <c r="AKP17" i="33"/>
  <c r="ALO8" i="33"/>
  <c r="ALQ17" i="33"/>
  <c r="AMP8" i="33"/>
  <c r="AMR8" i="33" s="1"/>
  <c r="AMR17" i="33"/>
  <c r="AOR8" i="33"/>
  <c r="AOT8" i="33"/>
  <c r="AOT17" i="33"/>
  <c r="APK8" i="33"/>
  <c r="APL8" i="33" s="1"/>
  <c r="APL17" i="33"/>
  <c r="ARE17" i="33"/>
  <c r="ARC8" i="33"/>
  <c r="ARE8" i="33" s="1"/>
  <c r="ATN8" i="33"/>
  <c r="ATP17" i="33"/>
  <c r="AVH8" i="33"/>
  <c r="AVI17" i="33"/>
  <c r="AXT17" i="33"/>
  <c r="AXR8" i="33"/>
  <c r="AXT8" i="33" s="1"/>
  <c r="AOJ8" i="33"/>
  <c r="AOK8" i="33" s="1"/>
  <c r="AOK17" i="33"/>
  <c r="ASF17" i="33"/>
  <c r="ASD8" i="33"/>
  <c r="ASV8" i="33"/>
  <c r="ASX8" i="33" s="1"/>
  <c r="ASX17" i="33"/>
  <c r="APU17" i="33"/>
  <c r="AQD17" i="33"/>
  <c r="AQP8" i="33"/>
  <c r="ARB8" i="33"/>
  <c r="ARH8" i="33"/>
  <c r="ASC8" i="33"/>
  <c r="ASI8" i="33"/>
  <c r="ATD8" i="33"/>
  <c r="ATV8" i="33"/>
  <c r="AUH17" i="33"/>
  <c r="AVC8" i="33"/>
  <c r="AWD8" i="33"/>
  <c r="AWJ17" i="33"/>
  <c r="AWS8" i="33"/>
  <c r="AXE8" i="33"/>
  <c r="AXQ8" i="33"/>
  <c r="AXW8" i="33"/>
  <c r="AYL17" i="33"/>
  <c r="HP18" i="45"/>
  <c r="HP16" i="45"/>
  <c r="JO8" i="45"/>
  <c r="IK18" i="45"/>
  <c r="IK17" i="45"/>
  <c r="U8" i="45"/>
  <c r="T18" i="45"/>
  <c r="T17" i="45"/>
  <c r="AZ18" i="45"/>
  <c r="DE17" i="45"/>
  <c r="DF17" i="45" s="1"/>
  <c r="AZ16" i="45"/>
  <c r="AVY8" i="33"/>
  <c r="AWA8" i="33" s="1"/>
  <c r="AWH8" i="33"/>
  <c r="AWJ8" i="33" s="1"/>
  <c r="AWZ8" i="33"/>
  <c r="T15" i="45"/>
  <c r="T11" i="45"/>
  <c r="S8" i="45"/>
  <c r="T8" i="45" s="1"/>
  <c r="W17" i="45"/>
  <c r="W13" i="45"/>
  <c r="Z17" i="45"/>
  <c r="Z14" i="45"/>
  <c r="Z13" i="45"/>
  <c r="Z10" i="45"/>
  <c r="V8" i="45"/>
  <c r="Y8" i="45"/>
  <c r="Z8" i="45"/>
  <c r="JR8" i="45"/>
  <c r="JL16" i="45"/>
  <c r="JL12" i="45"/>
  <c r="JL19" i="45"/>
  <c r="JL18" i="45"/>
  <c r="JL17" i="45"/>
  <c r="JL15" i="45"/>
  <c r="JL13" i="45"/>
  <c r="JL11" i="45"/>
  <c r="JL9" i="45"/>
  <c r="JT17" i="45"/>
  <c r="JU17" i="45" s="1"/>
  <c r="JT10" i="45"/>
  <c r="JU10" i="45" s="1"/>
  <c r="JJ8" i="45"/>
  <c r="JL20" i="45"/>
  <c r="JL14" i="45"/>
  <c r="JK8" i="45"/>
  <c r="JL8" i="45" s="1"/>
  <c r="JL10" i="45"/>
  <c r="JC16" i="45"/>
  <c r="JI8" i="45"/>
  <c r="JA8" i="45"/>
  <c r="JC14" i="45"/>
  <c r="JT11" i="45"/>
  <c r="JU11" i="45" s="1"/>
  <c r="JS10" i="45"/>
  <c r="JS20" i="45"/>
  <c r="JT16" i="45"/>
  <c r="JU16" i="45" s="1"/>
  <c r="JS15" i="45"/>
  <c r="JS14" i="45"/>
  <c r="JT13" i="45"/>
  <c r="JU13" i="45" s="1"/>
  <c r="JC9" i="45"/>
  <c r="JC10" i="45"/>
  <c r="JC20" i="45"/>
  <c r="JC17" i="45"/>
  <c r="IT10" i="45"/>
  <c r="JC19" i="45"/>
  <c r="JC18" i="45"/>
  <c r="JC15" i="45"/>
  <c r="JC12" i="45"/>
  <c r="JC11" i="45"/>
  <c r="JT18" i="45"/>
  <c r="JU18" i="45" s="1"/>
  <c r="JS19" i="45"/>
  <c r="JC13" i="45"/>
  <c r="JS17" i="45"/>
  <c r="IZ8" i="45"/>
  <c r="IS8" i="45"/>
  <c r="JT20" i="45"/>
  <c r="JU20" i="45" s="1"/>
  <c r="IT19" i="45"/>
  <c r="IT16" i="45"/>
  <c r="IT14" i="45"/>
  <c r="IT11" i="45"/>
  <c r="JS12" i="45"/>
  <c r="JU12" i="45" s="1"/>
  <c r="JT14" i="45"/>
  <c r="JU14" i="45" s="1"/>
  <c r="JS16" i="45"/>
  <c r="IR8" i="45"/>
  <c r="IT17" i="45"/>
  <c r="JS13" i="45"/>
  <c r="JT12" i="45"/>
  <c r="JT15" i="45"/>
  <c r="JU15" i="45" s="1"/>
  <c r="JT19" i="45"/>
  <c r="JU19" i="45" s="1"/>
  <c r="JT9" i="45"/>
  <c r="JU9" i="45" s="1"/>
  <c r="JS18" i="45"/>
  <c r="IJ8" i="45"/>
  <c r="IK8" i="45"/>
  <c r="JS11" i="45"/>
  <c r="JS8" i="45" s="1"/>
  <c r="JS21" i="45"/>
  <c r="JU21" i="45" s="1"/>
  <c r="JS9" i="45"/>
  <c r="AYL20" i="33"/>
  <c r="AYK8" i="33"/>
  <c r="AYL8" i="33" s="1"/>
  <c r="AYL16" i="33"/>
  <c r="AYR8" i="33"/>
  <c r="AYL11" i="33"/>
  <c r="AYJ8" i="33"/>
  <c r="W8" i="45"/>
  <c r="AZ8" i="45"/>
  <c r="BA16" i="45"/>
  <c r="IT8" i="45"/>
  <c r="L20" i="46"/>
  <c r="L9" i="46"/>
  <c r="L11" i="46"/>
  <c r="L15" i="46"/>
  <c r="L21" i="46"/>
  <c r="L16" i="46"/>
  <c r="L19" i="46"/>
  <c r="L17" i="46"/>
  <c r="L14" i="46"/>
  <c r="L18" i="46"/>
  <c r="K8" i="46"/>
  <c r="L13" i="46"/>
  <c r="L10" i="46"/>
  <c r="L12" i="46"/>
  <c r="L8" i="46"/>
  <c r="CF12" i="46"/>
  <c r="CF13" i="46"/>
  <c r="BQ21" i="47"/>
  <c r="BQ15" i="47"/>
  <c r="BQ12" i="47"/>
  <c r="BQ11" i="47"/>
  <c r="BT8" i="47"/>
  <c r="BO8" i="47"/>
  <c r="BQ8" i="47" s="1"/>
  <c r="BW10" i="46"/>
  <c r="BW11" i="46"/>
  <c r="BV8" i="46"/>
  <c r="BW8" i="46" s="1"/>
  <c r="BW15" i="46"/>
  <c r="DF11" i="46"/>
  <c r="DF8" i="46" s="1"/>
  <c r="DG8" i="46" s="1"/>
  <c r="GP8" i="46"/>
  <c r="DH8" i="46"/>
  <c r="DE8" i="46"/>
  <c r="EI10" i="46"/>
  <c r="FJ8" i="46"/>
  <c r="EJ10" i="46"/>
  <c r="DG10" i="46"/>
  <c r="DG11" i="46"/>
  <c r="EJ11" i="46"/>
  <c r="FL11" i="46"/>
  <c r="EJ12" i="46"/>
  <c r="FL12" i="46"/>
  <c r="DG12" i="46"/>
  <c r="DG13" i="46"/>
  <c r="EJ13" i="46"/>
  <c r="FL13" i="46"/>
  <c r="EJ14" i="46"/>
  <c r="FL14" i="46"/>
  <c r="DG14" i="46"/>
  <c r="DG15" i="46"/>
  <c r="EJ15" i="46"/>
  <c r="FL15" i="46"/>
  <c r="EJ16" i="46"/>
  <c r="FL16" i="46"/>
  <c r="DG16" i="46"/>
  <c r="DG17" i="46"/>
  <c r="EJ17" i="46"/>
  <c r="FL17" i="46"/>
  <c r="EJ18" i="46"/>
  <c r="FL18" i="46"/>
  <c r="DG18" i="46"/>
  <c r="DG21" i="46"/>
  <c r="EJ21" i="46"/>
  <c r="FL21" i="46"/>
  <c r="O15" i="46"/>
  <c r="DI8" i="46"/>
  <c r="DJ8" i="46"/>
  <c r="O21" i="46"/>
  <c r="CX13" i="46"/>
  <c r="CX12" i="46"/>
  <c r="CX17" i="46"/>
  <c r="O19" i="46"/>
  <c r="CV8" i="46"/>
  <c r="O16" i="46"/>
  <c r="CX18" i="46"/>
  <c r="CW8" i="46"/>
  <c r="CX8" i="46" s="1"/>
  <c r="CX16" i="46"/>
  <c r="CI19" i="47"/>
  <c r="CI18" i="47"/>
  <c r="CI17" i="47"/>
  <c r="CI16" i="47"/>
  <c r="CI15" i="47"/>
  <c r="CH8" i="47"/>
  <c r="CI13" i="47"/>
  <c r="CO8" i="47"/>
  <c r="CI9" i="47"/>
  <c r="CG8" i="47"/>
  <c r="CI8" i="47" s="1"/>
  <c r="HP8" i="46"/>
  <c r="HQ8" i="46"/>
  <c r="FL10" i="46"/>
  <c r="D23" i="46"/>
  <c r="D22" i="46"/>
  <c r="DI18" i="48"/>
  <c r="EN11" i="48"/>
  <c r="EN13" i="48"/>
  <c r="EN15" i="48"/>
  <c r="DJ13" i="48"/>
  <c r="DJ15" i="48"/>
  <c r="DH18" i="48"/>
  <c r="EL8" i="48"/>
  <c r="CI19" i="48"/>
  <c r="CF8" i="48"/>
  <c r="BZ21" i="48"/>
  <c r="EN17" i="48"/>
  <c r="EN9" i="48"/>
  <c r="EN10" i="48"/>
  <c r="EN12" i="48"/>
  <c r="EN14" i="48"/>
  <c r="EN16" i="48"/>
  <c r="CI18" i="48"/>
  <c r="CI20" i="48"/>
  <c r="EN20" i="48"/>
  <c r="EN21" i="48"/>
  <c r="EN19" i="48"/>
  <c r="DJ10" i="48"/>
  <c r="DJ12" i="48"/>
  <c r="DJ14" i="48"/>
  <c r="JP21" i="47"/>
  <c r="JP19" i="47"/>
  <c r="JP15" i="47"/>
  <c r="JO8" i="47"/>
  <c r="JP13" i="47"/>
  <c r="JP11" i="47"/>
  <c r="JV8" i="47"/>
  <c r="JP9" i="47"/>
  <c r="JN8" i="47"/>
  <c r="JP8" i="47" s="1"/>
  <c r="EM8" i="48"/>
  <c r="EN8" i="48" s="1"/>
  <c r="EN18" i="48"/>
  <c r="HZ8" i="48"/>
  <c r="Q13" i="48"/>
  <c r="R13" i="48" s="1"/>
  <c r="HV8" i="48"/>
  <c r="HW8" i="48" s="1"/>
  <c r="HW9" i="48"/>
  <c r="HW11" i="48"/>
  <c r="HW12" i="48"/>
  <c r="HW13" i="48"/>
  <c r="HW15" i="48"/>
  <c r="HW16" i="48"/>
  <c r="HW17" i="48"/>
  <c r="HQ8" i="48"/>
  <c r="HK18" i="48"/>
  <c r="HK17" i="48"/>
  <c r="HS9" i="48"/>
  <c r="HS8" i="48" s="1"/>
  <c r="HT8" i="48" s="1"/>
  <c r="HK16" i="48"/>
  <c r="HK15" i="48"/>
  <c r="HK14" i="48"/>
  <c r="HK13" i="48"/>
  <c r="HK12" i="48"/>
  <c r="BE20" i="48"/>
  <c r="DH19" i="48"/>
  <c r="DJ19" i="48"/>
  <c r="EU8" i="48"/>
  <c r="EW8" i="48"/>
  <c r="IF21" i="48"/>
  <c r="EW21" i="48"/>
  <c r="DA21" i="48"/>
  <c r="BB8" i="48"/>
  <c r="AV20" i="48"/>
  <c r="BQ19" i="48"/>
  <c r="X8" i="48"/>
  <c r="CU8" i="48"/>
  <c r="DS8" i="48"/>
  <c r="EK8" i="48"/>
  <c r="EZ8" i="48"/>
  <c r="FL8" i="48"/>
  <c r="FX8" i="48"/>
  <c r="II8" i="48"/>
  <c r="CR19" i="48"/>
  <c r="HW21" i="48"/>
  <c r="AD8" i="48"/>
  <c r="AK8" i="48"/>
  <c r="IF20" i="48"/>
  <c r="HK20" i="48"/>
  <c r="FR20" i="48"/>
  <c r="HJ8" i="48"/>
  <c r="HB20" i="48"/>
  <c r="HB12" i="48"/>
  <c r="HB11" i="48"/>
  <c r="HN8" i="48"/>
  <c r="HK19" i="48"/>
  <c r="HI8" i="48"/>
  <c r="HK8" i="48" s="1"/>
  <c r="HK9" i="48"/>
  <c r="HK21" i="48"/>
  <c r="N17" i="48"/>
  <c r="O17" i="48" s="1"/>
  <c r="HH8" i="48"/>
  <c r="HB19" i="48"/>
  <c r="DJ11" i="48"/>
  <c r="DJ9" i="48"/>
  <c r="BE13" i="48"/>
  <c r="DH20" i="48"/>
  <c r="DJ20" i="48" s="1"/>
  <c r="HR19" i="48"/>
  <c r="HR18" i="48"/>
  <c r="HR17" i="48"/>
  <c r="HR16" i="48"/>
  <c r="HR15" i="48"/>
  <c r="HR14" i="48"/>
  <c r="HR13" i="48"/>
  <c r="HR12" i="48"/>
  <c r="HR11" i="48"/>
  <c r="HR10" i="48"/>
  <c r="HR8" i="48" s="1"/>
  <c r="FN21" i="48"/>
  <c r="FO21" i="48" s="1"/>
  <c r="S8" i="48"/>
  <c r="U8" i="48"/>
  <c r="BY8" i="48"/>
  <c r="BZ8" i="48"/>
  <c r="CP8" i="48"/>
  <c r="DT8" i="48"/>
  <c r="DV8" i="48" s="1"/>
  <c r="FQ8" i="48"/>
  <c r="FR8" i="48"/>
  <c r="BZ9" i="48"/>
  <c r="BZ11" i="48"/>
  <c r="FR11" i="48"/>
  <c r="BZ16" i="48"/>
  <c r="FR16" i="48"/>
  <c r="GS16" i="48"/>
  <c r="BZ17" i="48"/>
  <c r="FR17" i="48"/>
  <c r="FR18" i="48"/>
  <c r="FR19" i="48"/>
  <c r="BZ20" i="48"/>
  <c r="HR21" i="48"/>
  <c r="P20" i="48"/>
  <c r="BD21" i="48"/>
  <c r="BE21" i="48" s="1"/>
  <c r="U21" i="48"/>
  <c r="AU8" i="48"/>
  <c r="AV8" i="48"/>
  <c r="BF8" i="48"/>
  <c r="BH8" i="48"/>
  <c r="BW10" i="48"/>
  <c r="BP10" i="48"/>
  <c r="HR9" i="48"/>
  <c r="FM9" i="48"/>
  <c r="FO9" i="48" s="1"/>
  <c r="HR20" i="48"/>
  <c r="P13" i="48"/>
  <c r="HS21" i="48"/>
  <c r="HT21" i="48"/>
  <c r="HS20" i="48"/>
  <c r="HT20" i="48" s="1"/>
  <c r="HS19" i="48"/>
  <c r="HS18" i="48"/>
  <c r="HT18" i="48" s="1"/>
  <c r="HS17" i="48"/>
  <c r="HT17" i="48" s="1"/>
  <c r="HS16" i="48"/>
  <c r="HS15" i="48"/>
  <c r="HS14" i="48"/>
  <c r="HS13" i="48"/>
  <c r="HS12" i="48"/>
  <c r="GA12" i="48"/>
  <c r="HS11" i="48"/>
  <c r="HT11" i="48" s="1"/>
  <c r="GA11" i="48"/>
  <c r="HS10" i="48"/>
  <c r="HB9" i="48"/>
  <c r="HB17" i="48"/>
  <c r="HE8" i="48"/>
  <c r="HA8" i="48"/>
  <c r="P9" i="48"/>
  <c r="HB21" i="48"/>
  <c r="M20" i="48"/>
  <c r="HB18" i="48"/>
  <c r="HB16" i="48"/>
  <c r="GZ8" i="48"/>
  <c r="M13" i="48"/>
  <c r="Q16" i="48"/>
  <c r="M19" i="48"/>
  <c r="Q15" i="48"/>
  <c r="Q14" i="48"/>
  <c r="N13" i="48"/>
  <c r="O13" i="48" s="1"/>
  <c r="GS18" i="48"/>
  <c r="GR8" i="48"/>
  <c r="GS8" i="48" s="1"/>
  <c r="GS21" i="48"/>
  <c r="GS13" i="48"/>
  <c r="GS14" i="48"/>
  <c r="GS15" i="48"/>
  <c r="GS20" i="48"/>
  <c r="GV8" i="48"/>
  <c r="GP8" i="48"/>
  <c r="GS12" i="48"/>
  <c r="GS17" i="48"/>
  <c r="GS19" i="48"/>
  <c r="GQ8" i="48"/>
  <c r="P18" i="48"/>
  <c r="P16" i="48"/>
  <c r="R16" i="48" s="1"/>
  <c r="P15" i="48"/>
  <c r="P14" i="48"/>
  <c r="GJ20" i="48"/>
  <c r="GI8" i="48"/>
  <c r="GH8" i="48"/>
  <c r="GJ8" i="48"/>
  <c r="HT10" i="48"/>
  <c r="GM8" i="48"/>
  <c r="M10" i="48"/>
  <c r="N19" i="48"/>
  <c r="O19" i="48"/>
  <c r="GJ21" i="48"/>
  <c r="Q9" i="48"/>
  <c r="R9" i="48" s="1"/>
  <c r="GJ17" i="48"/>
  <c r="GJ14" i="48"/>
  <c r="GJ12" i="48"/>
  <c r="GG8" i="48"/>
  <c r="GA10" i="48"/>
  <c r="N14" i="48"/>
  <c r="O14" i="48" s="1"/>
  <c r="M16" i="48"/>
  <c r="O16" i="48" s="1"/>
  <c r="GA16" i="48"/>
  <c r="GA20" i="48"/>
  <c r="P19" i="48"/>
  <c r="GA17" i="48"/>
  <c r="Q11" i="48"/>
  <c r="Q17" i="48"/>
  <c r="P12" i="48"/>
  <c r="HT13" i="48"/>
  <c r="HT12" i="48"/>
  <c r="GJ11" i="48"/>
  <c r="GJ19" i="48"/>
  <c r="P21" i="48"/>
  <c r="P10" i="48"/>
  <c r="P8" i="48" s="1"/>
  <c r="Q18" i="48"/>
  <c r="Q12" i="48"/>
  <c r="R12" i="48"/>
  <c r="N18" i="48"/>
  <c r="FZ8" i="48"/>
  <c r="N12" i="48"/>
  <c r="M17" i="48"/>
  <c r="GA18" i="48"/>
  <c r="N20" i="48"/>
  <c r="O20" i="48" s="1"/>
  <c r="NK19" i="47"/>
  <c r="NJ8" i="47"/>
  <c r="NK8" i="47" s="1"/>
  <c r="NK15" i="47"/>
  <c r="NK12" i="47"/>
  <c r="NK11" i="47"/>
  <c r="NI8" i="47"/>
  <c r="NK18" i="47"/>
  <c r="NK16" i="47"/>
  <c r="NK14" i="47"/>
  <c r="NK10" i="47"/>
  <c r="NQ8" i="47"/>
  <c r="FY8" i="48"/>
  <c r="GA8" i="48" s="1"/>
  <c r="M14" i="48"/>
  <c r="M8" i="48" s="1"/>
  <c r="GA14" i="48"/>
  <c r="M15" i="48"/>
  <c r="O15" i="48" s="1"/>
  <c r="GA15" i="48"/>
  <c r="M21" i="48"/>
  <c r="GA21" i="48"/>
  <c r="HT16" i="48"/>
  <c r="BQ10" i="48"/>
  <c r="BP8" i="48"/>
  <c r="BQ8" i="48"/>
  <c r="DH8" i="48"/>
  <c r="N10" i="48"/>
  <c r="O10" i="48" s="1"/>
  <c r="Q10" i="48"/>
  <c r="BD8" i="48"/>
  <c r="HB8" i="48"/>
  <c r="HT19" i="48"/>
  <c r="HT15" i="48"/>
  <c r="HT9" i="48"/>
  <c r="HT14" i="48"/>
  <c r="IX9" i="48"/>
  <c r="IW8" i="48"/>
  <c r="IX8" i="48" s="1"/>
  <c r="IX14" i="48"/>
  <c r="IX15" i="48"/>
  <c r="IX16" i="48"/>
  <c r="IV8" i="48"/>
  <c r="IU8" i="48"/>
  <c r="IN8" i="48"/>
  <c r="IO19" i="48"/>
  <c r="IO16" i="48"/>
  <c r="IO11" i="48"/>
  <c r="R14" i="48"/>
  <c r="IO9" i="48"/>
  <c r="IO17" i="48"/>
  <c r="IO18" i="48"/>
  <c r="IO20" i="48"/>
  <c r="IO21" i="48"/>
  <c r="JO17" i="48"/>
  <c r="IO14" i="48"/>
  <c r="JN12" i="48"/>
  <c r="JP12" i="48" s="1"/>
  <c r="JN11" i="48"/>
  <c r="JN8" i="48" s="1"/>
  <c r="IM8" i="48"/>
  <c r="IO8" i="48"/>
  <c r="IO10" i="48"/>
  <c r="IO15" i="48"/>
  <c r="JN18" i="48"/>
  <c r="JP18" i="48" s="1"/>
  <c r="JO13" i="48"/>
  <c r="JO12" i="48"/>
  <c r="JN13" i="48"/>
  <c r="JP13" i="48" s="1"/>
  <c r="IL8" i="48"/>
  <c r="N9" i="48"/>
  <c r="O9" i="48" s="1"/>
  <c r="N15" i="48"/>
  <c r="P11" i="48"/>
  <c r="N11" i="48"/>
  <c r="O11" i="48" s="1"/>
  <c r="M18" i="48"/>
  <c r="O18" i="48"/>
  <c r="Q20" i="48"/>
  <c r="R20" i="48" s="1"/>
  <c r="M9" i="48"/>
  <c r="R15" i="48"/>
  <c r="P17" i="48"/>
  <c r="R17" i="48"/>
  <c r="Q19" i="48"/>
  <c r="R19" i="48"/>
  <c r="M12" i="48"/>
  <c r="O12" i="48" s="1"/>
  <c r="M11" i="48"/>
  <c r="N16" i="48"/>
  <c r="ID8" i="48"/>
  <c r="IE8" i="48"/>
  <c r="IF12" i="48"/>
  <c r="IF15" i="48"/>
  <c r="IF16" i="48"/>
  <c r="IF17" i="48"/>
  <c r="IF13" i="48"/>
  <c r="PD8" i="47"/>
  <c r="PD10" i="47"/>
  <c r="IF8" i="48"/>
  <c r="R11" i="48"/>
  <c r="JF8" i="48"/>
  <c r="JO21" i="48"/>
  <c r="JO9" i="48"/>
  <c r="JO16" i="48"/>
  <c r="JP16" i="48"/>
  <c r="JO11" i="48"/>
  <c r="JO8" i="48" s="1"/>
  <c r="JO20" i="48"/>
  <c r="JP20" i="48"/>
  <c r="JO15" i="48"/>
  <c r="JP15" i="48" s="1"/>
  <c r="JO14" i="48"/>
  <c r="JP14" i="48" s="1"/>
  <c r="JG19" i="48"/>
  <c r="JP17" i="48"/>
  <c r="JP21" i="48"/>
  <c r="QE21" i="47"/>
  <c r="QE20" i="47"/>
  <c r="QE16" i="47"/>
  <c r="QE10" i="47"/>
  <c r="QK8" i="47"/>
  <c r="QE9" i="47"/>
  <c r="QC8" i="47"/>
  <c r="QE8" i="47"/>
  <c r="JP9" i="48"/>
  <c r="JN10" i="48"/>
  <c r="JP10" i="48"/>
  <c r="JE8" i="48"/>
  <c r="JG8" i="48"/>
  <c r="X10" i="51" l="1"/>
  <c r="O16" i="51"/>
  <c r="X20" i="51"/>
  <c r="O15" i="51"/>
  <c r="O13" i="51"/>
  <c r="AF18" i="51"/>
  <c r="X19" i="51"/>
  <c r="X17" i="51"/>
  <c r="X13" i="51"/>
  <c r="O17" i="51"/>
  <c r="O20" i="51"/>
  <c r="AS18" i="51"/>
  <c r="AS14" i="51"/>
  <c r="AJ17" i="51"/>
  <c r="X11" i="51"/>
  <c r="AS19" i="51"/>
  <c r="AS16" i="51"/>
  <c r="AS15" i="51"/>
  <c r="AS13" i="51"/>
  <c r="AS11" i="51"/>
  <c r="X18" i="51"/>
  <c r="O9" i="51"/>
  <c r="AS17" i="51"/>
  <c r="AJ20" i="51"/>
  <c r="AE10" i="51"/>
  <c r="O10" i="51"/>
  <c r="AF11" i="51"/>
  <c r="AF20" i="51"/>
  <c r="AE20" i="51"/>
  <c r="AS20" i="51"/>
  <c r="AS12" i="51"/>
  <c r="AJ13" i="51"/>
  <c r="AJ12" i="51"/>
  <c r="AJ14" i="51"/>
  <c r="AF16" i="51"/>
  <c r="X12" i="51"/>
  <c r="AA8" i="51"/>
  <c r="AE12" i="51"/>
  <c r="AD8" i="51"/>
  <c r="AE17" i="51"/>
  <c r="AF9" i="51"/>
  <c r="AF10" i="51"/>
  <c r="AF13" i="51"/>
  <c r="AF14" i="51"/>
  <c r="AF17" i="51"/>
  <c r="AE19" i="51"/>
  <c r="O14" i="51"/>
  <c r="O18" i="51"/>
  <c r="EK13" i="46"/>
  <c r="AE9" i="51"/>
  <c r="M8" i="51"/>
  <c r="AV8" i="51"/>
  <c r="X9" i="51"/>
  <c r="AE11" i="51"/>
  <c r="AE13" i="51"/>
  <c r="AE14" i="51"/>
  <c r="AG14" i="51" s="1"/>
  <c r="AE15" i="51"/>
  <c r="AM8" i="51"/>
  <c r="AS9" i="51"/>
  <c r="AF15" i="51"/>
  <c r="AE16" i="51"/>
  <c r="O11" i="51"/>
  <c r="EK15" i="46"/>
  <c r="O19" i="51"/>
  <c r="AF19" i="51"/>
  <c r="O12" i="51"/>
  <c r="AF12" i="51"/>
  <c r="AE18" i="51"/>
  <c r="AJ15" i="51"/>
  <c r="EK11" i="46"/>
  <c r="W8" i="51"/>
  <c r="L8" i="51"/>
  <c r="AR8" i="51"/>
  <c r="X15" i="51"/>
  <c r="AJ10" i="51"/>
  <c r="U8" i="51"/>
  <c r="X16" i="51"/>
  <c r="N8" i="51"/>
  <c r="AJ11" i="51"/>
  <c r="AP8" i="51"/>
  <c r="EK17" i="46"/>
  <c r="AG8" i="28"/>
  <c r="DJ8" i="33"/>
  <c r="JP8" i="48"/>
  <c r="SP8" i="33"/>
  <c r="BQ8" i="28"/>
  <c r="JT8" i="45"/>
  <c r="JU8" i="45" s="1"/>
  <c r="AG9" i="28"/>
  <c r="R18" i="48"/>
  <c r="M8" i="28"/>
  <c r="O8" i="28" s="1"/>
  <c r="O20" i="28"/>
  <c r="CQ8" i="28"/>
  <c r="CR8" i="28" s="1"/>
  <c r="EE8" i="28"/>
  <c r="EB14" i="28"/>
  <c r="EB17" i="28"/>
  <c r="DS23" i="33"/>
  <c r="FL10" i="33"/>
  <c r="GC8" i="28"/>
  <c r="GS8" i="28"/>
  <c r="DZ8" i="33"/>
  <c r="EB8" i="33" s="1"/>
  <c r="AQL8" i="28"/>
  <c r="AQM8" i="28" s="1"/>
  <c r="BQ13" i="28"/>
  <c r="BZ10" i="28"/>
  <c r="CR14" i="28"/>
  <c r="EH8" i="28"/>
  <c r="DR8" i="33"/>
  <c r="DS10" i="33"/>
  <c r="EB11" i="33"/>
  <c r="EB14" i="33"/>
  <c r="ET17" i="33"/>
  <c r="HL8" i="33"/>
  <c r="HN8" i="33" s="1"/>
  <c r="O8" i="33"/>
  <c r="AO8" i="33"/>
  <c r="AP8" i="33" s="1"/>
  <c r="AP9" i="33"/>
  <c r="CR9" i="33"/>
  <c r="CQ8" i="33"/>
  <c r="CR8" i="33" s="1"/>
  <c r="BQ10" i="33"/>
  <c r="O13" i="33"/>
  <c r="O14" i="33"/>
  <c r="AP14" i="33"/>
  <c r="BQ14" i="33"/>
  <c r="O16" i="33"/>
  <c r="BQ16" i="33"/>
  <c r="O18" i="33"/>
  <c r="BQ18" i="33"/>
  <c r="AP12" i="33"/>
  <c r="CR12" i="33"/>
  <c r="DJ16" i="33"/>
  <c r="DZ8" i="28"/>
  <c r="EB8" i="28" s="1"/>
  <c r="ET12" i="33"/>
  <c r="FL9" i="28"/>
  <c r="FK8" i="28"/>
  <c r="FL8" i="28" s="1"/>
  <c r="FC20" i="33"/>
  <c r="FL8" i="33"/>
  <c r="HE8" i="28"/>
  <c r="JP11" i="48"/>
  <c r="R10" i="48"/>
  <c r="BY8" i="28"/>
  <c r="BZ8" i="28" s="1"/>
  <c r="CI9" i="28"/>
  <c r="CH8" i="28"/>
  <c r="CI8" i="28" s="1"/>
  <c r="CI20" i="28"/>
  <c r="O9" i="33"/>
  <c r="BG8" i="33"/>
  <c r="BH8" i="33" s="1"/>
  <c r="EB9" i="28"/>
  <c r="DY8" i="33"/>
  <c r="DS20" i="33"/>
  <c r="EK11" i="28"/>
  <c r="EK16" i="28"/>
  <c r="ET20" i="28"/>
  <c r="HW17" i="33"/>
  <c r="HU8" i="33"/>
  <c r="IE8" i="28"/>
  <c r="IF8" i="28" s="1"/>
  <c r="IF9" i="28"/>
  <c r="IX8" i="28"/>
  <c r="DJ18" i="48"/>
  <c r="BH10" i="28"/>
  <c r="CP8" i="28"/>
  <c r="DQ8" i="33"/>
  <c r="ET10" i="28"/>
  <c r="ET15" i="28"/>
  <c r="ET17" i="28"/>
  <c r="IO12" i="33"/>
  <c r="IN8" i="33"/>
  <c r="IO8" i="33" s="1"/>
  <c r="KQ8" i="33"/>
  <c r="BH15" i="28"/>
  <c r="E8" i="33"/>
  <c r="F8" i="33" s="1"/>
  <c r="W8" i="28"/>
  <c r="X8" i="28" s="1"/>
  <c r="AF8" i="33"/>
  <c r="AG8" i="33" s="1"/>
  <c r="DS8" i="28"/>
  <c r="FL13" i="33"/>
  <c r="GV9" i="33"/>
  <c r="GU8" i="33"/>
  <c r="GV8" i="33" s="1"/>
  <c r="HW9" i="28"/>
  <c r="JP8" i="28"/>
  <c r="EJ8" i="33"/>
  <c r="EK8" i="33" s="1"/>
  <c r="FU14" i="28"/>
  <c r="FU23" i="28"/>
  <c r="GB8" i="28"/>
  <c r="HC8" i="33"/>
  <c r="HE8" i="33" s="1"/>
  <c r="HE9" i="33"/>
  <c r="AX8" i="28"/>
  <c r="AY8" i="28" s="1"/>
  <c r="CZ8" i="28"/>
  <c r="DA8" i="28" s="1"/>
  <c r="BY8" i="33"/>
  <c r="BZ8" i="33" s="1"/>
  <c r="GD9" i="33"/>
  <c r="GC8" i="33"/>
  <c r="GD8" i="33" s="1"/>
  <c r="HE14" i="33"/>
  <c r="HN11" i="28"/>
  <c r="HN12" i="28"/>
  <c r="HN13" i="28"/>
  <c r="HW8" i="33"/>
  <c r="FB8" i="28"/>
  <c r="FC8" i="28" s="1"/>
  <c r="FA8" i="33"/>
  <c r="GJ8" i="28"/>
  <c r="GV8" i="28"/>
  <c r="ES8" i="28"/>
  <c r="ET8" i="28" s="1"/>
  <c r="FC8" i="33"/>
  <c r="GD9" i="28"/>
  <c r="IE8" i="33"/>
  <c r="IF8" i="33" s="1"/>
  <c r="JP17" i="28"/>
  <c r="KG8" i="28"/>
  <c r="KH8" i="28" s="1"/>
  <c r="KP8" i="28"/>
  <c r="KQ8" i="28" s="1"/>
  <c r="KQ10" i="28"/>
  <c r="KQ12" i="28"/>
  <c r="KH10" i="33"/>
  <c r="LR9" i="33"/>
  <c r="LQ8" i="33"/>
  <c r="LR16" i="33"/>
  <c r="MJ15" i="28"/>
  <c r="MJ14" i="28"/>
  <c r="MJ17" i="28"/>
  <c r="MJ22" i="28"/>
  <c r="NB10" i="28"/>
  <c r="NB11" i="28"/>
  <c r="NJ8" i="28"/>
  <c r="NK8" i="28" s="1"/>
  <c r="NK13" i="28"/>
  <c r="NK23" i="28"/>
  <c r="OS8" i="28"/>
  <c r="PL8" i="28"/>
  <c r="PM8" i="28" s="1"/>
  <c r="PM9" i="28"/>
  <c r="PM17" i="33"/>
  <c r="PK8" i="33"/>
  <c r="PU8" i="33"/>
  <c r="QC8" i="28"/>
  <c r="QL8" i="28"/>
  <c r="QN10" i="28"/>
  <c r="TQ8" i="28"/>
  <c r="HN10" i="33"/>
  <c r="JE8" i="28"/>
  <c r="JG8" i="28" s="1"/>
  <c r="JW8" i="33"/>
  <c r="KY8" i="28"/>
  <c r="KZ8" i="28" s="1"/>
  <c r="KQ18" i="33"/>
  <c r="KQ23" i="33"/>
  <c r="KZ12" i="33"/>
  <c r="KZ13" i="33"/>
  <c r="KZ18" i="33"/>
  <c r="KZ23" i="33"/>
  <c r="MA18" i="28"/>
  <c r="OC16" i="33"/>
  <c r="OC22" i="33"/>
  <c r="OL17" i="28"/>
  <c r="PU8" i="28"/>
  <c r="PV8" i="28" s="1"/>
  <c r="PL8" i="33"/>
  <c r="PM9" i="33"/>
  <c r="QE10" i="33"/>
  <c r="QN20" i="28"/>
  <c r="JX8" i="33"/>
  <c r="JY8" i="33" s="1"/>
  <c r="JY9" i="33"/>
  <c r="LY8" i="33"/>
  <c r="MA8" i="33" s="1"/>
  <c r="MA9" i="33"/>
  <c r="JG16" i="33"/>
  <c r="JN8" i="28"/>
  <c r="JN8" i="33"/>
  <c r="JP8" i="33" s="1"/>
  <c r="JY22" i="28"/>
  <c r="JY18" i="33"/>
  <c r="KK8" i="33"/>
  <c r="MS10" i="28"/>
  <c r="MS11" i="28"/>
  <c r="MZ8" i="28"/>
  <c r="OU8" i="28"/>
  <c r="IX9" i="28"/>
  <c r="JF8" i="33"/>
  <c r="JG8" i="33" s="1"/>
  <c r="KG8" i="33"/>
  <c r="KH8" i="33" s="1"/>
  <c r="KH12" i="33"/>
  <c r="KO8" i="33"/>
  <c r="KQ9" i="33"/>
  <c r="KX8" i="33"/>
  <c r="KZ8" i="33" s="1"/>
  <c r="LY8" i="28"/>
  <c r="MA8" i="28" s="1"/>
  <c r="MA9" i="28"/>
  <c r="LR17" i="33"/>
  <c r="MJ10" i="28"/>
  <c r="MJ11" i="28"/>
  <c r="MJ13" i="28"/>
  <c r="MJ23" i="28"/>
  <c r="MR8" i="33"/>
  <c r="MS8" i="33" s="1"/>
  <c r="PC8" i="33"/>
  <c r="QW8" i="28"/>
  <c r="HN9" i="33"/>
  <c r="MJ9" i="33"/>
  <c r="NA8" i="28"/>
  <c r="PB8" i="33"/>
  <c r="PT8" i="33"/>
  <c r="TH8" i="33"/>
  <c r="IX23" i="28"/>
  <c r="JG13" i="28"/>
  <c r="IX12" i="33"/>
  <c r="IX16" i="33"/>
  <c r="JY15" i="33"/>
  <c r="KF8" i="33"/>
  <c r="LH8" i="33"/>
  <c r="LI8" i="33" s="1"/>
  <c r="LX8" i="28"/>
  <c r="MY8" i="33"/>
  <c r="NQ8" i="33"/>
  <c r="OK8" i="28"/>
  <c r="OL8" i="28" s="1"/>
  <c r="PD9" i="28"/>
  <c r="JX8" i="28"/>
  <c r="JY8" i="28" s="1"/>
  <c r="JY9" i="28"/>
  <c r="OS8" i="33"/>
  <c r="KQ16" i="28"/>
  <c r="KQ18" i="28"/>
  <c r="KH11" i="33"/>
  <c r="KH23" i="33"/>
  <c r="OT8" i="33"/>
  <c r="OU8" i="33" s="1"/>
  <c r="OU9" i="33"/>
  <c r="JG9" i="28"/>
  <c r="IV8" i="33"/>
  <c r="JG18" i="33"/>
  <c r="JG23" i="33"/>
  <c r="LH8" i="28"/>
  <c r="LI8" i="28" s="1"/>
  <c r="LI9" i="28"/>
  <c r="LI16" i="28"/>
  <c r="KZ15" i="33"/>
  <c r="MA15" i="28"/>
  <c r="NB22" i="28"/>
  <c r="QN8" i="28"/>
  <c r="IW8" i="33"/>
  <c r="JY16" i="33"/>
  <c r="KH12" i="28"/>
  <c r="KH17" i="28"/>
  <c r="MR8" i="28"/>
  <c r="MS8" i="28" s="1"/>
  <c r="FT8" i="33"/>
  <c r="FU8" i="33" s="1"/>
  <c r="LP8" i="33"/>
  <c r="NA8" i="33"/>
  <c r="NB8" i="33" s="1"/>
  <c r="NB9" i="33"/>
  <c r="OJ8" i="28"/>
  <c r="QE8" i="28"/>
  <c r="MS10" i="33"/>
  <c r="MS14" i="33"/>
  <c r="QN9" i="28"/>
  <c r="QM8" i="33"/>
  <c r="QW10" i="33"/>
  <c r="TH10" i="33"/>
  <c r="UH8" i="33"/>
  <c r="UI8" i="33" s="1"/>
  <c r="VA19" i="33"/>
  <c r="VA22" i="33"/>
  <c r="SG22" i="33"/>
  <c r="SP14" i="28"/>
  <c r="SP22" i="28"/>
  <c r="SY10" i="28"/>
  <c r="UG8" i="28"/>
  <c r="UI8" i="28" s="1"/>
  <c r="VH8" i="28"/>
  <c r="YV9" i="28"/>
  <c r="YT8" i="28"/>
  <c r="TZ8" i="33"/>
  <c r="XL8" i="28"/>
  <c r="RN8" i="28"/>
  <c r="SF8" i="33"/>
  <c r="SG8" i="33" s="1"/>
  <c r="TF8" i="28"/>
  <c r="TH8" i="28" s="1"/>
  <c r="TH9" i="33"/>
  <c r="UF8" i="28"/>
  <c r="UZ8" i="33"/>
  <c r="VA8" i="33" s="1"/>
  <c r="VA11" i="33"/>
  <c r="QE9" i="33"/>
  <c r="TH17" i="33"/>
  <c r="TH18" i="33"/>
  <c r="TQ13" i="33"/>
  <c r="UZ8" i="28"/>
  <c r="VJ21" i="28"/>
  <c r="VR8" i="28"/>
  <c r="SA8" i="33"/>
  <c r="RX16" i="33"/>
  <c r="SX8" i="33"/>
  <c r="SY8" i="33" s="1"/>
  <c r="TZ8" i="28"/>
  <c r="UY8" i="28"/>
  <c r="VH8" i="33"/>
  <c r="VJ8" i="33" s="1"/>
  <c r="YV8" i="28"/>
  <c r="RM8" i="28"/>
  <c r="SE8" i="28"/>
  <c r="TH10" i="28"/>
  <c r="TO8" i="28"/>
  <c r="SG9" i="28"/>
  <c r="SF8" i="28"/>
  <c r="UP8" i="28"/>
  <c r="UR8" i="28" s="1"/>
  <c r="UR10" i="28"/>
  <c r="QN12" i="33"/>
  <c r="QW21" i="28"/>
  <c r="QV8" i="33"/>
  <c r="QW8" i="33" s="1"/>
  <c r="QW17" i="33"/>
  <c r="RN8" i="33"/>
  <c r="RO8" i="33" s="1"/>
  <c r="RX22" i="28"/>
  <c r="SP22" i="33"/>
  <c r="TH11" i="28"/>
  <c r="TH13" i="28"/>
  <c r="TX8" i="28"/>
  <c r="TZ10" i="28"/>
  <c r="OU9" i="28"/>
  <c r="RE8" i="33"/>
  <c r="RF8" i="33" s="1"/>
  <c r="RW8" i="28"/>
  <c r="SP11" i="28"/>
  <c r="SO8" i="28"/>
  <c r="SP8" i="28" s="1"/>
  <c r="XF8" i="28"/>
  <c r="RO9" i="28"/>
  <c r="RV8" i="28"/>
  <c r="SN8" i="33"/>
  <c r="SP10" i="33"/>
  <c r="SW8" i="33"/>
  <c r="WN8" i="28"/>
  <c r="WW8" i="28"/>
  <c r="XI8" i="28"/>
  <c r="YD8" i="28"/>
  <c r="QL8" i="33"/>
  <c r="VJ8" i="28"/>
  <c r="VS13" i="28"/>
  <c r="VQ8" i="28"/>
  <c r="YG8" i="28"/>
  <c r="XJ9" i="28"/>
  <c r="XJ8" i="28" s="1"/>
  <c r="YD9" i="28"/>
  <c r="ZB9" i="28"/>
  <c r="ZN15" i="33"/>
  <c r="ABE8" i="33"/>
  <c r="ABG8" i="33" s="1"/>
  <c r="ADY8" i="28"/>
  <c r="AEA8" i="28" s="1"/>
  <c r="WS8" i="28"/>
  <c r="WT8" i="28" s="1"/>
  <c r="YE8" i="28"/>
  <c r="YL8" i="28"/>
  <c r="YM8" i="28" s="1"/>
  <c r="YL11" i="28"/>
  <c r="YM11" i="28" s="1"/>
  <c r="YU8" i="33"/>
  <c r="YV8" i="33" s="1"/>
  <c r="ZM8" i="33"/>
  <c r="AAO8" i="33"/>
  <c r="AAE8" i="28"/>
  <c r="AAF10" i="28"/>
  <c r="ACO8" i="33"/>
  <c r="ACQ8" i="33" s="1"/>
  <c r="UR9" i="33"/>
  <c r="VJ9" i="33"/>
  <c r="WU8" i="28"/>
  <c r="XC9" i="33"/>
  <c r="YP11" i="28"/>
  <c r="YL8" i="33"/>
  <c r="YM8" i="33" s="1"/>
  <c r="ZL8" i="33"/>
  <c r="ZD9" i="28"/>
  <c r="ZW9" i="28"/>
  <c r="ACQ14" i="33"/>
  <c r="ACQ17" i="33"/>
  <c r="ACF8" i="28"/>
  <c r="UR9" i="28"/>
  <c r="WI9" i="28"/>
  <c r="WI8" i="28" s="1"/>
  <c r="WI12" i="28"/>
  <c r="WK12" i="28" s="1"/>
  <c r="WK9" i="33"/>
  <c r="WT9" i="33"/>
  <c r="XL9" i="28"/>
  <c r="AAF18" i="33"/>
  <c r="ZW10" i="28"/>
  <c r="AAW8" i="33"/>
  <c r="AAX8" i="33" s="1"/>
  <c r="AAR8" i="28"/>
  <c r="ABN8" i="28"/>
  <c r="ACQ16" i="28"/>
  <c r="WJ9" i="28"/>
  <c r="XB8" i="28"/>
  <c r="XC8" i="28" s="1"/>
  <c r="ZH9" i="28"/>
  <c r="ABG11" i="28"/>
  <c r="ABS12" i="28"/>
  <c r="ABQ8" i="28"/>
  <c r="ABS8" i="28" s="1"/>
  <c r="ABN12" i="28"/>
  <c r="ACQ10" i="28"/>
  <c r="ACP8" i="28"/>
  <c r="XK8" i="33"/>
  <c r="XL8" i="33" s="1"/>
  <c r="ABO8" i="33"/>
  <c r="ABP8" i="33" s="1"/>
  <c r="ADT8" i="28"/>
  <c r="ADU8" i="28" s="1"/>
  <c r="ADU12" i="28"/>
  <c r="ADQ12" i="28"/>
  <c r="ADR12" i="28" s="1"/>
  <c r="XD8" i="28"/>
  <c r="XF11" i="28"/>
  <c r="YK8" i="28"/>
  <c r="ZN20" i="28"/>
  <c r="AAX17" i="28"/>
  <c r="AAX20" i="28"/>
  <c r="AAX23" i="28"/>
  <c r="ABM8" i="28"/>
  <c r="ACH11" i="33"/>
  <c r="ACH14" i="33"/>
  <c r="ACQ9" i="28"/>
  <c r="ACO8" i="28"/>
  <c r="XG8" i="28"/>
  <c r="XN8" i="28"/>
  <c r="XO8" i="28" s="1"/>
  <c r="YV9" i="33"/>
  <c r="ZQ8" i="28"/>
  <c r="AAX9" i="33"/>
  <c r="AAX12" i="33"/>
  <c r="ABE8" i="28"/>
  <c r="ABW8" i="33"/>
  <c r="YC8" i="33"/>
  <c r="YD8" i="33" s="1"/>
  <c r="ACZ9" i="28"/>
  <c r="XS8" i="33"/>
  <c r="XU8" i="33" s="1"/>
  <c r="YM16" i="28"/>
  <c r="YM18" i="33"/>
  <c r="ZN11" i="28"/>
  <c r="AAF9" i="28"/>
  <c r="AAD8" i="28"/>
  <c r="AAN8" i="28"/>
  <c r="AAO8" i="28" s="1"/>
  <c r="AAO9" i="28"/>
  <c r="ABX8" i="33"/>
  <c r="ABY8" i="33" s="1"/>
  <c r="ABY9" i="28"/>
  <c r="ACH18" i="28"/>
  <c r="ZM8" i="28"/>
  <c r="ZN8" i="28" s="1"/>
  <c r="AAV8" i="28"/>
  <c r="ABP9" i="28"/>
  <c r="ABO8" i="28"/>
  <c r="ABP12" i="28"/>
  <c r="ACH9" i="28"/>
  <c r="ACG8" i="28"/>
  <c r="ACH8" i="28" s="1"/>
  <c r="ADI8" i="28"/>
  <c r="ABA9" i="28"/>
  <c r="AAW9" i="28"/>
  <c r="AAZ8" i="28"/>
  <c r="ABA8" i="28" s="1"/>
  <c r="ADF9" i="28"/>
  <c r="ADI9" i="28"/>
  <c r="ADX12" i="28"/>
  <c r="AEH9" i="28"/>
  <c r="AEW8" i="28"/>
  <c r="AEY12" i="28"/>
  <c r="AES12" i="28"/>
  <c r="AFA19" i="28"/>
  <c r="AFB19" i="28" s="1"/>
  <c r="AFG8" i="28"/>
  <c r="AFH8" i="28" s="1"/>
  <c r="AGT8" i="33"/>
  <c r="AGU8" i="33" s="1"/>
  <c r="AFS9" i="28"/>
  <c r="AFV8" i="28"/>
  <c r="AFW12" i="28"/>
  <c r="AGO12" i="28"/>
  <c r="AGU12" i="28"/>
  <c r="AHB8" i="28"/>
  <c r="AHD11" i="28"/>
  <c r="AHY8" i="33"/>
  <c r="AHV17" i="33"/>
  <c r="AHV23" i="33"/>
  <c r="AIE11" i="33"/>
  <c r="AHO8" i="28"/>
  <c r="AHP8" i="28" s="1"/>
  <c r="AIE10" i="28"/>
  <c r="ABY9" i="33"/>
  <c r="ABW12" i="28"/>
  <c r="ABW8" i="28" s="1"/>
  <c r="ABY8" i="28" s="1"/>
  <c r="ADR9" i="28"/>
  <c r="AEA12" i="28"/>
  <c r="AFA8" i="33"/>
  <c r="AEJ13" i="28"/>
  <c r="AEJ16" i="28"/>
  <c r="AEJ22" i="28"/>
  <c r="AEX8" i="28"/>
  <c r="AGF9" i="28"/>
  <c r="AGB9" i="28"/>
  <c r="AIN12" i="28"/>
  <c r="AJX9" i="33"/>
  <c r="AJW8" i="33"/>
  <c r="AJX8" i="33" s="1"/>
  <c r="AEP9" i="28"/>
  <c r="AGA8" i="33"/>
  <c r="AGC9" i="33"/>
  <c r="AGK8" i="33"/>
  <c r="AGL8" i="33" s="1"/>
  <c r="AHK8" i="33"/>
  <c r="AHM9" i="33"/>
  <c r="AHP12" i="28"/>
  <c r="AHL12" i="28"/>
  <c r="AHM12" i="28" s="1"/>
  <c r="AIN11" i="33"/>
  <c r="AIL8" i="33"/>
  <c r="AIM8" i="28"/>
  <c r="AIN9" i="28"/>
  <c r="ABY10" i="28"/>
  <c r="ACL8" i="28"/>
  <c r="ACN8" i="28" s="1"/>
  <c r="ADJ8" i="28"/>
  <c r="ADL8" i="28" s="1"/>
  <c r="AGB8" i="33"/>
  <c r="AFQ8" i="28"/>
  <c r="AHD9" i="33"/>
  <c r="AHA12" i="28"/>
  <c r="AGS12" i="28"/>
  <c r="AIN8" i="33"/>
  <c r="AJD8" i="28"/>
  <c r="ABH8" i="28"/>
  <c r="ABJ8" i="28" s="1"/>
  <c r="ADZ8" i="33"/>
  <c r="AEA8" i="33" s="1"/>
  <c r="AER8" i="33"/>
  <c r="AES8" i="33" s="1"/>
  <c r="AGK8" i="28"/>
  <c r="AJF8" i="28"/>
  <c r="AJN8" i="33"/>
  <c r="AJO8" i="33" s="1"/>
  <c r="AJO11" i="33"/>
  <c r="AAL9" i="28"/>
  <c r="ACQ11" i="33"/>
  <c r="ADY19" i="28"/>
  <c r="AFK10" i="33"/>
  <c r="AFB17" i="28"/>
  <c r="AER8" i="28"/>
  <c r="AFK22" i="28"/>
  <c r="AIT8" i="33"/>
  <c r="ALH8" i="28"/>
  <c r="AEA19" i="28"/>
  <c r="AFK8" i="33"/>
  <c r="AFL8" i="28"/>
  <c r="AFN8" i="28" s="1"/>
  <c r="AFI12" i="28"/>
  <c r="AFK12" i="28" s="1"/>
  <c r="AFN12" i="28"/>
  <c r="AIE8" i="33"/>
  <c r="AIH8" i="28"/>
  <c r="AIE19" i="28"/>
  <c r="AEJ18" i="33"/>
  <c r="AEZ8" i="33"/>
  <c r="AFT19" i="33"/>
  <c r="AGU10" i="33"/>
  <c r="AGS9" i="28"/>
  <c r="AGS8" i="28" s="1"/>
  <c r="AGV8" i="28"/>
  <c r="AHT8" i="33"/>
  <c r="AIC19" i="28"/>
  <c r="AIH19" i="28"/>
  <c r="AIF8" i="28"/>
  <c r="AJF14" i="33"/>
  <c r="AJE8" i="33"/>
  <c r="AJF8" i="33" s="1"/>
  <c r="AED8" i="28"/>
  <c r="AHV8" i="33"/>
  <c r="AHJ9" i="28"/>
  <c r="AHI8" i="28"/>
  <c r="AHJ8" i="28" s="1"/>
  <c r="AHC9" i="28"/>
  <c r="AHT9" i="28"/>
  <c r="AHT8" i="28" s="1"/>
  <c r="AHV8" i="28" s="1"/>
  <c r="AHW8" i="28"/>
  <c r="AHY9" i="28"/>
  <c r="AIW8" i="33"/>
  <c r="ABF12" i="28"/>
  <c r="ABG12" i="28" s="1"/>
  <c r="ADP8" i="28"/>
  <c r="AFD8" i="28"/>
  <c r="AFE8" i="28" s="1"/>
  <c r="AFK20" i="28"/>
  <c r="AGL18" i="33"/>
  <c r="AGL21" i="33"/>
  <c r="AGJ9" i="28"/>
  <c r="AGJ8" i="28" s="1"/>
  <c r="AGO9" i="28"/>
  <c r="AGM8" i="28"/>
  <c r="ADO12" i="28"/>
  <c r="AEQ8" i="33"/>
  <c r="AEM8" i="28"/>
  <c r="AEK8" i="28"/>
  <c r="AET8" i="28"/>
  <c r="AEQ9" i="28"/>
  <c r="AEV9" i="28"/>
  <c r="AFE9" i="28"/>
  <c r="AEZ9" i="28"/>
  <c r="AGA8" i="28"/>
  <c r="AEM12" i="28"/>
  <c r="AEH12" i="28"/>
  <c r="AEJ12" i="28" s="1"/>
  <c r="AFA8" i="28"/>
  <c r="AGJ8" i="33"/>
  <c r="AFU8" i="28"/>
  <c r="AFR12" i="28"/>
  <c r="AFR8" i="28" s="1"/>
  <c r="AHK8" i="28"/>
  <c r="AHV12" i="28"/>
  <c r="AIV8" i="28"/>
  <c r="AIW8" i="28" s="1"/>
  <c r="AIW13" i="28"/>
  <c r="AJM8" i="33"/>
  <c r="AEU8" i="28"/>
  <c r="AEV8" i="28" s="1"/>
  <c r="AGW8" i="28"/>
  <c r="AGX8" i="28" s="1"/>
  <c r="AHY19" i="28"/>
  <c r="AIQ12" i="28"/>
  <c r="AKG10" i="33"/>
  <c r="AJW8" i="28"/>
  <c r="AJX8" i="28" s="1"/>
  <c r="AOB8" i="28"/>
  <c r="AJO10" i="33"/>
  <c r="AMI8" i="28"/>
  <c r="AIC11" i="28"/>
  <c r="AGT9" i="28"/>
  <c r="AHL8" i="33"/>
  <c r="AIE10" i="33"/>
  <c r="AHS9" i="28"/>
  <c r="AHX8" i="28"/>
  <c r="AHY8" i="28" s="1"/>
  <c r="AID11" i="28"/>
  <c r="AIE11" i="28" s="1"/>
  <c r="AIL19" i="28"/>
  <c r="AIN19" i="28" s="1"/>
  <c r="AKY10" i="28"/>
  <c r="AFO8" i="28"/>
  <c r="AGQ8" i="28"/>
  <c r="AGR8" i="28" s="1"/>
  <c r="AKV8" i="33"/>
  <c r="AKF8" i="28"/>
  <c r="AKY18" i="33"/>
  <c r="ALX8" i="33"/>
  <c r="ALZ8" i="33" s="1"/>
  <c r="ALZ11" i="33"/>
  <c r="AIU8" i="33"/>
  <c r="AIO8" i="28"/>
  <c r="AIQ8" i="28" s="1"/>
  <c r="AGN8" i="28"/>
  <c r="AFI9" i="28"/>
  <c r="AFI8" i="28" s="1"/>
  <c r="AFK8" i="28" s="1"/>
  <c r="AHF8" i="28"/>
  <c r="AHG8" i="28" s="1"/>
  <c r="AHL8" i="28"/>
  <c r="AHM8" i="28" s="1"/>
  <c r="AKE8" i="33"/>
  <c r="AKG8" i="33" s="1"/>
  <c r="AKN8" i="28"/>
  <c r="AKP8" i="28" s="1"/>
  <c r="ALZ8" i="28"/>
  <c r="ANJ8" i="33"/>
  <c r="AOT8" i="28"/>
  <c r="AHC19" i="28"/>
  <c r="AHD19" i="28" s="1"/>
  <c r="AKP15" i="28"/>
  <c r="AKX8" i="28"/>
  <c r="AKY8" i="28" s="1"/>
  <c r="AKY9" i="28"/>
  <c r="AKY18" i="28"/>
  <c r="AMG8" i="33"/>
  <c r="AMI8" i="33" s="1"/>
  <c r="AMI9" i="33"/>
  <c r="ANS8" i="33"/>
  <c r="AKE8" i="28"/>
  <c r="ALH10" i="28"/>
  <c r="ALP8" i="33"/>
  <c r="ALQ8" i="33" s="1"/>
  <c r="AJX9" i="28"/>
  <c r="ALF8" i="28"/>
  <c r="ANS9" i="33"/>
  <c r="ANA10" i="28"/>
  <c r="AQC8" i="33"/>
  <c r="AQD8" i="33" s="1"/>
  <c r="HN14" i="45"/>
  <c r="HO13" i="45"/>
  <c r="ATE8" i="33"/>
  <c r="ATG8" i="33" s="1"/>
  <c r="DF12" i="45"/>
  <c r="BA21" i="45"/>
  <c r="ALQ9" i="28"/>
  <c r="AQU8" i="33"/>
  <c r="AQV8" i="33" s="1"/>
  <c r="ARC8" i="28"/>
  <c r="ARE8" i="28" s="1"/>
  <c r="ASE8" i="33"/>
  <c r="ASF8" i="33" s="1"/>
  <c r="HN13" i="45"/>
  <c r="HO11" i="45"/>
  <c r="HP11" i="45" s="1"/>
  <c r="AUG8" i="33"/>
  <c r="AUH8" i="33" s="1"/>
  <c r="AMG8" i="28"/>
  <c r="ANJ9" i="33"/>
  <c r="APA8" i="33"/>
  <c r="APC8" i="33" s="1"/>
  <c r="APS8" i="33"/>
  <c r="APU8" i="33" s="1"/>
  <c r="APK8" i="28"/>
  <c r="APL8" i="28" s="1"/>
  <c r="ATX8" i="33"/>
  <c r="ATY8" i="33" s="1"/>
  <c r="DF16" i="45"/>
  <c r="HN9" i="45"/>
  <c r="ALZ9" i="33"/>
  <c r="ALO8" i="28"/>
  <c r="ALQ8" i="28" s="1"/>
  <c r="ANA22" i="28"/>
  <c r="ANI8" i="28"/>
  <c r="ANJ8" i="28" s="1"/>
  <c r="APC9" i="28"/>
  <c r="FU8" i="45"/>
  <c r="FW8" i="45" s="1"/>
  <c r="ASX12" i="33"/>
  <c r="ATG18" i="33"/>
  <c r="ATS8" i="33"/>
  <c r="DF11" i="45"/>
  <c r="AYC8" i="33"/>
  <c r="AZD8" i="33"/>
  <c r="BBF8" i="33"/>
  <c r="ANA9" i="33"/>
  <c r="AOT9" i="28"/>
  <c r="HO10" i="45"/>
  <c r="ATG9" i="33"/>
  <c r="ATY15" i="33"/>
  <c r="AUQ19" i="33"/>
  <c r="BA14" i="45"/>
  <c r="AMY8" i="33"/>
  <c r="ANA8" i="33" s="1"/>
  <c r="AOA8" i="33"/>
  <c r="AOB8" i="33" s="1"/>
  <c r="AQD9" i="28"/>
  <c r="AQM12" i="33"/>
  <c r="ARV8" i="33"/>
  <c r="ARW8" i="33" s="1"/>
  <c r="HN10" i="45"/>
  <c r="ATG10" i="33"/>
  <c r="AUO8" i="33"/>
  <c r="APU9" i="28"/>
  <c r="ARE12" i="33"/>
  <c r="HO9" i="45"/>
  <c r="HO20" i="45"/>
  <c r="ATY18" i="33"/>
  <c r="DF14" i="45"/>
  <c r="HN20" i="45"/>
  <c r="HO19" i="45"/>
  <c r="HN15" i="45"/>
  <c r="HP15" i="45" s="1"/>
  <c r="ASO22" i="33"/>
  <c r="ATG22" i="33"/>
  <c r="AUX8" i="33"/>
  <c r="KP8" i="45"/>
  <c r="HE8" i="45"/>
  <c r="HG8" i="45" s="1"/>
  <c r="HN19" i="45"/>
  <c r="HO12" i="45"/>
  <c r="HP12" i="45" s="1"/>
  <c r="AUB8" i="33"/>
  <c r="AUY8" i="33"/>
  <c r="AUZ8" i="33" s="1"/>
  <c r="AXK8" i="33"/>
  <c r="BAW8" i="33"/>
  <c r="ANS9" i="28"/>
  <c r="GD8" i="45"/>
  <c r="GF8" i="45" s="1"/>
  <c r="HN12" i="45"/>
  <c r="AVG8" i="33"/>
  <c r="AVI8" i="33" s="1"/>
  <c r="ARW11" i="33"/>
  <c r="HO14" i="45"/>
  <c r="HP14" i="45" s="1"/>
  <c r="ATO8" i="33"/>
  <c r="ATP8" i="33" s="1"/>
  <c r="ATP10" i="33"/>
  <c r="AUE8" i="33"/>
  <c r="AUZ9" i="33"/>
  <c r="AZM8" i="33"/>
  <c r="AJ8" i="46"/>
  <c r="LF8" i="45"/>
  <c r="KP9" i="45"/>
  <c r="KX8" i="45"/>
  <c r="KY8" i="45" s="1"/>
  <c r="BBD8" i="33"/>
  <c r="N14" i="46"/>
  <c r="O14" i="46" s="1"/>
  <c r="BA14" i="46"/>
  <c r="BB14" i="46" s="1"/>
  <c r="R14" i="46"/>
  <c r="AD17" i="45"/>
  <c r="AE16" i="45"/>
  <c r="AD15" i="45"/>
  <c r="AE13" i="45"/>
  <c r="AF13" i="45" s="1"/>
  <c r="AD12" i="45"/>
  <c r="DI10" i="45"/>
  <c r="AE10" i="45"/>
  <c r="AWA9" i="33"/>
  <c r="AYC9" i="33"/>
  <c r="JX10" i="45"/>
  <c r="LH12" i="45"/>
  <c r="LG15" i="45"/>
  <c r="LH15" i="45" s="1"/>
  <c r="LG18" i="45"/>
  <c r="LH18" i="45" s="1"/>
  <c r="LG21" i="45"/>
  <c r="LH21" i="45" s="1"/>
  <c r="KY16" i="45"/>
  <c r="AJ13" i="46"/>
  <c r="AVQ8" i="33"/>
  <c r="AVR8" i="33" s="1"/>
  <c r="DE9" i="45"/>
  <c r="DE20" i="45"/>
  <c r="DF20" i="45" s="1"/>
  <c r="DI19" i="45"/>
  <c r="AE19" i="45"/>
  <c r="AI21" i="45"/>
  <c r="AE21" i="45"/>
  <c r="AF21" i="45" s="1"/>
  <c r="AXK10" i="33"/>
  <c r="AZM9" i="33"/>
  <c r="JX18" i="45"/>
  <c r="JX9" i="45"/>
  <c r="BAC8" i="33"/>
  <c r="BAE8" i="33" s="1"/>
  <c r="HT13" i="46"/>
  <c r="HS8" i="46"/>
  <c r="HT8" i="46" s="1"/>
  <c r="FJ9" i="45"/>
  <c r="FJ16" i="45"/>
  <c r="FK16" i="45" s="1"/>
  <c r="HN17" i="45"/>
  <c r="HP17" i="45" s="1"/>
  <c r="JX14" i="45"/>
  <c r="KF8" i="45"/>
  <c r="KG8" i="45" s="1"/>
  <c r="KY22" i="45"/>
  <c r="LH9" i="45"/>
  <c r="AZ8" i="46"/>
  <c r="DE18" i="45"/>
  <c r="DF18" i="45" s="1"/>
  <c r="BV15" i="45"/>
  <c r="BV12" i="45"/>
  <c r="FJ21" i="45"/>
  <c r="FK21" i="45" s="1"/>
  <c r="AYT8" i="33"/>
  <c r="AYU8" i="33" s="1"/>
  <c r="AZD15" i="33"/>
  <c r="JX21" i="45"/>
  <c r="BAN10" i="33"/>
  <c r="X8" i="47"/>
  <c r="AD18" i="45"/>
  <c r="AE17" i="45"/>
  <c r="AF17" i="45" s="1"/>
  <c r="AE15" i="45"/>
  <c r="AD14" i="45"/>
  <c r="DE13" i="45"/>
  <c r="DF13" i="45" s="1"/>
  <c r="AE12" i="45"/>
  <c r="AD11" i="45"/>
  <c r="DE10" i="45"/>
  <c r="DF10" i="45" s="1"/>
  <c r="DE21" i="45"/>
  <c r="DF21" i="45" s="1"/>
  <c r="FJ20" i="45"/>
  <c r="FK20" i="45" s="1"/>
  <c r="AXA8" i="33"/>
  <c r="AXB8" i="33" s="1"/>
  <c r="JX20" i="45"/>
  <c r="LH13" i="45"/>
  <c r="AD9" i="45"/>
  <c r="AD20" i="45"/>
  <c r="DE19" i="45"/>
  <c r="DF19" i="45" s="1"/>
  <c r="AWJ9" i="33"/>
  <c r="JX19" i="45"/>
  <c r="JV8" i="45"/>
  <c r="BBF9" i="33"/>
  <c r="AJ11" i="46"/>
  <c r="AH8" i="46"/>
  <c r="N13" i="46"/>
  <c r="O13" i="46" s="1"/>
  <c r="DG20" i="46"/>
  <c r="EJ20" i="46"/>
  <c r="EK20" i="46" s="1"/>
  <c r="AUP8" i="33"/>
  <c r="AUQ8" i="33" s="1"/>
  <c r="JX17" i="45"/>
  <c r="JW8" i="45"/>
  <c r="AY8" i="47"/>
  <c r="BB9" i="46"/>
  <c r="BD23" i="45"/>
  <c r="AE22" i="45"/>
  <c r="AD16" i="45"/>
  <c r="R10" i="46"/>
  <c r="N10" i="46"/>
  <c r="O10" i="46" s="1"/>
  <c r="Q8" i="46"/>
  <c r="R8" i="46" s="1"/>
  <c r="BA10" i="46"/>
  <c r="BB10" i="46" s="1"/>
  <c r="AS10" i="46"/>
  <c r="AR8" i="46"/>
  <c r="AS8" i="46" s="1"/>
  <c r="AI18" i="45"/>
  <c r="AY14" i="45"/>
  <c r="AE14" i="45"/>
  <c r="AF14" i="45" s="1"/>
  <c r="AD13" i="45"/>
  <c r="AY11" i="45"/>
  <c r="BA11" i="45" s="1"/>
  <c r="AE11" i="45"/>
  <c r="AF11" i="45" s="1"/>
  <c r="AD10" i="45"/>
  <c r="JX15" i="45"/>
  <c r="LH11" i="45"/>
  <c r="LH14" i="45"/>
  <c r="LH17" i="45"/>
  <c r="LH20" i="45"/>
  <c r="EK8" i="47"/>
  <c r="AE9" i="45"/>
  <c r="AE20" i="45"/>
  <c r="AF20" i="45" s="1"/>
  <c r="AD19" i="45"/>
  <c r="AY18" i="45"/>
  <c r="BA18" i="45" s="1"/>
  <c r="AE18" i="45"/>
  <c r="AF18" i="45" s="1"/>
  <c r="DD16" i="45"/>
  <c r="DD8" i="45" s="1"/>
  <c r="JX13" i="45"/>
  <c r="HQ12" i="46"/>
  <c r="HQ10" i="46"/>
  <c r="AD21" i="45"/>
  <c r="JX12" i="45"/>
  <c r="BB11" i="46"/>
  <c r="DG19" i="46"/>
  <c r="EJ19" i="46"/>
  <c r="EK19" i="46" s="1"/>
  <c r="HN8" i="47"/>
  <c r="BA15" i="46"/>
  <c r="BB15" i="46" s="1"/>
  <c r="BA18" i="46"/>
  <c r="BB18" i="46" s="1"/>
  <c r="BL8" i="46"/>
  <c r="BN8" i="46" s="1"/>
  <c r="BA19" i="46"/>
  <c r="BB19" i="46" s="1"/>
  <c r="AN8" i="47"/>
  <c r="AP8" i="47" s="1"/>
  <c r="AG9" i="47"/>
  <c r="CQ8" i="47"/>
  <c r="CR8" i="47" s="1"/>
  <c r="EA8" i="47"/>
  <c r="EB8" i="47" s="1"/>
  <c r="FK9" i="46"/>
  <c r="N20" i="46"/>
  <c r="O20" i="46" s="1"/>
  <c r="IK8" i="46"/>
  <c r="HV8" i="47"/>
  <c r="HW9" i="47"/>
  <c r="R9" i="46"/>
  <c r="AZ16" i="46"/>
  <c r="BB16" i="46" s="1"/>
  <c r="BD8" i="46"/>
  <c r="BE8" i="46" s="1"/>
  <c r="D8" i="47"/>
  <c r="E8" i="47"/>
  <c r="F8" i="47" s="1"/>
  <c r="CZ8" i="47"/>
  <c r="DA8" i="47" s="1"/>
  <c r="DI8" i="47"/>
  <c r="DJ8" i="47" s="1"/>
  <c r="EJ9" i="46"/>
  <c r="EK9" i="46" s="1"/>
  <c r="AZ11" i="46"/>
  <c r="FC9" i="47"/>
  <c r="FU9" i="47"/>
  <c r="HN11" i="47"/>
  <c r="N11" i="46"/>
  <c r="O11" i="46" s="1"/>
  <c r="MJ8" i="47"/>
  <c r="AW8" i="47"/>
  <c r="M17" i="46"/>
  <c r="N18" i="46"/>
  <c r="O18" i="46" s="1"/>
  <c r="CF23" i="46"/>
  <c r="BH9" i="47"/>
  <c r="ET9" i="47"/>
  <c r="HW21" i="47"/>
  <c r="BE14" i="48"/>
  <c r="MS8" i="47"/>
  <c r="AZ21" i="46"/>
  <c r="BB21" i="46" s="1"/>
  <c r="HH12" i="46"/>
  <c r="BA20" i="46"/>
  <c r="BB20" i="46" s="1"/>
  <c r="EK9" i="47"/>
  <c r="GB8" i="47"/>
  <c r="GD8" i="47" s="1"/>
  <c r="GK8" i="47"/>
  <c r="GM8" i="47" s="1"/>
  <c r="GV9" i="47"/>
  <c r="HE9" i="47"/>
  <c r="IJ8" i="46"/>
  <c r="BE15" i="48"/>
  <c r="M8" i="47"/>
  <c r="N8" i="47"/>
  <c r="FB8" i="47"/>
  <c r="FC8" i="47" s="1"/>
  <c r="FJ8" i="47"/>
  <c r="FL8" i="47" s="1"/>
  <c r="FT8" i="47"/>
  <c r="FU8" i="47" s="1"/>
  <c r="N9" i="46"/>
  <c r="IO8" i="46"/>
  <c r="HW11" i="47"/>
  <c r="IO8" i="47"/>
  <c r="AZ15" i="46"/>
  <c r="CQ8" i="48"/>
  <c r="CR8" i="48" s="1"/>
  <c r="CR15" i="48"/>
  <c r="JY8" i="47"/>
  <c r="NT8" i="47"/>
  <c r="N12" i="46"/>
  <c r="O12" i="46" s="1"/>
  <c r="IL9" i="46"/>
  <c r="IL14" i="46"/>
  <c r="HU8" i="47"/>
  <c r="FO15" i="48"/>
  <c r="BE18" i="48"/>
  <c r="BE16" i="48"/>
  <c r="FO14" i="48"/>
  <c r="IF8" i="47"/>
  <c r="BC15" i="48"/>
  <c r="FM16" i="48"/>
  <c r="FM8" i="48" s="1"/>
  <c r="AM18" i="48"/>
  <c r="IV8" i="47"/>
  <c r="KH13" i="47"/>
  <c r="R8" i="51"/>
  <c r="CI9" i="48"/>
  <c r="FN16" i="48"/>
  <c r="IW8" i="47"/>
  <c r="OU10" i="47"/>
  <c r="FF16" i="48"/>
  <c r="AL8" i="48"/>
  <c r="AM8" i="48" s="1"/>
  <c r="JF8" i="47"/>
  <c r="JG8" i="47" s="1"/>
  <c r="PD11" i="47"/>
  <c r="AI8" i="51"/>
  <c r="AD11" i="48"/>
  <c r="FN12" i="48"/>
  <c r="FR15" i="48"/>
  <c r="JY9" i="47"/>
  <c r="OC10" i="47"/>
  <c r="PU8" i="47"/>
  <c r="PV8" i="47" s="1"/>
  <c r="N23" i="48"/>
  <c r="CZ8" i="48"/>
  <c r="DA8" i="48" s="1"/>
  <c r="KH9" i="47"/>
  <c r="LI9" i="47"/>
  <c r="MJ9" i="47"/>
  <c r="MS9" i="47"/>
  <c r="BC14" i="48"/>
  <c r="BC8" i="48" s="1"/>
  <c r="BE8" i="48" s="1"/>
  <c r="BQ22" i="48"/>
  <c r="DM23" i="48"/>
  <c r="DA10" i="48"/>
  <c r="BH9" i="48"/>
  <c r="IF9" i="47"/>
  <c r="IO9" i="47"/>
  <c r="CH21" i="48"/>
  <c r="QM8" i="47"/>
  <c r="QN8" i="47" s="1"/>
  <c r="AH8" i="51"/>
  <c r="DL8" i="48"/>
  <c r="DM8" i="48" s="1"/>
  <c r="LZ8" i="47"/>
  <c r="MA8" i="47" s="1"/>
  <c r="NT9" i="47"/>
  <c r="AY8" i="51"/>
  <c r="EC8" i="48"/>
  <c r="EE8" i="48" s="1"/>
  <c r="KP8" i="47"/>
  <c r="KQ8" i="47" s="1"/>
  <c r="KY8" i="47"/>
  <c r="KZ8" i="47" s="1"/>
  <c r="LQ8" i="47"/>
  <c r="LR8" i="47" s="1"/>
  <c r="NA8" i="47"/>
  <c r="NB8" i="47" s="1"/>
  <c r="OT8" i="47"/>
  <c r="OU8" i="47" s="1"/>
  <c r="V8" i="51"/>
  <c r="JS11" i="48"/>
  <c r="AS10" i="51"/>
  <c r="EK21" i="46"/>
  <c r="AQ8" i="51"/>
  <c r="EK16" i="46"/>
  <c r="EK10" i="46"/>
  <c r="EI8" i="46"/>
  <c r="EK12" i="46"/>
  <c r="EK14" i="46"/>
  <c r="EK18" i="46"/>
  <c r="AG18" i="51" l="1"/>
  <c r="AG11" i="51"/>
  <c r="AG10" i="51"/>
  <c r="AG20" i="51"/>
  <c r="AG12" i="51"/>
  <c r="AG16" i="51"/>
  <c r="AG17" i="51"/>
  <c r="AG19" i="51"/>
  <c r="AS8" i="51"/>
  <c r="X8" i="51"/>
  <c r="AG13" i="51"/>
  <c r="AG9" i="51"/>
  <c r="AG15" i="51"/>
  <c r="AE8" i="51"/>
  <c r="AF8" i="51"/>
  <c r="AJ8" i="51"/>
  <c r="O8" i="51"/>
  <c r="EJ8" i="46"/>
  <c r="EK8" i="46" s="1"/>
  <c r="FO16" i="48"/>
  <c r="IL8" i="46"/>
  <c r="HP20" i="45"/>
  <c r="AFB8" i="33"/>
  <c r="ACQ8" i="28"/>
  <c r="RX8" i="28"/>
  <c r="QN8" i="33"/>
  <c r="PV8" i="33"/>
  <c r="HP9" i="45"/>
  <c r="HO8" i="45"/>
  <c r="AFB8" i="28"/>
  <c r="DS8" i="33"/>
  <c r="DI21" i="48"/>
  <c r="CI21" i="48"/>
  <c r="Q21" i="48"/>
  <c r="CH8" i="48"/>
  <c r="CI8" i="48" s="1"/>
  <c r="N21" i="48"/>
  <c r="FL9" i="46"/>
  <c r="FK8" i="46"/>
  <c r="FL8" i="46" s="1"/>
  <c r="AE8" i="45"/>
  <c r="AF9" i="45"/>
  <c r="BA8" i="46"/>
  <c r="BB8" i="46" s="1"/>
  <c r="AF19" i="45"/>
  <c r="LG8" i="45"/>
  <c r="LH8" i="45" s="1"/>
  <c r="AHM8" i="33"/>
  <c r="AEH8" i="28"/>
  <c r="AEJ8" i="28" s="1"/>
  <c r="ABP8" i="28"/>
  <c r="IX8" i="33"/>
  <c r="NB8" i="28"/>
  <c r="N8" i="46"/>
  <c r="O9" i="46"/>
  <c r="AF12" i="45"/>
  <c r="FK9" i="45"/>
  <c r="FJ8" i="45"/>
  <c r="FK8" i="45" s="1"/>
  <c r="AKG8" i="28"/>
  <c r="AGU9" i="28"/>
  <c r="AGT8" i="28"/>
  <c r="AGU8" i="28" s="1"/>
  <c r="M8" i="46"/>
  <c r="O17" i="46"/>
  <c r="JX8" i="45"/>
  <c r="HP13" i="45"/>
  <c r="AIL8" i="28"/>
  <c r="AIN8" i="28"/>
  <c r="SG8" i="28"/>
  <c r="PM8" i="33"/>
  <c r="LR8" i="33"/>
  <c r="DF9" i="45"/>
  <c r="DE8" i="45"/>
  <c r="DF8" i="45" s="1"/>
  <c r="HP10" i="45"/>
  <c r="AIC8" i="28"/>
  <c r="AHV9" i="28"/>
  <c r="AFW8" i="28"/>
  <c r="AAF8" i="28"/>
  <c r="AF15" i="45"/>
  <c r="AF10" i="45"/>
  <c r="AFT12" i="28"/>
  <c r="AGC9" i="28"/>
  <c r="AGB8" i="28"/>
  <c r="AGC8" i="28" s="1"/>
  <c r="AID8" i="28"/>
  <c r="AIE8" i="28" s="1"/>
  <c r="AFS8" i="28"/>
  <c r="AFT8" i="28" s="1"/>
  <c r="AFT9" i="28"/>
  <c r="ABF8" i="28"/>
  <c r="ABG8" i="28" s="1"/>
  <c r="ZE9" i="28"/>
  <c r="ZD8" i="28"/>
  <c r="ZE8" i="28" s="1"/>
  <c r="VS8" i="28"/>
  <c r="O8" i="47"/>
  <c r="AD8" i="45"/>
  <c r="AFB9" i="28"/>
  <c r="AEZ8" i="28"/>
  <c r="AHD9" i="28"/>
  <c r="AHC8" i="28"/>
  <c r="AHD8" i="28" s="1"/>
  <c r="AAX9" i="28"/>
  <c r="AAW8" i="28"/>
  <c r="AAX8" i="28" s="1"/>
  <c r="ABY12" i="28"/>
  <c r="ZN8" i="33"/>
  <c r="PD8" i="33"/>
  <c r="HP19" i="45"/>
  <c r="AGL9" i="28"/>
  <c r="AEY8" i="28"/>
  <c r="VA8" i="28"/>
  <c r="RO8" i="28"/>
  <c r="HN8" i="45"/>
  <c r="AGO8" i="28"/>
  <c r="AFK9" i="28"/>
  <c r="GD8" i="28"/>
  <c r="AES9" i="28"/>
  <c r="AEQ8" i="28"/>
  <c r="AES8" i="28" s="1"/>
  <c r="WK9" i="28"/>
  <c r="WJ8" i="28"/>
  <c r="WK8" i="28" s="1"/>
  <c r="FO12" i="48"/>
  <c r="FN8" i="48"/>
  <c r="FO8" i="48" s="1"/>
  <c r="IX8" i="47"/>
  <c r="HW8" i="47"/>
  <c r="AY8" i="45"/>
  <c r="BA8" i="45" s="1"/>
  <c r="AF16" i="45"/>
  <c r="AEJ9" i="28"/>
  <c r="AGL8" i="28"/>
  <c r="AGC8" i="33"/>
  <c r="ADQ8" i="28"/>
  <c r="ADR8" i="28" s="1"/>
  <c r="AG8" i="51" l="1"/>
  <c r="HP8" i="45"/>
  <c r="O8" i="46"/>
  <c r="AF8" i="45"/>
  <c r="O21" i="48"/>
  <c r="N8" i="48"/>
  <c r="O8" i="48" s="1"/>
  <c r="R21" i="48"/>
  <c r="Q8" i="48"/>
  <c r="R8" i="48" s="1"/>
  <c r="DJ21" i="48"/>
  <c r="DI8" i="48"/>
  <c r="DJ8" i="48" s="1"/>
</calcChain>
</file>

<file path=xl/comments1.xml><?xml version="1.0" encoding="utf-8"?>
<comments xmlns="http://schemas.openxmlformats.org/spreadsheetml/2006/main">
  <authors>
    <author>Nhun Nhun</author>
  </authors>
  <commentList>
    <comment ref="G13" authorId="0" shapeId="0">
      <text>
        <r>
          <rPr>
            <b/>
            <sz val="9"/>
            <color indexed="81"/>
            <rFont val="Tahoma"/>
            <family val="2"/>
          </rPr>
          <t>BỎ 8 HS</t>
        </r>
      </text>
    </comment>
    <comment ref="P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Y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AH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AQ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AZ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BI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BR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CA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CJ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CS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DB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DK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DT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EC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EL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EU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FD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FM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FV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GE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GN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GW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HF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HO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HX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IG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</commentList>
</comments>
</file>

<file path=xl/comments2.xml><?xml version="1.0" encoding="utf-8"?>
<comments xmlns="http://schemas.openxmlformats.org/spreadsheetml/2006/main">
  <authors>
    <author>Nhun Nhun</author>
  </authors>
  <commentList>
    <comment ref="DB8" authorId="0" shapeId="0">
      <text>
        <r>
          <rPr>
            <b/>
            <sz val="9"/>
            <color indexed="81"/>
            <rFont val="Tahoma"/>
            <family val="2"/>
          </rPr>
          <t>qua 67 1 người mới ko làm còn 67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C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L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U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D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M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V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E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N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W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F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O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X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G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P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Y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H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Q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Z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I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R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A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J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S10" authorId="0" shapeId="0">
      <text>
        <r>
          <rPr>
            <b/>
            <sz val="9"/>
            <color indexed="81"/>
            <rFont val="Tahoma"/>
            <family val="2"/>
          </rPr>
          <t xml:space="preserve">1 người về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BỎ 8 HS</t>
        </r>
      </text>
    </comment>
    <comment ref="P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Y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AH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AQ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AZ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BI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BR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CA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CJ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CS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DB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DK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DT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EC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EL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EU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FD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FM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FV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GE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GN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GW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HF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HO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HX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IG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IP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IY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JH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JQ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JZ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KI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KR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LA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LJ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LS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MB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MK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MT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NC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NL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NU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OD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OM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OV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PE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PN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PW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QF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QO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QX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RG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RP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RY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SH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SQ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SZ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TI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TR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UA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UJ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US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  <comment ref="VB13" authorId="0" shapeId="0">
      <text>
        <r>
          <rPr>
            <b/>
            <sz val="9"/>
            <color indexed="81"/>
            <rFont val="Tahoma"/>
            <family val="2"/>
          </rPr>
          <t>BỎ 5 HS</t>
        </r>
      </text>
    </comment>
  </commentList>
</comments>
</file>

<file path=xl/sharedStrings.xml><?xml version="1.0" encoding="utf-8"?>
<sst xmlns="http://schemas.openxmlformats.org/spreadsheetml/2006/main" count="7520" uniqueCount="372">
  <si>
    <t>Giới tính</t>
  </si>
  <si>
    <t>Ngày sinh</t>
  </si>
  <si>
    <t>Tuổi</t>
  </si>
  <si>
    <t>M</t>
  </si>
  <si>
    <t>P</t>
  </si>
  <si>
    <t>Q</t>
  </si>
  <si>
    <t>Tỉ lệ</t>
  </si>
  <si>
    <t>BP</t>
  </si>
  <si>
    <t>NetViet</t>
  </si>
  <si>
    <t>WW(HM)</t>
  </si>
  <si>
    <t>ATM</t>
  </si>
  <si>
    <t>Minh Đức</t>
  </si>
  <si>
    <t>Nhân lực Việt</t>
  </si>
  <si>
    <t>Ca ngày</t>
  </si>
  <si>
    <t>Đi làm</t>
  </si>
  <si>
    <t>No</t>
    <phoneticPr fontId="3" type="noConversion"/>
  </si>
  <si>
    <t>Vendor</t>
    <phoneticPr fontId="3" type="noConversion"/>
  </si>
  <si>
    <t>Ca đêm</t>
  </si>
  <si>
    <t>Số lượng</t>
  </si>
  <si>
    <t>HLM</t>
    <phoneticPr fontId="3" type="noConversion"/>
  </si>
  <si>
    <t>Tổng</t>
  </si>
  <si>
    <t>Nguyễn Thị Hồng</t>
  </si>
  <si>
    <t>Nguyễn Thị Điệp</t>
  </si>
  <si>
    <t>Đinh Thị Hiền</t>
  </si>
  <si>
    <t>Dương Thị Liễu</t>
  </si>
  <si>
    <t>Vendor</t>
  </si>
  <si>
    <t>STT</t>
  </si>
  <si>
    <t>An Phát</t>
  </si>
  <si>
    <t>HL Việt Nam</t>
  </si>
  <si>
    <t>Name</t>
  </si>
  <si>
    <t>Main</t>
  </si>
  <si>
    <t>Start date</t>
  </si>
  <si>
    <t>Total</t>
  </si>
  <si>
    <t>Báo cáo tỉ lệ đi làm thời vụ</t>
  </si>
  <si>
    <t>Main (D)</t>
  </si>
  <si>
    <t>Nguyễn Thị Ý</t>
  </si>
  <si>
    <t>Lưu Thị Chuyên</t>
  </si>
  <si>
    <t>Triệu Thị Nhiên</t>
  </si>
  <si>
    <t>Triệu Thị Loan</t>
  </si>
  <si>
    <t xml:space="preserve">Vi Thị Tuyển </t>
  </si>
  <si>
    <t>Trương Thị Nụ</t>
  </si>
  <si>
    <t>Thèn Thị Mai</t>
  </si>
  <si>
    <t>Nghiêm Văn Vững</t>
  </si>
  <si>
    <t>Lê Trịnh Hoàng</t>
  </si>
  <si>
    <t>Linh Thị Nga</t>
  </si>
  <si>
    <t>25021362TM</t>
  </si>
  <si>
    <t>25020497HU</t>
  </si>
  <si>
    <t>Ngô Thị Liên</t>
  </si>
  <si>
    <t>ID Mới</t>
  </si>
  <si>
    <t>24011670HM</t>
  </si>
  <si>
    <t>24031685HL</t>
  </si>
  <si>
    <t>24041878HM</t>
  </si>
  <si>
    <t>24090274MD</t>
  </si>
  <si>
    <t>24091257TM</t>
  </si>
  <si>
    <t>24121321TM</t>
  </si>
  <si>
    <t>24120341HU</t>
  </si>
  <si>
    <t>24121330TM</t>
  </si>
  <si>
    <t>24120357HU</t>
  </si>
  <si>
    <t>24120377HU</t>
  </si>
  <si>
    <t>24120382HU</t>
  </si>
  <si>
    <t>25022369HM</t>
  </si>
  <si>
    <t>25032427HM</t>
  </si>
  <si>
    <t>Bùi Thị Hồng</t>
  </si>
  <si>
    <t>25032130HL</t>
  </si>
  <si>
    <t>Hoàng Văn Tài</t>
  </si>
  <si>
    <t>25030563HU</t>
  </si>
  <si>
    <t>Nguyễn Thúy Hà</t>
  </si>
  <si>
    <t>ATK</t>
  </si>
  <si>
    <t xml:space="preserve">Ca ngày </t>
  </si>
  <si>
    <t>25032457HM</t>
  </si>
  <si>
    <t>Trần Thị Tiếp</t>
  </si>
  <si>
    <t>Báo cáo tỉ lệ đi làm thời vụ BP Sản xuất</t>
  </si>
  <si>
    <t>25030584HU</t>
  </si>
  <si>
    <t>Hoàng Thị Dần</t>
  </si>
  <si>
    <t>Lương Thị Tuyết Mây</t>
  </si>
  <si>
    <t>25030459MD</t>
  </si>
  <si>
    <t xml:space="preserve">Trần Thị Mạnh </t>
  </si>
  <si>
    <t>25030460MD</t>
  </si>
  <si>
    <t>25030466MD</t>
  </si>
  <si>
    <t>Nguyễn Đức Minh</t>
  </si>
  <si>
    <t>Bế Thị Xinh</t>
  </si>
  <si>
    <t>25030472MD</t>
  </si>
  <si>
    <t>Nông Thị Hồng</t>
  </si>
  <si>
    <t>25032497HM</t>
  </si>
  <si>
    <t>25032167HL</t>
  </si>
  <si>
    <t>Chu Đức Tranh</t>
  </si>
  <si>
    <t>CIC</t>
  </si>
  <si>
    <t>25030638HU</t>
  </si>
  <si>
    <t>Ngô Thị  Hương</t>
  </si>
  <si>
    <t>Nguyễn Ngọc Ánh</t>
  </si>
  <si>
    <t>25040492MD</t>
  </si>
  <si>
    <t>Lý Thị Thẹo</t>
  </si>
  <si>
    <t>25040614IC</t>
  </si>
  <si>
    <t>Hoàng Thị Hiền</t>
  </si>
  <si>
    <t>25040703HU</t>
  </si>
  <si>
    <t>Tạ Thị Phương Quỳnh</t>
  </si>
  <si>
    <t>25042587HM</t>
  </si>
  <si>
    <t>Phạm Thị Ngọc</t>
  </si>
  <si>
    <t>25040118TK</t>
  </si>
  <si>
    <t>Nguyễn Thị Tuất</t>
  </si>
  <si>
    <t>25040726HU</t>
  </si>
  <si>
    <t>Nguyễn Thị Mây</t>
  </si>
  <si>
    <t>25042593HM</t>
  </si>
  <si>
    <t>Hà Ngọc Lệ</t>
  </si>
  <si>
    <t>ABC</t>
  </si>
  <si>
    <t>25040503MD</t>
  </si>
  <si>
    <t>Hoàng Thị Thắng</t>
  </si>
  <si>
    <t>25040754HU</t>
  </si>
  <si>
    <t>Chu Thị Phương</t>
  </si>
  <si>
    <t>25040755HU</t>
  </si>
  <si>
    <t>Lường Thị Nụ</t>
  </si>
  <si>
    <t>25040756HU</t>
  </si>
  <si>
    <t>Lường Thị Tám</t>
  </si>
  <si>
    <t>Nhat Minh</t>
  </si>
  <si>
    <t>Trần Quang Huy</t>
  </si>
  <si>
    <t>Nguyễn Minh Trường</t>
  </si>
  <si>
    <t>25050045NM</t>
  </si>
  <si>
    <t xml:space="preserve">Dương Thị Thiết </t>
  </si>
  <si>
    <t>25050046NM</t>
  </si>
  <si>
    <t xml:space="preserve">Nguyễn Thị Linh </t>
  </si>
  <si>
    <t>25050048NM</t>
  </si>
  <si>
    <t>Nguyễn Thị Như Quỳnh</t>
  </si>
  <si>
    <t>25050049NM</t>
  </si>
  <si>
    <t xml:space="preserve">Nguyễn Thị Minh Thu </t>
  </si>
  <si>
    <t>25050050NM</t>
  </si>
  <si>
    <t>Nguyễn Huyền Trang</t>
  </si>
  <si>
    <t>25050509MD</t>
  </si>
  <si>
    <t>Dương Thị Hải</t>
  </si>
  <si>
    <t>25050510MD</t>
  </si>
  <si>
    <t>Phùng Thị Hoa</t>
  </si>
  <si>
    <t>25050511MD</t>
  </si>
  <si>
    <t>Trần Thị Thắng</t>
  </si>
  <si>
    <t>25050051NM</t>
  </si>
  <si>
    <t>25051999NE</t>
  </si>
  <si>
    <t>Nguyễn Thu Hương</t>
  </si>
  <si>
    <t xml:space="preserve">Nguyễn Đăng Trung </t>
  </si>
  <si>
    <t>25050635IC</t>
  </si>
  <si>
    <t>Đàm Thị Quyền</t>
  </si>
  <si>
    <t>25050636IC</t>
  </si>
  <si>
    <t>Nông Xuân Đạt</t>
  </si>
  <si>
    <t>25050814HU</t>
  </si>
  <si>
    <t>Lâm Thị Ba</t>
  </si>
  <si>
    <t>25050815HU</t>
  </si>
  <si>
    <t>Hà Thị Sâm</t>
  </si>
  <si>
    <t>25050816HU</t>
  </si>
  <si>
    <t>25050015BC</t>
  </si>
  <si>
    <t>Nguyễn Thị Đào</t>
  </si>
  <si>
    <t>25052002NE</t>
  </si>
  <si>
    <t>Nguyễn Văn Cường</t>
  </si>
  <si>
    <t>25052006NE</t>
  </si>
  <si>
    <t>Đào Thị Trà My</t>
  </si>
  <si>
    <t>25052007NE</t>
  </si>
  <si>
    <t>Trần Thị Thanh Thủy</t>
  </si>
  <si>
    <t>25052672HM</t>
  </si>
  <si>
    <t>Tạ Thanh Tùng</t>
  </si>
  <si>
    <t>25052673HM</t>
  </si>
  <si>
    <t>Hà Quốc Khánh</t>
  </si>
  <si>
    <t>25050019BC</t>
  </si>
  <si>
    <t>Ngô Thị Tình</t>
  </si>
  <si>
    <t>25052012NE</t>
  </si>
  <si>
    <t>Vũ Thị Phương Thùy</t>
  </si>
  <si>
    <t>25052013NE</t>
  </si>
  <si>
    <t>Nguyễn Văn Duy</t>
  </si>
  <si>
    <t>25052014NE</t>
  </si>
  <si>
    <t>25050652IC</t>
  </si>
  <si>
    <t>Tạ Trà My</t>
  </si>
  <si>
    <t>25050653IC</t>
  </si>
  <si>
    <t>Hoàng Thị Yên</t>
  </si>
  <si>
    <t>25050654IC</t>
  </si>
  <si>
    <t>Hà Hoàng Linh</t>
  </si>
  <si>
    <t>25050655IC</t>
  </si>
  <si>
    <t>Dương Quang Anh</t>
  </si>
  <si>
    <t>25050656IC</t>
  </si>
  <si>
    <t>Phạm Đình Thêm</t>
  </si>
  <si>
    <t>25050657IC</t>
  </si>
  <si>
    <t>Hoàng Minh Tú</t>
  </si>
  <si>
    <t>25050658IC</t>
  </si>
  <si>
    <t>Ngô Đức Duy</t>
  </si>
  <si>
    <t>25052684HM</t>
  </si>
  <si>
    <t>Lê Anh Đức</t>
  </si>
  <si>
    <t>25052686HM</t>
  </si>
  <si>
    <t>Dương Văn Huy</t>
  </si>
  <si>
    <t>25050843HU</t>
  </si>
  <si>
    <t>Vũ Thị Ngà</t>
  </si>
  <si>
    <t>25050846HU</t>
  </si>
  <si>
    <t>Nguyễn Văn Khải</t>
  </si>
  <si>
    <t>25050001WN</t>
  </si>
  <si>
    <t>Nông Ích Thiệu</t>
  </si>
  <si>
    <t>25050002WN</t>
  </si>
  <si>
    <t>Triệu Thị Xuyến</t>
  </si>
  <si>
    <t>25050003WN</t>
  </si>
  <si>
    <t>Hoàng Thị Hằng</t>
  </si>
  <si>
    <t>25052018NE</t>
  </si>
  <si>
    <t>Nịnh Thị Sao</t>
  </si>
  <si>
    <t>25052019NE</t>
  </si>
  <si>
    <t>Đàm Thị Thanh Như</t>
  </si>
  <si>
    <t>25052020NE</t>
  </si>
  <si>
    <t xml:space="preserve">Dương Minh Hiếu  </t>
  </si>
  <si>
    <t>25052021NE</t>
  </si>
  <si>
    <t>Nguyễn Thị Tuệ Minh</t>
  </si>
  <si>
    <t>25052022NE</t>
  </si>
  <si>
    <t>Lê Hà Kim</t>
  </si>
  <si>
    <t>25052025NE</t>
  </si>
  <si>
    <t xml:space="preserve">Nguyễn Văn Bắc </t>
  </si>
  <si>
    <t>25052026NE</t>
  </si>
  <si>
    <t xml:space="preserve">Dương Thanh Hoàn </t>
  </si>
  <si>
    <t>25052027NE</t>
  </si>
  <si>
    <t xml:space="preserve">Trương Văn Duy </t>
  </si>
  <si>
    <t>25052028NE</t>
  </si>
  <si>
    <t>Dương Quang Minh</t>
  </si>
  <si>
    <t>25052246HL</t>
  </si>
  <si>
    <t>Lê Vũ Anh Thư</t>
  </si>
  <si>
    <t>25050664IC</t>
  </si>
  <si>
    <t xml:space="preserve">Hà Hoàng Nam </t>
  </si>
  <si>
    <t>25050665IC</t>
  </si>
  <si>
    <t>Nguyễn Thị Hồng Nhung</t>
  </si>
  <si>
    <t>25050667IC</t>
  </si>
  <si>
    <t>Dương Hải Anh</t>
  </si>
  <si>
    <t>25050668IC</t>
  </si>
  <si>
    <t>Lò Kim Lan</t>
  </si>
  <si>
    <t>25050669IC</t>
  </si>
  <si>
    <t xml:space="preserve">Hoàng Xuân Hảo </t>
  </si>
  <si>
    <t>25050193TK</t>
  </si>
  <si>
    <t>Đinh Thị Phương</t>
  </si>
  <si>
    <t>25050194TK</t>
  </si>
  <si>
    <t>Hà Việt Đức</t>
  </si>
  <si>
    <t>25052687HM</t>
  </si>
  <si>
    <t xml:space="preserve">Đặng Thanh Hải </t>
  </si>
  <si>
    <t>25052688HM</t>
  </si>
  <si>
    <t>Trần Tuấn Anh</t>
  </si>
  <si>
    <t>25052689HM</t>
  </si>
  <si>
    <t>Lưu Hoàng Phong</t>
  </si>
  <si>
    <t>25052690HM</t>
  </si>
  <si>
    <t>Hà Thị Hà My</t>
  </si>
  <si>
    <t>25052691HM</t>
  </si>
  <si>
    <t>Dương Thị Thanh Huyền</t>
  </si>
  <si>
    <t>25050854HU</t>
  </si>
  <si>
    <t>Hứa Đức Khanh</t>
  </si>
  <si>
    <t>25050855HU</t>
  </si>
  <si>
    <t>Lường Thị Chín</t>
  </si>
  <si>
    <t>25050856HU</t>
  </si>
  <si>
    <t>Đặng Thị Hằng</t>
  </si>
  <si>
    <t>25050857HU</t>
  </si>
  <si>
    <t>Hoàng Trọng Nghĩa</t>
  </si>
  <si>
    <t>25050858HU</t>
  </si>
  <si>
    <t>Triệu Thị Mến</t>
  </si>
  <si>
    <t>25050859HU</t>
  </si>
  <si>
    <t>Vũ Đình Phi</t>
  </si>
  <si>
    <t>25050860HU</t>
  </si>
  <si>
    <t>Trần Thu Hà</t>
  </si>
  <si>
    <t>25051410TM</t>
  </si>
  <si>
    <t>25051411TM</t>
  </si>
  <si>
    <t>Diệp Quốc Linh</t>
  </si>
  <si>
    <t>WW(TT)</t>
  </si>
  <si>
    <t>25050008WN</t>
  </si>
  <si>
    <t>Hoàng Văn Thoại</t>
  </si>
  <si>
    <t>25050020BC</t>
  </si>
  <si>
    <t>Hoàng Quang Huy</t>
  </si>
  <si>
    <t>25050052NM</t>
  </si>
  <si>
    <t>Nguyễn Quang Huyên</t>
  </si>
  <si>
    <t>25050672IC</t>
  </si>
  <si>
    <t xml:space="preserve">Hoàng Kim Duy </t>
  </si>
  <si>
    <t>25050673IC</t>
  </si>
  <si>
    <t xml:space="preserve">Trần Đoàn Long Nhật </t>
  </si>
  <si>
    <t>25050674IC</t>
  </si>
  <si>
    <t xml:space="preserve">Hoàng Anh Nhật </t>
  </si>
  <si>
    <t>25050675IC</t>
  </si>
  <si>
    <t xml:space="preserve">Phan Văn Quyến </t>
  </si>
  <si>
    <t>25052699HM</t>
  </si>
  <si>
    <t>Nguyễn Đức Duy</t>
  </si>
  <si>
    <t>25050862HU</t>
  </si>
  <si>
    <t>25050864HU</t>
  </si>
  <si>
    <t>Nguyễn Thị Thảo</t>
  </si>
  <si>
    <t>25050203TK</t>
  </si>
  <si>
    <t>Ma Đức Thắng</t>
  </si>
  <si>
    <t>25050204TK</t>
  </si>
  <si>
    <t>Dương Thị Cẩm Tú</t>
  </si>
  <si>
    <t>25050009WN</t>
  </si>
  <si>
    <t>Triệu Phúc Quân</t>
  </si>
  <si>
    <t>25052254HL</t>
  </si>
  <si>
    <t>Nguyễn Thị Ly</t>
  </si>
  <si>
    <t>25052255HL</t>
  </si>
  <si>
    <t>Dương Thị Sao Băng</t>
  </si>
  <si>
    <t>25050011WN</t>
  </si>
  <si>
    <t>Nguyễn Thị Mai</t>
  </si>
  <si>
    <t>25050012WN</t>
  </si>
  <si>
    <t>Nguyễn Phương Lan</t>
  </si>
  <si>
    <t>25052257HL</t>
  </si>
  <si>
    <t>25052258HL</t>
  </si>
  <si>
    <t>Chu Bảo Ngọc</t>
  </si>
  <si>
    <t>25052259HL</t>
  </si>
  <si>
    <t>Nguyễn Thùy Linh</t>
  </si>
  <si>
    <t>25052260HL</t>
  </si>
  <si>
    <t>Nguyễn Phương Oanh</t>
  </si>
  <si>
    <t>25052261HL</t>
  </si>
  <si>
    <t>Trần Hà Anh</t>
  </si>
  <si>
    <t>25052262HL</t>
  </si>
  <si>
    <t>Dương Thị Thảo</t>
  </si>
  <si>
    <t>25052263HL</t>
  </si>
  <si>
    <t>Nguyễn Thị Mai Hương</t>
  </si>
  <si>
    <t>25052705HM</t>
  </si>
  <si>
    <t>Dương Thị Phương</t>
  </si>
  <si>
    <t>25052706HM</t>
  </si>
  <si>
    <t>Nguyễn Hải Đăng</t>
  </si>
  <si>
    <t>25052707HM</t>
  </si>
  <si>
    <t>Dương Đình Trung</t>
  </si>
  <si>
    <t>25050871HU</t>
  </si>
  <si>
    <t>Đỗ Đăng Việt</t>
  </si>
  <si>
    <t>Row Labels</t>
  </si>
  <si>
    <t>(blank)</t>
  </si>
  <si>
    <t>Grand Total</t>
  </si>
  <si>
    <t>HM</t>
  </si>
  <si>
    <t>HL</t>
  </si>
  <si>
    <t>MD</t>
  </si>
  <si>
    <t>TM</t>
  </si>
  <si>
    <t>NE</t>
  </si>
  <si>
    <t>HU</t>
  </si>
  <si>
    <t>TK</t>
  </si>
  <si>
    <t>IC</t>
  </si>
  <si>
    <t>BC</t>
  </si>
  <si>
    <t>NM</t>
  </si>
  <si>
    <t>WN</t>
  </si>
  <si>
    <t>Count of STT</t>
  </si>
  <si>
    <t>Nữ</t>
  </si>
  <si>
    <t xml:space="preserve">Nữ </t>
  </si>
  <si>
    <t>22/04/1984</t>
  </si>
  <si>
    <t>29/05/1984</t>
  </si>
  <si>
    <t>14/07/2006</t>
  </si>
  <si>
    <t>Nam</t>
  </si>
  <si>
    <t>29/09/1979</t>
  </si>
  <si>
    <t>18/10/2006</t>
  </si>
  <si>
    <t>21/11/2004</t>
  </si>
  <si>
    <t>Trần Đoàn Long Nhật</t>
  </si>
  <si>
    <t>Hoàng Kim Duy</t>
  </si>
  <si>
    <t>Hoàng Anh Nhật</t>
  </si>
  <si>
    <t xml:space="preserve">        </t>
  </si>
  <si>
    <t>MAX</t>
  </si>
  <si>
    <t>QTC</t>
  </si>
  <si>
    <t>HLM</t>
    <phoneticPr fontId="3" type="noConversion"/>
  </si>
  <si>
    <t>W2/T8</t>
  </si>
  <si>
    <t>W1/T8</t>
  </si>
  <si>
    <t>Tháng 08</t>
  </si>
  <si>
    <t>Vendor</t>
    <phoneticPr fontId="3" type="noConversion"/>
  </si>
  <si>
    <t>No</t>
    <phoneticPr fontId="3" type="noConversion"/>
  </si>
  <si>
    <t>i</t>
  </si>
  <si>
    <t>h</t>
  </si>
  <si>
    <t>g</t>
  </si>
  <si>
    <t>f</t>
  </si>
  <si>
    <t>e</t>
  </si>
  <si>
    <t>d</t>
  </si>
  <si>
    <t>c</t>
  </si>
  <si>
    <t>b</t>
  </si>
  <si>
    <t>a</t>
  </si>
  <si>
    <t>W3/T8</t>
  </si>
  <si>
    <t>W4/T8</t>
  </si>
  <si>
    <t>W5/T8</t>
  </si>
  <si>
    <t>Tháng 01</t>
  </si>
  <si>
    <t>Tháng 02</t>
  </si>
  <si>
    <t>Tháng 03</t>
  </si>
  <si>
    <t>Hải Nam</t>
  </si>
  <si>
    <t>Tháng 04</t>
  </si>
  <si>
    <t>Tháng 05</t>
  </si>
  <si>
    <t>Tháng 06</t>
  </si>
  <si>
    <t>Tháng 07</t>
  </si>
  <si>
    <t>Tháng 09</t>
  </si>
  <si>
    <t>W2/T9</t>
  </si>
  <si>
    <t>W3/T9</t>
  </si>
  <si>
    <t>Tháng 10</t>
  </si>
  <si>
    <t>W4/T9</t>
  </si>
  <si>
    <t>Viet Work</t>
  </si>
  <si>
    <t>W1/T1</t>
  </si>
  <si>
    <t>Báo cáo tỉ lệ đi làm thời vụ TT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</si>
</sst>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/mm/yyyy;@"/>
    <numFmt numFmtId="165" formatCode="dd/mm"/>
    <numFmt numFmtId="166" formatCode="dd\.mm\.yyyy;@"/>
    <numFmt numFmtId="167" formatCode="[$-409]d\-mmm\-yy;@"/>
    <numFmt numFmtId="168" formatCode="0.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0"/>
      <color theme="1"/>
      <name val="Calibri"/>
      <family val="3"/>
      <charset val="129"/>
      <scheme val="minor"/>
    </font>
    <font>
      <sz val="11"/>
      <color indexed="8"/>
      <name val="Calibri"/>
      <family val="2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u/>
      <sz val="2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Calibri"/>
      <family val="2"/>
    </font>
    <font>
      <sz val="10"/>
      <name val="Helv"/>
      <family val="2"/>
    </font>
    <font>
      <sz val="10"/>
      <name val="VNI-Times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rgb="FFFF0000"/>
      <name val="Calibri"/>
      <family val="2"/>
    </font>
    <font>
      <sz val="12"/>
      <color theme="0"/>
      <name val="Times New Roman"/>
      <family val="2"/>
    </font>
    <font>
      <b/>
      <u/>
      <sz val="20"/>
      <color theme="0"/>
      <name val="Times New Roman"/>
      <family val="2"/>
    </font>
    <font>
      <b/>
      <u/>
      <sz val="20"/>
      <color theme="1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7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167" fontId="18" fillId="0" borderId="0"/>
    <xf numFmtId="0" fontId="19" fillId="0" borderId="0"/>
    <xf numFmtId="0" fontId="20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</cellStyleXfs>
  <cellXfs count="256">
    <xf numFmtId="0" fontId="0" fillId="0" borderId="0" xfId="0"/>
    <xf numFmtId="164" fontId="0" fillId="0" borderId="0" xfId="0" applyNumberFormat="1"/>
    <xf numFmtId="0" fontId="6" fillId="0" borderId="1" xfId="0" applyFont="1" applyBorder="1"/>
    <xf numFmtId="0" fontId="0" fillId="0" borderId="0" xfId="0" applyAlignment="1">
      <alignment horizontal="center" vertical="center"/>
    </xf>
    <xf numFmtId="49" fontId="6" fillId="3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10" fillId="0" borderId="0" xfId="4"/>
    <xf numFmtId="0" fontId="10" fillId="0" borderId="0" xfId="4" applyAlignment="1">
      <alignment vertical="center"/>
    </xf>
    <xf numFmtId="0" fontId="10" fillId="3" borderId="0" xfId="4" applyFill="1"/>
    <xf numFmtId="166" fontId="0" fillId="3" borderId="1" xfId="0" applyNumberFormat="1" applyFill="1" applyBorder="1" applyAlignment="1">
      <alignment horizontal="left"/>
    </xf>
    <xf numFmtId="0" fontId="11" fillId="0" borderId="11" xfId="4" applyFont="1" applyBorder="1" applyAlignment="1">
      <alignment horizontal="center" vertical="center"/>
    </xf>
    <xf numFmtId="0" fontId="13" fillId="3" borderId="17" xfId="4" applyFont="1" applyFill="1" applyBorder="1" applyAlignment="1">
      <alignment horizontal="center" vertical="center"/>
    </xf>
    <xf numFmtId="0" fontId="11" fillId="0" borderId="13" xfId="4" applyFont="1" applyBorder="1" applyAlignment="1">
      <alignment horizontal="center" vertical="center"/>
    </xf>
    <xf numFmtId="0" fontId="14" fillId="3" borderId="18" xfId="4" applyFont="1" applyFill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/>
    </xf>
    <xf numFmtId="0" fontId="11" fillId="3" borderId="21" xfId="4" applyFont="1" applyFill="1" applyBorder="1" applyAlignment="1">
      <alignment horizontal="center" vertical="center"/>
    </xf>
    <xf numFmtId="0" fontId="11" fillId="3" borderId="22" xfId="4" applyFont="1" applyFill="1" applyBorder="1" applyAlignment="1">
      <alignment horizontal="center" vertical="center"/>
    </xf>
    <xf numFmtId="0" fontId="11" fillId="3" borderId="11" xfId="4" applyFont="1" applyFill="1" applyBorder="1" applyAlignment="1">
      <alignment horizontal="center" vertical="center"/>
    </xf>
    <xf numFmtId="0" fontId="11" fillId="3" borderId="13" xfId="4" applyFont="1" applyFill="1" applyBorder="1" applyAlignment="1">
      <alignment horizontal="center" vertical="center"/>
    </xf>
    <xf numFmtId="0" fontId="12" fillId="3" borderId="19" xfId="4" applyFont="1" applyFill="1" applyBorder="1" applyAlignment="1">
      <alignment horizontal="center" vertical="center"/>
    </xf>
    <xf numFmtId="0" fontId="12" fillId="3" borderId="20" xfId="4" applyFont="1" applyFill="1" applyBorder="1" applyAlignment="1">
      <alignment horizontal="center" vertical="center"/>
    </xf>
    <xf numFmtId="0" fontId="2" fillId="0" borderId="0" xfId="4" applyFont="1" applyAlignment="1">
      <alignment horizontal="left" vertical="center"/>
    </xf>
    <xf numFmtId="0" fontId="15" fillId="0" borderId="0" xfId="4" applyFont="1"/>
    <xf numFmtId="9" fontId="12" fillId="0" borderId="12" xfId="5" applyFont="1" applyFill="1" applyBorder="1" applyAlignment="1">
      <alignment horizontal="center" vertical="center"/>
    </xf>
    <xf numFmtId="9" fontId="12" fillId="0" borderId="14" xfId="5" applyFont="1" applyFill="1" applyBorder="1" applyAlignment="1">
      <alignment horizontal="center" vertical="center"/>
    </xf>
    <xf numFmtId="9" fontId="11" fillId="3" borderId="32" xfId="1" applyFont="1" applyFill="1" applyBorder="1" applyAlignment="1">
      <alignment horizontal="center" vertical="center"/>
    </xf>
    <xf numFmtId="9" fontId="11" fillId="3" borderId="33" xfId="1" applyFont="1" applyFill="1" applyBorder="1" applyAlignment="1">
      <alignment horizontal="center" vertical="center"/>
    </xf>
    <xf numFmtId="0" fontId="11" fillId="3" borderId="34" xfId="4" applyFont="1" applyFill="1" applyBorder="1" applyAlignment="1">
      <alignment horizontal="center" vertical="center"/>
    </xf>
    <xf numFmtId="0" fontId="11" fillId="3" borderId="36" xfId="4" applyFont="1" applyFill="1" applyBorder="1" applyAlignment="1">
      <alignment horizontal="center" vertical="center"/>
    </xf>
    <xf numFmtId="9" fontId="11" fillId="3" borderId="37" xfId="1" applyFont="1" applyFill="1" applyBorder="1" applyAlignment="1">
      <alignment horizontal="center" vertical="center"/>
    </xf>
    <xf numFmtId="0" fontId="11" fillId="0" borderId="38" xfId="4" applyFont="1" applyBorder="1" applyAlignment="1">
      <alignment horizontal="center" vertical="center"/>
    </xf>
    <xf numFmtId="0" fontId="11" fillId="3" borderId="40" xfId="4" applyFont="1" applyFill="1" applyBorder="1" applyAlignment="1">
      <alignment horizontal="center" vertical="center"/>
    </xf>
    <xf numFmtId="0" fontId="12" fillId="3" borderId="31" xfId="4" applyFont="1" applyFill="1" applyBorder="1" applyAlignment="1">
      <alignment horizontal="center" vertical="center"/>
    </xf>
    <xf numFmtId="0" fontId="11" fillId="3" borderId="38" xfId="4" applyFont="1" applyFill="1" applyBorder="1" applyAlignment="1">
      <alignment horizontal="center" vertical="center"/>
    </xf>
    <xf numFmtId="0" fontId="11" fillId="3" borderId="31" xfId="4" applyFont="1" applyFill="1" applyBorder="1" applyAlignment="1">
      <alignment horizontal="center" vertical="center"/>
    </xf>
    <xf numFmtId="9" fontId="12" fillId="0" borderId="29" xfId="5" applyFont="1" applyFill="1" applyBorder="1" applyAlignment="1">
      <alignment horizontal="center" vertical="center"/>
    </xf>
    <xf numFmtId="9" fontId="11" fillId="3" borderId="41" xfId="1" applyFont="1" applyFill="1" applyBorder="1" applyAlignment="1">
      <alignment horizontal="center" vertical="center"/>
    </xf>
    <xf numFmtId="0" fontId="13" fillId="5" borderId="24" xfId="4" applyFont="1" applyFill="1" applyBorder="1" applyAlignment="1">
      <alignment horizontal="center" vertical="center"/>
    </xf>
    <xf numFmtId="0" fontId="13" fillId="5" borderId="49" xfId="4" applyFont="1" applyFill="1" applyBorder="1" applyAlignment="1">
      <alignment horizontal="center" vertical="center"/>
    </xf>
    <xf numFmtId="9" fontId="17" fillId="5" borderId="10" xfId="4" applyNumberFormat="1" applyFont="1" applyFill="1" applyBorder="1" applyAlignment="1">
      <alignment horizontal="center" vertical="center"/>
    </xf>
    <xf numFmtId="0" fontId="13" fillId="5" borderId="9" xfId="4" applyFont="1" applyFill="1" applyBorder="1" applyAlignment="1">
      <alignment horizontal="center" vertical="center"/>
    </xf>
    <xf numFmtId="9" fontId="17" fillId="5" borderId="10" xfId="5" applyFont="1" applyFill="1" applyBorder="1" applyAlignment="1">
      <alignment horizontal="center" vertical="center"/>
    </xf>
    <xf numFmtId="9" fontId="17" fillId="5" borderId="15" xfId="5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vertical="center"/>
    </xf>
    <xf numFmtId="0" fontId="14" fillId="3" borderId="47" xfId="4" applyFont="1" applyFill="1" applyBorder="1" applyAlignment="1">
      <alignment horizontal="center" vertical="center"/>
    </xf>
    <xf numFmtId="0" fontId="11" fillId="3" borderId="46" xfId="4" applyFont="1" applyFill="1" applyBorder="1" applyAlignment="1">
      <alignment horizontal="center" vertical="center"/>
    </xf>
    <xf numFmtId="0" fontId="12" fillId="3" borderId="53" xfId="4" applyFont="1" applyFill="1" applyBorder="1" applyAlignment="1">
      <alignment horizontal="center" vertical="center"/>
    </xf>
    <xf numFmtId="9" fontId="12" fillId="0" borderId="48" xfId="5" applyFont="1" applyFill="1" applyBorder="1" applyAlignment="1">
      <alignment horizontal="center" vertical="center"/>
    </xf>
    <xf numFmtId="0" fontId="11" fillId="3" borderId="50" xfId="4" applyFont="1" applyFill="1" applyBorder="1" applyAlignment="1">
      <alignment horizontal="center" vertical="center"/>
    </xf>
    <xf numFmtId="0" fontId="11" fillId="3" borderId="53" xfId="4" applyFont="1" applyFill="1" applyBorder="1" applyAlignment="1">
      <alignment horizontal="center" vertical="center"/>
    </xf>
    <xf numFmtId="9" fontId="11" fillId="3" borderId="54" xfId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1" fillId="0" borderId="50" xfId="4" applyFont="1" applyBorder="1" applyAlignment="1">
      <alignment horizontal="center" vertical="center"/>
    </xf>
    <xf numFmtId="0" fontId="13" fillId="3" borderId="35" xfId="4" applyFont="1" applyFill="1" applyBorder="1" applyAlignment="1">
      <alignment horizontal="center" vertical="center"/>
    </xf>
    <xf numFmtId="9" fontId="7" fillId="0" borderId="12" xfId="1" applyFont="1" applyBorder="1" applyAlignment="1">
      <alignment horizontal="center" vertical="center"/>
    </xf>
    <xf numFmtId="9" fontId="11" fillId="3" borderId="16" xfId="1" applyFont="1" applyFill="1" applyBorder="1" applyAlignment="1">
      <alignment horizontal="center" vertical="center"/>
    </xf>
    <xf numFmtId="9" fontId="12" fillId="0" borderId="16" xfId="5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9" fontId="12" fillId="0" borderId="55" xfId="5" applyFont="1" applyFill="1" applyBorder="1" applyAlignment="1">
      <alignment horizontal="center" vertical="center"/>
    </xf>
    <xf numFmtId="9" fontId="11" fillId="3" borderId="12" xfId="1" applyFont="1" applyFill="1" applyBorder="1" applyAlignment="1">
      <alignment horizontal="center" vertical="center"/>
    </xf>
    <xf numFmtId="9" fontId="7" fillId="0" borderId="48" xfId="1" applyFont="1" applyBorder="1" applyAlignment="1">
      <alignment horizontal="center" vertical="center"/>
    </xf>
    <xf numFmtId="9" fontId="7" fillId="0" borderId="54" xfId="1" applyFont="1" applyBorder="1" applyAlignment="1">
      <alignment horizontal="center" vertical="center"/>
    </xf>
    <xf numFmtId="9" fontId="12" fillId="0" borderId="54" xfId="5" applyFont="1" applyFill="1" applyBorder="1" applyAlignment="1">
      <alignment horizontal="center" vertical="center"/>
    </xf>
    <xf numFmtId="9" fontId="12" fillId="0" borderId="52" xfId="5" applyFont="1" applyFill="1" applyBorder="1" applyAlignment="1">
      <alignment horizontal="center" vertical="center"/>
    </xf>
    <xf numFmtId="0" fontId="13" fillId="5" borderId="57" xfId="4" applyFont="1" applyFill="1" applyBorder="1" applyAlignment="1">
      <alignment horizontal="center" vertical="center"/>
    </xf>
    <xf numFmtId="9" fontId="11" fillId="3" borderId="14" xfId="1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9" fontId="12" fillId="0" borderId="56" xfId="5" applyFont="1" applyFill="1" applyBorder="1" applyAlignment="1">
      <alignment horizontal="center" vertical="center"/>
    </xf>
    <xf numFmtId="0" fontId="13" fillId="3" borderId="39" xfId="4" applyFont="1" applyFill="1" applyBorder="1" applyAlignment="1">
      <alignment horizontal="center" vertical="center"/>
    </xf>
    <xf numFmtId="0" fontId="14" fillId="3" borderId="17" xfId="4" applyFont="1" applyFill="1" applyBorder="1" applyAlignment="1">
      <alignment horizontal="center" vertical="center"/>
    </xf>
    <xf numFmtId="9" fontId="11" fillId="3" borderId="55" xfId="1" applyFont="1" applyFill="1" applyBorder="1" applyAlignment="1">
      <alignment horizontal="center" vertical="center"/>
    </xf>
    <xf numFmtId="0" fontId="14" fillId="3" borderId="35" xfId="4" applyFont="1" applyFill="1" applyBorder="1" applyAlignment="1">
      <alignment horizontal="center" vertical="center"/>
    </xf>
    <xf numFmtId="9" fontId="7" fillId="0" borderId="32" xfId="1" applyFont="1" applyBorder="1" applyAlignment="1">
      <alignment horizontal="center" vertical="center"/>
    </xf>
    <xf numFmtId="0" fontId="11" fillId="3" borderId="58" xfId="4" applyFont="1" applyFill="1" applyBorder="1" applyAlignment="1">
      <alignment horizontal="center" vertical="center"/>
    </xf>
    <xf numFmtId="0" fontId="12" fillId="3" borderId="36" xfId="4" applyFont="1" applyFill="1" applyBorder="1" applyAlignment="1">
      <alignment horizontal="center" vertical="center"/>
    </xf>
    <xf numFmtId="9" fontId="12" fillId="0" borderId="59" xfId="5" applyFont="1" applyFill="1" applyBorder="1" applyAlignment="1">
      <alignment horizontal="center" vertical="center"/>
    </xf>
    <xf numFmtId="9" fontId="12" fillId="0" borderId="37" xfId="5" applyFont="1" applyFill="1" applyBorder="1" applyAlignment="1">
      <alignment horizontal="center" vertical="center"/>
    </xf>
    <xf numFmtId="9" fontId="7" fillId="0" borderId="60" xfId="1" applyFont="1" applyBorder="1" applyAlignment="1">
      <alignment horizontal="center" vertical="center"/>
    </xf>
    <xf numFmtId="9" fontId="7" fillId="0" borderId="61" xfId="1" applyFont="1" applyBorder="1" applyAlignment="1">
      <alignment horizontal="center" vertical="center"/>
    </xf>
    <xf numFmtId="9" fontId="7" fillId="0" borderId="59" xfId="1" applyFont="1" applyBorder="1" applyAlignment="1">
      <alignment horizontal="center" vertical="center"/>
    </xf>
    <xf numFmtId="9" fontId="11" fillId="3" borderId="59" xfId="1" applyFont="1" applyFill="1" applyBorder="1" applyAlignment="1">
      <alignment horizontal="center" vertical="center"/>
    </xf>
    <xf numFmtId="9" fontId="11" fillId="3" borderId="62" xfId="1" applyFont="1" applyFill="1" applyBorder="1" applyAlignment="1">
      <alignment horizontal="center" vertical="center"/>
    </xf>
    <xf numFmtId="9" fontId="12" fillId="0" borderId="62" xfId="5" applyFont="1" applyFill="1" applyBorder="1" applyAlignment="1">
      <alignment horizontal="center" vertical="center"/>
    </xf>
    <xf numFmtId="9" fontId="7" fillId="0" borderId="37" xfId="1" applyFont="1" applyBorder="1" applyAlignment="1">
      <alignment horizontal="center" vertical="center"/>
    </xf>
    <xf numFmtId="0" fontId="0" fillId="0" borderId="0" xfId="0" pivotButton="1"/>
    <xf numFmtId="0" fontId="22" fillId="3" borderId="5" xfId="0" applyFont="1" applyFill="1" applyBorder="1" applyAlignment="1">
      <alignment horizontal="center" vertical="center" wrapText="1"/>
    </xf>
    <xf numFmtId="2" fontId="22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20" fontId="23" fillId="3" borderId="1" xfId="10" applyNumberFormat="1" applyFont="1" applyFill="1" applyBorder="1" applyAlignment="1">
      <alignment horizontal="center" vertical="center" wrapText="1"/>
    </xf>
    <xf numFmtId="0" fontId="13" fillId="0" borderId="39" xfId="4" applyFont="1" applyBorder="1" applyAlignment="1">
      <alignment horizontal="center" vertical="center"/>
    </xf>
    <xf numFmtId="0" fontId="14" fillId="0" borderId="17" xfId="4" applyFont="1" applyBorder="1" applyAlignment="1">
      <alignment horizontal="center" vertical="center"/>
    </xf>
    <xf numFmtId="0" fontId="13" fillId="0" borderId="17" xfId="4" applyFont="1" applyBorder="1" applyAlignment="1">
      <alignment horizontal="center" vertical="center"/>
    </xf>
    <xf numFmtId="0" fontId="13" fillId="0" borderId="35" xfId="4" applyFont="1" applyBorder="1" applyAlignment="1">
      <alignment horizontal="center" vertical="center"/>
    </xf>
    <xf numFmtId="9" fontId="11" fillId="3" borderId="19" xfId="1" applyFont="1" applyFill="1" applyBorder="1" applyAlignment="1">
      <alignment horizontal="center" vertical="center"/>
    </xf>
    <xf numFmtId="9" fontId="12" fillId="0" borderId="63" xfId="5" applyFont="1" applyFill="1" applyBorder="1" applyAlignment="1">
      <alignment horizontal="center" vertical="center"/>
    </xf>
    <xf numFmtId="9" fontId="12" fillId="0" borderId="32" xfId="5" applyFont="1" applyFill="1" applyBorder="1" applyAlignment="1">
      <alignment horizontal="center" vertical="center"/>
    </xf>
    <xf numFmtId="9" fontId="7" fillId="0" borderId="16" xfId="1" applyFont="1" applyBorder="1" applyAlignment="1">
      <alignment horizontal="center" vertical="center"/>
    </xf>
    <xf numFmtId="0" fontId="11" fillId="0" borderId="64" xfId="4" applyFont="1" applyBorder="1" applyAlignment="1">
      <alignment horizontal="center" vertical="center"/>
    </xf>
    <xf numFmtId="0" fontId="13" fillId="3" borderId="65" xfId="4" applyFont="1" applyFill="1" applyBorder="1" applyAlignment="1">
      <alignment horizontal="center" vertical="center"/>
    </xf>
    <xf numFmtId="0" fontId="11" fillId="3" borderId="66" xfId="4" applyFont="1" applyFill="1" applyBorder="1" applyAlignment="1">
      <alignment horizontal="center" vertical="center"/>
    </xf>
    <xf numFmtId="0" fontId="12" fillId="3" borderId="67" xfId="4" applyFont="1" applyFill="1" applyBorder="1" applyAlignment="1">
      <alignment horizontal="center" vertical="center"/>
    </xf>
    <xf numFmtId="9" fontId="12" fillId="0" borderId="68" xfId="5" applyFont="1" applyFill="1" applyBorder="1" applyAlignment="1">
      <alignment horizontal="center" vertical="center"/>
    </xf>
    <xf numFmtId="0" fontId="11" fillId="3" borderId="64" xfId="4" applyFont="1" applyFill="1" applyBorder="1" applyAlignment="1">
      <alignment horizontal="center" vertical="center"/>
    </xf>
    <xf numFmtId="0" fontId="11" fillId="3" borderId="67" xfId="4" applyFont="1" applyFill="1" applyBorder="1" applyAlignment="1">
      <alignment horizontal="center" vertical="center"/>
    </xf>
    <xf numFmtId="9" fontId="11" fillId="3" borderId="68" xfId="1" applyFont="1" applyFill="1" applyBorder="1" applyAlignment="1">
      <alignment horizontal="center" vertical="center"/>
    </xf>
    <xf numFmtId="9" fontId="11" fillId="3" borderId="61" xfId="1" applyFont="1" applyFill="1" applyBorder="1" applyAlignment="1">
      <alignment horizontal="center" vertical="center"/>
    </xf>
    <xf numFmtId="9" fontId="11" fillId="3" borderId="60" xfId="1" applyFont="1" applyFill="1" applyBorder="1" applyAlignment="1">
      <alignment horizontal="center" vertical="center"/>
    </xf>
    <xf numFmtId="9" fontId="7" fillId="0" borderId="68" xfId="1" applyFont="1" applyBorder="1" applyAlignment="1">
      <alignment horizontal="center" vertical="center"/>
    </xf>
    <xf numFmtId="9" fontId="12" fillId="0" borderId="61" xfId="5" applyFont="1" applyFill="1" applyBorder="1" applyAlignment="1">
      <alignment horizontal="center" vertical="center"/>
    </xf>
    <xf numFmtId="9" fontId="12" fillId="0" borderId="69" xfId="5" applyFont="1" applyFill="1" applyBorder="1" applyAlignment="1">
      <alignment horizontal="center" vertical="center"/>
    </xf>
    <xf numFmtId="9" fontId="11" fillId="3" borderId="30" xfId="1" applyFont="1" applyFill="1" applyBorder="1" applyAlignment="1">
      <alignment horizontal="center" vertical="center"/>
    </xf>
    <xf numFmtId="0" fontId="14" fillId="3" borderId="53" xfId="4" applyFont="1" applyFill="1" applyBorder="1" applyAlignment="1">
      <alignment horizontal="center" vertical="center"/>
    </xf>
    <xf numFmtId="1" fontId="13" fillId="3" borderId="22" xfId="4" applyNumberFormat="1" applyFont="1" applyFill="1" applyBorder="1" applyAlignment="1">
      <alignment horizontal="center" vertical="center"/>
    </xf>
    <xf numFmtId="1" fontId="11" fillId="3" borderId="17" xfId="4" applyNumberFormat="1" applyFont="1" applyFill="1" applyBorder="1" applyAlignment="1">
      <alignment horizontal="center" vertical="center"/>
    </xf>
    <xf numFmtId="1" fontId="12" fillId="0" borderId="21" xfId="5" applyNumberFormat="1" applyFont="1" applyFill="1" applyBorder="1" applyAlignment="1">
      <alignment horizontal="center" vertical="center"/>
    </xf>
    <xf numFmtId="1" fontId="13" fillId="3" borderId="31" xfId="4" applyNumberFormat="1" applyFont="1" applyFill="1" applyBorder="1" applyAlignment="1">
      <alignment horizontal="center" vertical="center"/>
    </xf>
    <xf numFmtId="0" fontId="13" fillId="3" borderId="63" xfId="4" applyFont="1" applyFill="1" applyBorder="1" applyAlignment="1">
      <alignment horizontal="center" vertical="center"/>
    </xf>
    <xf numFmtId="0" fontId="14" fillId="3" borderId="70" xfId="4" applyFont="1" applyFill="1" applyBorder="1" applyAlignment="1">
      <alignment horizontal="center" vertical="center"/>
    </xf>
    <xf numFmtId="0" fontId="14" fillId="3" borderId="63" xfId="4" applyFont="1" applyFill="1" applyBorder="1" applyAlignment="1">
      <alignment horizontal="center" vertical="center"/>
    </xf>
    <xf numFmtId="0" fontId="13" fillId="3" borderId="70" xfId="4" applyFont="1" applyFill="1" applyBorder="1" applyAlignment="1">
      <alignment horizontal="center" vertical="center"/>
    </xf>
    <xf numFmtId="1" fontId="11" fillId="3" borderId="71" xfId="4" applyNumberFormat="1" applyFont="1" applyFill="1" applyBorder="1" applyAlignment="1">
      <alignment horizontal="center" vertical="center"/>
    </xf>
    <xf numFmtId="1" fontId="12" fillId="0" borderId="72" xfId="5" applyNumberFormat="1" applyFont="1" applyFill="1" applyBorder="1" applyAlignment="1">
      <alignment horizontal="center" vertical="center"/>
    </xf>
    <xf numFmtId="0" fontId="13" fillId="3" borderId="73" xfId="4" applyFont="1" applyFill="1" applyBorder="1" applyAlignment="1">
      <alignment horizontal="center" vertical="center"/>
    </xf>
    <xf numFmtId="9" fontId="17" fillId="5" borderId="15" xfId="4" applyNumberFormat="1" applyFont="1" applyFill="1" applyBorder="1" applyAlignment="1">
      <alignment horizontal="center" vertical="center"/>
    </xf>
    <xf numFmtId="1" fontId="13" fillId="5" borderId="49" xfId="4" applyNumberFormat="1" applyFont="1" applyFill="1" applyBorder="1" applyAlignment="1">
      <alignment horizontal="center" vertical="center"/>
    </xf>
    <xf numFmtId="1" fontId="13" fillId="5" borderId="57" xfId="4" applyNumberFormat="1" applyFont="1" applyFill="1" applyBorder="1" applyAlignment="1">
      <alignment horizontal="center" vertical="center"/>
    </xf>
    <xf numFmtId="1" fontId="12" fillId="0" borderId="76" xfId="5" applyNumberFormat="1" applyFont="1" applyFill="1" applyBorder="1" applyAlignment="1">
      <alignment horizontal="center" vertical="center"/>
    </xf>
    <xf numFmtId="1" fontId="11" fillId="3" borderId="77" xfId="4" applyNumberFormat="1" applyFont="1" applyFill="1" applyBorder="1" applyAlignment="1">
      <alignment horizontal="center" vertical="center"/>
    </xf>
    <xf numFmtId="1" fontId="12" fillId="0" borderId="78" xfId="5" applyNumberFormat="1" applyFont="1" applyFill="1" applyBorder="1" applyAlignment="1">
      <alignment horizontal="center" vertical="center"/>
    </xf>
    <xf numFmtId="1" fontId="11" fillId="3" borderId="19" xfId="4" applyNumberFormat="1" applyFont="1" applyFill="1" applyBorder="1" applyAlignment="1">
      <alignment horizontal="center" vertical="center"/>
    </xf>
    <xf numFmtId="1" fontId="12" fillId="0" borderId="75" xfId="5" applyNumberFormat="1" applyFont="1" applyFill="1" applyBorder="1" applyAlignment="1">
      <alignment horizontal="center" vertical="center"/>
    </xf>
    <xf numFmtId="1" fontId="11" fillId="3" borderId="20" xfId="4" applyNumberFormat="1" applyFont="1" applyFill="1" applyBorder="1" applyAlignment="1">
      <alignment horizontal="center" vertical="center"/>
    </xf>
    <xf numFmtId="1" fontId="13" fillId="3" borderId="21" xfId="4" applyNumberFormat="1" applyFont="1" applyFill="1" applyBorder="1" applyAlignment="1">
      <alignment horizontal="center" vertical="center"/>
    </xf>
    <xf numFmtId="1" fontId="13" fillId="3" borderId="77" xfId="4" applyNumberFormat="1" applyFont="1" applyFill="1" applyBorder="1" applyAlignment="1">
      <alignment horizontal="center" vertical="center"/>
    </xf>
    <xf numFmtId="0" fontId="13" fillId="3" borderId="79" xfId="4" applyFont="1" applyFill="1" applyBorder="1" applyAlignment="1">
      <alignment horizontal="center" vertical="center"/>
    </xf>
    <xf numFmtId="1" fontId="12" fillId="0" borderId="22" xfId="5" applyNumberFormat="1" applyFont="1" applyFill="1" applyBorder="1" applyAlignment="1">
      <alignment horizontal="center" vertical="center"/>
    </xf>
    <xf numFmtId="1" fontId="11" fillId="3" borderId="18" xfId="4" applyNumberFormat="1" applyFont="1" applyFill="1" applyBorder="1" applyAlignment="1">
      <alignment horizontal="center" vertical="center"/>
    </xf>
    <xf numFmtId="0" fontId="13" fillId="3" borderId="30" xfId="4" applyFont="1" applyFill="1" applyBorder="1" applyAlignment="1">
      <alignment horizontal="center" vertical="center"/>
    </xf>
    <xf numFmtId="1" fontId="13" fillId="3" borderId="17" xfId="4" applyNumberFormat="1" applyFont="1" applyFill="1" applyBorder="1" applyAlignment="1">
      <alignment horizontal="center" vertical="center"/>
    </xf>
    <xf numFmtId="1" fontId="13" fillId="3" borderId="39" xfId="4" applyNumberFormat="1" applyFont="1" applyFill="1" applyBorder="1" applyAlignment="1">
      <alignment horizontal="center" vertical="center"/>
    </xf>
    <xf numFmtId="168" fontId="13" fillId="3" borderId="17" xfId="4" applyNumberFormat="1" applyFont="1" applyFill="1" applyBorder="1" applyAlignment="1">
      <alignment horizontal="center" vertical="center"/>
    </xf>
    <xf numFmtId="1" fontId="13" fillId="5" borderId="72" xfId="4" applyNumberFormat="1" applyFont="1" applyFill="1" applyBorder="1" applyAlignment="1">
      <alignment horizontal="center" vertical="center"/>
    </xf>
    <xf numFmtId="1" fontId="13" fillId="5" borderId="71" xfId="4" applyNumberFormat="1" applyFont="1" applyFill="1" applyBorder="1" applyAlignment="1">
      <alignment horizontal="center" vertical="center"/>
    </xf>
    <xf numFmtId="9" fontId="13" fillId="5" borderId="56" xfId="1" applyFont="1" applyFill="1" applyBorder="1" applyAlignment="1">
      <alignment horizontal="center" vertical="center"/>
    </xf>
    <xf numFmtId="9" fontId="13" fillId="5" borderId="80" xfId="1" applyFont="1" applyFill="1" applyBorder="1" applyAlignment="1">
      <alignment horizontal="center" vertical="center"/>
    </xf>
    <xf numFmtId="9" fontId="13" fillId="0" borderId="70" xfId="1" applyFont="1" applyFill="1" applyBorder="1" applyAlignment="1">
      <alignment horizontal="center" vertical="center"/>
    </xf>
    <xf numFmtId="1" fontId="13" fillId="5" borderId="77" xfId="4" applyNumberFormat="1" applyFont="1" applyFill="1" applyBorder="1" applyAlignment="1">
      <alignment horizontal="center" vertical="center"/>
    </xf>
    <xf numFmtId="9" fontId="13" fillId="0" borderId="16" xfId="1" applyFont="1" applyFill="1" applyBorder="1" applyAlignment="1">
      <alignment horizontal="center" vertical="center"/>
    </xf>
    <xf numFmtId="1" fontId="13" fillId="3" borderId="40" xfId="4" applyNumberFormat="1" applyFont="1" applyFill="1" applyBorder="1" applyAlignment="1">
      <alignment horizontal="center" vertical="center"/>
    </xf>
    <xf numFmtId="9" fontId="13" fillId="0" borderId="55" xfId="1" applyFont="1" applyFill="1" applyBorder="1" applyAlignment="1">
      <alignment horizontal="center" vertical="center"/>
    </xf>
    <xf numFmtId="0" fontId="13" fillId="3" borderId="21" xfId="4" applyFont="1" applyFill="1" applyBorder="1" applyAlignment="1">
      <alignment horizontal="center" vertical="center"/>
    </xf>
    <xf numFmtId="0" fontId="13" fillId="3" borderId="16" xfId="4" applyFont="1" applyFill="1" applyBorder="1" applyAlignment="1">
      <alignment horizontal="center" vertical="center"/>
    </xf>
    <xf numFmtId="0" fontId="13" fillId="0" borderId="58" xfId="1" applyNumberFormat="1" applyFont="1" applyFill="1" applyBorder="1" applyAlignment="1">
      <alignment horizontal="center" vertical="center"/>
    </xf>
    <xf numFmtId="0" fontId="13" fillId="0" borderId="35" xfId="1" applyNumberFormat="1" applyFont="1" applyFill="1" applyBorder="1" applyAlignment="1">
      <alignment horizontal="center" vertical="center"/>
    </xf>
    <xf numFmtId="1" fontId="13" fillId="0" borderId="58" xfId="1" applyNumberFormat="1" applyFont="1" applyFill="1" applyBorder="1" applyAlignment="1">
      <alignment horizontal="center" vertical="center"/>
    </xf>
    <xf numFmtId="1" fontId="13" fillId="0" borderId="35" xfId="1" applyNumberFormat="1" applyFont="1" applyFill="1" applyBorder="1" applyAlignment="1">
      <alignment horizontal="center" vertical="center"/>
    </xf>
    <xf numFmtId="0" fontId="13" fillId="0" borderId="22" xfId="1" applyNumberFormat="1" applyFont="1" applyFill="1" applyBorder="1" applyAlignment="1">
      <alignment horizontal="center" vertical="center"/>
    </xf>
    <xf numFmtId="0" fontId="13" fillId="0" borderId="36" xfId="1" applyNumberFormat="1" applyFont="1" applyFill="1" applyBorder="1" applyAlignment="1">
      <alignment horizontal="center" vertical="center"/>
    </xf>
    <xf numFmtId="1" fontId="13" fillId="0" borderId="36" xfId="1" applyNumberFormat="1" applyFont="1" applyFill="1" applyBorder="1" applyAlignment="1">
      <alignment horizontal="center" vertical="center"/>
    </xf>
    <xf numFmtId="0" fontId="13" fillId="3" borderId="81" xfId="4" applyFont="1" applyFill="1" applyBorder="1" applyAlignment="1">
      <alignment horizontal="center" vertical="center"/>
    </xf>
    <xf numFmtId="0" fontId="13" fillId="0" borderId="66" xfId="1" applyNumberFormat="1" applyFont="1" applyFill="1" applyBorder="1" applyAlignment="1">
      <alignment horizontal="center" vertical="center"/>
    </xf>
    <xf numFmtId="0" fontId="13" fillId="0" borderId="67" xfId="1" applyNumberFormat="1" applyFont="1" applyFill="1" applyBorder="1" applyAlignment="1">
      <alignment horizontal="center" vertical="center"/>
    </xf>
    <xf numFmtId="0" fontId="13" fillId="0" borderId="65" xfId="1" applyNumberFormat="1" applyFont="1" applyFill="1" applyBorder="1" applyAlignment="1">
      <alignment horizontal="center" vertical="center"/>
    </xf>
    <xf numFmtId="1" fontId="13" fillId="3" borderId="18" xfId="4" applyNumberFormat="1" applyFont="1" applyFill="1" applyBorder="1" applyAlignment="1">
      <alignment horizontal="center" vertical="center"/>
    </xf>
    <xf numFmtId="9" fontId="13" fillId="0" borderId="69" xfId="1" applyFont="1" applyFill="1" applyBorder="1" applyAlignment="1">
      <alignment horizontal="center" vertical="center"/>
    </xf>
    <xf numFmtId="168" fontId="13" fillId="3" borderId="18" xfId="4" applyNumberFormat="1" applyFont="1" applyFill="1" applyBorder="1" applyAlignment="1">
      <alignment horizontal="center" vertical="center"/>
    </xf>
    <xf numFmtId="0" fontId="13" fillId="3" borderId="22" xfId="4" applyFont="1" applyFill="1" applyBorder="1" applyAlignment="1">
      <alignment horizontal="center" vertical="center"/>
    </xf>
    <xf numFmtId="0" fontId="13" fillId="3" borderId="18" xfId="4" applyFont="1" applyFill="1" applyBorder="1" applyAlignment="1">
      <alignment horizontal="center" vertical="center"/>
    </xf>
    <xf numFmtId="0" fontId="13" fillId="3" borderId="69" xfId="4" applyFont="1" applyFill="1" applyBorder="1" applyAlignment="1">
      <alignment horizontal="center" vertical="center"/>
    </xf>
    <xf numFmtId="0" fontId="13" fillId="0" borderId="20" xfId="1" applyNumberFormat="1" applyFont="1" applyFill="1" applyBorder="1" applyAlignment="1">
      <alignment horizontal="center" vertical="center"/>
    </xf>
    <xf numFmtId="0" fontId="13" fillId="0" borderId="18" xfId="1" applyNumberFormat="1" applyFont="1" applyFill="1" applyBorder="1" applyAlignment="1">
      <alignment horizontal="center" vertical="center"/>
    </xf>
    <xf numFmtId="1" fontId="13" fillId="0" borderId="65" xfId="1" applyNumberFormat="1" applyFont="1" applyFill="1" applyBorder="1" applyAlignment="1">
      <alignment horizontal="center" vertical="center"/>
    </xf>
    <xf numFmtId="1" fontId="13" fillId="0" borderId="22" xfId="1" applyNumberFormat="1" applyFont="1" applyFill="1" applyBorder="1" applyAlignment="1">
      <alignment horizontal="center" vertical="center"/>
    </xf>
    <xf numFmtId="1" fontId="13" fillId="0" borderId="18" xfId="1" applyNumberFormat="1" applyFont="1" applyFill="1" applyBorder="1" applyAlignment="1">
      <alignment horizontal="center" vertical="center"/>
    </xf>
    <xf numFmtId="1" fontId="17" fillId="5" borderId="57" xfId="4" applyNumberFormat="1" applyFont="1" applyFill="1" applyBorder="1" applyAlignment="1">
      <alignment horizontal="center" vertical="center"/>
    </xf>
    <xf numFmtId="1" fontId="17" fillId="5" borderId="49" xfId="4" applyNumberFormat="1" applyFont="1" applyFill="1" applyBorder="1" applyAlignment="1">
      <alignment horizontal="center" vertical="center"/>
    </xf>
    <xf numFmtId="1" fontId="17" fillId="3" borderId="21" xfId="4" applyNumberFormat="1" applyFont="1" applyFill="1" applyBorder="1" applyAlignment="1">
      <alignment horizontal="center" vertical="center"/>
    </xf>
    <xf numFmtId="1" fontId="17" fillId="3" borderId="71" xfId="4" applyNumberFormat="1" applyFont="1" applyFill="1" applyBorder="1" applyAlignment="1">
      <alignment horizontal="center" vertical="center"/>
    </xf>
    <xf numFmtId="9" fontId="24" fillId="0" borderId="56" xfId="5" applyFont="1" applyFill="1" applyBorder="1" applyAlignment="1">
      <alignment horizontal="center" vertical="center"/>
    </xf>
    <xf numFmtId="1" fontId="17" fillId="3" borderId="17" xfId="4" applyNumberFormat="1" applyFont="1" applyFill="1" applyBorder="1" applyAlignment="1">
      <alignment horizontal="center" vertical="center"/>
    </xf>
    <xf numFmtId="9" fontId="24" fillId="0" borderId="16" xfId="5" applyFont="1" applyFill="1" applyBorder="1" applyAlignment="1">
      <alignment horizontal="center" vertical="center"/>
    </xf>
    <xf numFmtId="1" fontId="17" fillId="3" borderId="22" xfId="4" applyNumberFormat="1" applyFont="1" applyFill="1" applyBorder="1" applyAlignment="1">
      <alignment horizontal="center" vertical="center"/>
    </xf>
    <xf numFmtId="1" fontId="17" fillId="3" borderId="18" xfId="4" applyNumberFormat="1" applyFont="1" applyFill="1" applyBorder="1" applyAlignment="1">
      <alignment horizontal="center" vertical="center"/>
    </xf>
    <xf numFmtId="9" fontId="24" fillId="0" borderId="52" xfId="5" applyFont="1" applyFill="1" applyBorder="1" applyAlignment="1">
      <alignment horizontal="center" vertical="center"/>
    </xf>
    <xf numFmtId="0" fontId="11" fillId="3" borderId="18" xfId="4" applyFont="1" applyFill="1" applyBorder="1" applyAlignment="1">
      <alignment horizontal="center" vertical="center"/>
    </xf>
    <xf numFmtId="0" fontId="11" fillId="3" borderId="35" xfId="4" applyFont="1" applyFill="1" applyBorder="1" applyAlignment="1">
      <alignment horizontal="center" vertical="center"/>
    </xf>
    <xf numFmtId="0" fontId="25" fillId="3" borderId="0" xfId="4" applyFont="1" applyFill="1"/>
    <xf numFmtId="0" fontId="26" fillId="0" borderId="0" xfId="4" applyFont="1"/>
    <xf numFmtId="9" fontId="12" fillId="0" borderId="82" xfId="5" applyFont="1" applyFill="1" applyBorder="1" applyAlignment="1">
      <alignment horizontal="center" vertical="center"/>
    </xf>
    <xf numFmtId="0" fontId="11" fillId="6" borderId="21" xfId="4" applyFont="1" applyFill="1" applyBorder="1" applyAlignment="1">
      <alignment horizontal="center" vertical="center"/>
    </xf>
    <xf numFmtId="0" fontId="27" fillId="0" borderId="0" xfId="4" applyFont="1"/>
    <xf numFmtId="1" fontId="13" fillId="5" borderId="21" xfId="4" applyNumberFormat="1" applyFont="1" applyFill="1" applyBorder="1" applyAlignment="1">
      <alignment horizontal="center" vertical="center"/>
    </xf>
    <xf numFmtId="1" fontId="13" fillId="5" borderId="17" xfId="4" applyNumberFormat="1" applyFont="1" applyFill="1" applyBorder="1" applyAlignment="1">
      <alignment horizontal="center" vertical="center"/>
    </xf>
    <xf numFmtId="9" fontId="17" fillId="5" borderId="16" xfId="4" applyNumberFormat="1" applyFont="1" applyFill="1" applyBorder="1" applyAlignment="1">
      <alignment horizontal="center" vertical="center"/>
    </xf>
    <xf numFmtId="165" fontId="13" fillId="4" borderId="51" xfId="4" applyNumberFormat="1" applyFont="1" applyFill="1" applyBorder="1" applyAlignment="1">
      <alignment horizontal="center" vertical="center" wrapText="1"/>
    </xf>
    <xf numFmtId="165" fontId="13" fillId="4" borderId="52" xfId="4" applyNumberFormat="1" applyFont="1" applyFill="1" applyBorder="1" applyAlignment="1">
      <alignment horizontal="center" vertical="center" wrapText="1"/>
    </xf>
    <xf numFmtId="14" fontId="13" fillId="4" borderId="42" xfId="4" applyNumberFormat="1" applyFont="1" applyFill="1" applyBorder="1" applyAlignment="1">
      <alignment horizontal="center" vertical="center" wrapText="1"/>
    </xf>
    <xf numFmtId="14" fontId="13" fillId="4" borderId="27" xfId="4" applyNumberFormat="1" applyFont="1" applyFill="1" applyBorder="1" applyAlignment="1">
      <alignment horizontal="center" vertical="center" wrapText="1"/>
    </xf>
    <xf numFmtId="14" fontId="13" fillId="4" borderId="26" xfId="4" applyNumberFormat="1" applyFont="1" applyFill="1" applyBorder="1" applyAlignment="1">
      <alignment horizontal="center" vertical="center" wrapText="1"/>
    </xf>
    <xf numFmtId="14" fontId="13" fillId="4" borderId="23" xfId="4" applyNumberFormat="1" applyFont="1" applyFill="1" applyBorder="1" applyAlignment="1">
      <alignment horizontal="center" vertical="center" wrapText="1"/>
    </xf>
    <xf numFmtId="165" fontId="13" fillId="4" borderId="43" xfId="4" applyNumberFormat="1" applyFont="1" applyFill="1" applyBorder="1" applyAlignment="1">
      <alignment horizontal="center" vertical="center" wrapText="1"/>
    </xf>
    <xf numFmtId="165" fontId="13" fillId="4" borderId="30" xfId="4" applyNumberFormat="1" applyFont="1" applyFill="1" applyBorder="1" applyAlignment="1">
      <alignment horizontal="center" vertical="center" wrapText="1"/>
    </xf>
    <xf numFmtId="165" fontId="13" fillId="4" borderId="4" xfId="4" applyNumberFormat="1" applyFont="1" applyFill="1" applyBorder="1" applyAlignment="1">
      <alignment horizontal="center" vertical="center" wrapText="1"/>
    </xf>
    <xf numFmtId="165" fontId="13" fillId="4" borderId="6" xfId="4" applyNumberFormat="1" applyFont="1" applyFill="1" applyBorder="1" applyAlignment="1">
      <alignment horizontal="center" vertical="center" wrapText="1"/>
    </xf>
    <xf numFmtId="165" fontId="13" fillId="4" borderId="26" xfId="4" applyNumberFormat="1" applyFont="1" applyFill="1" applyBorder="1" applyAlignment="1">
      <alignment horizontal="center" vertical="center" wrapText="1"/>
    </xf>
    <xf numFmtId="165" fontId="13" fillId="4" borderId="3" xfId="4" applyNumberFormat="1" applyFont="1" applyFill="1" applyBorder="1" applyAlignment="1">
      <alignment horizontal="center" vertical="center" wrapText="1"/>
    </xf>
    <xf numFmtId="165" fontId="13" fillId="4" borderId="23" xfId="4" applyNumberFormat="1" applyFont="1" applyFill="1" applyBorder="1" applyAlignment="1">
      <alignment horizontal="center" vertical="center" wrapText="1"/>
    </xf>
    <xf numFmtId="165" fontId="13" fillId="4" borderId="44" xfId="4" applyNumberFormat="1" applyFont="1" applyFill="1" applyBorder="1" applyAlignment="1">
      <alignment horizontal="center" vertical="center" wrapText="1"/>
    </xf>
    <xf numFmtId="165" fontId="13" fillId="4" borderId="46" xfId="4" applyNumberFormat="1" applyFont="1" applyFill="1" applyBorder="1" applyAlignment="1">
      <alignment horizontal="center" vertical="center" wrapText="1"/>
    </xf>
    <xf numFmtId="165" fontId="13" fillId="4" borderId="45" xfId="4" applyNumberFormat="1" applyFont="1" applyFill="1" applyBorder="1" applyAlignment="1">
      <alignment horizontal="center" vertical="center" wrapText="1"/>
    </xf>
    <xf numFmtId="165" fontId="13" fillId="4" borderId="47" xfId="4" applyNumberFormat="1" applyFont="1" applyFill="1" applyBorder="1" applyAlignment="1">
      <alignment horizontal="center" vertical="center" wrapText="1"/>
    </xf>
    <xf numFmtId="165" fontId="13" fillId="4" borderId="28" xfId="4" applyNumberFormat="1" applyFont="1" applyFill="1" applyBorder="1" applyAlignment="1">
      <alignment horizontal="center" vertical="center" wrapText="1"/>
    </xf>
    <xf numFmtId="165" fontId="13" fillId="4" borderId="48" xfId="4" applyNumberFormat="1" applyFont="1" applyFill="1" applyBorder="1" applyAlignment="1">
      <alignment horizontal="center" vertical="center" wrapText="1"/>
    </xf>
    <xf numFmtId="165" fontId="13" fillId="4" borderId="25" xfId="4" applyNumberFormat="1" applyFont="1" applyFill="1" applyBorder="1" applyAlignment="1">
      <alignment horizontal="center" vertical="center" wrapText="1"/>
    </xf>
    <xf numFmtId="165" fontId="13" fillId="4" borderId="50" xfId="4" applyNumberFormat="1" applyFont="1" applyFill="1" applyBorder="1" applyAlignment="1">
      <alignment horizontal="center" vertical="center" wrapText="1"/>
    </xf>
    <xf numFmtId="165" fontId="14" fillId="4" borderId="1" xfId="4" applyNumberFormat="1" applyFont="1" applyFill="1" applyBorder="1" applyAlignment="1">
      <alignment horizontal="center" vertical="center"/>
    </xf>
    <xf numFmtId="165" fontId="13" fillId="4" borderId="2" xfId="4" applyNumberFormat="1" applyFont="1" applyFill="1" applyBorder="1" applyAlignment="1">
      <alignment horizontal="center" vertical="center"/>
    </xf>
    <xf numFmtId="0" fontId="13" fillId="5" borderId="1" xfId="4" applyFont="1" applyFill="1" applyBorder="1" applyAlignment="1">
      <alignment horizontal="center" vertical="center"/>
    </xf>
    <xf numFmtId="0" fontId="13" fillId="5" borderId="2" xfId="4" applyFont="1" applyFill="1" applyBorder="1" applyAlignment="1">
      <alignment horizontal="center" vertical="center"/>
    </xf>
    <xf numFmtId="14" fontId="13" fillId="4" borderId="74" xfId="4" applyNumberFormat="1" applyFont="1" applyFill="1" applyBorder="1" applyAlignment="1">
      <alignment horizontal="center" vertical="center" wrapText="1"/>
    </xf>
    <xf numFmtId="165" fontId="13" fillId="4" borderId="54" xfId="4" applyNumberFormat="1" applyFont="1" applyFill="1" applyBorder="1" applyAlignment="1">
      <alignment horizontal="center" vertical="center" wrapText="1"/>
    </xf>
    <xf numFmtId="0" fontId="13" fillId="5" borderId="6" xfId="4" applyFont="1" applyFill="1" applyBorder="1" applyAlignment="1">
      <alignment horizontal="center" vertical="center"/>
    </xf>
    <xf numFmtId="165" fontId="13" fillId="4" borderId="42" xfId="4" applyNumberFormat="1" applyFont="1" applyFill="1" applyBorder="1" applyAlignment="1">
      <alignment horizontal="center" vertical="center"/>
    </xf>
    <xf numFmtId="165" fontId="13" fillId="4" borderId="27" xfId="4" applyNumberFormat="1" applyFont="1" applyFill="1" applyBorder="1" applyAlignment="1">
      <alignment horizontal="center" vertical="center"/>
    </xf>
    <xf numFmtId="165" fontId="13" fillId="4" borderId="74" xfId="4" applyNumberFormat="1" applyFont="1" applyFill="1" applyBorder="1" applyAlignment="1">
      <alignment horizontal="center" vertical="center"/>
    </xf>
    <xf numFmtId="165" fontId="17" fillId="4" borderId="43" xfId="4" applyNumberFormat="1" applyFont="1" applyFill="1" applyBorder="1" applyAlignment="1">
      <alignment horizontal="center" vertical="center" wrapText="1"/>
    </xf>
    <xf numFmtId="165" fontId="17" fillId="4" borderId="30" xfId="4" applyNumberFormat="1" applyFont="1" applyFill="1" applyBorder="1" applyAlignment="1">
      <alignment horizontal="center" vertical="center" wrapText="1"/>
    </xf>
    <xf numFmtId="165" fontId="17" fillId="4" borderId="4" xfId="4" applyNumberFormat="1" applyFont="1" applyFill="1" applyBorder="1" applyAlignment="1">
      <alignment horizontal="center" vertical="center" wrapText="1"/>
    </xf>
    <xf numFmtId="165" fontId="17" fillId="4" borderId="44" xfId="4" applyNumberFormat="1" applyFont="1" applyFill="1" applyBorder="1" applyAlignment="1">
      <alignment horizontal="center" vertical="center" wrapText="1"/>
    </xf>
    <xf numFmtId="165" fontId="17" fillId="4" borderId="46" xfId="4" applyNumberFormat="1" applyFont="1" applyFill="1" applyBorder="1" applyAlignment="1">
      <alignment horizontal="center" vertical="center" wrapText="1"/>
    </xf>
    <xf numFmtId="165" fontId="17" fillId="4" borderId="45" xfId="4" applyNumberFormat="1" applyFont="1" applyFill="1" applyBorder="1" applyAlignment="1">
      <alignment horizontal="center" vertical="center" wrapText="1"/>
    </xf>
    <xf numFmtId="165" fontId="17" fillId="4" borderId="47" xfId="4" applyNumberFormat="1" applyFont="1" applyFill="1" applyBorder="1" applyAlignment="1">
      <alignment horizontal="center" vertical="center" wrapText="1"/>
    </xf>
    <xf numFmtId="165" fontId="17" fillId="4" borderId="28" xfId="4" applyNumberFormat="1" applyFont="1" applyFill="1" applyBorder="1" applyAlignment="1">
      <alignment horizontal="center" vertical="center" wrapText="1"/>
    </xf>
    <xf numFmtId="165" fontId="17" fillId="4" borderId="48" xfId="4" applyNumberFormat="1" applyFont="1" applyFill="1" applyBorder="1" applyAlignment="1">
      <alignment horizontal="center" vertical="center" wrapText="1"/>
    </xf>
    <xf numFmtId="165" fontId="17" fillId="4" borderId="42" xfId="4" applyNumberFormat="1" applyFont="1" applyFill="1" applyBorder="1" applyAlignment="1">
      <alignment horizontal="center" vertical="center"/>
    </xf>
    <xf numFmtId="165" fontId="17" fillId="4" borderId="27" xfId="4" applyNumberFormat="1" applyFont="1" applyFill="1" applyBorder="1" applyAlignment="1">
      <alignment horizontal="center" vertical="center"/>
    </xf>
    <xf numFmtId="165" fontId="17" fillId="4" borderId="74" xfId="4" applyNumberFormat="1" applyFont="1" applyFill="1" applyBorder="1" applyAlignment="1">
      <alignment horizontal="center" vertical="center"/>
    </xf>
    <xf numFmtId="165" fontId="13" fillId="4" borderId="21" xfId="4" applyNumberFormat="1" applyFont="1" applyFill="1" applyBorder="1" applyAlignment="1">
      <alignment horizontal="center" vertical="center" wrapText="1"/>
    </xf>
    <xf numFmtId="165" fontId="13" fillId="4" borderId="17" xfId="4" applyNumberFormat="1" applyFont="1" applyFill="1" applyBorder="1" applyAlignment="1">
      <alignment horizontal="center" vertical="center" wrapText="1"/>
    </xf>
    <xf numFmtId="165" fontId="13" fillId="4" borderId="16" xfId="4" applyNumberFormat="1" applyFont="1" applyFill="1" applyBorder="1" applyAlignment="1">
      <alignment horizontal="center" vertical="center" wrapText="1"/>
    </xf>
    <xf numFmtId="14" fontId="13" fillId="4" borderId="72" xfId="4" applyNumberFormat="1" applyFont="1" applyFill="1" applyBorder="1" applyAlignment="1">
      <alignment horizontal="center" vertical="center" wrapText="1"/>
    </xf>
    <xf numFmtId="14" fontId="13" fillId="4" borderId="71" xfId="4" applyNumberFormat="1" applyFont="1" applyFill="1" applyBorder="1" applyAlignment="1">
      <alignment horizontal="center" vertical="center" wrapText="1"/>
    </xf>
    <xf numFmtId="14" fontId="13" fillId="4" borderId="56" xfId="4" applyNumberFormat="1" applyFont="1" applyFill="1" applyBorder="1" applyAlignment="1">
      <alignment horizontal="center" vertical="center" wrapText="1"/>
    </xf>
    <xf numFmtId="164" fontId="5" fillId="2" borderId="7" xfId="2" applyNumberFormat="1" applyFont="1" applyFill="1" applyBorder="1" applyAlignment="1" applyProtection="1">
      <alignment horizontal="center" vertical="center" wrapText="1"/>
      <protection hidden="1"/>
    </xf>
    <xf numFmtId="164" fontId="5" fillId="2" borderId="5" xfId="2" applyNumberFormat="1" applyFont="1" applyFill="1" applyBorder="1" applyAlignment="1" applyProtection="1">
      <alignment horizontal="center" vertical="center" wrapText="1"/>
      <protection hidden="1"/>
    </xf>
    <xf numFmtId="0" fontId="5" fillId="2" borderId="7" xfId="2" applyFont="1" applyFill="1" applyBorder="1" applyAlignment="1" applyProtection="1">
      <alignment horizontal="center" vertical="center" wrapText="1"/>
      <protection hidden="1"/>
    </xf>
    <xf numFmtId="0" fontId="5" fillId="2" borderId="5" xfId="2" applyFont="1" applyFill="1" applyBorder="1" applyAlignment="1" applyProtection="1">
      <alignment horizontal="center" vertical="center" wrapText="1"/>
      <protection hidden="1"/>
    </xf>
    <xf numFmtId="0" fontId="5" fillId="0" borderId="7" xfId="2" applyFont="1" applyBorder="1" applyAlignment="1" applyProtection="1">
      <alignment horizontal="center" vertical="center" wrapText="1"/>
      <protection hidden="1"/>
    </xf>
    <xf numFmtId="0" fontId="5" fillId="0" borderId="5" xfId="2" applyFont="1" applyBorder="1" applyAlignment="1" applyProtection="1">
      <alignment horizontal="center" vertical="center" wrapText="1"/>
      <protection hidden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center" vertical="center" wrapText="1"/>
    </xf>
    <xf numFmtId="166" fontId="16" fillId="3" borderId="5" xfId="0" applyNumberFormat="1" applyFont="1" applyFill="1" applyBorder="1" applyAlignment="1">
      <alignment horizontal="center" vertical="center" wrapText="1"/>
    </xf>
  </cellXfs>
  <cellStyles count="17">
    <cellStyle name="_ET_STYLE_NoName_00_" xfId="8"/>
    <cellStyle name="Comma 2" xfId="6"/>
    <cellStyle name="Normal" xfId="0" builtinId="0"/>
    <cellStyle name="Normal 10" xfId="9"/>
    <cellStyle name="Normal 10 2" xfId="10"/>
    <cellStyle name="Normal 11" xfId="12"/>
    <cellStyle name="Normal 12" xfId="14"/>
    <cellStyle name="Normal 124" xfId="3"/>
    <cellStyle name="Normal 13" xfId="13"/>
    <cellStyle name="Normal 166" xfId="15"/>
    <cellStyle name="Normal 2" xfId="2"/>
    <cellStyle name="Normal 2 14 2" xfId="16"/>
    <cellStyle name="Normal 3" xfId="4"/>
    <cellStyle name="Normal 5" xfId="7"/>
    <cellStyle name="Normal 9" xfId="11"/>
    <cellStyle name="Percent" xfId="1" builtinId="5"/>
    <cellStyle name="Percent 2" xfId="5"/>
  </cellStyles>
  <dxfs count="112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C000"/>
        </patternFill>
      </fill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1028700</xdr:colOff>
      <xdr:row>12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"/>
          <a:ext cx="1638300" cy="381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38100</xdr:colOff>
      <xdr:row>13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38300" cy="439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u&#7923;nh/1.%20TUY&#7874;N%20D&#7908;NG%20V&#192;%20&#272;&#192;O%20T&#7840;O/1.%20C&#244;ng%20nh&#226;n%20m&#7899;i/for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nh%20VP/Desktop/TI%20LE%20DI%20LAM%20-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H"/>
      <sheetName val="HB"/>
      <sheetName val="SKT"/>
      <sheetName val="EOC"/>
      <sheetName val="HT"/>
      <sheetName val="WW"/>
      <sheetName val="SF1(Thi)"/>
      <sheetName val="NLV"/>
      <sheetName val="HD"/>
      <sheetName val="MK"/>
      <sheetName val="TC"/>
      <sheetName val="TP"/>
      <sheetName val="CT"/>
      <sheetName val="VAN TAY"/>
      <sheetName val="Dữ liệu nhập liệu"/>
      <sheetName val="DTK"/>
      <sheetName val="Công của ch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AU3" t="str">
            <v>An Nhơn Tây</v>
          </cell>
        </row>
        <row r="4">
          <cell r="AU4" t="str">
            <v>An Phú</v>
          </cell>
        </row>
        <row r="5">
          <cell r="AU5" t="str">
            <v>Hoà Phú</v>
          </cell>
        </row>
        <row r="6">
          <cell r="AU6" t="str">
            <v>Nhuận Đức</v>
          </cell>
        </row>
        <row r="7">
          <cell r="AU7" t="str">
            <v>P. Lương Khánh Thiện</v>
          </cell>
        </row>
        <row r="8">
          <cell r="AU8" t="str">
            <v>P. Lương Khánh Thiện</v>
          </cell>
        </row>
        <row r="9">
          <cell r="AU9" t="str">
            <v>P. Nguyễn Thị Minh Khai</v>
          </cell>
        </row>
        <row r="10">
          <cell r="AU10" t="str">
            <v>P. Nguyễn Trung Trực</v>
          </cell>
        </row>
        <row r="11">
          <cell r="AU11" t="str">
            <v>Phú Hòa Đông</v>
          </cell>
        </row>
        <row r="12">
          <cell r="AU12" t="str">
            <v>Phú Mỹ Hưng</v>
          </cell>
        </row>
        <row r="13">
          <cell r="AU13" t="str">
            <v>Phước Thạnh</v>
          </cell>
        </row>
        <row r="14">
          <cell r="AU14" t="str">
            <v>Phước Vĩnh An</v>
          </cell>
        </row>
        <row r="15">
          <cell r="AU15" t="str">
            <v>Phường 01</v>
          </cell>
        </row>
        <row r="16">
          <cell r="AU16" t="str">
            <v>phường 01</v>
          </cell>
        </row>
        <row r="17">
          <cell r="AU17" t="str">
            <v>Phường 01</v>
          </cell>
        </row>
        <row r="18">
          <cell r="AU18" t="str">
            <v>Phường 01</v>
          </cell>
        </row>
        <row r="19">
          <cell r="AU19" t="str">
            <v>Phường 01</v>
          </cell>
        </row>
        <row r="20">
          <cell r="AU20" t="str">
            <v>Phường 01</v>
          </cell>
        </row>
        <row r="21">
          <cell r="AU21" t="str">
            <v>Phường 02</v>
          </cell>
        </row>
        <row r="22">
          <cell r="AU22" t="str">
            <v>Phường 02</v>
          </cell>
        </row>
        <row r="23">
          <cell r="AU23" t="str">
            <v>Phường 02</v>
          </cell>
        </row>
        <row r="24">
          <cell r="AU24" t="str">
            <v>Phường 02</v>
          </cell>
        </row>
        <row r="25">
          <cell r="AU25" t="str">
            <v>Phường 02</v>
          </cell>
        </row>
        <row r="26">
          <cell r="AU26" t="str">
            <v>Phường 02</v>
          </cell>
        </row>
        <row r="27">
          <cell r="AU27" t="str">
            <v>Phường 03</v>
          </cell>
        </row>
        <row r="28">
          <cell r="AU28" t="str">
            <v>phường 03</v>
          </cell>
        </row>
        <row r="29">
          <cell r="AU29" t="str">
            <v>Phường 03</v>
          </cell>
        </row>
        <row r="30">
          <cell r="AU30" t="str">
            <v>Phường 03</v>
          </cell>
        </row>
        <row r="31">
          <cell r="AU31" t="str">
            <v>Phường 03</v>
          </cell>
        </row>
        <row r="32">
          <cell r="AU32" t="str">
            <v>Phường 03</v>
          </cell>
        </row>
        <row r="33">
          <cell r="AU33" t="str">
            <v>Phường 04</v>
          </cell>
        </row>
        <row r="34">
          <cell r="AU34" t="str">
            <v>Phường 04</v>
          </cell>
        </row>
        <row r="35">
          <cell r="AU35" t="str">
            <v>Phường 04</v>
          </cell>
        </row>
        <row r="36">
          <cell r="AU36" t="str">
            <v>Phường 04</v>
          </cell>
        </row>
        <row r="37">
          <cell r="AU37" t="str">
            <v>phường 04</v>
          </cell>
        </row>
        <row r="38">
          <cell r="AU38" t="str">
            <v>Phường 04</v>
          </cell>
        </row>
        <row r="39">
          <cell r="AU39" t="str">
            <v>Phuờng 05</v>
          </cell>
        </row>
        <row r="40">
          <cell r="AU40" t="str">
            <v>phường 05</v>
          </cell>
        </row>
        <row r="41">
          <cell r="AU41" t="str">
            <v>Phường 05</v>
          </cell>
        </row>
        <row r="42">
          <cell r="AU42" t="str">
            <v>Phường 05</v>
          </cell>
        </row>
        <row r="43">
          <cell r="AU43" t="str">
            <v>Phường 05</v>
          </cell>
        </row>
        <row r="44">
          <cell r="AU44" t="str">
            <v>Phường 05</v>
          </cell>
        </row>
        <row r="45">
          <cell r="AU45" t="str">
            <v>Phường 06</v>
          </cell>
        </row>
        <row r="46">
          <cell r="AU46" t="str">
            <v>Phường 06</v>
          </cell>
        </row>
        <row r="47">
          <cell r="AU47" t="str">
            <v>Phường 06</v>
          </cell>
        </row>
        <row r="48">
          <cell r="AU48" t="str">
            <v>phường 06</v>
          </cell>
        </row>
        <row r="49">
          <cell r="AU49" t="str">
            <v>Phường 06</v>
          </cell>
        </row>
        <row r="50">
          <cell r="AU50" t="str">
            <v>Phường 07</v>
          </cell>
        </row>
        <row r="51">
          <cell r="AU51" t="str">
            <v>Phường 07</v>
          </cell>
        </row>
        <row r="52">
          <cell r="AU52" t="str">
            <v>Phường 07</v>
          </cell>
        </row>
        <row r="53">
          <cell r="AU53" t="str">
            <v>Phường 07</v>
          </cell>
        </row>
        <row r="54">
          <cell r="AU54" t="str">
            <v>Phường 07</v>
          </cell>
        </row>
        <row r="55">
          <cell r="AU55" t="str">
            <v>Phường 08</v>
          </cell>
        </row>
        <row r="56">
          <cell r="AU56" t="str">
            <v>Phường 08</v>
          </cell>
        </row>
        <row r="57">
          <cell r="AU57" t="str">
            <v>Phường 08</v>
          </cell>
        </row>
        <row r="58">
          <cell r="AU58" t="str">
            <v>Phường 08</v>
          </cell>
        </row>
        <row r="59">
          <cell r="AU59" t="str">
            <v>Phường 08</v>
          </cell>
        </row>
        <row r="60">
          <cell r="AU60" t="str">
            <v>phường 08</v>
          </cell>
        </row>
        <row r="61">
          <cell r="AU61" t="str">
            <v>phường 09</v>
          </cell>
        </row>
        <row r="62">
          <cell r="AU62" t="str">
            <v>Phường 09</v>
          </cell>
        </row>
        <row r="63">
          <cell r="AU63" t="str">
            <v>Phường 09</v>
          </cell>
        </row>
        <row r="64">
          <cell r="AU64" t="str">
            <v>Phường 09</v>
          </cell>
        </row>
        <row r="65">
          <cell r="AU65" t="str">
            <v>Phường 09</v>
          </cell>
        </row>
        <row r="66">
          <cell r="AU66" t="str">
            <v>Phường 09</v>
          </cell>
        </row>
        <row r="67">
          <cell r="AU67" t="str">
            <v>Phường 1</v>
          </cell>
        </row>
        <row r="68">
          <cell r="AU68" t="str">
            <v>Phường 1</v>
          </cell>
        </row>
        <row r="69">
          <cell r="AU69" t="str">
            <v>Phường 1</v>
          </cell>
        </row>
        <row r="70">
          <cell r="AU70" t="str">
            <v>Phường 1</v>
          </cell>
        </row>
        <row r="71">
          <cell r="AU71" t="str">
            <v>Phường 1</v>
          </cell>
        </row>
        <row r="72">
          <cell r="AU72" t="str">
            <v>Phường 1</v>
          </cell>
        </row>
        <row r="73">
          <cell r="AU73" t="str">
            <v>Phường 1</v>
          </cell>
        </row>
        <row r="74">
          <cell r="AU74" t="str">
            <v>Phường 1</v>
          </cell>
        </row>
        <row r="75">
          <cell r="AU75" t="str">
            <v>Phường 1</v>
          </cell>
        </row>
        <row r="76">
          <cell r="AU76" t="str">
            <v>Phường 1</v>
          </cell>
        </row>
        <row r="77">
          <cell r="AU77" t="str">
            <v>Phường 1</v>
          </cell>
        </row>
        <row r="78">
          <cell r="AU78" t="str">
            <v>Phường 1</v>
          </cell>
        </row>
        <row r="79">
          <cell r="AU79" t="str">
            <v>Phường 1</v>
          </cell>
        </row>
        <row r="80">
          <cell r="AU80" t="str">
            <v>Phường 1</v>
          </cell>
        </row>
        <row r="81">
          <cell r="AU81" t="str">
            <v>Phường 1</v>
          </cell>
        </row>
        <row r="82">
          <cell r="AU82" t="str">
            <v>Phường 1</v>
          </cell>
        </row>
        <row r="83">
          <cell r="AU83" t="str">
            <v>Phường 1</v>
          </cell>
        </row>
        <row r="84">
          <cell r="AU84" t="str">
            <v>Phường 1</v>
          </cell>
        </row>
        <row r="85">
          <cell r="AU85" t="str">
            <v>Phường 1</v>
          </cell>
        </row>
        <row r="86">
          <cell r="AU86" t="str">
            <v>Phường 1</v>
          </cell>
        </row>
        <row r="87">
          <cell r="AU87" t="str">
            <v>Phường 1</v>
          </cell>
        </row>
        <row r="88">
          <cell r="AU88" t="str">
            <v>Phường 1</v>
          </cell>
        </row>
        <row r="89">
          <cell r="AU89" t="str">
            <v>Phường 1</v>
          </cell>
        </row>
        <row r="90">
          <cell r="AU90" t="str">
            <v>Phường 10</v>
          </cell>
        </row>
        <row r="91">
          <cell r="AU91" t="str">
            <v>Phường 10</v>
          </cell>
        </row>
        <row r="92">
          <cell r="AU92" t="str">
            <v>Phường 10</v>
          </cell>
        </row>
        <row r="93">
          <cell r="AU93" t="str">
            <v>Phường 10</v>
          </cell>
        </row>
        <row r="94">
          <cell r="AU94" t="str">
            <v>Phường 10</v>
          </cell>
        </row>
        <row r="95">
          <cell r="AU95" t="str">
            <v>Phường 10</v>
          </cell>
        </row>
        <row r="96">
          <cell r="AU96" t="str">
            <v>Phường 10</v>
          </cell>
        </row>
        <row r="97">
          <cell r="AU97" t="str">
            <v>phường 10</v>
          </cell>
        </row>
        <row r="98">
          <cell r="AU98" t="str">
            <v>Phường 10</v>
          </cell>
        </row>
        <row r="99">
          <cell r="AU99" t="str">
            <v>Phường 10</v>
          </cell>
        </row>
        <row r="100">
          <cell r="AU100" t="str">
            <v>Phường 10</v>
          </cell>
        </row>
        <row r="101">
          <cell r="AU101" t="str">
            <v>Phường 10</v>
          </cell>
        </row>
        <row r="102">
          <cell r="AU102" t="str">
            <v>Phường 10</v>
          </cell>
        </row>
        <row r="103">
          <cell r="AU103" t="str">
            <v>Phường 10</v>
          </cell>
        </row>
        <row r="104">
          <cell r="AU104" t="str">
            <v>Phường 11</v>
          </cell>
        </row>
        <row r="105">
          <cell r="AU105" t="str">
            <v>Phường 11</v>
          </cell>
        </row>
        <row r="106">
          <cell r="AU106" t="str">
            <v>Phường 11</v>
          </cell>
        </row>
        <row r="107">
          <cell r="AU107" t="str">
            <v>Phường 11</v>
          </cell>
        </row>
        <row r="108">
          <cell r="AU108" t="str">
            <v>Phường 11</v>
          </cell>
        </row>
        <row r="109">
          <cell r="AU109" t="str">
            <v>Phường 11</v>
          </cell>
        </row>
        <row r="110">
          <cell r="AU110" t="str">
            <v>Phường 11</v>
          </cell>
        </row>
        <row r="111">
          <cell r="AU111" t="str">
            <v>Phường 11</v>
          </cell>
        </row>
        <row r="112">
          <cell r="AU112" t="str">
            <v>Phường 11</v>
          </cell>
        </row>
        <row r="113">
          <cell r="AU113" t="str">
            <v>Phường 11</v>
          </cell>
        </row>
        <row r="114">
          <cell r="AU114" t="str">
            <v>Phường 11</v>
          </cell>
        </row>
        <row r="115">
          <cell r="AU115" t="str">
            <v>Phường 11</v>
          </cell>
        </row>
        <row r="116">
          <cell r="AU116" t="str">
            <v>Phường 11</v>
          </cell>
        </row>
        <row r="117">
          <cell r="AU117" t="str">
            <v>Phường 12</v>
          </cell>
        </row>
        <row r="118">
          <cell r="AU118" t="str">
            <v>Phường 12</v>
          </cell>
        </row>
        <row r="119">
          <cell r="AU119" t="str">
            <v>Phường 12</v>
          </cell>
        </row>
        <row r="120">
          <cell r="AU120" t="str">
            <v>Phường 12</v>
          </cell>
        </row>
        <row r="121">
          <cell r="AU121" t="str">
            <v>Phường 12</v>
          </cell>
        </row>
        <row r="122">
          <cell r="AU122" t="str">
            <v>phường 12</v>
          </cell>
        </row>
        <row r="123">
          <cell r="AU123" t="str">
            <v>Phường 12</v>
          </cell>
        </row>
        <row r="124">
          <cell r="AU124" t="str">
            <v>Phường 12</v>
          </cell>
        </row>
        <row r="125">
          <cell r="AU125" t="str">
            <v>Phường 12</v>
          </cell>
        </row>
        <row r="126">
          <cell r="AU126" t="str">
            <v>Phường 12</v>
          </cell>
        </row>
        <row r="127">
          <cell r="AU127" t="str">
            <v>Phường 12</v>
          </cell>
        </row>
        <row r="128">
          <cell r="AU128" t="str">
            <v>Phường 12</v>
          </cell>
        </row>
        <row r="129">
          <cell r="AU129" t="str">
            <v>Phường 12</v>
          </cell>
        </row>
        <row r="130">
          <cell r="AU130" t="str">
            <v>Phường 13</v>
          </cell>
        </row>
        <row r="131">
          <cell r="AU131" t="str">
            <v>Phường 13</v>
          </cell>
        </row>
        <row r="132">
          <cell r="AU132" t="str">
            <v>Phường 13</v>
          </cell>
        </row>
        <row r="133">
          <cell r="AU133" t="str">
            <v>Phường 13</v>
          </cell>
        </row>
        <row r="134">
          <cell r="AU134" t="str">
            <v>Phường 13</v>
          </cell>
        </row>
        <row r="135">
          <cell r="AU135" t="str">
            <v>Phường 13</v>
          </cell>
        </row>
        <row r="136">
          <cell r="AU136" t="str">
            <v>Phường 13</v>
          </cell>
        </row>
        <row r="137">
          <cell r="AU137" t="str">
            <v>phường 13</v>
          </cell>
        </row>
        <row r="138">
          <cell r="AU138" t="str">
            <v>Phường 13</v>
          </cell>
        </row>
        <row r="139">
          <cell r="AU139" t="str">
            <v>Phường 13</v>
          </cell>
        </row>
        <row r="140">
          <cell r="AU140" t="str">
            <v>Phường 13</v>
          </cell>
        </row>
        <row r="141">
          <cell r="AU141" t="str">
            <v>Phường 14</v>
          </cell>
        </row>
        <row r="142">
          <cell r="AU142" t="str">
            <v>Phường 14</v>
          </cell>
        </row>
        <row r="143">
          <cell r="AU143" t="str">
            <v>Phường 14</v>
          </cell>
        </row>
        <row r="144">
          <cell r="AU144" t="str">
            <v>Phường 14</v>
          </cell>
        </row>
        <row r="145">
          <cell r="AU145" t="str">
            <v>Phường 14</v>
          </cell>
        </row>
        <row r="146">
          <cell r="AU146" t="str">
            <v>Phường 14</v>
          </cell>
        </row>
        <row r="147">
          <cell r="AU147" t="str">
            <v>Phường 14</v>
          </cell>
        </row>
        <row r="148">
          <cell r="AU148" t="str">
            <v>Phường 14</v>
          </cell>
        </row>
        <row r="149">
          <cell r="AU149" t="str">
            <v>Phường 14</v>
          </cell>
        </row>
        <row r="150">
          <cell r="AU150" t="str">
            <v>Phường 14</v>
          </cell>
        </row>
        <row r="151">
          <cell r="AU151" t="str">
            <v>Phường 14</v>
          </cell>
        </row>
        <row r="152">
          <cell r="AU152" t="str">
            <v>Phường 15</v>
          </cell>
        </row>
        <row r="153">
          <cell r="AU153" t="str">
            <v>Phường 15</v>
          </cell>
        </row>
        <row r="154">
          <cell r="AU154" t="str">
            <v>Phường 15</v>
          </cell>
        </row>
        <row r="155">
          <cell r="AU155" t="str">
            <v>Phường 15</v>
          </cell>
        </row>
        <row r="156">
          <cell r="AU156" t="str">
            <v>Phường 15</v>
          </cell>
        </row>
        <row r="157">
          <cell r="AU157" t="str">
            <v>Phường 15</v>
          </cell>
        </row>
        <row r="158">
          <cell r="AU158" t="str">
            <v>Phường 15</v>
          </cell>
        </row>
        <row r="159">
          <cell r="AU159" t="str">
            <v>phường 15</v>
          </cell>
        </row>
        <row r="160">
          <cell r="AU160" t="str">
            <v>Phường 15</v>
          </cell>
        </row>
        <row r="161">
          <cell r="AU161" t="str">
            <v>Phường 16</v>
          </cell>
        </row>
        <row r="162">
          <cell r="AU162" t="str">
            <v>Phường 16</v>
          </cell>
        </row>
        <row r="163">
          <cell r="AU163" t="str">
            <v>Phường 16</v>
          </cell>
        </row>
        <row r="164">
          <cell r="AU164" t="str">
            <v>Phường 16</v>
          </cell>
        </row>
        <row r="165">
          <cell r="AU165" t="str">
            <v>Phường 17</v>
          </cell>
        </row>
        <row r="166">
          <cell r="AU166" t="str">
            <v>Phường 17</v>
          </cell>
        </row>
        <row r="167">
          <cell r="AU167" t="str">
            <v>Phường 17</v>
          </cell>
        </row>
        <row r="168">
          <cell r="AU168" t="str">
            <v>phường 18</v>
          </cell>
        </row>
        <row r="169">
          <cell r="AU169" t="str">
            <v>Phường 19</v>
          </cell>
        </row>
        <row r="170">
          <cell r="AU170" t="str">
            <v>Phường 2</v>
          </cell>
        </row>
        <row r="171">
          <cell r="AU171" t="str">
            <v>Phường 2</v>
          </cell>
        </row>
        <row r="172">
          <cell r="AU172" t="str">
            <v>Phường 2</v>
          </cell>
        </row>
        <row r="173">
          <cell r="AU173" t="str">
            <v>Phường 2</v>
          </cell>
        </row>
        <row r="174">
          <cell r="AU174" t="str">
            <v>Phường 2</v>
          </cell>
        </row>
        <row r="175">
          <cell r="AU175" t="str">
            <v>Phường 2</v>
          </cell>
        </row>
        <row r="176">
          <cell r="AU176" t="str">
            <v>Phường 2</v>
          </cell>
        </row>
        <row r="177">
          <cell r="AU177" t="str">
            <v>Phường 2</v>
          </cell>
        </row>
        <row r="178">
          <cell r="AU178" t="str">
            <v>Phường 2</v>
          </cell>
        </row>
        <row r="179">
          <cell r="AU179" t="str">
            <v>Phường 2</v>
          </cell>
        </row>
        <row r="180">
          <cell r="AU180" t="str">
            <v>Phường 2</v>
          </cell>
        </row>
        <row r="181">
          <cell r="AU181" t="str">
            <v>Phường 2</v>
          </cell>
        </row>
        <row r="182">
          <cell r="AU182" t="str">
            <v>Phường 2</v>
          </cell>
        </row>
        <row r="183">
          <cell r="AU183" t="str">
            <v>Phường 2</v>
          </cell>
        </row>
        <row r="184">
          <cell r="AU184" t="str">
            <v>Phường 2</v>
          </cell>
        </row>
        <row r="185">
          <cell r="AU185" t="str">
            <v>Phường 2</v>
          </cell>
        </row>
        <row r="186">
          <cell r="AU186" t="str">
            <v>Phường 2</v>
          </cell>
        </row>
        <row r="187">
          <cell r="AU187" t="str">
            <v>Phường 2</v>
          </cell>
        </row>
        <row r="188">
          <cell r="AU188" t="str">
            <v>Phường 2</v>
          </cell>
        </row>
        <row r="189">
          <cell r="AU189" t="str">
            <v>Phường 2</v>
          </cell>
        </row>
        <row r="190">
          <cell r="AU190" t="str">
            <v>Phường 2</v>
          </cell>
        </row>
        <row r="191">
          <cell r="AU191" t="str">
            <v>Phường 2</v>
          </cell>
        </row>
        <row r="192">
          <cell r="AU192" t="str">
            <v>Phường 21</v>
          </cell>
        </row>
        <row r="193">
          <cell r="AU193" t="str">
            <v>Phường 22</v>
          </cell>
        </row>
        <row r="194">
          <cell r="AU194" t="str">
            <v>Phường 24</v>
          </cell>
        </row>
        <row r="195">
          <cell r="AU195" t="str">
            <v>Phường 25</v>
          </cell>
        </row>
        <row r="196">
          <cell r="AU196" t="str">
            <v>Phường 26</v>
          </cell>
        </row>
        <row r="197">
          <cell r="AU197" t="str">
            <v>Phường 27</v>
          </cell>
        </row>
        <row r="198">
          <cell r="AU198" t="str">
            <v>Phường 28</v>
          </cell>
        </row>
        <row r="199">
          <cell r="AU199" t="str">
            <v>Phường 3</v>
          </cell>
        </row>
        <row r="200">
          <cell r="AU200" t="str">
            <v>Phường 3</v>
          </cell>
        </row>
        <row r="201">
          <cell r="AU201" t="str">
            <v>Phường 3</v>
          </cell>
        </row>
        <row r="202">
          <cell r="AU202" t="str">
            <v>Phường 3</v>
          </cell>
        </row>
        <row r="203">
          <cell r="AU203" t="str">
            <v>Phường 3</v>
          </cell>
        </row>
        <row r="204">
          <cell r="AU204" t="str">
            <v>Phường 3</v>
          </cell>
        </row>
        <row r="205">
          <cell r="AU205" t="str">
            <v>Phường 3</v>
          </cell>
        </row>
        <row r="206">
          <cell r="AU206" t="str">
            <v>Phường 3</v>
          </cell>
        </row>
        <row r="207">
          <cell r="AU207" t="str">
            <v>Phường 3</v>
          </cell>
        </row>
        <row r="208">
          <cell r="AU208" t="str">
            <v>Phường 3</v>
          </cell>
        </row>
        <row r="209">
          <cell r="AU209" t="str">
            <v>Phường 3</v>
          </cell>
        </row>
        <row r="210">
          <cell r="AU210" t="str">
            <v>Phường 3</v>
          </cell>
        </row>
        <row r="211">
          <cell r="AU211" t="str">
            <v>Phường 3</v>
          </cell>
        </row>
        <row r="212">
          <cell r="AU212" t="str">
            <v>Phường 3</v>
          </cell>
        </row>
        <row r="213">
          <cell r="AU213" t="str">
            <v>Phường 3</v>
          </cell>
        </row>
        <row r="214">
          <cell r="AU214" t="str">
            <v>Phường 3</v>
          </cell>
        </row>
        <row r="215">
          <cell r="AU215" t="str">
            <v>Phường 3</v>
          </cell>
        </row>
        <row r="216">
          <cell r="AU216" t="str">
            <v>Phường 3</v>
          </cell>
        </row>
        <row r="217">
          <cell r="AU217" t="str">
            <v>Phường 3</v>
          </cell>
        </row>
        <row r="218">
          <cell r="AU218" t="str">
            <v>Phường 3</v>
          </cell>
        </row>
        <row r="219">
          <cell r="AU219" t="str">
            <v>Phường 3</v>
          </cell>
        </row>
        <row r="220">
          <cell r="AU220" t="str">
            <v>Phường 4</v>
          </cell>
        </row>
        <row r="221">
          <cell r="AU221" t="str">
            <v>Phường 4</v>
          </cell>
        </row>
        <row r="222">
          <cell r="AU222" t="str">
            <v>Phường 4</v>
          </cell>
        </row>
        <row r="223">
          <cell r="AU223" t="str">
            <v>Phường 4</v>
          </cell>
        </row>
        <row r="224">
          <cell r="AU224" t="str">
            <v>Phường 4</v>
          </cell>
        </row>
        <row r="225">
          <cell r="AU225" t="str">
            <v>Phường 4</v>
          </cell>
        </row>
        <row r="226">
          <cell r="AU226" t="str">
            <v>Phường 4</v>
          </cell>
        </row>
        <row r="227">
          <cell r="AU227" t="str">
            <v>Phường 4</v>
          </cell>
        </row>
        <row r="228">
          <cell r="AU228" t="str">
            <v>Phường 4</v>
          </cell>
        </row>
        <row r="229">
          <cell r="AU229" t="str">
            <v>Phường 4</v>
          </cell>
        </row>
        <row r="230">
          <cell r="AU230" t="str">
            <v>Phường 4</v>
          </cell>
        </row>
        <row r="231">
          <cell r="AU231" t="str">
            <v>Phường 4</v>
          </cell>
        </row>
        <row r="232">
          <cell r="AU232" t="str">
            <v>Phường 4</v>
          </cell>
        </row>
        <row r="233">
          <cell r="AU233" t="str">
            <v>Phường 4</v>
          </cell>
        </row>
        <row r="234">
          <cell r="AU234" t="str">
            <v>Phường 4</v>
          </cell>
        </row>
        <row r="235">
          <cell r="AU235" t="str">
            <v>Phường 4</v>
          </cell>
        </row>
        <row r="236">
          <cell r="AU236" t="str">
            <v>Phường 4</v>
          </cell>
        </row>
        <row r="237">
          <cell r="AU237" t="str">
            <v>Phường 4</v>
          </cell>
        </row>
        <row r="238">
          <cell r="AU238" t="str">
            <v>Phường 4</v>
          </cell>
        </row>
        <row r="239">
          <cell r="AU239" t="str">
            <v>Phường 5</v>
          </cell>
        </row>
        <row r="240">
          <cell r="AU240" t="str">
            <v>Phường 5</v>
          </cell>
        </row>
        <row r="241">
          <cell r="AU241" t="str">
            <v>Phường 5</v>
          </cell>
        </row>
        <row r="242">
          <cell r="AU242" t="str">
            <v>Phường 5</v>
          </cell>
        </row>
        <row r="243">
          <cell r="AU243" t="str">
            <v>Phường 5</v>
          </cell>
        </row>
        <row r="244">
          <cell r="AU244" t="str">
            <v>Phường 5</v>
          </cell>
        </row>
        <row r="245">
          <cell r="AU245" t="str">
            <v>Phường 5</v>
          </cell>
        </row>
        <row r="246">
          <cell r="AU246" t="str">
            <v>Phường 5</v>
          </cell>
        </row>
        <row r="247">
          <cell r="AU247" t="str">
            <v>Phường 5</v>
          </cell>
        </row>
        <row r="248">
          <cell r="AU248" t="str">
            <v>Phường 5</v>
          </cell>
        </row>
        <row r="249">
          <cell r="AU249" t="str">
            <v>Phường 5</v>
          </cell>
        </row>
        <row r="250">
          <cell r="AU250" t="str">
            <v>Phường 5</v>
          </cell>
        </row>
        <row r="251">
          <cell r="AU251" t="str">
            <v>Phường 5</v>
          </cell>
        </row>
        <row r="252">
          <cell r="AU252" t="str">
            <v>Phường 5</v>
          </cell>
        </row>
        <row r="253">
          <cell r="AU253" t="str">
            <v>Phường 5</v>
          </cell>
        </row>
        <row r="254">
          <cell r="AU254" t="str">
            <v>Phường 5</v>
          </cell>
        </row>
        <row r="255">
          <cell r="AU255" t="str">
            <v>Phường 5</v>
          </cell>
        </row>
        <row r="256">
          <cell r="AU256" t="str">
            <v>Phường 5</v>
          </cell>
        </row>
        <row r="257">
          <cell r="AU257" t="str">
            <v>Phường 6</v>
          </cell>
        </row>
        <row r="258">
          <cell r="AU258" t="str">
            <v>Phường 6</v>
          </cell>
        </row>
        <row r="259">
          <cell r="AU259" t="str">
            <v>Phường 6</v>
          </cell>
        </row>
        <row r="260">
          <cell r="AU260" t="str">
            <v>Phường 6</v>
          </cell>
        </row>
        <row r="261">
          <cell r="AU261" t="str">
            <v>Phường 6</v>
          </cell>
        </row>
        <row r="262">
          <cell r="AU262" t="str">
            <v>Phường 6</v>
          </cell>
        </row>
        <row r="263">
          <cell r="AU263" t="str">
            <v>Phường 6</v>
          </cell>
        </row>
        <row r="264">
          <cell r="AU264" t="str">
            <v>Phường 6</v>
          </cell>
        </row>
        <row r="265">
          <cell r="AU265" t="str">
            <v>Phường 6</v>
          </cell>
        </row>
        <row r="266">
          <cell r="AU266" t="str">
            <v>Phường 6</v>
          </cell>
        </row>
        <row r="267">
          <cell r="AU267" t="str">
            <v>Phường 6</v>
          </cell>
        </row>
        <row r="268">
          <cell r="AU268" t="str">
            <v>Phường 6</v>
          </cell>
        </row>
        <row r="269">
          <cell r="AU269" t="str">
            <v>Phường 6</v>
          </cell>
        </row>
        <row r="270">
          <cell r="AU270" t="str">
            <v>Phường 6</v>
          </cell>
        </row>
        <row r="271">
          <cell r="AU271" t="str">
            <v>Phường 6</v>
          </cell>
        </row>
        <row r="272">
          <cell r="AU272" t="str">
            <v>Phường 7</v>
          </cell>
        </row>
        <row r="273">
          <cell r="AU273" t="str">
            <v>Phường 7</v>
          </cell>
        </row>
        <row r="274">
          <cell r="AU274" t="str">
            <v>Phường 7</v>
          </cell>
        </row>
        <row r="275">
          <cell r="AU275" t="str">
            <v>Phường 7</v>
          </cell>
        </row>
        <row r="276">
          <cell r="AU276" t="str">
            <v>Phường 7</v>
          </cell>
        </row>
        <row r="277">
          <cell r="AU277" t="str">
            <v>Phường 7</v>
          </cell>
        </row>
        <row r="278">
          <cell r="AU278" t="str">
            <v>Phường 7</v>
          </cell>
        </row>
        <row r="279">
          <cell r="AU279" t="str">
            <v>Phường 7</v>
          </cell>
        </row>
        <row r="280">
          <cell r="AU280" t="str">
            <v>Phường 7</v>
          </cell>
        </row>
        <row r="281">
          <cell r="AU281" t="str">
            <v>Phường 7</v>
          </cell>
        </row>
        <row r="282">
          <cell r="AU282" t="str">
            <v>Phường 7</v>
          </cell>
        </row>
        <row r="283">
          <cell r="AU283" t="str">
            <v>Phường 7</v>
          </cell>
        </row>
        <row r="284">
          <cell r="AU284" t="str">
            <v>Phường 7</v>
          </cell>
        </row>
        <row r="285">
          <cell r="AU285" t="str">
            <v>Phường 7</v>
          </cell>
        </row>
        <row r="286">
          <cell r="AU286" t="str">
            <v>Phường 7</v>
          </cell>
        </row>
        <row r="287">
          <cell r="AU287" t="str">
            <v>Phường 8</v>
          </cell>
        </row>
        <row r="288">
          <cell r="AU288" t="str">
            <v>Phường 8</v>
          </cell>
        </row>
        <row r="289">
          <cell r="AU289" t="str">
            <v>Phường 8</v>
          </cell>
        </row>
        <row r="290">
          <cell r="AU290" t="str">
            <v>Phường 8</v>
          </cell>
        </row>
        <row r="291">
          <cell r="AU291" t="str">
            <v>Phường 8</v>
          </cell>
        </row>
        <row r="292">
          <cell r="AU292" t="str">
            <v>Phường 8</v>
          </cell>
        </row>
        <row r="293">
          <cell r="AU293" t="str">
            <v>Phường 8</v>
          </cell>
        </row>
        <row r="294">
          <cell r="AU294" t="str">
            <v>Phường 8</v>
          </cell>
        </row>
        <row r="295">
          <cell r="AU295" t="str">
            <v>Phường 8</v>
          </cell>
        </row>
        <row r="296">
          <cell r="AU296" t="str">
            <v>Phường 8</v>
          </cell>
        </row>
        <row r="297">
          <cell r="AU297" t="str">
            <v>Phường 8</v>
          </cell>
        </row>
        <row r="298">
          <cell r="AU298" t="str">
            <v>Phường 8</v>
          </cell>
        </row>
        <row r="299">
          <cell r="AU299" t="str">
            <v>Phường 8</v>
          </cell>
        </row>
        <row r="300">
          <cell r="AU300" t="str">
            <v>Phường 8</v>
          </cell>
        </row>
        <row r="301">
          <cell r="AU301" t="str">
            <v>Phường 9</v>
          </cell>
        </row>
        <row r="302">
          <cell r="AU302" t="str">
            <v>Phường 9</v>
          </cell>
        </row>
        <row r="303">
          <cell r="AU303" t="str">
            <v>Phường 9</v>
          </cell>
        </row>
        <row r="304">
          <cell r="AU304" t="str">
            <v>Phường 9</v>
          </cell>
        </row>
        <row r="305">
          <cell r="AU305" t="str">
            <v>Phường 9</v>
          </cell>
        </row>
        <row r="306">
          <cell r="AU306" t="str">
            <v>Phường 9</v>
          </cell>
        </row>
        <row r="307">
          <cell r="AU307" t="str">
            <v>Phường 9</v>
          </cell>
        </row>
        <row r="308">
          <cell r="AU308" t="str">
            <v>Phường 9</v>
          </cell>
        </row>
        <row r="309">
          <cell r="AU309" t="str">
            <v>Phường 9</v>
          </cell>
        </row>
        <row r="310">
          <cell r="AU310" t="str">
            <v>Phường 9</v>
          </cell>
        </row>
        <row r="311">
          <cell r="AU311" t="str">
            <v>Phường 9</v>
          </cell>
        </row>
        <row r="312">
          <cell r="AU312" t="str">
            <v>Phường 9</v>
          </cell>
        </row>
        <row r="313">
          <cell r="AU313" t="str">
            <v>Phường An Biên</v>
          </cell>
        </row>
        <row r="314">
          <cell r="AU314" t="str">
            <v>Phường An Bình</v>
          </cell>
        </row>
        <row r="315">
          <cell r="AU315" t="str">
            <v>Phường An Bình</v>
          </cell>
        </row>
        <row r="316">
          <cell r="AU316" t="str">
            <v>Phường An Bình</v>
          </cell>
        </row>
        <row r="317">
          <cell r="AU317" t="str">
            <v>Phường An Bình</v>
          </cell>
        </row>
        <row r="318">
          <cell r="AU318" t="str">
            <v>Phường An Bình</v>
          </cell>
        </row>
        <row r="319">
          <cell r="AU319" t="str">
            <v>Phường An Bình</v>
          </cell>
        </row>
        <row r="320">
          <cell r="AU320" t="str">
            <v>Phường An Cư</v>
          </cell>
        </row>
        <row r="321">
          <cell r="AU321" t="str">
            <v>Phường An Cựu</v>
          </cell>
        </row>
        <row r="322">
          <cell r="AU322" t="str">
            <v>Phường An Đôn</v>
          </cell>
        </row>
        <row r="323">
          <cell r="AU323" t="str">
            <v>Phường An Đông</v>
          </cell>
        </row>
        <row r="324">
          <cell r="AU324" t="str">
            <v>Phường An Dương</v>
          </cell>
        </row>
        <row r="325">
          <cell r="AU325" t="str">
            <v>Phường An Hải Bắc</v>
          </cell>
        </row>
        <row r="326">
          <cell r="AU326" t="str">
            <v>Phường An Hải Đông</v>
          </cell>
        </row>
        <row r="327">
          <cell r="AU327" t="str">
            <v>Phường An Hải Tây</v>
          </cell>
        </row>
        <row r="328">
          <cell r="AU328" t="str">
            <v>Phường An Hòa</v>
          </cell>
        </row>
        <row r="329">
          <cell r="AU329" t="str">
            <v>Phường An Hòa</v>
          </cell>
        </row>
        <row r="330">
          <cell r="AU330" t="str">
            <v>Phường An Hòa</v>
          </cell>
        </row>
        <row r="331">
          <cell r="AU331" t="str">
            <v>Phường An Hòa</v>
          </cell>
        </row>
        <row r="332">
          <cell r="AU332" t="str">
            <v>Phường An Hội</v>
          </cell>
        </row>
        <row r="333">
          <cell r="AU333" t="str">
            <v>Phường An Khánh</v>
          </cell>
        </row>
        <row r="334">
          <cell r="AU334" t="str">
            <v>Phường An Khánh</v>
          </cell>
        </row>
        <row r="335">
          <cell r="AU335" t="str">
            <v>Phường An Khê</v>
          </cell>
        </row>
        <row r="336">
          <cell r="AU336" t="str">
            <v>Phường An Lạc</v>
          </cell>
        </row>
        <row r="337">
          <cell r="AU337" t="str">
            <v>Phường An Lạc</v>
          </cell>
        </row>
        <row r="338">
          <cell r="AU338" t="str">
            <v>Phường An Lạc</v>
          </cell>
        </row>
        <row r="339">
          <cell r="AU339" t="str">
            <v>Phường An Lạc</v>
          </cell>
        </row>
        <row r="340">
          <cell r="AU340" t="str">
            <v>Phường An Lạc A</v>
          </cell>
        </row>
        <row r="341">
          <cell r="AU341" t="str">
            <v>Phường An Lộc</v>
          </cell>
        </row>
        <row r="342">
          <cell r="AU342" t="str">
            <v>Phường An Lộc</v>
          </cell>
        </row>
        <row r="343">
          <cell r="AU343" t="str">
            <v>Phường An Lợi Đông</v>
          </cell>
        </row>
        <row r="344">
          <cell r="AU344" t="str">
            <v>Phường An Mỹ</v>
          </cell>
        </row>
        <row r="345">
          <cell r="AU345" t="str">
            <v>Phường An Nghiệp</v>
          </cell>
        </row>
        <row r="346">
          <cell r="AU346" t="str">
            <v>Phường An Phú</v>
          </cell>
        </row>
        <row r="347">
          <cell r="AU347" t="str">
            <v>Phường An Phú</v>
          </cell>
        </row>
        <row r="348">
          <cell r="AU348" t="str">
            <v>Phường An Phú</v>
          </cell>
        </row>
        <row r="349">
          <cell r="AU349" t="str">
            <v>Phường An Phú</v>
          </cell>
        </row>
        <row r="350">
          <cell r="AU350" t="str">
            <v>Phường An Phú</v>
          </cell>
        </row>
        <row r="351">
          <cell r="AU351" t="str">
            <v>phường An Phú Đông</v>
          </cell>
        </row>
        <row r="352">
          <cell r="AU352" t="str">
            <v>Phường An Phước</v>
          </cell>
        </row>
        <row r="353">
          <cell r="AU353" t="str">
            <v>Phường An Sơn</v>
          </cell>
        </row>
        <row r="354">
          <cell r="AU354" t="str">
            <v>Phường An Tân</v>
          </cell>
        </row>
        <row r="355">
          <cell r="AU355" t="str">
            <v>Phường An Tảo</v>
          </cell>
        </row>
        <row r="356">
          <cell r="AU356" t="str">
            <v>Phường An Tây</v>
          </cell>
        </row>
        <row r="357">
          <cell r="AU357" t="str">
            <v>Phường An Thạnh</v>
          </cell>
        </row>
        <row r="358">
          <cell r="AU358" t="str">
            <v>Phường An Thạnh</v>
          </cell>
        </row>
        <row r="359">
          <cell r="AU359" t="str">
            <v>Phường An Thới</v>
          </cell>
        </row>
        <row r="360">
          <cell r="AU360" t="str">
            <v>Phường An Xuân</v>
          </cell>
        </row>
        <row r="361">
          <cell r="AU361" t="str">
            <v>Phường Anh Dũng</v>
          </cell>
        </row>
        <row r="362">
          <cell r="AU362" t="str">
            <v>Phường âu Cơ</v>
          </cell>
        </row>
        <row r="363">
          <cell r="AU363" t="str">
            <v>Phường Ba Đình</v>
          </cell>
        </row>
        <row r="364">
          <cell r="AU364" t="str">
            <v>Phường Ba Đình</v>
          </cell>
        </row>
        <row r="365">
          <cell r="AU365" t="str">
            <v>Phường Ba Láng</v>
          </cell>
        </row>
        <row r="366">
          <cell r="AU366" t="str">
            <v>Phường Ba Ngòi</v>
          </cell>
        </row>
        <row r="367">
          <cell r="AU367" t="str">
            <v>Phường Bà Triệu</v>
          </cell>
        </row>
        <row r="368">
          <cell r="AU368" t="str">
            <v>Phường Bắc Cường</v>
          </cell>
        </row>
        <row r="369">
          <cell r="AU369" t="str">
            <v>Phường Bắc Hà</v>
          </cell>
        </row>
        <row r="370">
          <cell r="AU370" t="str">
            <v>Phường Bắc Hồng</v>
          </cell>
        </row>
        <row r="371">
          <cell r="AU371" t="str">
            <v>Phường Bắc Lệnh</v>
          </cell>
        </row>
        <row r="372">
          <cell r="AU372" t="str">
            <v>Phường Bắc Lý</v>
          </cell>
        </row>
        <row r="373">
          <cell r="AU373" t="str">
            <v>Phường Bắc Nghĩa</v>
          </cell>
        </row>
        <row r="374">
          <cell r="AU374" t="str">
            <v>Phường Bắc Sơn</v>
          </cell>
        </row>
        <row r="375">
          <cell r="AU375" t="str">
            <v>Phường Bắc Sơn</v>
          </cell>
        </row>
        <row r="376">
          <cell r="AU376" t="str">
            <v>Phường Bắc Sơn</v>
          </cell>
        </row>
        <row r="377">
          <cell r="AU377" t="str">
            <v>Phường Bắc Sơn</v>
          </cell>
        </row>
        <row r="378">
          <cell r="AU378" t="str">
            <v>Phường Bắc Sơn</v>
          </cell>
        </row>
        <row r="379">
          <cell r="AU379" t="str">
            <v>Phường Bạch Đằng</v>
          </cell>
        </row>
        <row r="380">
          <cell r="AU380" t="str">
            <v>Phường Bạch Đằng</v>
          </cell>
        </row>
        <row r="381">
          <cell r="AU381" t="str">
            <v>Phường Bạch Hạc</v>
          </cell>
        </row>
        <row r="382">
          <cell r="AU382" t="str">
            <v>Phường Bách Khoa</v>
          </cell>
        </row>
        <row r="383">
          <cell r="AU383" t="str">
            <v>Phường Bạch Mai</v>
          </cell>
        </row>
        <row r="384">
          <cell r="AU384" t="str">
            <v>Phường Bãi Cháy</v>
          </cell>
        </row>
        <row r="385">
          <cell r="AU385" t="str">
            <v>Phường Bảo An</v>
          </cell>
        </row>
        <row r="386">
          <cell r="AU386" t="str">
            <v>Phường Bến Gót</v>
          </cell>
        </row>
        <row r="387">
          <cell r="AU387" t="str">
            <v>Phường Bến Nghé</v>
          </cell>
        </row>
        <row r="388">
          <cell r="AU388" t="str">
            <v>Phường Bến Thành</v>
          </cell>
        </row>
        <row r="389">
          <cell r="AU389" t="str">
            <v>Phường Bến Thủy</v>
          </cell>
        </row>
        <row r="390">
          <cell r="AU390" t="str">
            <v>Phường Bích Đào</v>
          </cell>
        </row>
        <row r="391">
          <cell r="AU391" t="str">
            <v>Phường Bình An</v>
          </cell>
        </row>
        <row r="392">
          <cell r="AU392" t="str">
            <v>Phường Bình An</v>
          </cell>
        </row>
        <row r="393">
          <cell r="AU393" t="str">
            <v>Phường Bình Chiểu</v>
          </cell>
        </row>
        <row r="394">
          <cell r="AU394" t="str">
            <v>Phường Bình Chuẩn</v>
          </cell>
        </row>
        <row r="395">
          <cell r="AU395" t="str">
            <v>Phường Bình Đa</v>
          </cell>
        </row>
        <row r="396">
          <cell r="AU396" t="str">
            <v>Phường Bình Đức</v>
          </cell>
        </row>
        <row r="397">
          <cell r="AU397" t="str">
            <v>Phường Bình Hàn</v>
          </cell>
        </row>
        <row r="398">
          <cell r="AU398" t="str">
            <v>Phường Bình Hiên</v>
          </cell>
        </row>
        <row r="399">
          <cell r="AU399" t="str">
            <v>Phường Bình Hòa</v>
          </cell>
        </row>
        <row r="400">
          <cell r="AU400" t="str">
            <v>Phường Bình Hưng</v>
          </cell>
        </row>
        <row r="401">
          <cell r="AU401" t="str">
            <v>Phường Bình Hưng Hòa</v>
          </cell>
        </row>
        <row r="402">
          <cell r="AU402" t="str">
            <v>Phường Bình Hưng Hòa A</v>
          </cell>
        </row>
        <row r="403">
          <cell r="AU403" t="str">
            <v>Phường Bình Hưng Hòa B</v>
          </cell>
        </row>
        <row r="404">
          <cell r="AU404" t="str">
            <v>Phường Bình Khánh</v>
          </cell>
        </row>
        <row r="405">
          <cell r="AU405" t="str">
            <v>Phường Bình Khánh</v>
          </cell>
        </row>
        <row r="406">
          <cell r="AU406" t="str">
            <v>Phường Bình Minh</v>
          </cell>
        </row>
        <row r="407">
          <cell r="AU407" t="str">
            <v>Phường Bình San</v>
          </cell>
        </row>
        <row r="408">
          <cell r="AU408" t="str">
            <v>Phường Bình Tân</v>
          </cell>
        </row>
        <row r="409">
          <cell r="AU409" t="str">
            <v>Phường Bình Tân</v>
          </cell>
        </row>
        <row r="410">
          <cell r="AU410" t="str">
            <v>Phường Bình Thắng</v>
          </cell>
        </row>
        <row r="411">
          <cell r="AU411" t="str">
            <v>Phường Bình Thọ</v>
          </cell>
        </row>
        <row r="412">
          <cell r="AU412" t="str">
            <v>Phường Bình Thuận</v>
          </cell>
        </row>
        <row r="413">
          <cell r="AU413" t="str">
            <v>Phường Bình Thuận</v>
          </cell>
        </row>
        <row r="414">
          <cell r="AU414" t="str">
            <v>Phường Bình Thủy</v>
          </cell>
        </row>
        <row r="415">
          <cell r="AU415" t="str">
            <v>Phường Bình Trị Đông</v>
          </cell>
        </row>
        <row r="416">
          <cell r="AU416" t="str">
            <v>Phường Bình Trị Đông A</v>
          </cell>
        </row>
        <row r="417">
          <cell r="AU417" t="str">
            <v>Phường Bình Trị Đông B</v>
          </cell>
        </row>
        <row r="418">
          <cell r="AU418" t="str">
            <v>Phường Bình Trưng Đông</v>
          </cell>
        </row>
        <row r="419">
          <cell r="AU419" t="str">
            <v>Phường Bình Trưng Tây</v>
          </cell>
        </row>
        <row r="420">
          <cell r="AU420" t="str">
            <v>Phường B-lao</v>
          </cell>
        </row>
        <row r="421">
          <cell r="AU421" t="str">
            <v>Phường Bồ Đề</v>
          </cell>
        </row>
        <row r="422">
          <cell r="AU422" t="str">
            <v>Phường Bồ Xuyên</v>
          </cell>
        </row>
        <row r="423">
          <cell r="AU423" t="str">
            <v>Phường Bùi Hữu Nghĩa</v>
          </cell>
        </row>
        <row r="424">
          <cell r="AU424" t="str">
            <v>Phường Bùi Thị Xuân</v>
          </cell>
        </row>
        <row r="425">
          <cell r="AU425" t="str">
            <v>Phường Bùi Thị Xuân</v>
          </cell>
        </row>
        <row r="426">
          <cell r="AU426" t="str">
            <v>Phường Bưởi</v>
          </cell>
        </row>
        <row r="427">
          <cell r="AU427" t="str">
            <v>Phường Bửu Hòa</v>
          </cell>
        </row>
        <row r="428">
          <cell r="AU428" t="str">
            <v>Phường Bửu Long</v>
          </cell>
        </row>
        <row r="429">
          <cell r="AU429" t="str">
            <v>Phường Cải Đan</v>
          </cell>
        </row>
        <row r="430">
          <cell r="AU430" t="str">
            <v>Phường Cái Khế</v>
          </cell>
        </row>
        <row r="431">
          <cell r="AU431" t="str">
            <v>Phường Cẩm An</v>
          </cell>
        </row>
        <row r="432">
          <cell r="AU432" t="str">
            <v>Phường Cẩm Bình</v>
          </cell>
        </row>
        <row r="433">
          <cell r="AU433" t="str">
            <v>Phường Cẩm Châu</v>
          </cell>
        </row>
        <row r="434">
          <cell r="AU434" t="str">
            <v>Phường Cẩm Đông</v>
          </cell>
        </row>
        <row r="435">
          <cell r="AU435" t="str">
            <v>Phường Cam Giá</v>
          </cell>
        </row>
        <row r="436">
          <cell r="AU436" t="str">
            <v>Phường Cam Linh</v>
          </cell>
        </row>
        <row r="437">
          <cell r="AU437" t="str">
            <v>Phường Cam Lộc</v>
          </cell>
        </row>
        <row r="438">
          <cell r="AU438" t="str">
            <v>Phường Cam Lợi</v>
          </cell>
        </row>
        <row r="439">
          <cell r="AU439" t="str">
            <v>Phường Cẩm Nam</v>
          </cell>
        </row>
        <row r="440">
          <cell r="AU440" t="str">
            <v>Phường Cam Nghĩa</v>
          </cell>
        </row>
        <row r="441">
          <cell r="AU441" t="str">
            <v>Phường Cẩm Phô</v>
          </cell>
        </row>
        <row r="442">
          <cell r="AU442" t="str">
            <v>Phường Cam Phú</v>
          </cell>
        </row>
        <row r="443">
          <cell r="AU443" t="str">
            <v>Phường Cẩm Phú</v>
          </cell>
        </row>
        <row r="444">
          <cell r="AU444" t="str">
            <v>Phường Cam Phúc Bắc</v>
          </cell>
        </row>
        <row r="445">
          <cell r="AU445" t="str">
            <v>Phường Cam Phúc Nam</v>
          </cell>
        </row>
        <row r="446">
          <cell r="AU446" t="str">
            <v>Phường Cẩm Sơn</v>
          </cell>
        </row>
        <row r="447">
          <cell r="AU447" t="str">
            <v>Phường Cẩm Tây</v>
          </cell>
        </row>
        <row r="448">
          <cell r="AU448" t="str">
            <v>Phường Cẩm Thạch</v>
          </cell>
        </row>
        <row r="449">
          <cell r="AU449" t="str">
            <v>Phường Cẩm Thành</v>
          </cell>
        </row>
        <row r="450">
          <cell r="AU450" t="str">
            <v>Phường Cẩm Thịnh</v>
          </cell>
        </row>
        <row r="451">
          <cell r="AU451" t="str">
            <v>Phường Cam Thuận</v>
          </cell>
        </row>
        <row r="452">
          <cell r="AU452" t="str">
            <v>Phường Cẩm Thượng</v>
          </cell>
        </row>
        <row r="453">
          <cell r="AU453" t="str">
            <v>Phường Cẩm Thủy</v>
          </cell>
        </row>
        <row r="454">
          <cell r="AU454" t="str">
            <v>Phường Cẩm Trung</v>
          </cell>
        </row>
        <row r="455">
          <cell r="AU455" t="str">
            <v>Phường Cao Thắng</v>
          </cell>
        </row>
        <row r="456">
          <cell r="AU456" t="str">
            <v>Phường Cao Xanh</v>
          </cell>
        </row>
        <row r="457">
          <cell r="AU457" t="str">
            <v>Phường Cát Bi</v>
          </cell>
        </row>
        <row r="458">
          <cell r="AU458" t="str">
            <v>Phường Cát Dài</v>
          </cell>
        </row>
        <row r="459">
          <cell r="AU459" t="str">
            <v>Phường Cát Lái</v>
          </cell>
        </row>
        <row r="460">
          <cell r="AU460" t="str">
            <v>Phường Cát Linh</v>
          </cell>
        </row>
        <row r="461">
          <cell r="AU461" t="str">
            <v>Phường Cầu Đất</v>
          </cell>
        </row>
        <row r="462">
          <cell r="AU462" t="str">
            <v>Phường Cầu Dền</v>
          </cell>
        </row>
        <row r="463">
          <cell r="AU463" t="str">
            <v>Phường Cầu Kho</v>
          </cell>
        </row>
        <row r="464">
          <cell r="AU464" t="str">
            <v>Phường Cầu Ông Lãnh</v>
          </cell>
        </row>
        <row r="465">
          <cell r="AU465" t="str">
            <v>Phường Cầu Thia</v>
          </cell>
        </row>
        <row r="466">
          <cell r="AU466" t="str">
            <v>Phường Cầu Tre</v>
          </cell>
        </row>
        <row r="467">
          <cell r="AU467" t="str">
            <v>Phường Chăm Mát</v>
          </cell>
        </row>
        <row r="468">
          <cell r="AU468" t="str">
            <v>Phường Chánh Lộ</v>
          </cell>
        </row>
        <row r="469">
          <cell r="AU469" t="str">
            <v>Phường Chánh Nghĩa</v>
          </cell>
        </row>
        <row r="470">
          <cell r="AU470" t="str">
            <v>Phường Châu Khê</v>
          </cell>
        </row>
        <row r="471">
          <cell r="AU471" t="str">
            <v>Phường Châu Phú A</v>
          </cell>
        </row>
        <row r="472">
          <cell r="AU472" t="str">
            <v>Phường Châu Phú B</v>
          </cell>
        </row>
        <row r="473">
          <cell r="AU473" t="str">
            <v>Phường Châu Văn Liêm</v>
          </cell>
        </row>
        <row r="474">
          <cell r="AU474" t="str">
            <v>Phường Cheo Reo</v>
          </cell>
        </row>
        <row r="475">
          <cell r="AU475" t="str">
            <v>Phường Chi Lăng</v>
          </cell>
        </row>
        <row r="476">
          <cell r="AU476" t="str">
            <v>Phường Chi Lăng</v>
          </cell>
        </row>
        <row r="477">
          <cell r="AU477" t="str">
            <v>Phường Chiềng An</v>
          </cell>
        </row>
        <row r="478">
          <cell r="AU478" t="str">
            <v>Phường Chiềng Lề</v>
          </cell>
        </row>
        <row r="479">
          <cell r="AU479" t="str">
            <v>Phường Chiềng Sinh</v>
          </cell>
        </row>
        <row r="480">
          <cell r="AU480" t="str">
            <v>Phường Chính Gián</v>
          </cell>
        </row>
        <row r="481">
          <cell r="AU481" t="str">
            <v>Phường Chương Dương Độ</v>
          </cell>
        </row>
        <row r="482">
          <cell r="AU482" t="str">
            <v>Phường Cô Giang</v>
          </cell>
        </row>
        <row r="483">
          <cell r="AU483" t="str">
            <v>Phường Cốc Lếu</v>
          </cell>
        </row>
        <row r="484">
          <cell r="AU484" t="str">
            <v>Phường Cống Vị</v>
          </cell>
        </row>
        <row r="485">
          <cell r="AU485" t="str">
            <v>Phường Cự Khối</v>
          </cell>
        </row>
        <row r="486">
          <cell r="AU486" t="str">
            <v>Phường Cửa Bắc</v>
          </cell>
        </row>
        <row r="487">
          <cell r="AU487" t="str">
            <v>Phường Cửa Đại</v>
          </cell>
        </row>
        <row r="488">
          <cell r="AU488" t="str">
            <v>Phường Cửa Đông</v>
          </cell>
        </row>
        <row r="489">
          <cell r="AU489" t="str">
            <v>Phường Cửa Nam</v>
          </cell>
        </row>
        <row r="490">
          <cell r="AU490" t="str">
            <v>Phường Cửa Nam</v>
          </cell>
        </row>
        <row r="491">
          <cell r="AU491" t="str">
            <v>Phường Cửa Nam</v>
          </cell>
        </row>
        <row r="492">
          <cell r="AU492" t="str">
            <v>Phường Cửa ông</v>
          </cell>
        </row>
        <row r="493">
          <cell r="AU493" t="str">
            <v>Phường Đa Kao</v>
          </cell>
        </row>
        <row r="494">
          <cell r="AU494" t="str">
            <v>Phường Đa Phúc</v>
          </cell>
        </row>
        <row r="495">
          <cell r="AU495" t="str">
            <v>Phường Đại Kim</v>
          </cell>
        </row>
        <row r="496">
          <cell r="AU496" t="str">
            <v>Phường Đại Nài</v>
          </cell>
        </row>
        <row r="497">
          <cell r="AU497" t="str">
            <v>Phường Đại Phúc</v>
          </cell>
        </row>
        <row r="498">
          <cell r="AU498" t="str">
            <v>Phường Đài Sơn</v>
          </cell>
        </row>
        <row r="499">
          <cell r="AU499" t="str">
            <v>Phường Đằng Giang</v>
          </cell>
        </row>
        <row r="500">
          <cell r="AU500" t="str">
            <v>Phường Đằng Hải</v>
          </cell>
        </row>
        <row r="501">
          <cell r="AU501" t="str">
            <v>Phường Đằng Lâm</v>
          </cell>
        </row>
        <row r="502">
          <cell r="AU502" t="str">
            <v>Phường Đạo Long</v>
          </cell>
        </row>
        <row r="503">
          <cell r="AU503" t="str">
            <v>Phường Đáp Cầu</v>
          </cell>
        </row>
        <row r="504">
          <cell r="AU504" t="str">
            <v>Phường Đạt Hiếu</v>
          </cell>
        </row>
        <row r="505">
          <cell r="AU505" t="str">
            <v>Phường Đề Thám</v>
          </cell>
        </row>
        <row r="506">
          <cell r="AU506" t="str">
            <v>Phường Đề Thám</v>
          </cell>
        </row>
        <row r="507">
          <cell r="AU507" t="str">
            <v>Phường Dĩ An</v>
          </cell>
        </row>
        <row r="508">
          <cell r="AU508" t="str">
            <v>Phường Dịch Vọng</v>
          </cell>
        </row>
        <row r="509">
          <cell r="AU509" t="str">
            <v>Phường Dịch Vọng Hậu</v>
          </cell>
        </row>
        <row r="510">
          <cell r="AU510" t="str">
            <v>Phường Điện Biên</v>
          </cell>
        </row>
        <row r="511">
          <cell r="AU511" t="str">
            <v>Phường Điện Biên</v>
          </cell>
        </row>
        <row r="512">
          <cell r="AU512" t="str">
            <v>Phường Diên Hồng</v>
          </cell>
        </row>
        <row r="513">
          <cell r="AU513" t="str">
            <v>Phường Đình Bảng</v>
          </cell>
        </row>
        <row r="514">
          <cell r="AU514" t="str">
            <v>Phường Định Công</v>
          </cell>
        </row>
        <row r="515">
          <cell r="AU515" t="str">
            <v>Phường Định Hòa</v>
          </cell>
        </row>
        <row r="516">
          <cell r="AU516" t="str">
            <v>Phường Đô Vinh</v>
          </cell>
        </row>
        <row r="517">
          <cell r="AU517" t="str">
            <v>Phường Đoàn Kết</v>
          </cell>
        </row>
        <row r="518">
          <cell r="AU518" t="str">
            <v>Phường Đoàn Kết</v>
          </cell>
        </row>
        <row r="519">
          <cell r="AU519" t="str">
            <v>Phường Đoàn Kết</v>
          </cell>
        </row>
        <row r="520">
          <cell r="AU520" t="str">
            <v>Phường Đội Cấn</v>
          </cell>
        </row>
        <row r="521">
          <cell r="AU521" t="str">
            <v>Phường Đội Cung</v>
          </cell>
        </row>
        <row r="522">
          <cell r="AU522" t="str">
            <v>Phường Đống Đa</v>
          </cell>
        </row>
        <row r="523">
          <cell r="AU523" t="str">
            <v>Phường Đống Đa</v>
          </cell>
        </row>
        <row r="524">
          <cell r="AU524" t="str">
            <v>Phường Đống Đa</v>
          </cell>
        </row>
        <row r="525">
          <cell r="AU525" t="str">
            <v>Phường Đông Giang</v>
          </cell>
        </row>
        <row r="526">
          <cell r="AU526" t="str">
            <v>Phường Đông Hải</v>
          </cell>
        </row>
        <row r="527">
          <cell r="AU527" t="str">
            <v>Phường Đông Hải</v>
          </cell>
        </row>
        <row r="528">
          <cell r="AU528" t="str">
            <v>Phường Đông Hải 1</v>
          </cell>
        </row>
        <row r="529">
          <cell r="AU529" t="str">
            <v>Phường Đông Hải 2</v>
          </cell>
        </row>
        <row r="530">
          <cell r="AU530" t="str">
            <v>Phường Đông Hồ</v>
          </cell>
        </row>
        <row r="531">
          <cell r="AU531" t="str">
            <v>Phường Đông Hòa</v>
          </cell>
        </row>
        <row r="532">
          <cell r="AU532" t="str">
            <v>Phường Đồng Hoà</v>
          </cell>
        </row>
        <row r="533">
          <cell r="AU533" t="str">
            <v>phường Đông Hưng Thuận</v>
          </cell>
        </row>
        <row r="534">
          <cell r="AU534" t="str">
            <v>Phường Đông Khê</v>
          </cell>
        </row>
        <row r="535">
          <cell r="AU535" t="str">
            <v>Phường Đông Kinh</v>
          </cell>
        </row>
        <row r="536">
          <cell r="AU536" t="str">
            <v>Phường Đồng Kỵ</v>
          </cell>
        </row>
        <row r="537">
          <cell r="AU537" t="str">
            <v>Phường Đông Lễ</v>
          </cell>
        </row>
        <row r="538">
          <cell r="AU538" t="str">
            <v>Phường Đông Lương</v>
          </cell>
        </row>
        <row r="539">
          <cell r="AU539" t="str">
            <v>Phường Đống Mác</v>
          </cell>
        </row>
        <row r="540">
          <cell r="AU540" t="str">
            <v>Phường Đồng Mỹ</v>
          </cell>
        </row>
        <row r="541">
          <cell r="AU541" t="str">
            <v>Phường Đông Ngàn</v>
          </cell>
        </row>
        <row r="542">
          <cell r="AU542" t="str">
            <v>Phường Đồng Nguyên</v>
          </cell>
        </row>
        <row r="543">
          <cell r="AU543" t="str">
            <v>Phường Đồng Nhân</v>
          </cell>
        </row>
        <row r="544">
          <cell r="AU544" t="str">
            <v>Phường Đồng Phú</v>
          </cell>
        </row>
        <row r="545">
          <cell r="AU545" t="str">
            <v>Phường Đồng Quang</v>
          </cell>
        </row>
        <row r="546">
          <cell r="AU546" t="str">
            <v>Phường Đổng Quốc Bình</v>
          </cell>
        </row>
        <row r="547">
          <cell r="AU547" t="str">
            <v>Phường Đông Sơn</v>
          </cell>
        </row>
        <row r="548">
          <cell r="AU548" t="str">
            <v>Phường Đông Sơn</v>
          </cell>
        </row>
        <row r="549">
          <cell r="AU549" t="str">
            <v>Phường Đồng Sơn</v>
          </cell>
        </row>
        <row r="550">
          <cell r="AU550" t="str">
            <v>Phường Đồng Tâm</v>
          </cell>
        </row>
        <row r="551">
          <cell r="AU551" t="str">
            <v>Phường Đồng Tâm</v>
          </cell>
        </row>
        <row r="552">
          <cell r="AU552" t="str">
            <v>Phường Đồng Tâm</v>
          </cell>
        </row>
        <row r="553">
          <cell r="AU553" t="str">
            <v>Phường Đông Thanh</v>
          </cell>
        </row>
        <row r="554">
          <cell r="AU554" t="str">
            <v>Phường Đông Thành</v>
          </cell>
        </row>
        <row r="555">
          <cell r="AU555" t="str">
            <v>Phường Đông Thọ</v>
          </cell>
        </row>
        <row r="556">
          <cell r="AU556" t="str">
            <v>Phường Đồng Tiến</v>
          </cell>
        </row>
        <row r="557">
          <cell r="AU557" t="str">
            <v>Phường Đông Vệ</v>
          </cell>
        </row>
        <row r="558">
          <cell r="AU558" t="str">
            <v>Phường Đông Vĩnh</v>
          </cell>
        </row>
        <row r="559">
          <cell r="AU559" t="str">
            <v>Phường Đồng Xuân</v>
          </cell>
        </row>
        <row r="560">
          <cell r="AU560" t="str">
            <v>Phường Đồng Xuân</v>
          </cell>
        </row>
        <row r="561">
          <cell r="AU561" t="str">
            <v>Phường Đông Xuyên</v>
          </cell>
        </row>
        <row r="562">
          <cell r="AU562" t="str">
            <v>Phường Dư Hàng</v>
          </cell>
        </row>
        <row r="563">
          <cell r="AU563" t="str">
            <v>Phường Dư Hàng Kênh</v>
          </cell>
        </row>
        <row r="564">
          <cell r="AU564" t="str">
            <v>Phường Đức Giang</v>
          </cell>
        </row>
        <row r="565">
          <cell r="AU565" t="str">
            <v>Phường Đức Long</v>
          </cell>
        </row>
        <row r="566">
          <cell r="AU566" t="str">
            <v>Phường Đức Nghĩa</v>
          </cell>
        </row>
        <row r="567">
          <cell r="AU567" t="str">
            <v>Phường Đức Ninh Đông</v>
          </cell>
        </row>
        <row r="568">
          <cell r="AU568" t="str">
            <v>Phường Đức Thắng</v>
          </cell>
        </row>
        <row r="569">
          <cell r="AU569" t="str">
            <v>Phường Đức Xuân</v>
          </cell>
        </row>
        <row r="570">
          <cell r="AU570" t="str">
            <v>Phường Dữu Lâu</v>
          </cell>
        </row>
        <row r="571">
          <cell r="AU571" t="str">
            <v>Phường Duy Tân</v>
          </cell>
        </row>
        <row r="572">
          <cell r="AU572" t="str">
            <v>Phường Duyên Hải</v>
          </cell>
        </row>
        <row r="573">
          <cell r="AU573" t="str">
            <v>Phường Ea Tam</v>
          </cell>
        </row>
        <row r="574">
          <cell r="AU574" t="str">
            <v>Phường Ghềnh Ráng</v>
          </cell>
        </row>
        <row r="575">
          <cell r="AU575" t="str">
            <v>Phường Gia Cẩm</v>
          </cell>
        </row>
        <row r="576">
          <cell r="AU576" t="str">
            <v>Phường Gia Sàng</v>
          </cell>
        </row>
        <row r="577">
          <cell r="AU577" t="str">
            <v>Phường Gia Thuỵ</v>
          </cell>
        </row>
        <row r="578">
          <cell r="AU578" t="str">
            <v>Phường Gia Viên</v>
          </cell>
        </row>
        <row r="579">
          <cell r="AU579" t="str">
            <v>Phường Giang Biên</v>
          </cell>
        </row>
        <row r="580">
          <cell r="AU580" t="str">
            <v>Phường Giảng Võ</v>
          </cell>
        </row>
        <row r="581">
          <cell r="AU581" t="str">
            <v>Phường Giáp Bát</v>
          </cell>
        </row>
        <row r="582">
          <cell r="AU582" t="str">
            <v>Phường Giếng Đáy</v>
          </cell>
        </row>
        <row r="583">
          <cell r="AU583" t="str">
            <v>Phường Hà Cầu</v>
          </cell>
        </row>
        <row r="584">
          <cell r="AU584" t="str">
            <v>Phường Hạ Đình</v>
          </cell>
        </row>
        <row r="585">
          <cell r="AU585" t="str">
            <v>Phường Hà Huy Tập</v>
          </cell>
        </row>
        <row r="586">
          <cell r="AU586" t="str">
            <v>Phường Hà Huy Tập</v>
          </cell>
        </row>
        <row r="587">
          <cell r="AU587" t="str">
            <v>Phường Hà Khánh</v>
          </cell>
        </row>
        <row r="588">
          <cell r="AU588" t="str">
            <v>Phường Hà Khẩu</v>
          </cell>
        </row>
        <row r="589">
          <cell r="AU589" t="str">
            <v>Phường Hà Lầm</v>
          </cell>
        </row>
        <row r="590">
          <cell r="AU590" t="str">
            <v>Phường Hạ Long</v>
          </cell>
        </row>
        <row r="591">
          <cell r="AU591" t="str">
            <v>Phường Hạ Lý</v>
          </cell>
        </row>
        <row r="592">
          <cell r="AU592" t="str">
            <v>Phường Hà Phong</v>
          </cell>
        </row>
        <row r="593">
          <cell r="AU593" t="str">
            <v>Phường Hà Trung</v>
          </cell>
        </row>
        <row r="594">
          <cell r="AU594" t="str">
            <v>Phường Hà Tu</v>
          </cell>
        </row>
        <row r="595">
          <cell r="AU595" t="str">
            <v>Phường Hai Bà Trưng</v>
          </cell>
        </row>
        <row r="596">
          <cell r="AU596" t="str">
            <v>Phường Hải Cảng</v>
          </cell>
        </row>
        <row r="597">
          <cell r="AU597" t="str">
            <v>Phường Hải Châu I</v>
          </cell>
        </row>
        <row r="598">
          <cell r="AU598" t="str">
            <v>Phường Hải Châu II</v>
          </cell>
        </row>
        <row r="599">
          <cell r="AU599" t="str">
            <v>Phường Hải Đình</v>
          </cell>
        </row>
        <row r="600">
          <cell r="AU600" t="str">
            <v>Phường Hải Hoà</v>
          </cell>
        </row>
        <row r="601">
          <cell r="AU601" t="str">
            <v>Phường Hải Tân</v>
          </cell>
        </row>
        <row r="602">
          <cell r="AU602" t="str">
            <v>Phường Hải Thành</v>
          </cell>
        </row>
        <row r="603">
          <cell r="AU603" t="str">
            <v>Phường Hải Thành</v>
          </cell>
        </row>
        <row r="604">
          <cell r="AU604" t="str">
            <v>Phường Hải Yên</v>
          </cell>
        </row>
        <row r="605">
          <cell r="AU605" t="str">
            <v>Phường Hàm Rồng</v>
          </cell>
        </row>
        <row r="606">
          <cell r="AU606" t="str">
            <v>Phường Hàm Tiến</v>
          </cell>
        </row>
        <row r="607">
          <cell r="AU607" t="str">
            <v>Phường Hàng Bạc</v>
          </cell>
        </row>
        <row r="608">
          <cell r="AU608" t="str">
            <v>Phường Hàng Bài</v>
          </cell>
        </row>
        <row r="609">
          <cell r="AU609" t="str">
            <v>Phường Hàng Bồ</v>
          </cell>
        </row>
        <row r="610">
          <cell r="AU610" t="str">
            <v>Phường Hàng Bông</v>
          </cell>
        </row>
        <row r="611">
          <cell r="AU611" t="str">
            <v>Phường Hàng Bột</v>
          </cell>
        </row>
        <row r="612">
          <cell r="AU612" t="str">
            <v>Phường Hàng Buồm</v>
          </cell>
        </row>
        <row r="613">
          <cell r="AU613" t="str">
            <v>Phường Hàng Đào</v>
          </cell>
        </row>
        <row r="614">
          <cell r="AU614" t="str">
            <v>Phường Hàng Gai</v>
          </cell>
        </row>
        <row r="615">
          <cell r="AU615" t="str">
            <v>Phường Hàng Kênh</v>
          </cell>
        </row>
        <row r="616">
          <cell r="AU616" t="str">
            <v>Phường Hàng Mã</v>
          </cell>
        </row>
        <row r="617">
          <cell r="AU617" t="str">
            <v>Phường Hàng Trống</v>
          </cell>
        </row>
        <row r="618">
          <cell r="AU618" t="str">
            <v>Phường Hiến Nam</v>
          </cell>
        </row>
        <row r="619">
          <cell r="AU619" t="str">
            <v>Phường Hiệp An</v>
          </cell>
        </row>
        <row r="620">
          <cell r="AU620" t="str">
            <v>Phường Hiệp Bình Chánh</v>
          </cell>
        </row>
        <row r="621">
          <cell r="AU621" t="str">
            <v>Phường Hiệp Bình Phước</v>
          </cell>
        </row>
        <row r="622">
          <cell r="AU622" t="str">
            <v>Phường Hiệp Ninh</v>
          </cell>
        </row>
        <row r="623">
          <cell r="AU623" t="str">
            <v>Phường Hiệp Phú</v>
          </cell>
        </row>
        <row r="624">
          <cell r="AU624" t="str">
            <v>Phường Hiệp Tân</v>
          </cell>
        </row>
        <row r="625">
          <cell r="AU625" t="str">
            <v>phường Hiệp Thành</v>
          </cell>
        </row>
        <row r="626">
          <cell r="AU626" t="str">
            <v>Phường Hiệp Thành</v>
          </cell>
        </row>
        <row r="627">
          <cell r="AU627" t="str">
            <v>Phường Hiệp Thành</v>
          </cell>
        </row>
        <row r="628">
          <cell r="AU628" t="str">
            <v>Phường Him Lam</v>
          </cell>
        </row>
        <row r="629">
          <cell r="AU629" t="str">
            <v>Phường Hố Nai</v>
          </cell>
        </row>
        <row r="630">
          <cell r="AU630" t="str">
            <v>Phường Hồ Nam</v>
          </cell>
        </row>
        <row r="631">
          <cell r="AU631" t="str">
            <v>Phường Hoà An</v>
          </cell>
        </row>
        <row r="632">
          <cell r="AU632" t="str">
            <v>Phường Hoà Bình</v>
          </cell>
        </row>
        <row r="633">
          <cell r="AU633" t="str">
            <v>Phường Hòa Bình</v>
          </cell>
        </row>
        <row r="634">
          <cell r="AU634" t="str">
            <v>Phường Hoà Cường</v>
          </cell>
        </row>
        <row r="635">
          <cell r="AU635" t="str">
            <v>Phường Hoà Cường Bắc</v>
          </cell>
        </row>
        <row r="636">
          <cell r="AU636" t="str">
            <v>Phường Hoà Cường Nam</v>
          </cell>
        </row>
        <row r="637">
          <cell r="AU637" t="str">
            <v>Phường Hoà Hải</v>
          </cell>
        </row>
        <row r="638">
          <cell r="AU638" t="str">
            <v>Phường Hoà Hiệp Bắc</v>
          </cell>
        </row>
        <row r="639">
          <cell r="AU639" t="str">
            <v>Phường Hoà Hiệp Nam</v>
          </cell>
        </row>
        <row r="640">
          <cell r="AU640" t="str">
            <v>Phưòng Hoà Hiếu</v>
          </cell>
        </row>
        <row r="641">
          <cell r="AU641" t="str">
            <v>Phường Hòa Hương</v>
          </cell>
        </row>
        <row r="642">
          <cell r="AU642" t="str">
            <v>Phường Hoà Khánh Bắc</v>
          </cell>
        </row>
        <row r="643">
          <cell r="AU643" t="str">
            <v>Phường Hoà Khánh Nam</v>
          </cell>
        </row>
        <row r="644">
          <cell r="AU644" t="str">
            <v>Phường Hoà Khê</v>
          </cell>
        </row>
        <row r="645">
          <cell r="AU645" t="str">
            <v>Phường Hoà Lạc</v>
          </cell>
        </row>
        <row r="646">
          <cell r="AU646" t="str">
            <v>Phường Hoa Lư</v>
          </cell>
        </row>
        <row r="647">
          <cell r="AU647" t="str">
            <v>Phường Hoà Minh</v>
          </cell>
        </row>
        <row r="648">
          <cell r="AU648" t="str">
            <v>Phường Hoà Nghĩa</v>
          </cell>
        </row>
        <row r="649">
          <cell r="AU649" t="str">
            <v>Phường Hoà Phát</v>
          </cell>
        </row>
        <row r="650">
          <cell r="AU650" t="str">
            <v>Phường Hòa Phú</v>
          </cell>
        </row>
        <row r="651">
          <cell r="AU651" t="str">
            <v>Phường Hoà Quý</v>
          </cell>
        </row>
        <row r="652">
          <cell r="AU652" t="str">
            <v>Phường Hoà Thạnh</v>
          </cell>
        </row>
        <row r="653">
          <cell r="AU653" t="str">
            <v>Phường Hoà Thọ Đông</v>
          </cell>
        </row>
        <row r="654">
          <cell r="AU654" t="str">
            <v>Phường Hoà Thọ Tây</v>
          </cell>
        </row>
        <row r="655">
          <cell r="AU655" t="str">
            <v>Phường Hoà Thuận</v>
          </cell>
        </row>
        <row r="656">
          <cell r="AU656" t="str">
            <v>Phường Hoà Thuận</v>
          </cell>
        </row>
        <row r="657">
          <cell r="AU657" t="str">
            <v>Phường Hòa Thuận</v>
          </cell>
        </row>
        <row r="658">
          <cell r="AU658" t="str">
            <v>Phường Hoà Thuận Đông</v>
          </cell>
        </row>
        <row r="659">
          <cell r="AU659" t="str">
            <v>Phường Hoà Thuận Tây</v>
          </cell>
        </row>
        <row r="660">
          <cell r="AU660" t="str">
            <v>Phường Hoà Xuân</v>
          </cell>
        </row>
        <row r="661">
          <cell r="AU661" t="str">
            <v>Phường Hoàng Diệu</v>
          </cell>
        </row>
        <row r="662">
          <cell r="AU662" t="str">
            <v>Phường Hoàng Liệt</v>
          </cell>
        </row>
        <row r="663">
          <cell r="AU663" t="str">
            <v>Phường Hoàng Văn Thụ</v>
          </cell>
        </row>
        <row r="664">
          <cell r="AU664" t="str">
            <v>Phường Hoàng Văn Thụ</v>
          </cell>
        </row>
        <row r="665">
          <cell r="AU665" t="str">
            <v>Phường Hoàng Văn Thụ</v>
          </cell>
        </row>
        <row r="666">
          <cell r="AU666" t="str">
            <v>Phường Hoàng Văn Thụ</v>
          </cell>
        </row>
        <row r="667">
          <cell r="AU667" t="str">
            <v>Phường Hoàng Văn Thụ</v>
          </cell>
        </row>
        <row r="668">
          <cell r="AU668" t="str">
            <v>Phường Hội Hợp</v>
          </cell>
        </row>
        <row r="669">
          <cell r="AU669" t="str">
            <v>Phường Hội Phú</v>
          </cell>
        </row>
        <row r="670">
          <cell r="AU670" t="str">
            <v>Phường Hội Thương</v>
          </cell>
        </row>
        <row r="671">
          <cell r="AU671" t="str">
            <v>Phường Hòn Gai</v>
          </cell>
        </row>
        <row r="672">
          <cell r="AU672" t="str">
            <v>Phường Hồng Châu</v>
          </cell>
        </row>
        <row r="673">
          <cell r="AU673" t="str">
            <v>Phường Hồng Hà</v>
          </cell>
        </row>
        <row r="674">
          <cell r="AU674" t="str">
            <v>Phường Hồng Hà</v>
          </cell>
        </row>
        <row r="675">
          <cell r="AU675" t="str">
            <v>Phường Hồng Hải</v>
          </cell>
        </row>
        <row r="676">
          <cell r="AU676" t="str">
            <v>Phường Hồng Sơn</v>
          </cell>
        </row>
        <row r="677">
          <cell r="AU677" t="str">
            <v>Phường Hợp Đức</v>
          </cell>
        </row>
        <row r="678">
          <cell r="AU678" t="str">
            <v>Phường Hợp Giang</v>
          </cell>
        </row>
        <row r="679">
          <cell r="AU679" t="str">
            <v>Phường Hưng Bình</v>
          </cell>
        </row>
        <row r="680">
          <cell r="AU680" t="str">
            <v>Phường Hưng Chiến</v>
          </cell>
        </row>
        <row r="681">
          <cell r="AU681" t="str">
            <v>Phường Hưng Đạo</v>
          </cell>
        </row>
        <row r="682">
          <cell r="AU682" t="str">
            <v>Phường Hưng Dũng</v>
          </cell>
        </row>
        <row r="683">
          <cell r="AU683" t="str">
            <v>Phường Hưng Lợi</v>
          </cell>
        </row>
        <row r="684">
          <cell r="AU684" t="str">
            <v>Phường Hưng Long</v>
          </cell>
        </row>
        <row r="685">
          <cell r="AU685" t="str">
            <v>Phường Hưng Phú</v>
          </cell>
        </row>
        <row r="686">
          <cell r="AU686" t="str">
            <v>Phường Hưng Phúc</v>
          </cell>
        </row>
        <row r="687">
          <cell r="AU687" t="str">
            <v>Phường Hùng Thắng</v>
          </cell>
        </row>
        <row r="688">
          <cell r="AU688" t="str">
            <v>Phường Hưng Thành</v>
          </cell>
        </row>
        <row r="689">
          <cell r="AU689" t="str">
            <v>Phường Hưng Thạnh</v>
          </cell>
        </row>
        <row r="690">
          <cell r="AU690" t="str">
            <v>Phường Hùng Vương</v>
          </cell>
        </row>
        <row r="691">
          <cell r="AU691" t="str">
            <v>Phường Hùng Vương</v>
          </cell>
        </row>
        <row r="692">
          <cell r="AU692" t="str">
            <v>Phường Hùng Vương</v>
          </cell>
        </row>
        <row r="693">
          <cell r="AU693" t="str">
            <v>Phường Hương Sơ</v>
          </cell>
        </row>
        <row r="694">
          <cell r="AU694" t="str">
            <v>Phường Hương Sơn</v>
          </cell>
        </row>
        <row r="695">
          <cell r="AU695" t="str">
            <v>Phường Hữu Nghị</v>
          </cell>
        </row>
        <row r="696">
          <cell r="AU696" t="str">
            <v>Phường I</v>
          </cell>
        </row>
        <row r="697">
          <cell r="AU697" t="str">
            <v>Phường Ia Kring</v>
          </cell>
        </row>
        <row r="698">
          <cell r="AU698" t="str">
            <v>Phường III</v>
          </cell>
        </row>
        <row r="699">
          <cell r="AU699" t="str">
            <v>Phường IV</v>
          </cell>
        </row>
        <row r="700">
          <cell r="AU700" t="str">
            <v>Phường Ka Long</v>
          </cell>
        </row>
        <row r="701">
          <cell r="AU701" t="str">
            <v>Phường Kênh Dương</v>
          </cell>
        </row>
        <row r="702">
          <cell r="AU702" t="str">
            <v>Phường Khai Quang</v>
          </cell>
        </row>
        <row r="703">
          <cell r="AU703" t="str">
            <v>Phường Khâm Thiên</v>
          </cell>
        </row>
        <row r="704">
          <cell r="AU704" t="str">
            <v>Phường Khánh Hậu</v>
          </cell>
        </row>
        <row r="705">
          <cell r="AU705" t="str">
            <v>Phường Khánh Xuân</v>
          </cell>
        </row>
        <row r="706">
          <cell r="AU706" t="str">
            <v>Phường Khuê Mỹ</v>
          </cell>
        </row>
        <row r="707">
          <cell r="AU707" t="str">
            <v>Phường Khuê Trung</v>
          </cell>
        </row>
        <row r="708">
          <cell r="AU708" t="str">
            <v>Phường Khương Đình</v>
          </cell>
        </row>
        <row r="709">
          <cell r="AU709" t="str">
            <v>Phường Khương Mai</v>
          </cell>
        </row>
        <row r="710">
          <cell r="AU710" t="str">
            <v>Phường Khương Thượng</v>
          </cell>
        </row>
        <row r="711">
          <cell r="AU711" t="str">
            <v>Phường Khương Trung</v>
          </cell>
        </row>
        <row r="712">
          <cell r="AU712" t="str">
            <v>Phường Kim Dinh</v>
          </cell>
        </row>
        <row r="713">
          <cell r="AU713" t="str">
            <v>Phường Kim Giang</v>
          </cell>
        </row>
        <row r="714">
          <cell r="AU714" t="str">
            <v>Phường Kim Liên</v>
          </cell>
        </row>
        <row r="715">
          <cell r="AU715" t="str">
            <v>Phường Kim Long</v>
          </cell>
        </row>
        <row r="716">
          <cell r="AU716" t="str">
            <v>Phường Kim Mã</v>
          </cell>
        </row>
        <row r="717">
          <cell r="AU717" t="str">
            <v>Phường Kim Tân</v>
          </cell>
        </row>
        <row r="718">
          <cell r="AU718" t="str">
            <v>Phường Kinh Bắc</v>
          </cell>
        </row>
        <row r="719">
          <cell r="AU719" t="str">
            <v>Phường Kinh Dinh</v>
          </cell>
        </row>
        <row r="720">
          <cell r="AU720" t="str">
            <v>Phường Kỳ Bá</v>
          </cell>
        </row>
        <row r="721">
          <cell r="AU721" t="str">
            <v>Phường La Khê</v>
          </cell>
        </row>
        <row r="722">
          <cell r="AU722" t="str">
            <v>Phường Lạc Đạo</v>
          </cell>
        </row>
        <row r="723">
          <cell r="AU723" t="str">
            <v>Phường Lạc Viên</v>
          </cell>
        </row>
        <row r="724">
          <cell r="AU724" t="str">
            <v>Phường Lạch Tray</v>
          </cell>
        </row>
        <row r="725">
          <cell r="AU725" t="str">
            <v>Phường Lái Hiếu</v>
          </cell>
        </row>
        <row r="726">
          <cell r="AU726" t="str">
            <v>Phường Lái Thiêu</v>
          </cell>
        </row>
        <row r="727">
          <cell r="AU727" t="str">
            <v>Phường Lãm Hà</v>
          </cell>
        </row>
        <row r="728">
          <cell r="AU728" t="str">
            <v>Phường Lam Sơn</v>
          </cell>
        </row>
        <row r="729">
          <cell r="AU729" t="str">
            <v>Phường Lam Sơn</v>
          </cell>
        </row>
        <row r="730">
          <cell r="AU730" t="str">
            <v>Phường Lam Sơn</v>
          </cell>
        </row>
        <row r="731">
          <cell r="AU731" t="str">
            <v>Phường Lam Sơn</v>
          </cell>
        </row>
        <row r="732">
          <cell r="AU732" t="str">
            <v>Phường Láng Hạ</v>
          </cell>
        </row>
        <row r="733">
          <cell r="AU733" t="str">
            <v>Phường Láng Thượng</v>
          </cell>
        </row>
        <row r="734">
          <cell r="AU734" t="str">
            <v>Phường Lào Cai</v>
          </cell>
        </row>
        <row r="735">
          <cell r="AU735" t="str">
            <v>Phường Lê Bình</v>
          </cell>
        </row>
        <row r="736">
          <cell r="AU736" t="str">
            <v>Phường Lê Đại Hành</v>
          </cell>
        </row>
        <row r="737">
          <cell r="AU737" t="str">
            <v>Phường Lê Hồng Phong</v>
          </cell>
        </row>
        <row r="738">
          <cell r="AU738" t="str">
            <v>Phường Lê Hồng Phong</v>
          </cell>
        </row>
        <row r="739">
          <cell r="AU739" t="str">
            <v>Phường Lê Hồng Phong</v>
          </cell>
        </row>
        <row r="740">
          <cell r="AU740" t="str">
            <v>Phường Lê Hồng Phong</v>
          </cell>
        </row>
        <row r="741">
          <cell r="AU741" t="str">
            <v>Phường Lê Lợi</v>
          </cell>
        </row>
        <row r="742">
          <cell r="AU742" t="str">
            <v>Phường Lê Lợi</v>
          </cell>
        </row>
        <row r="743">
          <cell r="AU743" t="str">
            <v>Phường Lê Lợi</v>
          </cell>
        </row>
        <row r="744">
          <cell r="AU744" t="str">
            <v>Phường Lê Lợi</v>
          </cell>
        </row>
        <row r="745">
          <cell r="AU745" t="str">
            <v>Phường Lê Lợi</v>
          </cell>
        </row>
        <row r="746">
          <cell r="AU746" t="str">
            <v>Phường Lê Lợi</v>
          </cell>
        </row>
        <row r="747">
          <cell r="AU747" t="str">
            <v>Phường Lê Lợi</v>
          </cell>
        </row>
        <row r="748">
          <cell r="AU748" t="str">
            <v>Phường Lê Mao</v>
          </cell>
        </row>
        <row r="749">
          <cell r="AU749" t="str">
            <v>Phường Lê Thanh Nghị</v>
          </cell>
        </row>
        <row r="750">
          <cell r="AU750" t="str">
            <v>Phường Liên Bảo</v>
          </cell>
        </row>
        <row r="751">
          <cell r="AU751" t="str">
            <v>Phường Liễu Giai</v>
          </cell>
        </row>
        <row r="752">
          <cell r="AU752" t="str">
            <v>Phường Linh Chiểu</v>
          </cell>
        </row>
        <row r="753">
          <cell r="AU753" t="str">
            <v>Phường Linh Đông</v>
          </cell>
        </row>
        <row r="754">
          <cell r="AU754" t="str">
            <v>Phường Lĩnh Nam</v>
          </cell>
        </row>
        <row r="755">
          <cell r="AU755" t="str">
            <v>Phường Linh Tây</v>
          </cell>
        </row>
        <row r="756">
          <cell r="AU756" t="str">
            <v>Phường Linh Trung</v>
          </cell>
        </row>
        <row r="757">
          <cell r="AU757" t="str">
            <v>Phường Linh Xuân</v>
          </cell>
        </row>
        <row r="758">
          <cell r="AU758" t="str">
            <v>Phường Lộc Hạ</v>
          </cell>
        </row>
        <row r="759">
          <cell r="AU759" t="str">
            <v>Phường Lộc Phát</v>
          </cell>
        </row>
        <row r="760">
          <cell r="AU760" t="str">
            <v>Phường Lộc Sơn</v>
          </cell>
        </row>
        <row r="761">
          <cell r="AU761" t="str">
            <v>Phường Lộc Thọ</v>
          </cell>
        </row>
        <row r="762">
          <cell r="AU762" t="str">
            <v>Phường Lộc Tiến</v>
          </cell>
        </row>
        <row r="763">
          <cell r="AU763" t="str">
            <v>Phường Lộc Vượng</v>
          </cell>
        </row>
        <row r="764">
          <cell r="AU764" t="str">
            <v>Phường Long Biên</v>
          </cell>
        </row>
        <row r="765">
          <cell r="AU765" t="str">
            <v>Phường Long Bình</v>
          </cell>
        </row>
        <row r="766">
          <cell r="AU766" t="str">
            <v>Phường Long Bình</v>
          </cell>
        </row>
        <row r="767">
          <cell r="AU767" t="str">
            <v>Phường Long Bình Tân</v>
          </cell>
        </row>
        <row r="768">
          <cell r="AU768" t="str">
            <v>Phường Long Châu</v>
          </cell>
        </row>
        <row r="769">
          <cell r="AU769" t="str">
            <v>Phường Long Hòa</v>
          </cell>
        </row>
        <row r="770">
          <cell r="AU770" t="str">
            <v>Phường Long Hưng</v>
          </cell>
        </row>
        <row r="771">
          <cell r="AU771" t="str">
            <v>Phường Long Hưng</v>
          </cell>
        </row>
        <row r="772">
          <cell r="AU772" t="str">
            <v>Phường Long Hương</v>
          </cell>
        </row>
        <row r="773">
          <cell r="AU773" t="str">
            <v>Phường Long Phước</v>
          </cell>
        </row>
        <row r="774">
          <cell r="AU774" t="str">
            <v>Phường Long Phước</v>
          </cell>
        </row>
        <row r="775">
          <cell r="AU775" t="str">
            <v>Phường Long Sơn</v>
          </cell>
        </row>
        <row r="776">
          <cell r="AU776" t="str">
            <v>Phường Long Sơn</v>
          </cell>
        </row>
        <row r="777">
          <cell r="AU777" t="str">
            <v>Phường Long Tâm</v>
          </cell>
        </row>
        <row r="778">
          <cell r="AU778" t="str">
            <v>Phường Long Thạnh</v>
          </cell>
        </row>
        <row r="779">
          <cell r="AU779" t="str">
            <v>Phường Long Thạnh Mỹ</v>
          </cell>
        </row>
        <row r="780">
          <cell r="AU780" t="str">
            <v>Phường Long Thủy</v>
          </cell>
        </row>
        <row r="781">
          <cell r="AU781" t="str">
            <v>Phường Long Toàn</v>
          </cell>
        </row>
        <row r="782">
          <cell r="AU782" t="str">
            <v>Phường Long Trường</v>
          </cell>
        </row>
        <row r="783">
          <cell r="AU783" t="str">
            <v>Phường Long Tuyền</v>
          </cell>
        </row>
        <row r="784">
          <cell r="AU784" t="str">
            <v>Phường Lương Châu</v>
          </cell>
        </row>
        <row r="785">
          <cell r="AU785" t="str">
            <v>Phường Lý Thái Tổ</v>
          </cell>
        </row>
        <row r="786">
          <cell r="AU786" t="str">
            <v>Phường Lý Thường Kiệt</v>
          </cell>
        </row>
        <row r="787">
          <cell r="AU787" t="str">
            <v>Phường Mai Dịch</v>
          </cell>
        </row>
        <row r="788">
          <cell r="AU788" t="str">
            <v>Phường Mai Động</v>
          </cell>
        </row>
        <row r="789">
          <cell r="AU789" t="str">
            <v>Phường Mân Thái</v>
          </cell>
        </row>
        <row r="790">
          <cell r="AU790" t="str">
            <v>Phường Máy Chai</v>
          </cell>
        </row>
        <row r="791">
          <cell r="AU791" t="str">
            <v>Phường Máy Tơ</v>
          </cell>
        </row>
        <row r="792">
          <cell r="AU792" t="str">
            <v>Phường Minh An</v>
          </cell>
        </row>
        <row r="793">
          <cell r="AU793" t="str">
            <v>Phường Minh Đức</v>
          </cell>
        </row>
        <row r="794">
          <cell r="AU794" t="str">
            <v>Phường Minh Khai</v>
          </cell>
        </row>
        <row r="795">
          <cell r="AU795" t="str">
            <v>Phường Minh Khai</v>
          </cell>
        </row>
        <row r="796">
          <cell r="AU796" t="str">
            <v>Phường Minh Khai</v>
          </cell>
        </row>
        <row r="797">
          <cell r="AU797" t="str">
            <v>Phường Minh Khai</v>
          </cell>
        </row>
        <row r="798">
          <cell r="AU798" t="str">
            <v>Phường Minh Khai</v>
          </cell>
        </row>
        <row r="799">
          <cell r="AU799" t="str">
            <v>Phường Minh Tân</v>
          </cell>
        </row>
        <row r="800">
          <cell r="AU800" t="str">
            <v>Phường Minh Xuân</v>
          </cell>
        </row>
        <row r="801">
          <cell r="AU801" t="str">
            <v>Phường Mỏ Chè</v>
          </cell>
        </row>
        <row r="802">
          <cell r="AU802" t="str">
            <v>Phường Mỗ Lao</v>
          </cell>
        </row>
        <row r="803">
          <cell r="AU803" t="str">
            <v>Phường Mông Dương</v>
          </cell>
        </row>
        <row r="804">
          <cell r="AU804" t="str">
            <v>Phường Mũi Né</v>
          </cell>
        </row>
        <row r="805">
          <cell r="AU805" t="str">
            <v>Phường Mường Thanh</v>
          </cell>
        </row>
        <row r="806">
          <cell r="AU806" t="str">
            <v>Phường Mỹ An</v>
          </cell>
        </row>
        <row r="807">
          <cell r="AU807" t="str">
            <v>Phường Mỹ Bình</v>
          </cell>
        </row>
        <row r="808">
          <cell r="AU808" t="str">
            <v>Phường Mỹ Bình</v>
          </cell>
        </row>
        <row r="809">
          <cell r="AU809" t="str">
            <v>Phường Mỹ Độ</v>
          </cell>
        </row>
        <row r="810">
          <cell r="AU810" t="str">
            <v>Phường Mỹ Đông</v>
          </cell>
        </row>
        <row r="811">
          <cell r="AU811" t="str">
            <v>Phường Mỹ Hải</v>
          </cell>
        </row>
        <row r="812">
          <cell r="AU812" t="str">
            <v>Phường Mỹ Hòa</v>
          </cell>
        </row>
        <row r="813">
          <cell r="AU813" t="str">
            <v>Phường Mỹ Hương</v>
          </cell>
        </row>
        <row r="814">
          <cell r="AU814" t="str">
            <v>Phường Mỹ Long</v>
          </cell>
        </row>
        <row r="815">
          <cell r="AU815" t="str">
            <v>Phường Mỹ Phú</v>
          </cell>
        </row>
        <row r="816">
          <cell r="AU816" t="str">
            <v>Phường Mỹ Phước</v>
          </cell>
        </row>
        <row r="817">
          <cell r="AU817" t="str">
            <v>Phường Mỹ Quý</v>
          </cell>
        </row>
        <row r="818">
          <cell r="AU818" t="str">
            <v>Phường Mỹ Thạnh</v>
          </cell>
        </row>
        <row r="819">
          <cell r="AU819" t="str">
            <v>Phường Mỹ Thới</v>
          </cell>
        </row>
        <row r="820">
          <cell r="AU820" t="str">
            <v>Phường Mỹ Xuyên</v>
          </cell>
        </row>
        <row r="821">
          <cell r="AU821" t="str">
            <v>Phường Na Lay</v>
          </cell>
        </row>
        <row r="822">
          <cell r="AU822" t="str">
            <v>Phường Nại Hiên Đông</v>
          </cell>
        </row>
        <row r="823">
          <cell r="AU823" t="str">
            <v>Phường Nam Bình</v>
          </cell>
        </row>
        <row r="824">
          <cell r="AU824" t="str">
            <v>Phường Nam Cường</v>
          </cell>
        </row>
        <row r="825">
          <cell r="AU825" t="str">
            <v>Phường Nam Đồng</v>
          </cell>
        </row>
        <row r="826">
          <cell r="AU826" t="str">
            <v>Phường Nam Dương</v>
          </cell>
        </row>
        <row r="827">
          <cell r="AU827" t="str">
            <v>Phường Nam Hà</v>
          </cell>
        </row>
        <row r="828">
          <cell r="AU828" t="str">
            <v>Phường Nam Hải</v>
          </cell>
        </row>
        <row r="829">
          <cell r="AU829" t="str">
            <v>Phường Nam Hồng</v>
          </cell>
        </row>
        <row r="830">
          <cell r="AU830" t="str">
            <v>Phường Nam Khê</v>
          </cell>
        </row>
        <row r="831">
          <cell r="AU831" t="str">
            <v>Phường Nam Lý</v>
          </cell>
        </row>
        <row r="832">
          <cell r="AU832" t="str">
            <v>Phường Nam Ngạn</v>
          </cell>
        </row>
        <row r="833">
          <cell r="AU833" t="str">
            <v>Phường Nam Sơn</v>
          </cell>
        </row>
        <row r="834">
          <cell r="AU834" t="str">
            <v>Phường Nam Sơn</v>
          </cell>
        </row>
        <row r="835">
          <cell r="AU835" t="str">
            <v>Phường Nam Thanh</v>
          </cell>
        </row>
        <row r="836">
          <cell r="AU836" t="str">
            <v>Phường Nam Thành</v>
          </cell>
        </row>
        <row r="837">
          <cell r="AU837" t="str">
            <v>Phường Năng Tĩnh</v>
          </cell>
        </row>
        <row r="838">
          <cell r="AU838" t="str">
            <v>Phường Ngã Bảy</v>
          </cell>
        </row>
        <row r="839">
          <cell r="AU839" t="str">
            <v>Phường Ngã Tư Sở</v>
          </cell>
        </row>
        <row r="840">
          <cell r="AU840" t="str">
            <v>Phường Nghi Hải</v>
          </cell>
        </row>
        <row r="841">
          <cell r="AU841" t="str">
            <v>Phường Nghi Hoà</v>
          </cell>
        </row>
        <row r="842">
          <cell r="AU842" t="str">
            <v>Phường Nghi Tân</v>
          </cell>
        </row>
        <row r="843">
          <cell r="AU843" t="str">
            <v>Phường Nghi Thuỷ</v>
          </cell>
        </row>
        <row r="844">
          <cell r="AU844" t="str">
            <v>Phường Nghĩa Chánh</v>
          </cell>
        </row>
        <row r="845">
          <cell r="AU845" t="str">
            <v>Phường Nghĩa Đô</v>
          </cell>
        </row>
        <row r="846">
          <cell r="AU846" t="str">
            <v>Phường Nghĩa Đức</v>
          </cell>
        </row>
        <row r="847">
          <cell r="AU847" t="str">
            <v>Phường Nghĩa Lộ</v>
          </cell>
        </row>
        <row r="848">
          <cell r="AU848" t="str">
            <v>Phường Nghĩa Phú</v>
          </cell>
        </row>
        <row r="849">
          <cell r="AU849" t="str">
            <v>Phường Nghĩa Tân</v>
          </cell>
        </row>
        <row r="850">
          <cell r="AU850" t="str">
            <v>Phường Nghĩa Tân</v>
          </cell>
        </row>
        <row r="851">
          <cell r="AU851" t="str">
            <v>Phường Nghĩa Thành</v>
          </cell>
        </row>
        <row r="852">
          <cell r="AU852" t="str">
            <v>Phường Nghĩa Trung</v>
          </cell>
        </row>
        <row r="853">
          <cell r="AU853" t="str">
            <v>Phường Nghĩa Xá</v>
          </cell>
        </row>
        <row r="854">
          <cell r="AU854" t="str">
            <v>Phường Ngô Mây</v>
          </cell>
        </row>
        <row r="855">
          <cell r="AU855" t="str">
            <v>Phường Ngô Mây</v>
          </cell>
        </row>
        <row r="856">
          <cell r="AU856" t="str">
            <v>Phường Ngô Mây</v>
          </cell>
        </row>
        <row r="857">
          <cell r="AU857" t="str">
            <v>Phường Ngô Quyền</v>
          </cell>
        </row>
        <row r="858">
          <cell r="AU858" t="str">
            <v>Phường Ngô Quyền</v>
          </cell>
        </row>
        <row r="859">
          <cell r="AU859" t="str">
            <v>Phường Ngô Quyền</v>
          </cell>
        </row>
        <row r="860">
          <cell r="AU860" t="str">
            <v>Phường Ngô Quyền</v>
          </cell>
        </row>
        <row r="861">
          <cell r="AU861" t="str">
            <v>Phường Ngô Thì Nhậm</v>
          </cell>
        </row>
        <row r="862">
          <cell r="AU862" t="str">
            <v>Phường Ngọc Châu</v>
          </cell>
        </row>
        <row r="863">
          <cell r="AU863" t="str">
            <v>Phường Ngọc Hà</v>
          </cell>
        </row>
        <row r="864">
          <cell r="AU864" t="str">
            <v>Phường Ngọc Hà</v>
          </cell>
        </row>
        <row r="865">
          <cell r="AU865" t="str">
            <v>Phường Ngọc Hải</v>
          </cell>
        </row>
        <row r="866">
          <cell r="AU866" t="str">
            <v>Phường Ngọc Hiệp</v>
          </cell>
        </row>
        <row r="867">
          <cell r="AU867" t="str">
            <v>Phường Ngọc Khánh</v>
          </cell>
        </row>
        <row r="868">
          <cell r="AU868" t="str">
            <v>Phường Ngọc Lâm</v>
          </cell>
        </row>
        <row r="869">
          <cell r="AU869" t="str">
            <v>Phường Ngọc Sơn</v>
          </cell>
        </row>
        <row r="870">
          <cell r="AU870" t="str">
            <v>Phường Ngọc Thuỵ</v>
          </cell>
        </row>
        <row r="871">
          <cell r="AU871" t="str">
            <v>Phường Ngọc Trạo</v>
          </cell>
        </row>
        <row r="872">
          <cell r="AU872" t="str">
            <v>Phường Ngọc Trạo</v>
          </cell>
        </row>
        <row r="873">
          <cell r="AU873" t="str">
            <v>Phường Ngọc Xuân</v>
          </cell>
        </row>
        <row r="874">
          <cell r="AU874" t="str">
            <v>Phường Ngọc Xuyên</v>
          </cell>
        </row>
        <row r="875">
          <cell r="AU875" t="str">
            <v>Phường Nguyễn An Ninh</v>
          </cell>
        </row>
        <row r="876">
          <cell r="AU876" t="str">
            <v>Phường Nguyễn Cư Trinh</v>
          </cell>
        </row>
        <row r="877">
          <cell r="AU877" t="str">
            <v>Phường Nguyễn Du</v>
          </cell>
        </row>
        <row r="878">
          <cell r="AU878" t="str">
            <v>Phường Nguyễn Du</v>
          </cell>
        </row>
        <row r="879">
          <cell r="AU879" t="str">
            <v>Phường Nguyễn Du</v>
          </cell>
        </row>
        <row r="880">
          <cell r="AU880" t="str">
            <v>Phường Nguyễn Nghiêm</v>
          </cell>
        </row>
        <row r="881">
          <cell r="AU881" t="str">
            <v>Phường Nguyễn Phúc</v>
          </cell>
        </row>
        <row r="882">
          <cell r="AU882" t="str">
            <v>Phường Nguyễn Thái Bình</v>
          </cell>
        </row>
        <row r="883">
          <cell r="AU883" t="str">
            <v>Phường Nguyễn Thái Học</v>
          </cell>
        </row>
        <row r="884">
          <cell r="AU884" t="str">
            <v>Phường Nguyễn Trãi</v>
          </cell>
        </row>
        <row r="885">
          <cell r="AU885" t="str">
            <v>Phường Nguyễn Trãi</v>
          </cell>
        </row>
        <row r="886">
          <cell r="AU886" t="str">
            <v>Phường Nguyễn Trãi</v>
          </cell>
        </row>
        <row r="887">
          <cell r="AU887" t="str">
            <v>Phường Nguyễn Trãi</v>
          </cell>
        </row>
        <row r="888">
          <cell r="AU888" t="str">
            <v>Phường Nguyễn Văn Cừ</v>
          </cell>
        </row>
        <row r="889">
          <cell r="AU889" t="str">
            <v>Phường Nhà Mát</v>
          </cell>
        </row>
        <row r="890">
          <cell r="AU890" t="str">
            <v>Phường Nhân Chính</v>
          </cell>
        </row>
        <row r="891">
          <cell r="AU891" t="str">
            <v>Phường Nhật Tân</v>
          </cell>
        </row>
        <row r="892">
          <cell r="AU892" t="str">
            <v>Phường Nhị Châu</v>
          </cell>
        </row>
        <row r="893">
          <cell r="AU893" t="str">
            <v>Phường Nhơn Bình</v>
          </cell>
        </row>
        <row r="894">
          <cell r="AU894" t="str">
            <v>Phường Nhơn Phú</v>
          </cell>
        </row>
        <row r="895">
          <cell r="AU895" t="str">
            <v>Phường Niệm Nghĩa</v>
          </cell>
        </row>
        <row r="896">
          <cell r="AU896" t="str">
            <v>Phường Ninh Dương</v>
          </cell>
        </row>
        <row r="897">
          <cell r="AU897" t="str">
            <v>Phường Ninh Khánh</v>
          </cell>
        </row>
        <row r="898">
          <cell r="AU898" t="str">
            <v>Phường Ninh Phong</v>
          </cell>
        </row>
        <row r="899">
          <cell r="AU899" t="str">
            <v>Phường Ninh Sơn</v>
          </cell>
        </row>
        <row r="900">
          <cell r="AU900" t="str">
            <v>Phường Ninh Xá</v>
          </cell>
        </row>
        <row r="901">
          <cell r="AU901" t="str">
            <v>Phường Nông Tiến</v>
          </cell>
        </row>
        <row r="902">
          <cell r="AU902" t="str">
            <v>Phường Nông Trang</v>
          </cell>
        </row>
        <row r="903">
          <cell r="AU903" t="str">
            <v>Phường Noong Bua</v>
          </cell>
        </row>
        <row r="904">
          <cell r="AU904" t="str">
            <v>Phường Núi Sam</v>
          </cell>
        </row>
        <row r="905">
          <cell r="AU905" t="str">
            <v>Phường ô Chợ Dừa</v>
          </cell>
        </row>
        <row r="906">
          <cell r="AU906" t="str">
            <v>Phường Phạm Đình Hổ</v>
          </cell>
        </row>
        <row r="907">
          <cell r="AU907" t="str">
            <v>Phường Phạm Hồng Thái</v>
          </cell>
        </row>
        <row r="908">
          <cell r="AU908" t="str">
            <v>Phường Phạm Ngũ Lão</v>
          </cell>
        </row>
        <row r="909">
          <cell r="AU909" t="str">
            <v>Phường Phạm Ngũ Lão</v>
          </cell>
        </row>
        <row r="910">
          <cell r="AU910" t="str">
            <v>Phường Phan Bội Châu</v>
          </cell>
        </row>
        <row r="911">
          <cell r="AU911" t="str">
            <v>Phường Phan Chu Trinh</v>
          </cell>
        </row>
        <row r="912">
          <cell r="AU912" t="str">
            <v>Phường Phan Đình Phùng</v>
          </cell>
        </row>
        <row r="913">
          <cell r="AU913" t="str">
            <v>Phường Phan Đình Phùng</v>
          </cell>
        </row>
        <row r="914">
          <cell r="AU914" t="str">
            <v>Phường Phan Thiết</v>
          </cell>
        </row>
        <row r="915">
          <cell r="AU915" t="str">
            <v>Phường Pháo Đài</v>
          </cell>
        </row>
        <row r="916">
          <cell r="AU916" t="str">
            <v>Phường Phố Cò</v>
          </cell>
        </row>
        <row r="917">
          <cell r="AU917" t="str">
            <v>Phường Phố Huế</v>
          </cell>
        </row>
        <row r="918">
          <cell r="AU918" t="str">
            <v>Phường Phố Mới</v>
          </cell>
        </row>
        <row r="919">
          <cell r="AU919" t="str">
            <v>Phường Phong Châu</v>
          </cell>
        </row>
        <row r="920">
          <cell r="AU920" t="str">
            <v>Phường Phú Bình</v>
          </cell>
        </row>
        <row r="921">
          <cell r="AU921" t="str">
            <v>Phường Phú Bình</v>
          </cell>
        </row>
        <row r="922">
          <cell r="AU922" t="str">
            <v>Phường Phú Cát</v>
          </cell>
        </row>
        <row r="923">
          <cell r="AU923" t="str">
            <v>Phường Phú Cường</v>
          </cell>
        </row>
        <row r="924">
          <cell r="AU924" t="str">
            <v>Phường Phú Đông</v>
          </cell>
        </row>
        <row r="925">
          <cell r="AU925" t="str">
            <v>Phường Phù Đổng</v>
          </cell>
        </row>
        <row r="926">
          <cell r="AU926" t="str">
            <v>Phường Phú Đức</v>
          </cell>
        </row>
        <row r="927">
          <cell r="AU927" t="str">
            <v>Phường Phủ Hà</v>
          </cell>
        </row>
        <row r="928">
          <cell r="AU928" t="str">
            <v>Phường Phú Hài</v>
          </cell>
        </row>
        <row r="929">
          <cell r="AU929" t="str">
            <v>Phường Phú Hải</v>
          </cell>
        </row>
        <row r="930">
          <cell r="AU930" t="str">
            <v>Phường Phú Hậu</v>
          </cell>
        </row>
        <row r="931">
          <cell r="AU931" t="str">
            <v>Phường Phú Hiệp</v>
          </cell>
        </row>
        <row r="932">
          <cell r="AU932" t="str">
            <v>Phường Phú Hòa</v>
          </cell>
        </row>
        <row r="933">
          <cell r="AU933" t="str">
            <v>Phường Phú Hòa</v>
          </cell>
        </row>
        <row r="934">
          <cell r="AU934" t="str">
            <v>Phường Phú Hội</v>
          </cell>
        </row>
        <row r="935">
          <cell r="AU935" t="str">
            <v>Phường Phú Hữu</v>
          </cell>
        </row>
        <row r="936">
          <cell r="AU936" t="str">
            <v>Phường Phú Khánh</v>
          </cell>
        </row>
        <row r="937">
          <cell r="AU937" t="str">
            <v>Phường Phú Khương</v>
          </cell>
        </row>
        <row r="938">
          <cell r="AU938" t="str">
            <v>Phường Phú La</v>
          </cell>
        </row>
        <row r="939">
          <cell r="AU939" t="str">
            <v>Phường Phú Lâm</v>
          </cell>
        </row>
        <row r="940">
          <cell r="AU940" t="str">
            <v>Phường Phù Liễn</v>
          </cell>
        </row>
        <row r="941">
          <cell r="AU941" t="str">
            <v>Phường Phú Lợi</v>
          </cell>
        </row>
        <row r="942">
          <cell r="AU942" t="str">
            <v>Phường Phú Mỹ</v>
          </cell>
        </row>
        <row r="943">
          <cell r="AU943" t="str">
            <v>Phường Phú Mỹ</v>
          </cell>
        </row>
        <row r="944">
          <cell r="AU944" t="str">
            <v>Phường Phú Nhuận</v>
          </cell>
        </row>
        <row r="945">
          <cell r="AU945" t="str">
            <v>Phường Phú Sơn</v>
          </cell>
        </row>
        <row r="946">
          <cell r="AU946" t="str">
            <v>Phường Phú Sơn</v>
          </cell>
        </row>
        <row r="947">
          <cell r="AU947" t="str">
            <v>Phường Phú Tài</v>
          </cell>
        </row>
        <row r="948">
          <cell r="AU948" t="str">
            <v>Phường Phú Tân</v>
          </cell>
        </row>
        <row r="949">
          <cell r="AU949" t="str">
            <v>Phường Phú Tân</v>
          </cell>
        </row>
        <row r="950">
          <cell r="AU950" t="str">
            <v>Phường Phú Thạnh</v>
          </cell>
        </row>
        <row r="951">
          <cell r="AU951" t="str">
            <v>Phường Phú Thạnh</v>
          </cell>
        </row>
        <row r="952">
          <cell r="AU952" t="str">
            <v>Phường Phú Thịnh</v>
          </cell>
        </row>
        <row r="953">
          <cell r="AU953" t="str">
            <v>Phường Phú Thịnh</v>
          </cell>
        </row>
        <row r="954">
          <cell r="AU954" t="str">
            <v>Phường Phú Thọ</v>
          </cell>
        </row>
        <row r="955">
          <cell r="AU955" t="str">
            <v>Phường Phú Thọ Hoà</v>
          </cell>
        </row>
        <row r="956">
          <cell r="AU956" t="str">
            <v>Phường Phú Thứ</v>
          </cell>
        </row>
        <row r="957">
          <cell r="AU957" t="str">
            <v>Phường Phú Thuận</v>
          </cell>
        </row>
        <row r="958">
          <cell r="AU958" t="str">
            <v>Phường Phú Thuận</v>
          </cell>
        </row>
        <row r="959">
          <cell r="AU959" t="str">
            <v>Phường Phú Thượng</v>
          </cell>
        </row>
        <row r="960">
          <cell r="AU960" t="str">
            <v>Phường Phú Thủy</v>
          </cell>
        </row>
        <row r="961">
          <cell r="AU961" t="str">
            <v>Phường Phú Trinh</v>
          </cell>
        </row>
        <row r="962">
          <cell r="AU962" t="str">
            <v>Phường Phú Trung</v>
          </cell>
        </row>
        <row r="963">
          <cell r="AU963" t="str">
            <v>Phường Phú Xá</v>
          </cell>
        </row>
        <row r="964">
          <cell r="AU964" t="str">
            <v>Phường Phúc Đồng</v>
          </cell>
        </row>
        <row r="965">
          <cell r="AU965" t="str">
            <v>Phường Phúc La</v>
          </cell>
        </row>
        <row r="966">
          <cell r="AU966" t="str">
            <v>Phường Phúc Lợi</v>
          </cell>
        </row>
        <row r="967">
          <cell r="AU967" t="str">
            <v>Phường Phúc Tân</v>
          </cell>
        </row>
        <row r="968">
          <cell r="AU968" t="str">
            <v>Phường Phúc Thắng</v>
          </cell>
        </row>
        <row r="969">
          <cell r="AU969" t="str">
            <v>Phường Phúc Thành</v>
          </cell>
        </row>
        <row r="970">
          <cell r="AU970" t="str">
            <v>Phường Phúc Xá</v>
          </cell>
        </row>
        <row r="971">
          <cell r="AU971" t="str">
            <v>Phường Phùng Chí Kiên</v>
          </cell>
        </row>
        <row r="972">
          <cell r="AU972" t="str">
            <v>Phường Phước Bình</v>
          </cell>
        </row>
        <row r="973">
          <cell r="AU973" t="str">
            <v>Phường Phước Bình</v>
          </cell>
        </row>
        <row r="974">
          <cell r="AU974" t="str">
            <v>Phường Phước Hải</v>
          </cell>
        </row>
        <row r="975">
          <cell r="AU975" t="str">
            <v>Phường Phước Hiệp</v>
          </cell>
        </row>
        <row r="976">
          <cell r="AU976" t="str">
            <v>Phường Phước Hòa</v>
          </cell>
        </row>
        <row r="977">
          <cell r="AU977" t="str">
            <v>Phường Phước Hòa</v>
          </cell>
        </row>
        <row r="978">
          <cell r="AU978" t="str">
            <v>Phường Phước Hội</v>
          </cell>
        </row>
        <row r="979">
          <cell r="AU979" t="str">
            <v>Phường Phước Hưng</v>
          </cell>
        </row>
        <row r="980">
          <cell r="AU980" t="str">
            <v>Phường Phước Lộc</v>
          </cell>
        </row>
        <row r="981">
          <cell r="AU981" t="str">
            <v>Phường Phước Long</v>
          </cell>
        </row>
        <row r="982">
          <cell r="AU982" t="str">
            <v>Phường Phước Long A</v>
          </cell>
        </row>
        <row r="983">
          <cell r="AU983" t="str">
            <v>Phường Phước Long B</v>
          </cell>
        </row>
        <row r="984">
          <cell r="AU984" t="str">
            <v>Phường Phước Mỹ</v>
          </cell>
        </row>
        <row r="985">
          <cell r="AU985" t="str">
            <v>Phường Phước Mỹ</v>
          </cell>
        </row>
        <row r="986">
          <cell r="AU986" t="str">
            <v>Phường Phước Nguyên</v>
          </cell>
        </row>
        <row r="987">
          <cell r="AU987" t="str">
            <v>Phường Phước Ninh</v>
          </cell>
        </row>
        <row r="988">
          <cell r="AU988" t="str">
            <v>Phường Phước Tân</v>
          </cell>
        </row>
        <row r="989">
          <cell r="AU989" t="str">
            <v>Phường Phước Thới</v>
          </cell>
        </row>
        <row r="990">
          <cell r="AU990" t="str">
            <v>Phường Phước Tiến</v>
          </cell>
        </row>
        <row r="991">
          <cell r="AU991" t="str">
            <v>Phường Phước Trung</v>
          </cell>
        </row>
        <row r="992">
          <cell r="AU992" t="str">
            <v>Phường Phước Vĩnh</v>
          </cell>
        </row>
        <row r="993">
          <cell r="AU993" t="str">
            <v>Phường Phường Đúc</v>
          </cell>
        </row>
        <row r="994">
          <cell r="AU994" t="str">
            <v>Phường Phương Lâm</v>
          </cell>
        </row>
        <row r="995">
          <cell r="AU995" t="str">
            <v>Phường Phương Liên</v>
          </cell>
        </row>
        <row r="996">
          <cell r="AU996" t="str">
            <v>Phường Phương Liệt</v>
          </cell>
        </row>
        <row r="997">
          <cell r="AU997" t="str">
            <v>Phường Phương Mai</v>
          </cell>
        </row>
        <row r="998">
          <cell r="AU998" t="str">
            <v>Phường Phương Sài</v>
          </cell>
        </row>
        <row r="999">
          <cell r="AU999" t="str">
            <v>Phường Phương Sơn</v>
          </cell>
        </row>
        <row r="1000">
          <cell r="AU1000" t="str">
            <v>Phường Pom Hán</v>
          </cell>
        </row>
        <row r="1001">
          <cell r="AU1001" t="str">
            <v>Phường Pú Trạng</v>
          </cell>
        </row>
        <row r="1002">
          <cell r="AU1002" t="str">
            <v>Phường Quán Bàu</v>
          </cell>
        </row>
        <row r="1003">
          <cell r="AU1003" t="str">
            <v>Phường Quan Hoa</v>
          </cell>
        </row>
        <row r="1004">
          <cell r="AU1004" t="str">
            <v>Phường Quán Thánh</v>
          </cell>
        </row>
        <row r="1005">
          <cell r="AU1005" t="str">
            <v>Phường Quán Toan</v>
          </cell>
        </row>
        <row r="1006">
          <cell r="AU1006" t="str">
            <v>Phường Quán Triều</v>
          </cell>
        </row>
        <row r="1007">
          <cell r="AU1007" t="str">
            <v>Phường Quán Trữ</v>
          </cell>
        </row>
        <row r="1008">
          <cell r="AU1008" t="str">
            <v>Phường Quảng An</v>
          </cell>
        </row>
        <row r="1009">
          <cell r="AU1009" t="str">
            <v>Phường Quảng Cư</v>
          </cell>
        </row>
        <row r="1010">
          <cell r="AU1010" t="str">
            <v>Phường Quang Hanh</v>
          </cell>
        </row>
        <row r="1011">
          <cell r="AU1011" t="str">
            <v>Phường Quang Phong</v>
          </cell>
        </row>
        <row r="1012">
          <cell r="AU1012" t="str">
            <v>Phường Quảng Phú</v>
          </cell>
        </row>
        <row r="1013">
          <cell r="AU1013" t="str">
            <v>Phường Quang Tiến</v>
          </cell>
        </row>
        <row r="1014">
          <cell r="AU1014" t="str">
            <v>Phường Quảng Tiến</v>
          </cell>
        </row>
        <row r="1015">
          <cell r="AU1015" t="str">
            <v>Phường Quang Trung</v>
          </cell>
        </row>
        <row r="1016">
          <cell r="AU1016" t="str">
            <v>Phường Quang Trung</v>
          </cell>
        </row>
        <row r="1017">
          <cell r="AU1017" t="str">
            <v>Phường Quang Trung</v>
          </cell>
        </row>
        <row r="1018">
          <cell r="AU1018" t="str">
            <v>Phường Quang Trung</v>
          </cell>
        </row>
        <row r="1019">
          <cell r="AU1019" t="str">
            <v>Phường Quang Trung</v>
          </cell>
        </row>
        <row r="1020">
          <cell r="AU1020" t="str">
            <v>Phường Quang Trung</v>
          </cell>
        </row>
        <row r="1021">
          <cell r="AU1021" t="str">
            <v>Phường Quang Trung</v>
          </cell>
        </row>
        <row r="1022">
          <cell r="AU1022" t="str">
            <v>Phường Quang Trung</v>
          </cell>
        </row>
        <row r="1023">
          <cell r="AU1023" t="str">
            <v>Phường Quang Trung</v>
          </cell>
        </row>
        <row r="1024">
          <cell r="AU1024" t="str">
            <v>Phường Quang Trung</v>
          </cell>
        </row>
        <row r="1025">
          <cell r="AU1025" t="str">
            <v>Phường Quang Trung</v>
          </cell>
        </row>
        <row r="1026">
          <cell r="AU1026" t="str">
            <v>Phường Quang Trung</v>
          </cell>
        </row>
        <row r="1027">
          <cell r="AU1027" t="str">
            <v>Phường Quang Trung</v>
          </cell>
        </row>
        <row r="1028">
          <cell r="AU1028" t="str">
            <v>Phường Quang Trung</v>
          </cell>
        </row>
        <row r="1029">
          <cell r="AU1029" t="str">
            <v>Phường Quang Trung</v>
          </cell>
        </row>
        <row r="1030">
          <cell r="AU1030" t="str">
            <v>Phường Quang Vinh</v>
          </cell>
        </row>
        <row r="1031">
          <cell r="AU1031" t="str">
            <v>Phường Quang Vinh</v>
          </cell>
        </row>
        <row r="1032">
          <cell r="AU1032" t="str">
            <v>Phường Quốc Tử Giám</v>
          </cell>
        </row>
        <row r="1033">
          <cell r="AU1033" t="str">
            <v>Phường Quyết Tâm</v>
          </cell>
        </row>
        <row r="1034">
          <cell r="AU1034" t="str">
            <v>Phường Quyết Thắng</v>
          </cell>
        </row>
        <row r="1035">
          <cell r="AU1035" t="str">
            <v>Phường Quyết Thắng</v>
          </cell>
        </row>
        <row r="1036">
          <cell r="AU1036" t="str">
            <v>Phường Quyết Thắng</v>
          </cell>
        </row>
        <row r="1037">
          <cell r="AU1037" t="str">
            <v>Phường Quyết Thắng</v>
          </cell>
        </row>
        <row r="1038">
          <cell r="AU1038" t="str">
            <v>Phường Quỳnh Lôi</v>
          </cell>
        </row>
        <row r="1039">
          <cell r="AU1039" t="str">
            <v>Phường Quỳnh Mai</v>
          </cell>
        </row>
        <row r="1040">
          <cell r="AU1040" t="str">
            <v>Phường Rạch Dừa</v>
          </cell>
        </row>
        <row r="1041">
          <cell r="AU1041" t="str">
            <v>Phường Rạch Sỏi</v>
          </cell>
        </row>
        <row r="1042">
          <cell r="AU1042" t="str">
            <v>Phường Sài Đồng</v>
          </cell>
        </row>
        <row r="1043">
          <cell r="AU1043" t="str">
            <v>Phường Sở Dầu</v>
          </cell>
        </row>
        <row r="1044">
          <cell r="AU1044" t="str">
            <v>Phường Sơn Giang</v>
          </cell>
        </row>
        <row r="1045">
          <cell r="AU1045" t="str">
            <v>Phường Sơn Kỳ</v>
          </cell>
        </row>
        <row r="1046">
          <cell r="AU1046" t="str">
            <v>Phường Sơn Lộc</v>
          </cell>
        </row>
        <row r="1047">
          <cell r="AU1047" t="str">
            <v>Phường Sơn Phong</v>
          </cell>
        </row>
        <row r="1048">
          <cell r="AU1048" t="str">
            <v>Phường Sông Bằng</v>
          </cell>
        </row>
        <row r="1049">
          <cell r="AU1049" t="str">
            <v>Phường Sông Bờ</v>
          </cell>
        </row>
        <row r="1050">
          <cell r="AU1050" t="str">
            <v>Phường Sông Cầu</v>
          </cell>
        </row>
        <row r="1051">
          <cell r="AU1051" t="str">
            <v>Phường Sông Đà</v>
          </cell>
        </row>
        <row r="1052">
          <cell r="AU1052" t="str">
            <v>Phường Sông Hiến</v>
          </cell>
        </row>
        <row r="1053">
          <cell r="AU1053" t="str">
            <v>Phường Suối Hoa</v>
          </cell>
        </row>
        <row r="1054">
          <cell r="AU1054" t="str">
            <v>Phường Tam Bình</v>
          </cell>
        </row>
        <row r="1055">
          <cell r="AU1055" t="str">
            <v>Phường Tam Hiệp</v>
          </cell>
        </row>
        <row r="1056">
          <cell r="AU1056" t="str">
            <v>Phường Tam Hòa</v>
          </cell>
        </row>
        <row r="1057">
          <cell r="AU1057" t="str">
            <v>Phường Tam Phú</v>
          </cell>
        </row>
        <row r="1058">
          <cell r="AU1058" t="str">
            <v>Phường Tam Thanh</v>
          </cell>
        </row>
        <row r="1059">
          <cell r="AU1059" t="str">
            <v>Phường Tam Thuận</v>
          </cell>
        </row>
        <row r="1060">
          <cell r="AU1060" t="str">
            <v>Phường Tân An</v>
          </cell>
        </row>
        <row r="1061">
          <cell r="AU1061" t="str">
            <v>Phường Tân An</v>
          </cell>
        </row>
        <row r="1062">
          <cell r="AU1062" t="str">
            <v>Phường Tân An</v>
          </cell>
        </row>
        <row r="1063">
          <cell r="AU1063" t="str">
            <v>Phường Tân An</v>
          </cell>
        </row>
        <row r="1064">
          <cell r="AU1064" t="str">
            <v>Phường Tân An</v>
          </cell>
        </row>
        <row r="1065">
          <cell r="AU1065" t="str">
            <v>Phường Tân Biên</v>
          </cell>
        </row>
        <row r="1066">
          <cell r="AU1066" t="str">
            <v>Phường Tân Bình</v>
          </cell>
        </row>
        <row r="1067">
          <cell r="AU1067" t="str">
            <v>Phường Tân Bình</v>
          </cell>
        </row>
        <row r="1068">
          <cell r="AU1068" t="str">
            <v>Phường Tân Bình</v>
          </cell>
        </row>
        <row r="1069">
          <cell r="AU1069" t="str">
            <v>Phường Tân Bình</v>
          </cell>
        </row>
        <row r="1070">
          <cell r="AU1070" t="str">
            <v>phường Tân Chánh Hiệp</v>
          </cell>
        </row>
        <row r="1071">
          <cell r="AU1071" t="str">
            <v>Phường Tân Chính</v>
          </cell>
        </row>
        <row r="1072">
          <cell r="AU1072" t="str">
            <v>Phường Tân Dân</v>
          </cell>
        </row>
        <row r="1073">
          <cell r="AU1073" t="str">
            <v>Phường Tân Định</v>
          </cell>
        </row>
        <row r="1074">
          <cell r="AU1074" t="str">
            <v>Phường Tân Đồng</v>
          </cell>
        </row>
        <row r="1075">
          <cell r="AU1075" t="str">
            <v>Phường Tân Đông Hiệp</v>
          </cell>
        </row>
        <row r="1076">
          <cell r="AU1076" t="str">
            <v>Phường Tân Giang</v>
          </cell>
        </row>
        <row r="1077">
          <cell r="AU1077" t="str">
            <v>Phường Tân Giang</v>
          </cell>
        </row>
        <row r="1078">
          <cell r="AU1078" t="str">
            <v>Phường Tân Hà</v>
          </cell>
        </row>
        <row r="1079">
          <cell r="AU1079" t="str">
            <v>Phường Tân Hiệp</v>
          </cell>
        </row>
        <row r="1080">
          <cell r="AU1080" t="str">
            <v>Phường Tân Hoà</v>
          </cell>
        </row>
        <row r="1081">
          <cell r="AU1081" t="str">
            <v>Phường Tân Hòa</v>
          </cell>
        </row>
        <row r="1082">
          <cell r="AU1082" t="str">
            <v>Phường Tân Hòa</v>
          </cell>
        </row>
        <row r="1083">
          <cell r="AU1083" t="str">
            <v>Phường Tân Hồng</v>
          </cell>
        </row>
        <row r="1084">
          <cell r="AU1084" t="str">
            <v>Phường Tân Hưng</v>
          </cell>
        </row>
        <row r="1085">
          <cell r="AU1085" t="str">
            <v>Phường Tân Hưng</v>
          </cell>
        </row>
        <row r="1086">
          <cell r="AU1086" t="str">
            <v>Phường Tân Hưng Thuận</v>
          </cell>
        </row>
        <row r="1087">
          <cell r="AU1087" t="str">
            <v>Phường Tân Khánh</v>
          </cell>
        </row>
        <row r="1088">
          <cell r="AU1088" t="str">
            <v>Phường Tân Kiểng</v>
          </cell>
        </row>
        <row r="1089">
          <cell r="AU1089" t="str">
            <v>Phường Tân Lập</v>
          </cell>
        </row>
        <row r="1090">
          <cell r="AU1090" t="str">
            <v>Phường Tân Lập</v>
          </cell>
        </row>
        <row r="1091">
          <cell r="AU1091" t="str">
            <v>Phường Tân Lập</v>
          </cell>
        </row>
        <row r="1092">
          <cell r="AU1092" t="str">
            <v>Phường Tân Lộc</v>
          </cell>
        </row>
        <row r="1093">
          <cell r="AU1093" t="str">
            <v>Phường Tân Lợi</v>
          </cell>
        </row>
        <row r="1094">
          <cell r="AU1094" t="str">
            <v>Phường Tân Long</v>
          </cell>
        </row>
        <row r="1095">
          <cell r="AU1095" t="str">
            <v>Phường Tân Long</v>
          </cell>
        </row>
        <row r="1096">
          <cell r="AU1096" t="str">
            <v>Phường Tân Mai</v>
          </cell>
        </row>
        <row r="1097">
          <cell r="AU1097" t="str">
            <v>Phường Tân Mai</v>
          </cell>
        </row>
        <row r="1098">
          <cell r="AU1098" t="str">
            <v>Phường Tân Phong</v>
          </cell>
        </row>
        <row r="1099">
          <cell r="AU1099" t="str">
            <v>Phường Tân Phong</v>
          </cell>
        </row>
        <row r="1100">
          <cell r="AU1100" t="str">
            <v>Phường Tân Phong</v>
          </cell>
        </row>
        <row r="1101">
          <cell r="AU1101" t="str">
            <v>Phường Tân Phú</v>
          </cell>
        </row>
        <row r="1102">
          <cell r="AU1102" t="str">
            <v>Phường Tân Phú</v>
          </cell>
        </row>
        <row r="1103">
          <cell r="AU1103" t="str">
            <v>Phường Tân Phú</v>
          </cell>
        </row>
        <row r="1104">
          <cell r="AU1104" t="str">
            <v>Phường Tân Phú</v>
          </cell>
        </row>
        <row r="1105">
          <cell r="AU1105" t="str">
            <v>Phường Tân Quang</v>
          </cell>
        </row>
        <row r="1106">
          <cell r="AU1106" t="str">
            <v>Phường Tân Quy</v>
          </cell>
        </row>
        <row r="1107">
          <cell r="AU1107" t="str">
            <v>Phường Tân Quý</v>
          </cell>
        </row>
        <row r="1108">
          <cell r="AU1108" t="str">
            <v>Phường Tân Quy Đông</v>
          </cell>
        </row>
        <row r="1109">
          <cell r="AU1109" t="str">
            <v>Phường Tân Sơn</v>
          </cell>
        </row>
        <row r="1110">
          <cell r="AU1110" t="str">
            <v>Phường Tân Sơn Nhì</v>
          </cell>
        </row>
        <row r="1111">
          <cell r="AU1111" t="str">
            <v>Phường Tấn Tài</v>
          </cell>
        </row>
        <row r="1112">
          <cell r="AU1112" t="str">
            <v>Phường Tân Tạo</v>
          </cell>
        </row>
        <row r="1113">
          <cell r="AU1113" t="str">
            <v>Phường Tân Tạo A</v>
          </cell>
        </row>
        <row r="1114">
          <cell r="AU1114" t="str">
            <v>Phường Tân Thanh</v>
          </cell>
        </row>
        <row r="1115">
          <cell r="AU1115" t="str">
            <v>Phường Tân Thành</v>
          </cell>
        </row>
        <row r="1116">
          <cell r="AU1116" t="str">
            <v>Phường Tân Thành</v>
          </cell>
        </row>
        <row r="1117">
          <cell r="AU1117" t="str">
            <v>Phường Tân Thành</v>
          </cell>
        </row>
        <row r="1118">
          <cell r="AU1118" t="str">
            <v>Phường Tân Thành</v>
          </cell>
        </row>
        <row r="1119">
          <cell r="AU1119" t="str">
            <v>Phường Tân Thành</v>
          </cell>
        </row>
        <row r="1120">
          <cell r="AU1120" t="str">
            <v>Phường Tân Thành</v>
          </cell>
        </row>
        <row r="1121">
          <cell r="AU1121" t="str">
            <v>Phường Tân Thạnh</v>
          </cell>
        </row>
        <row r="1122">
          <cell r="AU1122" t="str">
            <v>Phường Tân Thiện</v>
          </cell>
        </row>
        <row r="1123">
          <cell r="AU1123" t="str">
            <v>Phường Tân Thiện</v>
          </cell>
        </row>
        <row r="1124">
          <cell r="AU1124" t="str">
            <v>Phường Tân Thịnh</v>
          </cell>
        </row>
        <row r="1125">
          <cell r="AU1125" t="str">
            <v>Phường Tân Thịnh</v>
          </cell>
        </row>
        <row r="1126">
          <cell r="AU1126" t="str">
            <v>phường Tân Thới Hiệp</v>
          </cell>
        </row>
        <row r="1127">
          <cell r="AU1127" t="str">
            <v>Phường Tân Thới Hoà</v>
          </cell>
        </row>
        <row r="1128">
          <cell r="AU1128" t="str">
            <v>phường Tân Thới Nhất</v>
          </cell>
        </row>
        <row r="1129">
          <cell r="AU1129" t="str">
            <v>Phường Tân Thuận Đông</v>
          </cell>
        </row>
        <row r="1130">
          <cell r="AU1130" t="str">
            <v>Phường Tân Thuận Tây</v>
          </cell>
        </row>
        <row r="1131">
          <cell r="AU1131" t="str">
            <v>Phường Tân Tiến</v>
          </cell>
        </row>
        <row r="1132">
          <cell r="AU1132" t="str">
            <v>Phường Tân Tiến</v>
          </cell>
        </row>
        <row r="1133">
          <cell r="AU1133" t="str">
            <v>Phường Tân Vạn</v>
          </cell>
        </row>
        <row r="1134">
          <cell r="AU1134" t="str">
            <v>Phường Tân Xuân</v>
          </cell>
        </row>
        <row r="1135">
          <cell r="AU1135" t="str">
            <v>Phường Tân Xuyên</v>
          </cell>
        </row>
        <row r="1136">
          <cell r="AU1136" t="str">
            <v>Phường Tăng Nhơn Phú A</v>
          </cell>
        </row>
        <row r="1137">
          <cell r="AU1137" t="str">
            <v>Phường Tăng Nhơn Phú B</v>
          </cell>
        </row>
        <row r="1138">
          <cell r="AU1138" t="str">
            <v>Phường Tây Lộc</v>
          </cell>
        </row>
        <row r="1139">
          <cell r="AU1139" t="str">
            <v>Phường Tây Sơn</v>
          </cell>
        </row>
        <row r="1140">
          <cell r="AU1140" t="str">
            <v>Phường Tây Sơn</v>
          </cell>
        </row>
        <row r="1141">
          <cell r="AU1141" t="str">
            <v>Phường Tây Sơn</v>
          </cell>
        </row>
        <row r="1142">
          <cell r="AU1142" t="str">
            <v>Phường Tây Thạnh</v>
          </cell>
        </row>
        <row r="1143">
          <cell r="AU1143" t="str">
            <v>Phường Thạc Gián</v>
          </cell>
        </row>
        <row r="1144">
          <cell r="AU1144" t="str">
            <v>Phường Thác Mơ</v>
          </cell>
        </row>
        <row r="1145">
          <cell r="AU1145" t="str">
            <v>Phường Thạch Bàn</v>
          </cell>
        </row>
        <row r="1146">
          <cell r="AU1146" t="str">
            <v>Phường Thạch Linh</v>
          </cell>
        </row>
        <row r="1147">
          <cell r="AU1147" t="str">
            <v>Phường Thạch Quý</v>
          </cell>
        </row>
        <row r="1148">
          <cell r="AU1148" t="str">
            <v>Phường Thạch Thang</v>
          </cell>
        </row>
        <row r="1149">
          <cell r="AU1149" t="str">
            <v>Phường Thái Bình</v>
          </cell>
        </row>
        <row r="1150">
          <cell r="AU1150" t="str">
            <v>Phường Thắng Lợi</v>
          </cell>
        </row>
        <row r="1151">
          <cell r="AU1151" t="str">
            <v>Phường Thắng Lợi</v>
          </cell>
        </row>
        <row r="1152">
          <cell r="AU1152" t="str">
            <v>Phường Thắng Lợi</v>
          </cell>
        </row>
        <row r="1153">
          <cell r="AU1153" t="str">
            <v>Phường Thắng Lợi</v>
          </cell>
        </row>
        <row r="1154">
          <cell r="AU1154" t="str">
            <v>Phường Thắng Nhất</v>
          </cell>
        </row>
        <row r="1155">
          <cell r="AU1155" t="str">
            <v>Phường Thắng Tam</v>
          </cell>
        </row>
        <row r="1156">
          <cell r="AU1156" t="str">
            <v>Phường Thanh Bình</v>
          </cell>
        </row>
        <row r="1157">
          <cell r="AU1157" t="str">
            <v>Phường Thanh Bình</v>
          </cell>
        </row>
        <row r="1158">
          <cell r="AU1158" t="str">
            <v>Phường Thanh Bình</v>
          </cell>
        </row>
        <row r="1159">
          <cell r="AU1159" t="str">
            <v>Phường Thanh Bình</v>
          </cell>
        </row>
        <row r="1160">
          <cell r="AU1160" t="str">
            <v>Phường Thanh Bình</v>
          </cell>
        </row>
        <row r="1161">
          <cell r="AU1161" t="str">
            <v>Phường Thành Công</v>
          </cell>
        </row>
        <row r="1162">
          <cell r="AU1162" t="str">
            <v>Phường Thành Công</v>
          </cell>
        </row>
        <row r="1163">
          <cell r="AU1163" t="str">
            <v>Phường Thanh Hà</v>
          </cell>
        </row>
        <row r="1164">
          <cell r="AU1164" t="str">
            <v>Phường Thanh Hải</v>
          </cell>
        </row>
        <row r="1165">
          <cell r="AU1165" t="str">
            <v>Phường Thạnh Hòa</v>
          </cell>
        </row>
        <row r="1166">
          <cell r="AU1166" t="str">
            <v>Phường Thanh Khê Đông</v>
          </cell>
        </row>
        <row r="1167">
          <cell r="AU1167" t="str">
            <v>Phường Thanh Khê Tây</v>
          </cell>
        </row>
        <row r="1168">
          <cell r="AU1168" t="str">
            <v>phường Thạnh Lộc</v>
          </cell>
        </row>
        <row r="1169">
          <cell r="AU1169" t="str">
            <v>Phường Thanh Lương</v>
          </cell>
        </row>
        <row r="1170">
          <cell r="AU1170" t="str">
            <v>Phường Thanh Miếu</v>
          </cell>
        </row>
        <row r="1171">
          <cell r="AU1171" t="str">
            <v>Phường Thạnh Mỹ Lợi</v>
          </cell>
        </row>
        <row r="1172">
          <cell r="AU1172" t="str">
            <v>Phường Thanh Nhàn</v>
          </cell>
        </row>
        <row r="1173">
          <cell r="AU1173" t="str">
            <v>Phường Thành Nhất</v>
          </cell>
        </row>
        <row r="1174">
          <cell r="AU1174" t="str">
            <v>Phường Thanh Sơn</v>
          </cell>
        </row>
        <row r="1175">
          <cell r="AU1175" t="str">
            <v>Phường Thanh Sơn</v>
          </cell>
        </row>
        <row r="1176">
          <cell r="AU1176" t="str">
            <v>Phường Thành Tô</v>
          </cell>
        </row>
        <row r="1177">
          <cell r="AU1177" t="str">
            <v>Phường Thanh Trì</v>
          </cell>
        </row>
        <row r="1178">
          <cell r="AU1178" t="str">
            <v>Phường Thanh Trường</v>
          </cell>
        </row>
        <row r="1179">
          <cell r="AU1179" t="str">
            <v>phường Thạnh Xuân</v>
          </cell>
        </row>
        <row r="1180">
          <cell r="AU1180" t="str">
            <v>Phường Thanh Xuân Bắc</v>
          </cell>
        </row>
        <row r="1181">
          <cell r="AU1181" t="str">
            <v>Phường Thanh Xuân Nam</v>
          </cell>
        </row>
        <row r="1182">
          <cell r="AU1182" t="str">
            <v>Phường Thanh Xuân Trung</v>
          </cell>
        </row>
        <row r="1183">
          <cell r="AU1183" t="str">
            <v>Phường Thảo Điền</v>
          </cell>
        </row>
        <row r="1184">
          <cell r="AU1184" t="str">
            <v>Phường Thị Cầu</v>
          </cell>
        </row>
        <row r="1185">
          <cell r="AU1185" t="str">
            <v>Phường Thị Nại</v>
          </cell>
        </row>
        <row r="1186">
          <cell r="AU1186" t="str">
            <v>Phường Thiện An</v>
          </cell>
        </row>
        <row r="1187">
          <cell r="AU1187" t="str">
            <v>Phường Thịnh Đán</v>
          </cell>
        </row>
        <row r="1188">
          <cell r="AU1188" t="str">
            <v>Phường Thịnh Lang</v>
          </cell>
        </row>
        <row r="1189">
          <cell r="AU1189" t="str">
            <v>Phường Thịnh Liệt</v>
          </cell>
        </row>
        <row r="1190">
          <cell r="AU1190" t="str">
            <v>Phường Thịnh Quang</v>
          </cell>
        </row>
        <row r="1191">
          <cell r="AU1191" t="str">
            <v>Phường Thổ Quan</v>
          </cell>
        </row>
        <row r="1192">
          <cell r="AU1192" t="str">
            <v>Phường Thọ Quang</v>
          </cell>
        </row>
        <row r="1193">
          <cell r="AU1193" t="str">
            <v>Phường Thọ Sơn</v>
          </cell>
        </row>
        <row r="1194">
          <cell r="AU1194" t="str">
            <v>Phường Thọ Xương</v>
          </cell>
        </row>
        <row r="1195">
          <cell r="AU1195" t="str">
            <v>Phường Thới  Hoà</v>
          </cell>
        </row>
        <row r="1196">
          <cell r="AU1196" t="str">
            <v>Phường Thới An</v>
          </cell>
        </row>
        <row r="1197">
          <cell r="AU1197" t="str">
            <v>phường Thới An</v>
          </cell>
        </row>
        <row r="1198">
          <cell r="AU1198" t="str">
            <v>Phường Thới An Đông</v>
          </cell>
        </row>
        <row r="1199">
          <cell r="AU1199" t="str">
            <v>Phường Thới Bình</v>
          </cell>
        </row>
        <row r="1200">
          <cell r="AU1200" t="str">
            <v>Phường Thới Long</v>
          </cell>
        </row>
        <row r="1201">
          <cell r="AU1201" t="str">
            <v>Phường Thới Thuận</v>
          </cell>
        </row>
        <row r="1202">
          <cell r="AU1202" t="str">
            <v>Phường Thống Nhất</v>
          </cell>
        </row>
        <row r="1203">
          <cell r="AU1203" t="str">
            <v>Phường Thống Nhất</v>
          </cell>
        </row>
        <row r="1204">
          <cell r="AU1204" t="str">
            <v>Phường Thống Nhất</v>
          </cell>
        </row>
        <row r="1205">
          <cell r="AU1205" t="str">
            <v>Phường Thống Nhất</v>
          </cell>
        </row>
        <row r="1206">
          <cell r="AU1206" t="str">
            <v>Phường Thống Nhất</v>
          </cell>
        </row>
        <row r="1207">
          <cell r="AU1207" t="str">
            <v>Phường Thống Nhất</v>
          </cell>
        </row>
        <row r="1208">
          <cell r="AU1208" t="str">
            <v>Phường Thống Nhất</v>
          </cell>
        </row>
        <row r="1209">
          <cell r="AU1209" t="str">
            <v>Phường Thốt Nốt</v>
          </cell>
        </row>
        <row r="1210">
          <cell r="AU1210" t="str">
            <v>Phường Thủ Thiêm</v>
          </cell>
        </row>
        <row r="1211">
          <cell r="AU1211" t="str">
            <v>Phường Thu Thuỷ</v>
          </cell>
        </row>
        <row r="1212">
          <cell r="AU1212" t="str">
            <v>Phường Thuận An</v>
          </cell>
        </row>
        <row r="1213">
          <cell r="AU1213" t="str">
            <v>Phường Thuận Giao</v>
          </cell>
        </row>
        <row r="1214">
          <cell r="AU1214" t="str">
            <v>Phường Thuận Hòa</v>
          </cell>
        </row>
        <row r="1215">
          <cell r="AU1215" t="str">
            <v>Phường Thuận Hưng</v>
          </cell>
        </row>
        <row r="1216">
          <cell r="AU1216" t="str">
            <v>Phường Thuận Lộc</v>
          </cell>
        </row>
        <row r="1217">
          <cell r="AU1217" t="str">
            <v>Phường Thuận Phước</v>
          </cell>
        </row>
        <row r="1218">
          <cell r="AU1218" t="str">
            <v>Phường Thuận Thành</v>
          </cell>
        </row>
        <row r="1219">
          <cell r="AU1219" t="str">
            <v>Phường Thượng Đình</v>
          </cell>
        </row>
        <row r="1220">
          <cell r="AU1220" t="str">
            <v>Phường Thượng Lý</v>
          </cell>
        </row>
        <row r="1221">
          <cell r="AU1221" t="str">
            <v>Phường Thường Thạnh</v>
          </cell>
        </row>
        <row r="1222">
          <cell r="AU1222" t="str">
            <v>Phường Thượng Thanh</v>
          </cell>
        </row>
        <row r="1223">
          <cell r="AU1223" t="str">
            <v>Phường Thụy Khuê</v>
          </cell>
        </row>
        <row r="1224">
          <cell r="AU1224" t="str">
            <v>Phường Tích Sơn</v>
          </cell>
        </row>
        <row r="1225">
          <cell r="AU1225" t="str">
            <v>Phường Tiền An</v>
          </cell>
        </row>
        <row r="1226">
          <cell r="AU1226" t="str">
            <v>Phường Tiên Cát</v>
          </cell>
        </row>
        <row r="1227">
          <cell r="AU1227" t="str">
            <v>Phường Tiền Phong</v>
          </cell>
        </row>
        <row r="1228">
          <cell r="AU1228" t="str">
            <v>Phường Tô Châu</v>
          </cell>
        </row>
        <row r="1229">
          <cell r="AU1229" t="str">
            <v>Phường Tô Hiệu</v>
          </cell>
        </row>
        <row r="1230">
          <cell r="AU1230" t="str">
            <v>Phường Trà An</v>
          </cell>
        </row>
        <row r="1231">
          <cell r="AU1231" t="str">
            <v>Phường Trà Bá</v>
          </cell>
        </row>
        <row r="1232">
          <cell r="AU1232" t="str">
            <v>Phường Trà Cổ</v>
          </cell>
        </row>
        <row r="1233">
          <cell r="AU1233" t="str">
            <v>Phường Trà Nóc</v>
          </cell>
        </row>
        <row r="1234">
          <cell r="AU1234" t="str">
            <v>Phường Trại Cau</v>
          </cell>
        </row>
        <row r="1235">
          <cell r="AU1235" t="str">
            <v>Phường Trại Chuối</v>
          </cell>
        </row>
        <row r="1236">
          <cell r="AU1236" t="str">
            <v>Phường Trần Đăng Ninh</v>
          </cell>
        </row>
        <row r="1237">
          <cell r="AU1237" t="str">
            <v>Phường Trần Hưng Đạo</v>
          </cell>
        </row>
        <row r="1238">
          <cell r="AU1238" t="str">
            <v>Phường Trần Hưng Đạo</v>
          </cell>
        </row>
        <row r="1239">
          <cell r="AU1239" t="str">
            <v>Phường Trần Hưng Đạo</v>
          </cell>
        </row>
        <row r="1240">
          <cell r="AU1240" t="str">
            <v>Phường Trần Hưng Đạo</v>
          </cell>
        </row>
        <row r="1241">
          <cell r="AU1241" t="str">
            <v>Phường Trần Hưng Đạo</v>
          </cell>
        </row>
        <row r="1242">
          <cell r="AU1242" t="str">
            <v>Phường Trần Hưng Đạo</v>
          </cell>
        </row>
        <row r="1243">
          <cell r="AU1243" t="str">
            <v>Phường Trần Hưng Đạo</v>
          </cell>
        </row>
        <row r="1244">
          <cell r="AU1244" t="str">
            <v>Phường Trần Hưng Đạo</v>
          </cell>
        </row>
        <row r="1245">
          <cell r="AU1245" t="str">
            <v>Phường Trần Hưng Đạo</v>
          </cell>
        </row>
        <row r="1246">
          <cell r="AU1246" t="str">
            <v>Phường Trần Lãm</v>
          </cell>
        </row>
        <row r="1247">
          <cell r="AU1247" t="str">
            <v>Phường Trần Nguyên Hãn</v>
          </cell>
        </row>
        <row r="1248">
          <cell r="AU1248" t="str">
            <v>Phường Trần Nguyên Hãn</v>
          </cell>
        </row>
        <row r="1249">
          <cell r="AU1249" t="str">
            <v>Phường Trần Phú</v>
          </cell>
        </row>
        <row r="1250">
          <cell r="AU1250" t="str">
            <v>Phường Trần Phú</v>
          </cell>
        </row>
        <row r="1251">
          <cell r="AU1251" t="str">
            <v>Phường Trần Phú</v>
          </cell>
        </row>
        <row r="1252">
          <cell r="AU1252" t="str">
            <v>Phường Trần Phú</v>
          </cell>
        </row>
        <row r="1253">
          <cell r="AU1253" t="str">
            <v>Phường Trần Phú</v>
          </cell>
        </row>
        <row r="1254">
          <cell r="AU1254" t="str">
            <v>Phường Trần Phú</v>
          </cell>
        </row>
        <row r="1255">
          <cell r="AU1255" t="str">
            <v>Phường Trần Phú</v>
          </cell>
        </row>
        <row r="1256">
          <cell r="AU1256" t="str">
            <v>Phường Trần Phú</v>
          </cell>
        </row>
        <row r="1257">
          <cell r="AU1257" t="str">
            <v>Phường Trần Quang Diệu</v>
          </cell>
        </row>
        <row r="1258">
          <cell r="AU1258" t="str">
            <v>Phường Trần Quang Khải</v>
          </cell>
        </row>
        <row r="1259">
          <cell r="AU1259" t="str">
            <v>Phường Trần Tế Xương</v>
          </cell>
        </row>
        <row r="1260">
          <cell r="AU1260" t="str">
            <v>Phường Trần Thành Ngọ</v>
          </cell>
        </row>
        <row r="1261">
          <cell r="AU1261" t="str">
            <v>Phường Tràng Cát</v>
          </cell>
        </row>
        <row r="1262">
          <cell r="AU1262" t="str">
            <v>Phường Trảng Dài</v>
          </cell>
        </row>
        <row r="1263">
          <cell r="AU1263" t="str">
            <v>Phường Trang Hạ</v>
          </cell>
        </row>
        <row r="1264">
          <cell r="AU1264" t="str">
            <v>Phường Tràng Minh</v>
          </cell>
        </row>
        <row r="1265">
          <cell r="AU1265" t="str">
            <v>Phường Tràng Tiền</v>
          </cell>
        </row>
        <row r="1266">
          <cell r="AU1266" t="str">
            <v>Phường Trúc Bạch</v>
          </cell>
        </row>
        <row r="1267">
          <cell r="AU1267" t="str">
            <v>Phường Trung Đô</v>
          </cell>
        </row>
        <row r="1268">
          <cell r="AU1268" t="str">
            <v>Phường Trung Dũng</v>
          </cell>
        </row>
        <row r="1269">
          <cell r="AU1269" t="str">
            <v>Phường Trung Hoà</v>
          </cell>
        </row>
        <row r="1270">
          <cell r="AU1270" t="str">
            <v>Phường Trung Hưng</v>
          </cell>
        </row>
        <row r="1271">
          <cell r="AU1271" t="str">
            <v>Phường Trung Kiên</v>
          </cell>
        </row>
        <row r="1272">
          <cell r="AU1272" t="str">
            <v>Phường Trung Liệt</v>
          </cell>
        </row>
        <row r="1273">
          <cell r="AU1273" t="str">
            <v>Phường Trung Lương</v>
          </cell>
        </row>
        <row r="1274">
          <cell r="AU1274" t="str">
            <v>phường Trung Mỹ Tây</v>
          </cell>
        </row>
        <row r="1275">
          <cell r="AU1275" t="str">
            <v>Phường Trưng Nhị</v>
          </cell>
        </row>
        <row r="1276">
          <cell r="AU1276" t="str">
            <v>Phường Trung Nhứt</v>
          </cell>
        </row>
        <row r="1277">
          <cell r="AU1277" t="str">
            <v>Phường Trung Phụng</v>
          </cell>
        </row>
        <row r="1278">
          <cell r="AU1278" t="str">
            <v>Phường Trung Sơn</v>
          </cell>
        </row>
        <row r="1279">
          <cell r="AU1279" t="str">
            <v>Phường Trung Sơn</v>
          </cell>
        </row>
        <row r="1280">
          <cell r="AU1280" t="str">
            <v>Phường Trung Sơn Trầm</v>
          </cell>
        </row>
        <row r="1281">
          <cell r="AU1281" t="str">
            <v>Phường Trung Tâm</v>
          </cell>
        </row>
        <row r="1282">
          <cell r="AU1282" t="str">
            <v>Phường Trung Thành</v>
          </cell>
        </row>
        <row r="1283">
          <cell r="AU1283" t="str">
            <v>Phường Trưng Trắc</v>
          </cell>
        </row>
        <row r="1284">
          <cell r="AU1284" t="str">
            <v>Phường Trung Tự</v>
          </cell>
        </row>
        <row r="1285">
          <cell r="AU1285" t="str">
            <v>Phường Trưng Vương</v>
          </cell>
        </row>
        <row r="1286">
          <cell r="AU1286" t="str">
            <v>Phường Trưng Vương</v>
          </cell>
        </row>
        <row r="1287">
          <cell r="AU1287" t="str">
            <v>Phường Trường An</v>
          </cell>
        </row>
        <row r="1288">
          <cell r="AU1288" t="str">
            <v>Phường Trường Chinh</v>
          </cell>
        </row>
        <row r="1289">
          <cell r="AU1289" t="str">
            <v>Phường Trương Định</v>
          </cell>
        </row>
        <row r="1290">
          <cell r="AU1290" t="str">
            <v>Phường Trường Lạc</v>
          </cell>
        </row>
        <row r="1291">
          <cell r="AU1291" t="str">
            <v>Phường Trường Sơn</v>
          </cell>
        </row>
        <row r="1292">
          <cell r="AU1292" t="str">
            <v>Phường Trường Thạnh</v>
          </cell>
        </row>
        <row r="1293">
          <cell r="AU1293" t="str">
            <v>Phường Trường Thi</v>
          </cell>
        </row>
        <row r="1294">
          <cell r="AU1294" t="str">
            <v>Phường Trường Thi</v>
          </cell>
        </row>
        <row r="1295">
          <cell r="AU1295" t="str">
            <v>Phường Trường Thi</v>
          </cell>
        </row>
        <row r="1296">
          <cell r="AU1296" t="str">
            <v>Phường Trường Thịnh</v>
          </cell>
        </row>
        <row r="1297">
          <cell r="AU1297" t="str">
            <v>Phường Trường Thọ</v>
          </cell>
        </row>
        <row r="1298">
          <cell r="AU1298" t="str">
            <v>Phường Trường Xuân</v>
          </cell>
        </row>
        <row r="1299">
          <cell r="AU1299" t="str">
            <v>Phường Tự An</v>
          </cell>
        </row>
        <row r="1300">
          <cell r="AU1300" t="str">
            <v>Phường Tứ Liên</v>
          </cell>
        </row>
        <row r="1301">
          <cell r="AU1301" t="str">
            <v>Phường Tuần Châu</v>
          </cell>
        </row>
        <row r="1302">
          <cell r="AU1302" t="str">
            <v>Phường Túc Duyên</v>
          </cell>
        </row>
        <row r="1303">
          <cell r="AU1303" t="str">
            <v>Phường Tương Mai</v>
          </cell>
        </row>
        <row r="1304">
          <cell r="AU1304" t="str">
            <v>Phường V</v>
          </cell>
        </row>
        <row r="1305">
          <cell r="AU1305" t="str">
            <v>Phường Văn Chương</v>
          </cell>
        </row>
        <row r="1306">
          <cell r="AU1306" t="str">
            <v>Phường Vân Cơ</v>
          </cell>
        </row>
        <row r="1307">
          <cell r="AU1307" t="str">
            <v>Phường Văn Đẩu</v>
          </cell>
        </row>
        <row r="1308">
          <cell r="AU1308" t="str">
            <v>Phường Vân Giang</v>
          </cell>
        </row>
        <row r="1309">
          <cell r="AU1309" t="str">
            <v>Phường Văn Hải</v>
          </cell>
        </row>
        <row r="1310">
          <cell r="AU1310" t="str">
            <v>Phường Vạn Hương</v>
          </cell>
        </row>
        <row r="1311">
          <cell r="AU1311" t="str">
            <v>Phường Văn Miếu</v>
          </cell>
        </row>
        <row r="1312">
          <cell r="AU1312" t="str">
            <v>Phường Văn Miếu</v>
          </cell>
        </row>
        <row r="1313">
          <cell r="AU1313" t="str">
            <v>Phường Vạn Mỹ</v>
          </cell>
        </row>
        <row r="1314">
          <cell r="AU1314" t="str">
            <v>Phường Vạn Phúc</v>
          </cell>
        </row>
        <row r="1315">
          <cell r="AU1315" t="str">
            <v>Phường Văn Quán</v>
          </cell>
        </row>
        <row r="1316">
          <cell r="AU1316" t="str">
            <v>Phường Vạn Sơn</v>
          </cell>
        </row>
        <row r="1317">
          <cell r="AU1317" t="str">
            <v>Phường Vạn Thắng</v>
          </cell>
        </row>
        <row r="1318">
          <cell r="AU1318" t="str">
            <v>Phường Vạn Thạnh</v>
          </cell>
        </row>
        <row r="1319">
          <cell r="AU1319" t="str">
            <v>Phường Văn Yên</v>
          </cell>
        </row>
        <row r="1320">
          <cell r="AU1320" t="str">
            <v>Phường Vàng Danh</v>
          </cell>
        </row>
        <row r="1321">
          <cell r="AU1321" t="str">
            <v>Phường Vệ An</v>
          </cell>
        </row>
        <row r="1322">
          <cell r="AU1322" t="str">
            <v>Phường Vị Hoàng</v>
          </cell>
        </row>
        <row r="1323">
          <cell r="AU1323" t="str">
            <v>Phường Vị Xuyên</v>
          </cell>
        </row>
        <row r="1324">
          <cell r="AU1324" t="str">
            <v>Phường Viên Sơn</v>
          </cell>
        </row>
        <row r="1325">
          <cell r="AU1325" t="str">
            <v>Phường Việt Hưng</v>
          </cell>
        </row>
        <row r="1326">
          <cell r="AU1326" t="str">
            <v>Phường VII</v>
          </cell>
        </row>
        <row r="1327">
          <cell r="AU1327" t="str">
            <v>Phường Vĩnh Bảo</v>
          </cell>
        </row>
        <row r="1328">
          <cell r="AU1328" t="str">
            <v>Phường Vĩnh Hải</v>
          </cell>
        </row>
        <row r="1329">
          <cell r="AU1329" t="str">
            <v>Phường Vĩnh Hiệp</v>
          </cell>
        </row>
        <row r="1330">
          <cell r="AU1330" t="str">
            <v>Phường Vĩnh Hoà</v>
          </cell>
        </row>
        <row r="1331">
          <cell r="AU1331" t="str">
            <v>Phường Vĩnh Hưng</v>
          </cell>
        </row>
        <row r="1332">
          <cell r="AU1332" t="str">
            <v>Phường Vĩnh Lạc</v>
          </cell>
        </row>
        <row r="1333">
          <cell r="AU1333" t="str">
            <v>Phường Vĩnh Lợi</v>
          </cell>
        </row>
        <row r="1334">
          <cell r="AU1334" t="str">
            <v>Phường Vĩnh Mỹ</v>
          </cell>
        </row>
        <row r="1335">
          <cell r="AU1335" t="str">
            <v>Phường Vĩnh Nguyên</v>
          </cell>
        </row>
        <row r="1336">
          <cell r="AU1336" t="str">
            <v>Phường Vĩnh Niệm</v>
          </cell>
        </row>
        <row r="1337">
          <cell r="AU1337" t="str">
            <v>Phường Vĩnh Ninh</v>
          </cell>
        </row>
        <row r="1338">
          <cell r="AU1338" t="str">
            <v>Phường Vĩnh Phú</v>
          </cell>
        </row>
        <row r="1339">
          <cell r="AU1339" t="str">
            <v>Phường Vĩnh Phúc</v>
          </cell>
        </row>
        <row r="1340">
          <cell r="AU1340" t="str">
            <v>Phường Vĩnh Phước</v>
          </cell>
        </row>
        <row r="1341">
          <cell r="AU1341" t="str">
            <v>Phường Vĩnh Quang</v>
          </cell>
        </row>
        <row r="1342">
          <cell r="AU1342" t="str">
            <v>Phường Vĩnh Thanh</v>
          </cell>
        </row>
        <row r="1343">
          <cell r="AU1343" t="str">
            <v>Phường Vĩnh Thanh Vân</v>
          </cell>
        </row>
        <row r="1344">
          <cell r="AU1344" t="str">
            <v>Phường Vĩnh Thọ</v>
          </cell>
        </row>
        <row r="1345">
          <cell r="AU1345" t="str">
            <v>Phường Vĩnh Thông</v>
          </cell>
        </row>
        <row r="1346">
          <cell r="AU1346" t="str">
            <v>Phường Vĩnh Trại</v>
          </cell>
        </row>
        <row r="1347">
          <cell r="AU1347" t="str">
            <v>Phường Vĩnh Trung</v>
          </cell>
        </row>
        <row r="1348">
          <cell r="AU1348" t="str">
            <v>Phường Vĩnh Trường</v>
          </cell>
        </row>
        <row r="1349">
          <cell r="AU1349" t="str">
            <v>Phường Vĩnh Tuy</v>
          </cell>
        </row>
        <row r="1350">
          <cell r="AU1350" t="str">
            <v>Phường Võ Cường</v>
          </cell>
        </row>
        <row r="1351">
          <cell r="AU1351" t="str">
            <v>Phường Vũ Ninh</v>
          </cell>
        </row>
        <row r="1352">
          <cell r="AU1352" t="str">
            <v>Phường Vỹ Dạ</v>
          </cell>
        </row>
        <row r="1353">
          <cell r="AU1353" t="str">
            <v>Phường Xuân An</v>
          </cell>
        </row>
        <row r="1354">
          <cell r="AU1354" t="str">
            <v>Phường Xuân An</v>
          </cell>
        </row>
        <row r="1355">
          <cell r="AU1355" t="str">
            <v>Phường Xuân Bình</v>
          </cell>
        </row>
        <row r="1356">
          <cell r="AU1356" t="str">
            <v>Phường Xuân Đài</v>
          </cell>
        </row>
        <row r="1357">
          <cell r="AU1357" t="str">
            <v>Phường Xuân Hà</v>
          </cell>
        </row>
        <row r="1358">
          <cell r="AU1358" t="str">
            <v>Phường Xuân Hoà</v>
          </cell>
        </row>
        <row r="1359">
          <cell r="AU1359" t="str">
            <v>Phường Xuân Hoà</v>
          </cell>
        </row>
        <row r="1360">
          <cell r="AU1360" t="str">
            <v>Phường Xuân Khanh</v>
          </cell>
        </row>
        <row r="1361">
          <cell r="AU1361" t="str">
            <v>Phường Xuân Khánh</v>
          </cell>
        </row>
        <row r="1362">
          <cell r="AU1362" t="str">
            <v>Phường Xuân La</v>
          </cell>
        </row>
        <row r="1363">
          <cell r="AU1363" t="str">
            <v>Phường Xuân Phú</v>
          </cell>
        </row>
        <row r="1364">
          <cell r="AU1364" t="str">
            <v>Phường Xuân Phú</v>
          </cell>
        </row>
        <row r="1365">
          <cell r="AU1365" t="str">
            <v>Phường Xuân Tăng</v>
          </cell>
        </row>
        <row r="1366">
          <cell r="AU1366" t="str">
            <v>Phường Xuân Thanh</v>
          </cell>
        </row>
        <row r="1367">
          <cell r="AU1367" t="str">
            <v>Phường Xuân Thành</v>
          </cell>
        </row>
        <row r="1368">
          <cell r="AU1368" t="str">
            <v>Phường Xuân Trung</v>
          </cell>
        </row>
        <row r="1369">
          <cell r="AU1369" t="str">
            <v>Phường Xuân Yên</v>
          </cell>
        </row>
        <row r="1370">
          <cell r="AU1370" t="str">
            <v>Phường Xương Huân</v>
          </cell>
        </row>
        <row r="1371">
          <cell r="AU1371" t="str">
            <v>Phường ỷ La</v>
          </cell>
        </row>
        <row r="1372">
          <cell r="AU1372" t="str">
            <v>Phường Yên Đỗ</v>
          </cell>
        </row>
        <row r="1373">
          <cell r="AU1373" t="str">
            <v>Phường Yên Hoà</v>
          </cell>
        </row>
        <row r="1374">
          <cell r="AU1374" t="str">
            <v>Phường Yên Ninh</v>
          </cell>
        </row>
        <row r="1375">
          <cell r="AU1375" t="str">
            <v>Phường Yên Phụ</v>
          </cell>
        </row>
        <row r="1376">
          <cell r="AU1376" t="str">
            <v>Phường Yên Sở</v>
          </cell>
        </row>
        <row r="1377">
          <cell r="AU1377" t="str">
            <v>Phường Yên Thanh</v>
          </cell>
        </row>
        <row r="1378">
          <cell r="AU1378" t="str">
            <v>Phường Yên Thế</v>
          </cell>
        </row>
        <row r="1379">
          <cell r="AU1379" t="str">
            <v>Phường Yên Thịnh</v>
          </cell>
        </row>
        <row r="1380">
          <cell r="AU1380" t="str">
            <v>Phường Yết Kiêu</v>
          </cell>
        </row>
        <row r="1381">
          <cell r="AU1381" t="str">
            <v>Phường Yết Kiêu</v>
          </cell>
        </row>
        <row r="1382">
          <cell r="AU1382" t="str">
            <v>Tân An Hội</v>
          </cell>
        </row>
        <row r="1383">
          <cell r="AU1383" t="str">
            <v>Tân Phú Trung</v>
          </cell>
        </row>
        <row r="1384">
          <cell r="AU1384" t="str">
            <v>Tân Thạnh Đông</v>
          </cell>
        </row>
        <row r="1385">
          <cell r="AU1385" t="str">
            <v>Tân Thạnh Tây</v>
          </cell>
        </row>
        <row r="1386">
          <cell r="AU1386" t="str">
            <v>Tân Thông Hội</v>
          </cell>
        </row>
        <row r="1387">
          <cell r="AU1387" t="str">
            <v>Thái Mỹ</v>
          </cell>
        </row>
        <row r="1388">
          <cell r="AU1388" t="str">
            <v>Thị trấn A Lưới</v>
          </cell>
        </row>
        <row r="1389">
          <cell r="AU1389" t="str">
            <v>Thị trấn Aí Nghĩa</v>
          </cell>
        </row>
        <row r="1390">
          <cell r="AU1390" t="str">
            <v>Thị trấn ái Tử</v>
          </cell>
        </row>
        <row r="1391">
          <cell r="AU1391" t="str">
            <v>Thị trấn An Châu</v>
          </cell>
        </row>
        <row r="1392">
          <cell r="AU1392" t="str">
            <v>Thị trấn An Châu</v>
          </cell>
        </row>
        <row r="1393">
          <cell r="AU1393" t="str">
            <v>Thị trấn An Dương</v>
          </cell>
        </row>
        <row r="1394">
          <cell r="AU1394" t="str">
            <v>Thị trấn An Lão</v>
          </cell>
        </row>
        <row r="1395">
          <cell r="AU1395" t="str">
            <v>Thị trấn An Lão</v>
          </cell>
        </row>
        <row r="1396">
          <cell r="AU1396" t="str">
            <v>Thị trấn An Phú</v>
          </cell>
        </row>
        <row r="1397">
          <cell r="AU1397" t="str">
            <v>Thị Trấn Ân Thi</v>
          </cell>
        </row>
        <row r="1398">
          <cell r="AU1398" t="str">
            <v>Thị trấn An Thới</v>
          </cell>
        </row>
        <row r="1399">
          <cell r="AU1399" t="str">
            <v>Thị trấn Anh Sơn</v>
          </cell>
        </row>
        <row r="1400">
          <cell r="AU1400" t="str">
            <v>Thị trấn Ba Chẽ</v>
          </cell>
        </row>
        <row r="1401">
          <cell r="AU1401" t="str">
            <v>Thị trấn Ba Chúc</v>
          </cell>
        </row>
        <row r="1402">
          <cell r="AU1402" t="str">
            <v>Thị trấn Ba Đồn</v>
          </cell>
        </row>
        <row r="1403">
          <cell r="AU1403" t="str">
            <v>Thị trấn Ba Hàng</v>
          </cell>
        </row>
        <row r="1404">
          <cell r="AU1404" t="str">
            <v>Thị trấn Ba Tơ</v>
          </cell>
        </row>
        <row r="1405">
          <cell r="AU1405" t="str">
            <v>Thị trấn Ba Tri</v>
          </cell>
        </row>
        <row r="1406">
          <cell r="AU1406" t="str">
            <v>Thị trấn Bắc Hà</v>
          </cell>
        </row>
        <row r="1407">
          <cell r="AU1407" t="str">
            <v>Thị trấn Bắc Sơn</v>
          </cell>
        </row>
        <row r="1408">
          <cell r="AU1408" t="str">
            <v>Thị trấn Bắc Sơn</v>
          </cell>
        </row>
        <row r="1409">
          <cell r="AU1409" t="str">
            <v>Thị trấn Bắc Yên</v>
          </cell>
        </row>
        <row r="1410">
          <cell r="AU1410" t="str">
            <v>Thị trấn Bãi Bông</v>
          </cell>
        </row>
        <row r="1411">
          <cell r="AU1411" t="str">
            <v>Thị trấn Bần Yên Nhân</v>
          </cell>
        </row>
        <row r="1412">
          <cell r="AU1412" t="str">
            <v>Thị trấn Bằng Lũng</v>
          </cell>
        </row>
        <row r="1413">
          <cell r="AU1413" t="str">
            <v>Thị trấn Bảo Lạc</v>
          </cell>
        </row>
        <row r="1414">
          <cell r="AU1414" t="str">
            <v>Thị trấn Bát Xát</v>
          </cell>
        </row>
        <row r="1415">
          <cell r="AU1415" t="str">
            <v>Thị trấn Bảy Ngàn</v>
          </cell>
        </row>
        <row r="1416">
          <cell r="AU1416" t="str">
            <v>Thị trấn Bến Cầu</v>
          </cell>
        </row>
        <row r="1417">
          <cell r="AU1417" t="str">
            <v>Thị trấn Bến Lức</v>
          </cell>
        </row>
        <row r="1418">
          <cell r="AU1418" t="str">
            <v>Thị trấn Bến Quan</v>
          </cell>
        </row>
        <row r="1419">
          <cell r="AU1419" t="str">
            <v>Thị trấn Bến Sung</v>
          </cell>
        </row>
        <row r="1420">
          <cell r="AU1420" t="str">
            <v>Thị trấn Bến Tắm</v>
          </cell>
        </row>
        <row r="1421">
          <cell r="AU1421" t="str">
            <v>Thị trấn Bích Động</v>
          </cell>
        </row>
        <row r="1422">
          <cell r="AU1422" t="str">
            <v>Thị trấn Bình Đại</v>
          </cell>
        </row>
        <row r="1423">
          <cell r="AU1423" t="str">
            <v>Thị trấn Bình Định</v>
          </cell>
        </row>
        <row r="1424">
          <cell r="AU1424" t="str">
            <v>Thị trấn Bình Dương</v>
          </cell>
        </row>
        <row r="1425">
          <cell r="AU1425" t="str">
            <v>Thị trấn Bình Gia</v>
          </cell>
        </row>
        <row r="1426">
          <cell r="AU1426" t="str">
            <v>Thị trấn Bình Liêu</v>
          </cell>
        </row>
        <row r="1427">
          <cell r="AU1427" t="str">
            <v>Thị trấn Bình Minh</v>
          </cell>
        </row>
        <row r="1428">
          <cell r="AU1428" t="str">
            <v>Thị trấn Bình Mỹ</v>
          </cell>
        </row>
        <row r="1429">
          <cell r="AU1429" t="str">
            <v>Thị trấn Bo</v>
          </cell>
        </row>
        <row r="1430">
          <cell r="AU1430" t="str">
            <v>Thị trấn Bố Hạ</v>
          </cell>
        </row>
        <row r="1431">
          <cell r="AU1431" t="str">
            <v>Thị trấn Bồng Sơn</v>
          </cell>
        </row>
        <row r="1432">
          <cell r="AU1432" t="str">
            <v>Thị trấn Buôn Trấp</v>
          </cell>
        </row>
        <row r="1433">
          <cell r="AU1433" t="str">
            <v>Thị Trấn Bút Sơn</v>
          </cell>
        </row>
        <row r="1434">
          <cell r="AU1434" t="str">
            <v>Thị trấn Cái Bè</v>
          </cell>
        </row>
        <row r="1435">
          <cell r="AU1435" t="str">
            <v>Thị trấn Cái Dầu</v>
          </cell>
        </row>
        <row r="1436">
          <cell r="AU1436" t="str">
            <v>Thị trấn Cái Đôi Vàm</v>
          </cell>
        </row>
        <row r="1437">
          <cell r="AU1437" t="str">
            <v>Thị trấn Cai Lậy</v>
          </cell>
        </row>
        <row r="1438">
          <cell r="AU1438" t="str">
            <v>Thị trấn Cái Nhum</v>
          </cell>
        </row>
        <row r="1439">
          <cell r="AU1439" t="str">
            <v>Thị trấn Cái Nước</v>
          </cell>
        </row>
        <row r="1440">
          <cell r="AU1440" t="str">
            <v>Thị trấn Cái Rồng</v>
          </cell>
        </row>
        <row r="1441">
          <cell r="AU1441" t="str">
            <v>Thị Trấn Cái Tắc</v>
          </cell>
        </row>
        <row r="1442">
          <cell r="AU1442" t="str">
            <v>Thị trấn Cái Tàu Hạ</v>
          </cell>
        </row>
        <row r="1443">
          <cell r="AU1443" t="str">
            <v>Thị trấn Cái Vồn</v>
          </cell>
        </row>
        <row r="1444">
          <cell r="AU1444" t="str">
            <v>Thị trấn Cam Đức</v>
          </cell>
        </row>
        <row r="1445">
          <cell r="AU1445" t="str">
            <v>Thị trấn Cẩm Giàng</v>
          </cell>
        </row>
        <row r="1446">
          <cell r="AU1446" t="str">
            <v>Thị trấn Cam Lộ</v>
          </cell>
        </row>
        <row r="1447">
          <cell r="AU1447" t="str">
            <v>Thị trấn Cẩm Thủy</v>
          </cell>
        </row>
        <row r="1448">
          <cell r="AU1448" t="str">
            <v>Thị trấn Cẩm Xuyên</v>
          </cell>
        </row>
        <row r="1449">
          <cell r="AU1449" t="str">
            <v>Thị trấn Cần Đước</v>
          </cell>
        </row>
        <row r="1450">
          <cell r="AU1450" t="str">
            <v>Thị trấn Cần Giuộc</v>
          </cell>
        </row>
        <row r="1451">
          <cell r="AU1451" t="str">
            <v>Thị Trấn Cần Thạnh</v>
          </cell>
        </row>
        <row r="1452">
          <cell r="AU1452" t="str">
            <v>Thị trấn Càng Long</v>
          </cell>
        </row>
        <row r="1453">
          <cell r="AU1453" t="str">
            <v>Thị trấn Cành Nàng</v>
          </cell>
        </row>
        <row r="1454">
          <cell r="AU1454" t="str">
            <v>Thị trấn Cao Lộc</v>
          </cell>
        </row>
        <row r="1455">
          <cell r="AU1455" t="str">
            <v>Thị trấn Cao Phong</v>
          </cell>
        </row>
        <row r="1456">
          <cell r="AU1456" t="str">
            <v>Thị trấn Cao Thượng</v>
          </cell>
        </row>
        <row r="1457">
          <cell r="AU1457" t="str">
            <v>Thị trấn Cát Bà</v>
          </cell>
        </row>
        <row r="1458">
          <cell r="AU1458" t="str">
            <v>Thị trấn Cát Hải</v>
          </cell>
        </row>
        <row r="1459">
          <cell r="AU1459" t="str">
            <v>Thị trấn Cát Thành</v>
          </cell>
        </row>
        <row r="1460">
          <cell r="AU1460" t="str">
            <v>Thị trấn Cầu Diễn</v>
          </cell>
        </row>
        <row r="1461">
          <cell r="AU1461" t="str">
            <v>Thị trấn Cầu Giát</v>
          </cell>
        </row>
        <row r="1462">
          <cell r="AU1462" t="str">
            <v>Thị trấn Cầu Gồ</v>
          </cell>
        </row>
        <row r="1463">
          <cell r="AU1463" t="str">
            <v>Thị trấn Cầu Kè</v>
          </cell>
        </row>
        <row r="1464">
          <cell r="AU1464" t="str">
            <v>Thị trấn Cầu Ngang</v>
          </cell>
        </row>
        <row r="1465">
          <cell r="AU1465" t="str">
            <v>Thị trấn Cầu Quan</v>
          </cell>
        </row>
        <row r="1466">
          <cell r="AU1466" t="str">
            <v>Thị trấn Cây Dương</v>
          </cell>
        </row>
        <row r="1467">
          <cell r="AU1467" t="str">
            <v>Thị trấn Châu Hưng</v>
          </cell>
        </row>
        <row r="1468">
          <cell r="AU1468" t="str">
            <v>Thị trấn Châu ổ</v>
          </cell>
        </row>
        <row r="1469">
          <cell r="AU1469" t="str">
            <v>Thị trấn Châu Thành</v>
          </cell>
        </row>
        <row r="1470">
          <cell r="AU1470" t="str">
            <v>Thị trấn Châu Thành</v>
          </cell>
        </row>
        <row r="1471">
          <cell r="AU1471" t="str">
            <v>Thị trấn Châu Thành</v>
          </cell>
        </row>
        <row r="1472">
          <cell r="AU1472" t="str">
            <v>Thị trấn Châu Thành</v>
          </cell>
        </row>
        <row r="1473">
          <cell r="AU1473" t="str">
            <v>Thị trấn Chi Đông</v>
          </cell>
        </row>
        <row r="1474">
          <cell r="AU1474" t="str">
            <v>Thị trấn Chi Lăng</v>
          </cell>
        </row>
        <row r="1475">
          <cell r="AU1475" t="str">
            <v>Thị trấn Chi Lăng</v>
          </cell>
        </row>
        <row r="1476">
          <cell r="AU1476" t="str">
            <v>Thị trấn Chi Nê</v>
          </cell>
        </row>
        <row r="1477">
          <cell r="AU1477" t="str">
            <v>Thị trấn Chí Thạnh</v>
          </cell>
        </row>
        <row r="1478">
          <cell r="AU1478" t="str">
            <v>Thị trấn Chờ</v>
          </cell>
        </row>
        <row r="1479">
          <cell r="AU1479" t="str">
            <v>Thị trấn Chợ Chu</v>
          </cell>
        </row>
        <row r="1480">
          <cell r="AU1480" t="str">
            <v>Thị trấn Chợ Chùa</v>
          </cell>
        </row>
        <row r="1481">
          <cell r="AU1481" t="str">
            <v>Thị trấn Chợ Gạo</v>
          </cell>
        </row>
        <row r="1482">
          <cell r="AU1482" t="str">
            <v>Thị trấn Chợ Lách</v>
          </cell>
        </row>
        <row r="1483">
          <cell r="AU1483" t="str">
            <v>Thị trấn Chợ Lầu</v>
          </cell>
        </row>
        <row r="1484">
          <cell r="AU1484" t="str">
            <v>Thị trấn Chợ Mới</v>
          </cell>
        </row>
        <row r="1485">
          <cell r="AU1485" t="str">
            <v>Thị trấn Chợ Mới</v>
          </cell>
        </row>
        <row r="1486">
          <cell r="AU1486" t="str">
            <v>Thị trấn Chợ Rã</v>
          </cell>
        </row>
        <row r="1487">
          <cell r="AU1487" t="str">
            <v>Thị trấn Chợ Vàm</v>
          </cell>
        </row>
        <row r="1488">
          <cell r="AU1488" t="str">
            <v>Thị trấn Chơn Thành</v>
          </cell>
        </row>
        <row r="1489">
          <cell r="AU1489" t="str">
            <v>Thị trấn Chũ</v>
          </cell>
        </row>
        <row r="1490">
          <cell r="AU1490" t="str">
            <v>Thị trấn Chư Prông</v>
          </cell>
        </row>
        <row r="1491">
          <cell r="AU1491" t="str">
            <v>Thị trấn Chư Sê</v>
          </cell>
        </row>
        <row r="1492">
          <cell r="AU1492" t="str">
            <v>Thị trấn Chư Ty</v>
          </cell>
        </row>
        <row r="1493">
          <cell r="AU1493" t="str">
            <v>Thị trấn Chùa Hang</v>
          </cell>
        </row>
        <row r="1494">
          <cell r="AU1494" t="str">
            <v>Thị trấn Chúc Sơn</v>
          </cell>
        </row>
        <row r="1495">
          <cell r="AU1495" t="str">
            <v>Thị trấn Cờ Đỏ</v>
          </cell>
        </row>
        <row r="1496">
          <cell r="AU1496" t="str">
            <v>Thị trấn Cổ Lễ</v>
          </cell>
        </row>
        <row r="1497">
          <cell r="AU1497" t="str">
            <v>Thị trấn Cổ Phúc</v>
          </cell>
        </row>
        <row r="1498">
          <cell r="AU1498" t="str">
            <v>Thị trấn Cô Tô</v>
          </cell>
        </row>
        <row r="1499">
          <cell r="AU1499" t="str">
            <v>Thị trấn Cốc Pài</v>
          </cell>
        </row>
        <row r="1500">
          <cell r="AU1500" t="str">
            <v>Thị trấn Cồn</v>
          </cell>
        </row>
        <row r="1501">
          <cell r="AU1501" t="str">
            <v>Thị trấn Con Cuông</v>
          </cell>
        </row>
        <row r="1502">
          <cell r="AU1502" t="str">
            <v>Thị trấn Côn Đảo</v>
          </cell>
        </row>
        <row r="1503">
          <cell r="AU1503" t="str">
            <v>Thị Trấn Củ Chi</v>
          </cell>
        </row>
        <row r="1504">
          <cell r="AU1504" t="str">
            <v>Thị trấn Cù Lao Dung</v>
          </cell>
        </row>
        <row r="1505">
          <cell r="AU1505" t="str">
            <v>Thị trấn Cửa Việt</v>
          </cell>
        </row>
        <row r="1506">
          <cell r="AU1506" t="str">
            <v>Thị trấn Củng Sơn</v>
          </cell>
        </row>
        <row r="1507">
          <cell r="AU1507" t="str">
            <v>Thị trấn Đà Bắc</v>
          </cell>
        </row>
        <row r="1508">
          <cell r="AU1508" t="str">
            <v>Thị trấn Đạ M-ri</v>
          </cell>
        </row>
        <row r="1509">
          <cell r="AU1509" t="str">
            <v>Thị trấn Đạ Tẻh</v>
          </cell>
        </row>
        <row r="1510">
          <cell r="AU1510" t="str">
            <v>Thị trấn Đại Nghĩa</v>
          </cell>
        </row>
        <row r="1511">
          <cell r="AU1511" t="str">
            <v>Thị trấn Đại Từ</v>
          </cell>
        </row>
        <row r="1512">
          <cell r="AU1512" t="str">
            <v>Thị trấn Đăk Đoa</v>
          </cell>
        </row>
        <row r="1513">
          <cell r="AU1513" t="str">
            <v>Thị trấn Đắk Glei</v>
          </cell>
        </row>
        <row r="1514">
          <cell r="AU1514" t="str">
            <v>Thị trấn Đắk Hà</v>
          </cell>
        </row>
        <row r="1515">
          <cell r="AU1515" t="str">
            <v>Thị trấn Đắk Mâm</v>
          </cell>
        </row>
        <row r="1516">
          <cell r="AU1516" t="str">
            <v>Thị trấn Đắk Mil</v>
          </cell>
        </row>
        <row r="1517">
          <cell r="AU1517" t="str">
            <v>Thị trấn Đắk Rve</v>
          </cell>
        </row>
        <row r="1518">
          <cell r="AU1518" t="str">
            <v>Thị trấn Đắk Tô</v>
          </cell>
        </row>
        <row r="1519">
          <cell r="AU1519" t="str">
            <v>Thị trấn Đầm Dơi</v>
          </cell>
        </row>
        <row r="1520">
          <cell r="AU1520" t="str">
            <v>Thị trấn Đầm Hà</v>
          </cell>
        </row>
        <row r="1521">
          <cell r="AU1521" t="str">
            <v>Thị trấn Đập Đá</v>
          </cell>
        </row>
        <row r="1522">
          <cell r="AU1522" t="str">
            <v>Thị trấn Đất Đỏ</v>
          </cell>
        </row>
        <row r="1523">
          <cell r="AU1523" t="str">
            <v>Thị trấn Dầu Tiếng</v>
          </cell>
        </row>
        <row r="1524">
          <cell r="AU1524" t="str">
            <v>Thị trấn Di Lăng</v>
          </cell>
        </row>
        <row r="1525">
          <cell r="AU1525" t="str">
            <v>Thị trấn Di Linh</v>
          </cell>
        </row>
        <row r="1526">
          <cell r="AU1526" t="str">
            <v>Thị trấn Diêm Điền</v>
          </cell>
        </row>
        <row r="1527">
          <cell r="AU1527" t="str">
            <v>Thị trấn Điện Biên Đông</v>
          </cell>
        </row>
        <row r="1528">
          <cell r="AU1528" t="str">
            <v>Thị trấn Diễn Châu</v>
          </cell>
        </row>
        <row r="1529">
          <cell r="AU1529" t="str">
            <v>Thị trấn Diên Khánh</v>
          </cell>
        </row>
        <row r="1530">
          <cell r="AU1530" t="str">
            <v>Thị trấn Diêu Trì</v>
          </cell>
        </row>
        <row r="1531">
          <cell r="AU1531" t="str">
            <v>Thị trấn Định An</v>
          </cell>
        </row>
        <row r="1532">
          <cell r="AU1532" t="str">
            <v>Thị trấn Đình Cả</v>
          </cell>
        </row>
        <row r="1533">
          <cell r="AU1533" t="str">
            <v>Thị trấn Đình Lập</v>
          </cell>
        </row>
        <row r="1534">
          <cell r="AU1534" t="str">
            <v>Thị trấn Định Quán</v>
          </cell>
        </row>
        <row r="1535">
          <cell r="AU1535" t="str">
            <v>Thị trấn Đinh Văn</v>
          </cell>
        </row>
        <row r="1536">
          <cell r="AU1536" t="str">
            <v>Thị trấn Đô Lương</v>
          </cell>
        </row>
        <row r="1537">
          <cell r="AU1537" t="str">
            <v>Thị trấn Đoan Hùng</v>
          </cell>
        </row>
        <row r="1538">
          <cell r="AU1538" t="str">
            <v>Thị trấn Đồi Ngô</v>
          </cell>
        </row>
        <row r="1539">
          <cell r="AU1539" t="str">
            <v>Thị trấn Đông Anh</v>
          </cell>
        </row>
        <row r="1540">
          <cell r="AU1540" t="str">
            <v>Thị trấn Đồng Đăng</v>
          </cell>
        </row>
        <row r="1541">
          <cell r="AU1541" t="str">
            <v>Thị trấn Đông Hưng</v>
          </cell>
        </row>
        <row r="1542">
          <cell r="AU1542" t="str">
            <v>Thị trấn Đông Khê</v>
          </cell>
        </row>
        <row r="1543">
          <cell r="AU1543" t="str">
            <v>Thị trấn Đồng Lê</v>
          </cell>
        </row>
        <row r="1544">
          <cell r="AU1544" t="str">
            <v>Thị trấn Đồng Mỏ</v>
          </cell>
        </row>
        <row r="1545">
          <cell r="AU1545" t="str">
            <v>Thị trấn Đồng Nai</v>
          </cell>
        </row>
        <row r="1546">
          <cell r="AU1546" t="str">
            <v>Thị trấn Đông Phú</v>
          </cell>
        </row>
        <row r="1547">
          <cell r="AU1547" t="str">
            <v>Thị trấn Đông Thành</v>
          </cell>
        </row>
        <row r="1548">
          <cell r="AU1548" t="str">
            <v>Thị trấn Đông Triều</v>
          </cell>
        </row>
        <row r="1549">
          <cell r="AU1549" t="str">
            <v>Thị trấn Đồng Văn</v>
          </cell>
        </row>
        <row r="1550">
          <cell r="AU1550" t="str">
            <v>Thị trấn Đồng Văn</v>
          </cell>
        </row>
        <row r="1551">
          <cell r="AU1551" t="str">
            <v>Thị trấn D-Ran</v>
          </cell>
        </row>
        <row r="1552">
          <cell r="AU1552" t="str">
            <v>Thị trấn Đu</v>
          </cell>
        </row>
        <row r="1553">
          <cell r="AU1553" t="str">
            <v>Thị trấn Đức An</v>
          </cell>
        </row>
        <row r="1554">
          <cell r="AU1554" t="str">
            <v>Thị trấn Đức Hòa</v>
          </cell>
        </row>
        <row r="1555">
          <cell r="AU1555" t="str">
            <v>Thị trấn Đức Phổ</v>
          </cell>
        </row>
        <row r="1556">
          <cell r="AU1556" t="str">
            <v>Thị trấn Đức Phong</v>
          </cell>
        </row>
        <row r="1557">
          <cell r="AU1557" t="str">
            <v>Thị trấn Đức Tài</v>
          </cell>
        </row>
        <row r="1558">
          <cell r="AU1558" t="str">
            <v>Thị trấn Đức Thọ</v>
          </cell>
        </row>
        <row r="1559">
          <cell r="AU1559" t="str">
            <v>Thị trấn Dương Đông</v>
          </cell>
        </row>
        <row r="1560">
          <cell r="AU1560" t="str">
            <v>Thị trấn Duyên Hải</v>
          </cell>
        </row>
        <row r="1561">
          <cell r="AU1561" t="str">
            <v>Thị trấn Ea Drăng</v>
          </cell>
        </row>
        <row r="1562">
          <cell r="AU1562" t="str">
            <v>Thị trấn Ea Kar</v>
          </cell>
        </row>
        <row r="1563">
          <cell r="AU1563" t="str">
            <v>Thị trấn Ea Knốp</v>
          </cell>
        </row>
        <row r="1564">
          <cell r="AU1564" t="str">
            <v>Thị trấn Ea Pốk</v>
          </cell>
        </row>
        <row r="1565">
          <cell r="AU1565" t="str">
            <v>Thị trấn Ea Súp</v>
          </cell>
        </row>
        <row r="1566">
          <cell r="AU1566" t="str">
            <v>Thị trấn Ea T-Ling</v>
          </cell>
        </row>
        <row r="1567">
          <cell r="AU1567" t="str">
            <v>Thị trấn Gành Hào</v>
          </cell>
        </row>
        <row r="1568">
          <cell r="AU1568" t="str">
            <v>Thị trấn Gia Bình</v>
          </cell>
        </row>
        <row r="1569">
          <cell r="AU1569" t="str">
            <v>Thị trấn Gia Lộc</v>
          </cell>
        </row>
        <row r="1570">
          <cell r="AU1570" t="str">
            <v>Thị trấn Giá Rai</v>
          </cell>
        </row>
        <row r="1571">
          <cell r="AU1571" t="str">
            <v>Thị trấn Gia Ray</v>
          </cell>
        </row>
        <row r="1572">
          <cell r="AU1572" t="str">
            <v>Thị trấn Giang Tiên</v>
          </cell>
        </row>
        <row r="1573">
          <cell r="AU1573" t="str">
            <v>Thị trấn Gio Linh</v>
          </cell>
        </row>
        <row r="1574">
          <cell r="AU1574" t="str">
            <v>Thị trấn Giồng Riềng</v>
          </cell>
        </row>
        <row r="1575">
          <cell r="AU1575" t="str">
            <v>Thị trấn Giồng Trôm</v>
          </cell>
        </row>
        <row r="1576">
          <cell r="AU1576" t="str">
            <v>Thị trấn Gò Dầu</v>
          </cell>
        </row>
        <row r="1577">
          <cell r="AU1577" t="str">
            <v>Thị trấn Gò Quao</v>
          </cell>
        </row>
        <row r="1578">
          <cell r="AU1578" t="str">
            <v>Thị trấn Gôi</v>
          </cell>
        </row>
        <row r="1579">
          <cell r="AU1579" t="str">
            <v>Thị trấn Hạ Hoà</v>
          </cell>
        </row>
        <row r="1580">
          <cell r="AU1580" t="str">
            <v>Thị trấn Hà Lam</v>
          </cell>
        </row>
        <row r="1581">
          <cell r="AU1581" t="str">
            <v>Thị trấn Hà Trung</v>
          </cell>
        </row>
        <row r="1582">
          <cell r="AU1582" t="str">
            <v>Thị trấn Hải Lăng</v>
          </cell>
        </row>
        <row r="1583">
          <cell r="AU1583" t="str">
            <v>Thị trấn Hai Riêng</v>
          </cell>
        </row>
        <row r="1584">
          <cell r="AU1584" t="str">
            <v>Thị trấn Hàng Trạm</v>
          </cell>
        </row>
        <row r="1585">
          <cell r="AU1585" t="str">
            <v>Thị trấn Hát Lót</v>
          </cell>
        </row>
        <row r="1586">
          <cell r="AU1586" t="str">
            <v>Thị trấn Hậu Lộc</v>
          </cell>
        </row>
        <row r="1587">
          <cell r="AU1587" t="str">
            <v>Thị trấn Hậu Nghĩa</v>
          </cell>
        </row>
        <row r="1588">
          <cell r="AU1588" t="str">
            <v>Thị trấn Hiệp Hòa</v>
          </cell>
        </row>
        <row r="1589">
          <cell r="AU1589" t="str">
            <v>Thị trấn Hồ</v>
          </cell>
        </row>
        <row r="1590">
          <cell r="AU1590" t="str">
            <v>Thị trấn Hộ Phòng</v>
          </cell>
        </row>
        <row r="1591">
          <cell r="AU1591" t="str">
            <v>Thị trấn Hồ Xá</v>
          </cell>
        </row>
        <row r="1592">
          <cell r="AU1592" t="str">
            <v>Thị trấn Hòa Bình</v>
          </cell>
        </row>
        <row r="1593">
          <cell r="AU1593" t="str">
            <v>Thị trấn Hòa Bình</v>
          </cell>
        </row>
        <row r="1594">
          <cell r="AU1594" t="str">
            <v>Thị trấn Hòa Mạc</v>
          </cell>
        </row>
        <row r="1595">
          <cell r="AU1595" t="str">
            <v>Thị trấn Hoa Sơn</v>
          </cell>
        </row>
        <row r="1596">
          <cell r="AU1596" t="str">
            <v>Thị trấn Hòa Thành</v>
          </cell>
        </row>
        <row r="1597">
          <cell r="AU1597" t="str">
            <v>Thị Trấn Hòa Thuận</v>
          </cell>
        </row>
        <row r="1598">
          <cell r="AU1598" t="str">
            <v>Thị trấn Hoàn Lão</v>
          </cell>
        </row>
        <row r="1599">
          <cell r="AU1599" t="str">
            <v>Thị trấn Hoàng Mai</v>
          </cell>
        </row>
        <row r="1600">
          <cell r="AU1600" t="str">
            <v>Thị Trấn Hóc Môn</v>
          </cell>
        </row>
        <row r="1601">
          <cell r="AU1601" t="str">
            <v>Thị trấn Hòn Đất</v>
          </cell>
        </row>
        <row r="1602">
          <cell r="AU1602" t="str">
            <v>Thị trấn Hợp Hòa</v>
          </cell>
        </row>
        <row r="1603">
          <cell r="AU1603" t="str">
            <v>Thị trấn Hưng Hà</v>
          </cell>
        </row>
        <row r="1604">
          <cell r="AU1604" t="str">
            <v>Thị trấn Hưng Hoá</v>
          </cell>
        </row>
        <row r="1605">
          <cell r="AU1605" t="str">
            <v>Thị trấn Hưng Lợi</v>
          </cell>
        </row>
        <row r="1606">
          <cell r="AU1606" t="str">
            <v>Thị trấn Hưng Nguyên</v>
          </cell>
        </row>
        <row r="1607">
          <cell r="AU1607" t="str">
            <v>Thị Trấn Hưng Nhân</v>
          </cell>
        </row>
        <row r="1608">
          <cell r="AU1608" t="str">
            <v>Thị trấn Hùng Quốc</v>
          </cell>
        </row>
        <row r="1609">
          <cell r="AU1609" t="str">
            <v>Thị trấn Hùng Sơn</v>
          </cell>
        </row>
        <row r="1610">
          <cell r="AU1610" t="str">
            <v>Thị trấn Hương Canh</v>
          </cell>
        </row>
        <row r="1611">
          <cell r="AU1611" t="str">
            <v>Thị trấn Hương Khê</v>
          </cell>
        </row>
        <row r="1612">
          <cell r="AU1612" t="str">
            <v>Thị trấn Hương Sơn</v>
          </cell>
        </row>
        <row r="1613">
          <cell r="AU1613" t="str">
            <v>Thị trấn Hữu Lũng</v>
          </cell>
        </row>
        <row r="1614">
          <cell r="AU1614" t="str">
            <v>Thị trấn Ia Kha</v>
          </cell>
        </row>
        <row r="1615">
          <cell r="AU1615" t="str">
            <v>Thị trấn KBang</v>
          </cell>
        </row>
        <row r="1616">
          <cell r="AU1616" t="str">
            <v>Thị trấn Kế Sách</v>
          </cell>
        </row>
        <row r="1617">
          <cell r="AU1617" t="str">
            <v>Thị trấn Kẻ Sặt</v>
          </cell>
        </row>
        <row r="1618">
          <cell r="AU1618" t="str">
            <v>Thị trấn Kép</v>
          </cell>
        </row>
        <row r="1619">
          <cell r="AU1619" t="str">
            <v>Thị trấn Khâm Đức</v>
          </cell>
        </row>
        <row r="1620">
          <cell r="AU1620" t="str">
            <v>Thị trấn Khánh Hải</v>
          </cell>
        </row>
        <row r="1621">
          <cell r="AU1621" t="str">
            <v>Thị trấn Khánh Vĩnh</v>
          </cell>
        </row>
        <row r="1622">
          <cell r="AU1622" t="str">
            <v>Thị trấn Khánh Yên</v>
          </cell>
        </row>
        <row r="1623">
          <cell r="AU1623" t="str">
            <v>Thị trấn Khe Sanh</v>
          </cell>
        </row>
        <row r="1624">
          <cell r="AU1624" t="str">
            <v>Thị trấn Khe Tre</v>
          </cell>
        </row>
        <row r="1625">
          <cell r="AU1625" t="str">
            <v>Thị trấn Khoái Châu</v>
          </cell>
        </row>
        <row r="1626">
          <cell r="AU1626" t="str">
            <v>Thị trấn Kiến Đức</v>
          </cell>
        </row>
        <row r="1627">
          <cell r="AU1627" t="str">
            <v>Thị trấn Kiến Giang</v>
          </cell>
        </row>
        <row r="1628">
          <cell r="AU1628" t="str">
            <v>Thị trấn Kiện Khê</v>
          </cell>
        </row>
        <row r="1629">
          <cell r="AU1629" t="str">
            <v>Thị trấn Kiên Lương</v>
          </cell>
        </row>
        <row r="1630">
          <cell r="AU1630" t="str">
            <v>Thị trấn Kim Bài</v>
          </cell>
        </row>
        <row r="1631">
          <cell r="AU1631" t="str">
            <v>Thị trấn Kim Sơn</v>
          </cell>
        </row>
        <row r="1632">
          <cell r="AU1632" t="str">
            <v>Thị trấn Kim Tân</v>
          </cell>
        </row>
        <row r="1633">
          <cell r="AU1633" t="str">
            <v>Thị trấn Kinh Cùng</v>
          </cell>
        </row>
        <row r="1634">
          <cell r="AU1634" t="str">
            <v>Thị trấn Kinh Môn</v>
          </cell>
        </row>
        <row r="1635">
          <cell r="AU1635" t="str">
            <v>Thị trấn Kon Dơng</v>
          </cell>
        </row>
        <row r="1636">
          <cell r="AU1636" t="str">
            <v>Thị trấn Kông Chro</v>
          </cell>
        </row>
        <row r="1637">
          <cell r="AU1637" t="str">
            <v>Thị trấn Krông Klang</v>
          </cell>
        </row>
        <row r="1638">
          <cell r="AU1638" t="str">
            <v>Thị trấn Krông Kmar</v>
          </cell>
        </row>
        <row r="1639">
          <cell r="AU1639" t="str">
            <v>Thị trấn Krông Năng</v>
          </cell>
        </row>
        <row r="1640">
          <cell r="AU1640" t="str">
            <v>Thị trấn Kỳ Anh</v>
          </cell>
        </row>
        <row r="1641">
          <cell r="AU1641" t="str">
            <v>Thị trấn Kỳ Sơn</v>
          </cell>
        </row>
        <row r="1642">
          <cell r="AU1642" t="str">
            <v>Thị trấn La Hà</v>
          </cell>
        </row>
        <row r="1643">
          <cell r="AU1643" t="str">
            <v>Thị trấn La Hai</v>
          </cell>
        </row>
        <row r="1644">
          <cell r="AU1644" t="str">
            <v>Thị trấn Lạc Dương</v>
          </cell>
        </row>
        <row r="1645">
          <cell r="AU1645" t="str">
            <v>Thị trấn Lạc Tánh</v>
          </cell>
        </row>
        <row r="1646">
          <cell r="AU1646" t="str">
            <v>Thị trấn Lai Cách</v>
          </cell>
        </row>
        <row r="1647">
          <cell r="AU1647" t="str">
            <v>Thị trấn Lai Vung</v>
          </cell>
        </row>
        <row r="1648">
          <cell r="AU1648" t="str">
            <v>Thị trấn Lâm</v>
          </cell>
        </row>
        <row r="1649">
          <cell r="AU1649" t="str">
            <v>Thị trấn Lam Sơn</v>
          </cell>
        </row>
        <row r="1650">
          <cell r="AU1650" t="str">
            <v>Thị trấn Lâm Thao</v>
          </cell>
        </row>
        <row r="1651">
          <cell r="AU1651" t="str">
            <v>Thị trấn Lang Chánh</v>
          </cell>
        </row>
        <row r="1652">
          <cell r="AU1652" t="str">
            <v>Thị trấn Lăng Cô</v>
          </cell>
        </row>
        <row r="1653">
          <cell r="AU1653" t="str">
            <v>Thị trấn Lao Bảo</v>
          </cell>
        </row>
        <row r="1654">
          <cell r="AU1654" t="str">
            <v>Thị trấn Lập Thạch</v>
          </cell>
        </row>
        <row r="1655">
          <cell r="AU1655" t="str">
            <v>Thị trấn Lấp Vò</v>
          </cell>
        </row>
        <row r="1656">
          <cell r="AU1656" t="str">
            <v>Thị trấn Liên Hương</v>
          </cell>
        </row>
        <row r="1657">
          <cell r="AU1657" t="str">
            <v>Thị trấn Liên Nghĩa</v>
          </cell>
        </row>
        <row r="1658">
          <cell r="AU1658" t="str">
            <v>Thị trấn Liên Quan</v>
          </cell>
        </row>
        <row r="1659">
          <cell r="AU1659" t="str">
            <v>Thị trấn Liên Sơn</v>
          </cell>
        </row>
        <row r="1660">
          <cell r="AU1660" t="str">
            <v>Thị trấn Liễu Đề</v>
          </cell>
        </row>
        <row r="1661">
          <cell r="AU1661" t="str">
            <v>Thị trấn Lim</v>
          </cell>
        </row>
        <row r="1662">
          <cell r="AU1662" t="str">
            <v>Thị trấn Lịnh Hội Thượng</v>
          </cell>
        </row>
        <row r="1663">
          <cell r="AU1663" t="str">
            <v>Thị trấn Lộc Bình</v>
          </cell>
        </row>
        <row r="1664">
          <cell r="AU1664" t="str">
            <v>Thị trấn Lộc Ninh</v>
          </cell>
        </row>
        <row r="1665">
          <cell r="AU1665" t="str">
            <v>Thị trấn Lộc Thắng</v>
          </cell>
        </row>
        <row r="1666">
          <cell r="AU1666" t="str">
            <v>Thị trấn Long Bình</v>
          </cell>
        </row>
        <row r="1667">
          <cell r="AU1667" t="str">
            <v>Thị trấn Long Điền</v>
          </cell>
        </row>
        <row r="1668">
          <cell r="AU1668" t="str">
            <v>Thị trấn Long Hải</v>
          </cell>
        </row>
        <row r="1669">
          <cell r="AU1669" t="str">
            <v>Thị trấn Long Hồ</v>
          </cell>
        </row>
        <row r="1670">
          <cell r="AU1670" t="str">
            <v>Thị trấn Long Mỹ</v>
          </cell>
        </row>
        <row r="1671">
          <cell r="AU1671" t="str">
            <v>Thị trấn Long Phú</v>
          </cell>
        </row>
        <row r="1672">
          <cell r="AU1672" t="str">
            <v>Thị trấn Long Thành</v>
          </cell>
        </row>
        <row r="1673">
          <cell r="AU1673" t="str">
            <v>Thị trấn Lục Nam</v>
          </cell>
        </row>
        <row r="1674">
          <cell r="AU1674" t="str">
            <v>Thị trấn Lương Bằng</v>
          </cell>
        </row>
        <row r="1675">
          <cell r="AU1675" t="str">
            <v>Thị trấn Lương Sơn</v>
          </cell>
        </row>
        <row r="1676">
          <cell r="AU1676" t="str">
            <v>Thị trấn Ma Đa Guôi</v>
          </cell>
        </row>
        <row r="1677">
          <cell r="AU1677" t="str">
            <v>Thị trấn Ma Lâm</v>
          </cell>
        </row>
        <row r="1678">
          <cell r="AU1678" t="str">
            <v>Thị trấn Mai Châu</v>
          </cell>
        </row>
        <row r="1679">
          <cell r="AU1679" t="str">
            <v>Thị trấn Mạo Khê</v>
          </cell>
        </row>
        <row r="1680">
          <cell r="AU1680" t="str">
            <v>Thị trấn Mậu A</v>
          </cell>
        </row>
        <row r="1681">
          <cell r="AU1681" t="str">
            <v>Thị trấn M-Đrắk</v>
          </cell>
        </row>
        <row r="1682">
          <cell r="AU1682" t="str">
            <v>Thị trấn Me</v>
          </cell>
        </row>
        <row r="1683">
          <cell r="AU1683" t="str">
            <v>Thị trấn Mèo Vạc</v>
          </cell>
        </row>
        <row r="1684">
          <cell r="AU1684" t="str">
            <v>Thị trấn Minh Đức</v>
          </cell>
        </row>
        <row r="1685">
          <cell r="AU1685" t="str">
            <v>Thị trấn Minh Lương</v>
          </cell>
        </row>
        <row r="1686">
          <cell r="AU1686" t="str">
            <v>Thị trấn Minh Tân</v>
          </cell>
        </row>
        <row r="1687">
          <cell r="AU1687" t="str">
            <v>Thị trấn Mỏ Cày</v>
          </cell>
        </row>
        <row r="1688">
          <cell r="AU1688" t="str">
            <v>Thị trấn Mộ Đức</v>
          </cell>
        </row>
        <row r="1689">
          <cell r="AU1689" t="str">
            <v>Thị trấn Mộc Châu</v>
          </cell>
        </row>
        <row r="1690">
          <cell r="AU1690" t="str">
            <v>Thị trấn Mộc Hóa</v>
          </cell>
        </row>
        <row r="1691">
          <cell r="AU1691" t="str">
            <v>Thị trấn Một Ngàn</v>
          </cell>
        </row>
        <row r="1692">
          <cell r="AU1692" t="str">
            <v>Thị trấn Mù Cang Chải</v>
          </cell>
        </row>
        <row r="1693">
          <cell r="AU1693" t="str">
            <v>Thị Trấn Mường</v>
          </cell>
        </row>
        <row r="1694">
          <cell r="AU1694" t="str">
            <v>Thị Trấn Mường Ảng</v>
          </cell>
        </row>
        <row r="1695">
          <cell r="AU1695" t="str">
            <v>Thị trấn Mường Chà</v>
          </cell>
        </row>
        <row r="1696">
          <cell r="AU1696" t="str">
            <v>Thị trấn Mường Khến</v>
          </cell>
        </row>
        <row r="1697">
          <cell r="AU1697" t="str">
            <v>Thị trấn Mường Lát</v>
          </cell>
        </row>
        <row r="1698">
          <cell r="AU1698" t="str">
            <v>Thị trấn Mường Tè</v>
          </cell>
        </row>
        <row r="1699">
          <cell r="AU1699" t="str">
            <v>Thị trấn Mường Xén</v>
          </cell>
        </row>
        <row r="1700">
          <cell r="AU1700" t="str">
            <v>Thị trấn Mỹ An</v>
          </cell>
        </row>
        <row r="1701">
          <cell r="AU1701" t="str">
            <v>Thị trấn Mỹ Lộc</v>
          </cell>
        </row>
        <row r="1702">
          <cell r="AU1702" t="str">
            <v>Thị trấn Mỹ Long</v>
          </cell>
        </row>
        <row r="1703">
          <cell r="AU1703" t="str">
            <v>Thị trấn Mỹ Luông</v>
          </cell>
        </row>
        <row r="1704">
          <cell r="AU1704" t="str">
            <v>Thị trấn Mỹ Phước</v>
          </cell>
        </row>
        <row r="1705">
          <cell r="AU1705" t="str">
            <v>Thị trấn Mỹ Phước</v>
          </cell>
        </row>
        <row r="1706">
          <cell r="AU1706" t="str">
            <v>Thị trấn Mỹ Thọ</v>
          </cell>
        </row>
        <row r="1707">
          <cell r="AU1707" t="str">
            <v>Thị trấn Mỹ Xuyên</v>
          </cell>
        </row>
        <row r="1708">
          <cell r="AU1708" t="str">
            <v>Thị trấn N T Thái Bình</v>
          </cell>
        </row>
        <row r="1709">
          <cell r="AU1709" t="str">
            <v>Thị trấn N.T Phong Hải</v>
          </cell>
        </row>
        <row r="1710">
          <cell r="AU1710" t="str">
            <v>Thị trấn Na Dương</v>
          </cell>
        </row>
        <row r="1711">
          <cell r="AU1711" t="str">
            <v>Thị trấn Nà Hang</v>
          </cell>
        </row>
        <row r="1712">
          <cell r="AU1712" t="str">
            <v>Thị trấn Nà Phặc</v>
          </cell>
        </row>
        <row r="1713">
          <cell r="AU1713" t="str">
            <v>Thị trấn Na Sầm</v>
          </cell>
        </row>
        <row r="1714">
          <cell r="AU1714" t="str">
            <v>Thị trấn Nam Ban</v>
          </cell>
        </row>
        <row r="1715">
          <cell r="AU1715" t="str">
            <v>Thị trấn Năm Căn</v>
          </cell>
        </row>
        <row r="1716">
          <cell r="AU1716" t="str">
            <v>Thị trấn Nam Đàn</v>
          </cell>
        </row>
        <row r="1717">
          <cell r="AU1717" t="str">
            <v>Thị trấn Nam Giang</v>
          </cell>
        </row>
        <row r="1718">
          <cell r="AU1718" t="str">
            <v>Thị trấn Nam Phước</v>
          </cell>
        </row>
        <row r="1719">
          <cell r="AU1719" t="str">
            <v>Thị trấn Nam Sách</v>
          </cell>
        </row>
        <row r="1720">
          <cell r="AU1720" t="str">
            <v>Thị trấn Nàng Mau</v>
          </cell>
        </row>
        <row r="1721">
          <cell r="AU1721" t="str">
            <v>Thị trấn Nếnh</v>
          </cell>
        </row>
        <row r="1722">
          <cell r="AU1722" t="str">
            <v>Thị trấn Neo</v>
          </cell>
        </row>
        <row r="1723">
          <cell r="AU1723" t="str">
            <v>Thị trấn Ngã Năm</v>
          </cell>
        </row>
        <row r="1724">
          <cell r="AU1724" t="str">
            <v>Thị trấn Ngã sáu</v>
          </cell>
        </row>
        <row r="1725">
          <cell r="AU1725" t="str">
            <v>Thị trấn Nga Sơn</v>
          </cell>
        </row>
        <row r="1726">
          <cell r="AU1726" t="str">
            <v>Thị trấn Ngãi Giao</v>
          </cell>
        </row>
        <row r="1727">
          <cell r="AU1727" t="str">
            <v>Thị trấn Ngan Dừa</v>
          </cell>
        </row>
        <row r="1728">
          <cell r="AU1728" t="str">
            <v>Thị trấn Nghèn</v>
          </cell>
        </row>
        <row r="1729">
          <cell r="AU1729" t="str">
            <v>Thị trấn Nghi Xuân</v>
          </cell>
        </row>
        <row r="1730">
          <cell r="AU1730" t="str">
            <v>Thị trấn Ngô Đồng</v>
          </cell>
        </row>
        <row r="1731">
          <cell r="AU1731" t="str">
            <v>Thị trấn Ngô Mây</v>
          </cell>
        </row>
        <row r="1732">
          <cell r="AU1732" t="str">
            <v>Thị trấn Ngọc Lặc</v>
          </cell>
        </row>
        <row r="1733">
          <cell r="AU1733" t="str">
            <v>Thị trấn Nguyên Bình</v>
          </cell>
        </row>
        <row r="1734">
          <cell r="AU1734" t="str">
            <v>Thị trấn Nhà Bàng</v>
          </cell>
        </row>
        <row r="1735">
          <cell r="AU1735" t="str">
            <v>Thị Trấn Nhà Bè</v>
          </cell>
        </row>
        <row r="1736">
          <cell r="AU1736" t="str">
            <v>Thị trấn Nhã Nam</v>
          </cell>
        </row>
        <row r="1737">
          <cell r="AU1737" t="str">
            <v>Thị trấn Nho Quan</v>
          </cell>
        </row>
        <row r="1738">
          <cell r="AU1738" t="str">
            <v>Thị Trấn Nhồi</v>
          </cell>
        </row>
        <row r="1739">
          <cell r="AU1739" t="str">
            <v>Thị trấn Nhơn Hòa</v>
          </cell>
        </row>
        <row r="1740">
          <cell r="AU1740" t="str">
            <v>Thị trấn Như Quỳnh</v>
          </cell>
        </row>
        <row r="1741">
          <cell r="AU1741" t="str">
            <v>Thị trấn Ninh Giang</v>
          </cell>
        </row>
        <row r="1742">
          <cell r="AU1742" t="str">
            <v>Thị trấn Ninh Hòa</v>
          </cell>
        </row>
        <row r="1743">
          <cell r="AU1743" t="str">
            <v>Thị trấn Nông Cống</v>
          </cell>
        </row>
        <row r="1744">
          <cell r="AU1744" t="str">
            <v>Thị trấn NT Bố Hạ</v>
          </cell>
        </row>
        <row r="1745">
          <cell r="AU1745" t="str">
            <v>Thị trấn NT Lệ Ninh</v>
          </cell>
        </row>
        <row r="1746">
          <cell r="AU1746" t="str">
            <v>Thị trấn NT Liên Sơn</v>
          </cell>
        </row>
        <row r="1747">
          <cell r="AU1747" t="str">
            <v>Thị trấn NT Mộc Châu</v>
          </cell>
        </row>
        <row r="1748">
          <cell r="AU1748" t="str">
            <v>Thị trấn NT Nghĩa Lộ</v>
          </cell>
        </row>
        <row r="1749">
          <cell r="AU1749" t="str">
            <v>Thị trấn NT Thống Nhất</v>
          </cell>
        </row>
        <row r="1750">
          <cell r="AU1750" t="str">
            <v>Thị trấn NT Trần Phú</v>
          </cell>
        </row>
        <row r="1751">
          <cell r="AU1751" t="str">
            <v>Thị trấn NT Việt Trung</v>
          </cell>
        </row>
        <row r="1752">
          <cell r="AU1752" t="str">
            <v>Thị trấn NT Yên Thế</v>
          </cell>
        </row>
        <row r="1753">
          <cell r="AU1753" t="str">
            <v>Thị trấn Núi Đèo</v>
          </cell>
        </row>
        <row r="1754">
          <cell r="AU1754" t="str">
            <v>Thị trấn Núi Đối</v>
          </cell>
        </row>
        <row r="1755">
          <cell r="AU1755" t="str">
            <v>Thị trấn Núi Sập</v>
          </cell>
        </row>
        <row r="1756">
          <cell r="AU1756" t="str">
            <v>Thị trấn Núi Thành</v>
          </cell>
        </row>
        <row r="1757">
          <cell r="AU1757" t="str">
            <v>Thị trấn Nước Hai</v>
          </cell>
        </row>
        <row r="1758">
          <cell r="AU1758" t="str">
            <v>Thị trấn óc Eo</v>
          </cell>
        </row>
        <row r="1759">
          <cell r="AU1759" t="str">
            <v>Thị trấn P Rao</v>
          </cell>
        </row>
        <row r="1760">
          <cell r="AU1760" t="str">
            <v>Thị trấn Pác Miầu</v>
          </cell>
        </row>
        <row r="1761">
          <cell r="AU1761" t="str">
            <v>Thị trấn Phả Lại</v>
          </cell>
        </row>
        <row r="1762">
          <cell r="AU1762" t="str">
            <v>Thị trấn Phan Rí Cửa</v>
          </cell>
        </row>
        <row r="1763">
          <cell r="AU1763" t="str">
            <v>Thị trấn Phát Diệm</v>
          </cell>
        </row>
        <row r="1764">
          <cell r="AU1764" t="str">
            <v>Thị trấn Phó Bảng</v>
          </cell>
        </row>
        <row r="1765">
          <cell r="AU1765" t="str">
            <v>Thị trấn Phố Châu</v>
          </cell>
        </row>
        <row r="1766">
          <cell r="AU1766" t="str">
            <v>Thị trấn Phố Lu</v>
          </cell>
        </row>
        <row r="1767">
          <cell r="AU1767" t="str">
            <v>Thị trấn Phố Mới</v>
          </cell>
        </row>
        <row r="1768">
          <cell r="AU1768" t="str">
            <v>Thị trấn Phố Ràng</v>
          </cell>
        </row>
        <row r="1769">
          <cell r="AU1769" t="str">
            <v>Thị trấn Phong Châu</v>
          </cell>
        </row>
        <row r="1770">
          <cell r="AU1770" t="str">
            <v>Thị trấn Phong Điền</v>
          </cell>
        </row>
        <row r="1771">
          <cell r="AU1771" t="str">
            <v>Thị Trấn Phong Điền</v>
          </cell>
        </row>
        <row r="1772">
          <cell r="AU1772" t="str">
            <v>Thị Trấn Phong Thổ</v>
          </cell>
        </row>
        <row r="1773">
          <cell r="AU1773" t="str">
            <v>Thị trấn Phú Bài</v>
          </cell>
        </row>
        <row r="1774">
          <cell r="AU1774" t="str">
            <v>Thị trấn Phú Hoà</v>
          </cell>
        </row>
        <row r="1775">
          <cell r="AU1775" t="str">
            <v>Thị trấn Phú Hòa</v>
          </cell>
        </row>
        <row r="1776">
          <cell r="AU1776" t="str">
            <v>Thị trấn Phú Hòa</v>
          </cell>
        </row>
        <row r="1777">
          <cell r="AU1777" t="str">
            <v>Thị trấn Phú Lộc</v>
          </cell>
        </row>
        <row r="1778">
          <cell r="AU1778" t="str">
            <v>Thị trấn Phú Lộc</v>
          </cell>
        </row>
        <row r="1779">
          <cell r="AU1779" t="str">
            <v>Thị trấn Phú Long</v>
          </cell>
        </row>
        <row r="1780">
          <cell r="AU1780" t="str">
            <v>Thị trấn Phú Minh</v>
          </cell>
        </row>
        <row r="1781">
          <cell r="AU1781" t="str">
            <v>Thị trấn Phú Mỹ</v>
          </cell>
        </row>
        <row r="1782">
          <cell r="AU1782" t="str">
            <v>Thị trấn Phú Mỹ</v>
          </cell>
        </row>
        <row r="1783">
          <cell r="AU1783" t="str">
            <v>Thị trấn Phù Mỹ</v>
          </cell>
        </row>
        <row r="1784">
          <cell r="AU1784" t="str">
            <v>Thị trấn Phú Phong</v>
          </cell>
        </row>
        <row r="1785">
          <cell r="AU1785" t="str">
            <v>Thị trấn Phú Thái</v>
          </cell>
        </row>
        <row r="1786">
          <cell r="AU1786" t="str">
            <v>Thị Trấn Phú Thiện</v>
          </cell>
        </row>
        <row r="1787">
          <cell r="AU1787" t="str">
            <v>Thị Trấn Phú Thịnh</v>
          </cell>
        </row>
        <row r="1788">
          <cell r="AU1788" t="str">
            <v>Thị trấn Phủ Thông</v>
          </cell>
        </row>
        <row r="1789">
          <cell r="AU1789" t="str">
            <v>Thị trấn Phú Thứ</v>
          </cell>
        </row>
        <row r="1790">
          <cell r="AU1790" t="str">
            <v>Thị trấn Phú Túc</v>
          </cell>
        </row>
        <row r="1791">
          <cell r="AU1791" t="str">
            <v>Thị trấn Phú Xuyên</v>
          </cell>
        </row>
        <row r="1792">
          <cell r="AU1792" t="str">
            <v>Thị trấn Phù Yên</v>
          </cell>
        </row>
        <row r="1793">
          <cell r="AU1793" t="str">
            <v>Thị trấn Phúc Thọ</v>
          </cell>
        </row>
        <row r="1794">
          <cell r="AU1794" t="str">
            <v>Thị trấn Phùng</v>
          </cell>
        </row>
        <row r="1795">
          <cell r="AU1795" t="str">
            <v>Thị trấn Phước An</v>
          </cell>
        </row>
        <row r="1796">
          <cell r="AU1796" t="str">
            <v>Thị trấn Phước Bửu</v>
          </cell>
        </row>
        <row r="1797">
          <cell r="AU1797" t="str">
            <v>Thị trấn Phước Dân</v>
          </cell>
        </row>
        <row r="1798">
          <cell r="AU1798" t="str">
            <v>Thị Trấn Phước Hải</v>
          </cell>
        </row>
        <row r="1799">
          <cell r="AU1799" t="str">
            <v>Thị trấn Phước Long</v>
          </cell>
        </row>
        <row r="1800">
          <cell r="AU1800" t="str">
            <v>Thị trấn Phước Vĩnh</v>
          </cell>
        </row>
        <row r="1801">
          <cell r="AU1801" t="str">
            <v>Thị trấn Plei Cần</v>
          </cell>
        </row>
        <row r="1802">
          <cell r="AU1802" t="str">
            <v>Thị trấn Quân Chu</v>
          </cell>
        </row>
        <row r="1803">
          <cell r="AU1803" t="str">
            <v>Thị trấn Quán Hành</v>
          </cell>
        </row>
        <row r="1804">
          <cell r="AU1804" t="str">
            <v>Thị trấn Quán Hàu</v>
          </cell>
        </row>
        <row r="1805">
          <cell r="AU1805" t="str">
            <v>Thị trấn Quan Hóa</v>
          </cell>
        </row>
        <row r="1806">
          <cell r="AU1806" t="str">
            <v>Thị trấn Quán Lào</v>
          </cell>
        </row>
        <row r="1807">
          <cell r="AU1807" t="str">
            <v>Thị trấn Quan Sơn</v>
          </cell>
        </row>
        <row r="1808">
          <cell r="AU1808" t="str">
            <v>Thị trấn Quảng Hà</v>
          </cell>
        </row>
        <row r="1809">
          <cell r="AU1809" t="str">
            <v>Thị trấn Quang Minh</v>
          </cell>
        </row>
        <row r="1810">
          <cell r="AU1810" t="str">
            <v>Thị trấn Quảng Phú</v>
          </cell>
        </row>
        <row r="1811">
          <cell r="AU1811" t="str">
            <v>Thị trấn Quảng Uyên</v>
          </cell>
        </row>
        <row r="1812">
          <cell r="AU1812" t="str">
            <v>Thị trấn Quảng Xương</v>
          </cell>
        </row>
        <row r="1813">
          <cell r="AU1813" t="str">
            <v>Thị trấn Quảng Yên</v>
          </cell>
        </row>
        <row r="1814">
          <cell r="AU1814" t="str">
            <v>Thị trấn Quất Lâm</v>
          </cell>
        </row>
        <row r="1815">
          <cell r="AU1815" t="str">
            <v>Thị trấn Quế</v>
          </cell>
        </row>
        <row r="1816">
          <cell r="AU1816" t="str">
            <v>Thị trấn Quốc Oai</v>
          </cell>
        </row>
        <row r="1817">
          <cell r="AU1817" t="str">
            <v>Thị trấn Quỳ Châu</v>
          </cell>
        </row>
        <row r="1818">
          <cell r="AU1818" t="str">
            <v>Thị trấn Quy Đạt</v>
          </cell>
        </row>
        <row r="1819">
          <cell r="AU1819" t="str">
            <v>Thị trấn Quỳ Hợp</v>
          </cell>
        </row>
        <row r="1820">
          <cell r="AU1820" t="str">
            <v>Thị trấn Quỹ Nhất</v>
          </cell>
        </row>
        <row r="1821">
          <cell r="AU1821" t="str">
            <v>Thị trấn Quỳnh Côi</v>
          </cell>
        </row>
        <row r="1822">
          <cell r="AU1822" t="str">
            <v>Thị trấn Rạch Gốc</v>
          </cell>
        </row>
        <row r="1823">
          <cell r="AU1823" t="str">
            <v>Thị Trấn Rạch Gòi</v>
          </cell>
        </row>
        <row r="1824">
          <cell r="AU1824" t="str">
            <v>Thị trấn Rạng Đông</v>
          </cell>
        </row>
        <row r="1825">
          <cell r="AU1825" t="str">
            <v>Thị trấn Rừng Thông</v>
          </cell>
        </row>
        <row r="1826">
          <cell r="AU1826" t="str">
            <v>Thị trấn Sa Pa</v>
          </cell>
        </row>
        <row r="1827">
          <cell r="AU1827" t="str">
            <v>Thị trấn Sa Rài</v>
          </cell>
        </row>
        <row r="1828">
          <cell r="AU1828" t="str">
            <v>Thị trấn Sa Thầy</v>
          </cell>
        </row>
        <row r="1829">
          <cell r="AU1829" t="str">
            <v>Thị trấn Sao Đỏ</v>
          </cell>
        </row>
        <row r="1830">
          <cell r="AU1830" t="str">
            <v>Thị trấn Sao Vàng</v>
          </cell>
        </row>
        <row r="1831">
          <cell r="AU1831" t="str">
            <v>Thị trấn Sịa</v>
          </cell>
        </row>
        <row r="1832">
          <cell r="AU1832" t="str">
            <v>Thị trấn Sìn Hồ</v>
          </cell>
        </row>
        <row r="1833">
          <cell r="AU1833" t="str">
            <v>Thị trấn Sóc Sơn</v>
          </cell>
        </row>
        <row r="1834">
          <cell r="AU1834" t="str">
            <v>Thị trấn Sóc Sơn</v>
          </cell>
        </row>
        <row r="1835">
          <cell r="AU1835" t="str">
            <v>Thị trấn Sơn Dương</v>
          </cell>
        </row>
        <row r="1836">
          <cell r="AU1836" t="str">
            <v>Thị trấn Sơn Tịnh</v>
          </cell>
        </row>
        <row r="1837">
          <cell r="AU1837" t="str">
            <v>Thị trấn Sông Cầu</v>
          </cell>
        </row>
        <row r="1838">
          <cell r="AU1838" t="str">
            <v>Thị trấn Sông Cầu</v>
          </cell>
        </row>
        <row r="1839">
          <cell r="AU1839" t="str">
            <v>Thị trấn Sông Đốc</v>
          </cell>
        </row>
        <row r="1840">
          <cell r="AU1840" t="str">
            <v>Thị trấn Sông Mã</v>
          </cell>
        </row>
        <row r="1841">
          <cell r="AU1841" t="str">
            <v>Thị trấn Sông Thao</v>
          </cell>
        </row>
        <row r="1842">
          <cell r="AU1842" t="str">
            <v>Thị trấn Sông Vệ</v>
          </cell>
        </row>
        <row r="1843">
          <cell r="AU1843" t="str">
            <v>Thị trấn Tà Lùng</v>
          </cell>
        </row>
        <row r="1844">
          <cell r="AU1844" t="str">
            <v>Thị trấn Tam Bình</v>
          </cell>
        </row>
        <row r="1845">
          <cell r="AU1845" t="str">
            <v>Thị trấn Tam Đảo</v>
          </cell>
        </row>
        <row r="1846">
          <cell r="AU1846" t="str">
            <v>Thị trấn Tam Đường</v>
          </cell>
        </row>
        <row r="1847">
          <cell r="AU1847" t="str">
            <v>Thị trấn Tam Quan</v>
          </cell>
        </row>
        <row r="1848">
          <cell r="AU1848" t="str">
            <v>Thị trấn Tam Sơn</v>
          </cell>
        </row>
        <row r="1849">
          <cell r="AU1849" t="str">
            <v>Thị trấn Tam Sơn</v>
          </cell>
        </row>
        <row r="1850">
          <cell r="AU1850" t="str">
            <v>Thị trấn Tầm Vu</v>
          </cell>
        </row>
        <row r="1851">
          <cell r="AU1851" t="str">
            <v>Thị trấn Tân An</v>
          </cell>
        </row>
        <row r="1852">
          <cell r="AU1852" t="str">
            <v>Thị trấn Tân Biên</v>
          </cell>
        </row>
        <row r="1853">
          <cell r="AU1853" t="str">
            <v>Thị trấn Tân Bình</v>
          </cell>
        </row>
        <row r="1854">
          <cell r="AU1854" t="str">
            <v>Thị trấn Tân Châu</v>
          </cell>
        </row>
        <row r="1855">
          <cell r="AU1855" t="str">
            <v>Thị Trấn Tân Dân</v>
          </cell>
        </row>
        <row r="1856">
          <cell r="AU1856" t="str">
            <v>Thị trấn Tân Hiệp</v>
          </cell>
        </row>
        <row r="1857">
          <cell r="AU1857" t="str">
            <v>Thị trấn Tân Hiệp</v>
          </cell>
        </row>
        <row r="1858">
          <cell r="AU1858" t="str">
            <v>Thị trấn Tân Hòa</v>
          </cell>
        </row>
        <row r="1859">
          <cell r="AU1859" t="str">
            <v>Thị trấn Tân Hưng</v>
          </cell>
        </row>
        <row r="1860">
          <cell r="AU1860" t="str">
            <v>Thị trấn Tân Kỳ</v>
          </cell>
        </row>
        <row r="1861">
          <cell r="AU1861" t="str">
            <v>Thị trấn Tân Minh</v>
          </cell>
        </row>
        <row r="1862">
          <cell r="AU1862" t="str">
            <v>Thị trấn Tân Nghĩa</v>
          </cell>
        </row>
        <row r="1863">
          <cell r="AU1863" t="str">
            <v>Thị trấn Tân Phú</v>
          </cell>
        </row>
        <row r="1864">
          <cell r="AU1864" t="str">
            <v>Thị trấn Tân Phú</v>
          </cell>
        </row>
        <row r="1865">
          <cell r="AU1865" t="str">
            <v>Thị trấn Tân Sơn</v>
          </cell>
        </row>
        <row r="1866">
          <cell r="AU1866" t="str">
            <v>Thị trấn Tân Thạnh</v>
          </cell>
        </row>
        <row r="1867">
          <cell r="AU1867" t="str">
            <v>Thị trấn Tân Trụ</v>
          </cell>
        </row>
        <row r="1868">
          <cell r="AU1868" t="str">
            <v>Thị Trấn Tân Túc</v>
          </cell>
        </row>
        <row r="1869">
          <cell r="AU1869" t="str">
            <v>Thị Trấn Tân Uyên</v>
          </cell>
        </row>
        <row r="1870">
          <cell r="AU1870" t="str">
            <v>Thị trấn Tân Yên</v>
          </cell>
        </row>
        <row r="1871">
          <cell r="AU1871" t="str">
            <v>Thị trấn Tăng Bạt Hổ</v>
          </cell>
        </row>
        <row r="1872">
          <cell r="AU1872" t="str">
            <v>Thị trấn Tằng Loỏng</v>
          </cell>
        </row>
        <row r="1873">
          <cell r="AU1873" t="str">
            <v>Thị Trấn Tào Xuyên</v>
          </cell>
        </row>
        <row r="1874">
          <cell r="AU1874" t="str">
            <v>Thị trấn Tây Đằng</v>
          </cell>
        </row>
        <row r="1875">
          <cell r="AU1875" t="str">
            <v>Thị trấn Tây Sơn</v>
          </cell>
        </row>
        <row r="1876">
          <cell r="AU1876" t="str">
            <v>Thị trấn Thác Bà</v>
          </cell>
        </row>
        <row r="1877">
          <cell r="AU1877" t="str">
            <v>Thị trấn Thạch Hà</v>
          </cell>
        </row>
        <row r="1878">
          <cell r="AU1878" t="str">
            <v>Thị trấn Thái Hòa</v>
          </cell>
        </row>
        <row r="1879">
          <cell r="AU1879" t="str">
            <v>Thị trấn Than Uyên</v>
          </cell>
        </row>
        <row r="1880">
          <cell r="AU1880" t="str">
            <v>Thị trấn Thắng</v>
          </cell>
        </row>
        <row r="1881">
          <cell r="AU1881" t="str">
            <v>Thị trấn Thạnh An</v>
          </cell>
        </row>
        <row r="1882">
          <cell r="AU1882" t="str">
            <v>Thị trấn Thanh Ba</v>
          </cell>
        </row>
        <row r="1883">
          <cell r="AU1883" t="str">
            <v>Thị trấn Thanh Bình</v>
          </cell>
        </row>
        <row r="1884">
          <cell r="AU1884" t="str">
            <v>Thị trấn Thanh Chương</v>
          </cell>
        </row>
        <row r="1885">
          <cell r="AU1885" t="str">
            <v>Thị trấn Thanh Hà</v>
          </cell>
        </row>
        <row r="1886">
          <cell r="AU1886" t="str">
            <v>Thị trấn Thanh Hà</v>
          </cell>
        </row>
        <row r="1887">
          <cell r="AU1887" t="str">
            <v>Thị trấn Thanh Hà</v>
          </cell>
        </row>
        <row r="1888">
          <cell r="AU1888" t="str">
            <v>Thị trấn Thạnh Hóa</v>
          </cell>
        </row>
        <row r="1889">
          <cell r="AU1889" t="str">
            <v>Thị trấn Thanh Lãng</v>
          </cell>
        </row>
        <row r="1890">
          <cell r="AU1890" t="str">
            <v>Thị trấn Thanh Miện</v>
          </cell>
        </row>
        <row r="1891">
          <cell r="AU1891" t="str">
            <v>Thị trấn Thạnh Mỹ</v>
          </cell>
        </row>
        <row r="1892">
          <cell r="AU1892" t="str">
            <v>Thị trấn Thạnh Mỹ</v>
          </cell>
        </row>
        <row r="1893">
          <cell r="AU1893" t="str">
            <v>Thị trấn Thanh Nê</v>
          </cell>
        </row>
        <row r="1894">
          <cell r="AU1894" t="str">
            <v>Thị trấn Thanh Nhật</v>
          </cell>
        </row>
        <row r="1895">
          <cell r="AU1895" t="str">
            <v>Thị trấn Thạnh Phú</v>
          </cell>
        </row>
        <row r="1896">
          <cell r="AU1896" t="str">
            <v>Thị trấn Thanh Sơn</v>
          </cell>
        </row>
        <row r="1897">
          <cell r="AU1897" t="str">
            <v>Thị Trấn Thanh Sơn</v>
          </cell>
        </row>
        <row r="1898">
          <cell r="AU1898" t="str">
            <v>Thị trấn Thất Khê</v>
          </cell>
        </row>
        <row r="1899">
          <cell r="AU1899" t="str">
            <v>Thị trấn Thiên Cầm</v>
          </cell>
        </row>
        <row r="1900">
          <cell r="AU1900" t="str">
            <v>Thị trấn Thiên Tôn</v>
          </cell>
        </row>
        <row r="1901">
          <cell r="AU1901" t="str">
            <v>Thị trấn Thịnh Long</v>
          </cell>
        </row>
        <row r="1902">
          <cell r="AU1902" t="str">
            <v>Thị trấn Thổ Tang</v>
          </cell>
        </row>
        <row r="1903">
          <cell r="AU1903" t="str">
            <v>Thị trấn Thọ Xuân</v>
          </cell>
        </row>
        <row r="1904">
          <cell r="AU1904" t="str">
            <v>Thị trấn Thới Bình</v>
          </cell>
        </row>
        <row r="1905">
          <cell r="AU1905" t="str">
            <v>Thị Trấn Thới Lai</v>
          </cell>
        </row>
        <row r="1906">
          <cell r="AU1906" t="str">
            <v>Thị trấn Thông Nông</v>
          </cell>
        </row>
        <row r="1907">
          <cell r="AU1907" t="str">
            <v>Thị trấn Thứ Ba</v>
          </cell>
        </row>
        <row r="1908">
          <cell r="AU1908" t="str">
            <v>Thị trấn Thứ Mười Một</v>
          </cell>
        </row>
        <row r="1909">
          <cell r="AU1909" t="str">
            <v>Thị trấn Thủ Thừa</v>
          </cell>
        </row>
        <row r="1910">
          <cell r="AU1910" t="str">
            <v>Thị trấn Thứa</v>
          </cell>
        </row>
        <row r="1911">
          <cell r="AU1911" t="str">
            <v>Thị trấn Thuận An</v>
          </cell>
        </row>
        <row r="1912">
          <cell r="AU1912" t="str">
            <v>Thị trấn Thuận Châu</v>
          </cell>
        </row>
        <row r="1913">
          <cell r="AU1913" t="str">
            <v>Thị trấn Thuận Nam</v>
          </cell>
        </row>
        <row r="1914">
          <cell r="AU1914" t="str">
            <v>Thị trấn Thường Tín</v>
          </cell>
        </row>
        <row r="1915">
          <cell r="AU1915" t="str">
            <v>Thị trấn Thường Xuân</v>
          </cell>
        </row>
        <row r="1916">
          <cell r="AU1916" t="str">
            <v>Thị trấn Tiền Hải</v>
          </cell>
        </row>
        <row r="1917">
          <cell r="AU1917" t="str">
            <v>Thị trấn Tiên Kỳ</v>
          </cell>
        </row>
        <row r="1918">
          <cell r="AU1918" t="str">
            <v>Thị trấn Tiên Lãng</v>
          </cell>
        </row>
        <row r="1919">
          <cell r="AU1919" t="str">
            <v>Thị trấn Tiên Yên</v>
          </cell>
        </row>
        <row r="1920">
          <cell r="AU1920" t="str">
            <v>Thị trấn Tiểu Cần</v>
          </cell>
        </row>
        <row r="1921">
          <cell r="AU1921" t="str">
            <v>Thị trấn Tịnh Biên</v>
          </cell>
        </row>
        <row r="1922">
          <cell r="AU1922" t="str">
            <v>Thị trấn Tĩnh Gia</v>
          </cell>
        </row>
        <row r="1923">
          <cell r="AU1923" t="str">
            <v>Thị trấn Tĩnh Túc</v>
          </cell>
        </row>
        <row r="1924">
          <cell r="AU1924" t="str">
            <v>Thị trấn Tô Hạp</v>
          </cell>
        </row>
        <row r="1925">
          <cell r="AU1925" t="str">
            <v>Thị trấn Trà Cú</v>
          </cell>
        </row>
        <row r="1926">
          <cell r="AU1926" t="str">
            <v>Thị trấn Trà Lồng</v>
          </cell>
        </row>
        <row r="1927">
          <cell r="AU1927" t="str">
            <v>Thị trấn Trà My</v>
          </cell>
        </row>
        <row r="1928">
          <cell r="AU1928" t="str">
            <v>Thị trấn Trà ôn</v>
          </cell>
        </row>
        <row r="1929">
          <cell r="AU1929" t="str">
            <v>Thị trấn Trà Xuân</v>
          </cell>
        </row>
        <row r="1930">
          <cell r="AU1930" t="str">
            <v>Thị trấn Trại Cau</v>
          </cell>
        </row>
        <row r="1931">
          <cell r="AU1931" t="str">
            <v>Thị trấn Tràm Chim</v>
          </cell>
        </row>
        <row r="1932">
          <cell r="AU1932" t="str">
            <v>Thị trấn Trạm Tấu</v>
          </cell>
        </row>
        <row r="1933">
          <cell r="AU1933" t="str">
            <v>Thị trấn Trạm Trôi</v>
          </cell>
        </row>
        <row r="1934">
          <cell r="AU1934" t="str">
            <v>Thị trấn Trần Cao</v>
          </cell>
        </row>
        <row r="1935">
          <cell r="AU1935" t="str">
            <v>Thị trấn Trần Đề</v>
          </cell>
        </row>
        <row r="1936">
          <cell r="AU1936" t="str">
            <v>Thị trấn Trần Văn Thời</v>
          </cell>
        </row>
        <row r="1937">
          <cell r="AU1937" t="str">
            <v>Thị trấn Trảng Bàng</v>
          </cell>
        </row>
        <row r="1938">
          <cell r="AU1938" t="str">
            <v>Thị trấn Trảng Bom</v>
          </cell>
        </row>
        <row r="1939">
          <cell r="AU1939" t="str">
            <v>Thị trấn Trâu Quỳ</v>
          </cell>
        </row>
        <row r="1940">
          <cell r="AU1940" t="str">
            <v>Thị trấn Tri Tôn</v>
          </cell>
        </row>
        <row r="1941">
          <cell r="AU1941" t="str">
            <v>Thị trấn Triệu Sơn</v>
          </cell>
        </row>
        <row r="1942">
          <cell r="AU1942" t="str">
            <v>Thị trấn Trới</v>
          </cell>
        </row>
        <row r="1943">
          <cell r="AU1943" t="str">
            <v>Thị trấn Trùng Khánh</v>
          </cell>
        </row>
        <row r="1944">
          <cell r="AU1944" t="str">
            <v>Thị Trấn Trường Sơn</v>
          </cell>
        </row>
        <row r="1945">
          <cell r="AU1945" t="str">
            <v>Thị trấn Tứ Hạ</v>
          </cell>
        </row>
        <row r="1946">
          <cell r="AU1946" t="str">
            <v>Thị trấn Tứ Kỳ</v>
          </cell>
        </row>
        <row r="1947">
          <cell r="AU1947" t="str">
            <v>Thị trấn Tủa Chùa</v>
          </cell>
        </row>
        <row r="1948">
          <cell r="AU1948" t="str">
            <v>Thị trấn Tuần Giáo</v>
          </cell>
        </row>
        <row r="1949">
          <cell r="AU1949" t="str">
            <v>Thị trấn Tuy Phước</v>
          </cell>
        </row>
        <row r="1950">
          <cell r="AU1950" t="str">
            <v>Thị trấn U Minh</v>
          </cell>
        </row>
        <row r="1951">
          <cell r="AU1951" t="str">
            <v>Thị trấn Uyên Hưng</v>
          </cell>
        </row>
        <row r="1952">
          <cell r="AU1952" t="str">
            <v>Thị trấn Vân Canh</v>
          </cell>
        </row>
        <row r="1953">
          <cell r="AU1953" t="str">
            <v>Thị trấn Văn Điển</v>
          </cell>
        </row>
        <row r="1954">
          <cell r="AU1954" t="str">
            <v>Thị trấn Vân Đình</v>
          </cell>
        </row>
        <row r="1955">
          <cell r="AU1955" t="str">
            <v>Thị trấn Vân Du</v>
          </cell>
        </row>
        <row r="1956">
          <cell r="AU1956" t="str">
            <v>Thị trấn Vạn Giã</v>
          </cell>
        </row>
        <row r="1957">
          <cell r="AU1957" t="str">
            <v>Thị trấn Văn Giang</v>
          </cell>
        </row>
        <row r="1958">
          <cell r="AU1958" t="str">
            <v>Thị trấn Vạn Hà</v>
          </cell>
        </row>
        <row r="1959">
          <cell r="AU1959" t="str">
            <v>Thị trấn Văn Quan</v>
          </cell>
        </row>
        <row r="1960">
          <cell r="AU1960" t="str">
            <v>Thị trấn Vị Xuyên</v>
          </cell>
        </row>
        <row r="1961">
          <cell r="AU1961" t="str">
            <v>Thị trấn Việt Lâm</v>
          </cell>
        </row>
        <row r="1962">
          <cell r="AU1962" t="str">
            <v>Thị trấn Việt Quang</v>
          </cell>
        </row>
        <row r="1963">
          <cell r="AU1963" t="str">
            <v>Thị trấn Vĩnh An</v>
          </cell>
        </row>
        <row r="1964">
          <cell r="AU1964" t="str">
            <v>Thị trấn Vĩnh Bảo</v>
          </cell>
        </row>
        <row r="1965">
          <cell r="AU1965" t="str">
            <v>Thị trấn Vĩnh Bình</v>
          </cell>
        </row>
        <row r="1966">
          <cell r="AU1966" t="str">
            <v>Thị trấn Vĩnh Châu</v>
          </cell>
        </row>
        <row r="1967">
          <cell r="AU1967" t="str">
            <v>Thị trấn Vĩnh Điện</v>
          </cell>
        </row>
        <row r="1968">
          <cell r="AU1968" t="str">
            <v>Thị trấn Vĩnh Hưng</v>
          </cell>
        </row>
        <row r="1969">
          <cell r="AU1969" t="str">
            <v>Thị trấn Vĩnh Lộc</v>
          </cell>
        </row>
        <row r="1970">
          <cell r="AU1970" t="str">
            <v>Thị trấn Vĩnh Lộc</v>
          </cell>
        </row>
        <row r="1971">
          <cell r="AU1971" t="str">
            <v>Thị trấn Vinh Quang</v>
          </cell>
        </row>
        <row r="1972">
          <cell r="AU1972" t="str">
            <v>Thị trấn Vĩnh Thạnh</v>
          </cell>
        </row>
        <row r="1973">
          <cell r="AU1973" t="str">
            <v>Thị Trấn Vĩnh Thạnh</v>
          </cell>
        </row>
        <row r="1974">
          <cell r="AU1974" t="str">
            <v>Thị trấn Vĩnh Thuận</v>
          </cell>
        </row>
        <row r="1975">
          <cell r="AU1975" t="str">
            <v>Thị trấn Vĩnh Trụ</v>
          </cell>
        </row>
        <row r="1976">
          <cell r="AU1976" t="str">
            <v>Thị trấn Vĩnh Tường</v>
          </cell>
        </row>
        <row r="1977">
          <cell r="AU1977" t="str">
            <v>Thị trấn Vĩnh Tuy</v>
          </cell>
        </row>
        <row r="1978">
          <cell r="AU1978" t="str">
            <v>Thị trấn Võ Xu</v>
          </cell>
        </row>
        <row r="1979">
          <cell r="AU1979" t="str">
            <v>Thị trấn Vôi</v>
          </cell>
        </row>
        <row r="1980">
          <cell r="AU1980" t="str">
            <v>Thị trấn Vụ Bản</v>
          </cell>
        </row>
        <row r="1981">
          <cell r="AU1981" t="str">
            <v>Thị trấn Vũ Quang</v>
          </cell>
        </row>
        <row r="1982">
          <cell r="AU1982" t="str">
            <v>Thị trấn Vũ Thư</v>
          </cell>
        </row>
        <row r="1983">
          <cell r="AU1983" t="str">
            <v>Thị trấn Vũng Liêm</v>
          </cell>
        </row>
        <row r="1984">
          <cell r="AU1984" t="str">
            <v>Thị trấn Vương</v>
          </cell>
        </row>
        <row r="1985">
          <cell r="AU1985" t="str">
            <v>Thị trấn Xuân An</v>
          </cell>
        </row>
        <row r="1986">
          <cell r="AU1986" t="str">
            <v>Thị trấn Xuân Mai</v>
          </cell>
        </row>
        <row r="1987">
          <cell r="AU1987" t="str">
            <v>Thị trấn Xuân Trường</v>
          </cell>
        </row>
        <row r="1988">
          <cell r="AU1988" t="str">
            <v>Thị trấn Yên Bình</v>
          </cell>
        </row>
        <row r="1989">
          <cell r="AU1989" t="str">
            <v>Thị trấn Yên Cát</v>
          </cell>
        </row>
        <row r="1990">
          <cell r="AU1990" t="str">
            <v>Thị trấn Yên Châu</v>
          </cell>
        </row>
        <row r="1991">
          <cell r="AU1991" t="str">
            <v>Thị trấn Yên Định</v>
          </cell>
        </row>
        <row r="1992">
          <cell r="AU1992" t="str">
            <v>Thị trấn Yên Lạc</v>
          </cell>
        </row>
        <row r="1993">
          <cell r="AU1993" t="str">
            <v>Thị trấn Yến Lạc</v>
          </cell>
        </row>
        <row r="1994">
          <cell r="AU1994" t="str">
            <v>Thị trấn Yên Lập</v>
          </cell>
        </row>
        <row r="1995">
          <cell r="AU1995" t="str">
            <v>Thị trấn Yên Minh</v>
          </cell>
        </row>
        <row r="1996">
          <cell r="AU1996" t="str">
            <v>Thị trấn Yên Mỹ</v>
          </cell>
        </row>
        <row r="1997">
          <cell r="AU1997" t="str">
            <v>Thị trấn Yên Ninh</v>
          </cell>
        </row>
        <row r="1998">
          <cell r="AU1998" t="str">
            <v>Thị trấn Yên Phú</v>
          </cell>
        </row>
        <row r="1999">
          <cell r="AU1999" t="str">
            <v>Thị trấn Yên Thành</v>
          </cell>
        </row>
        <row r="2000">
          <cell r="AU2000" t="str">
            <v>Thị trấn Yên Thế</v>
          </cell>
        </row>
        <row r="2001">
          <cell r="AU2001" t="str">
            <v>Thị trấn Yên Thịnh</v>
          </cell>
        </row>
        <row r="2002">
          <cell r="AU2002" t="str">
            <v>Thị trấn Yên Viên</v>
          </cell>
        </row>
        <row r="2003">
          <cell r="AU2003" t="str">
            <v>Trung An</v>
          </cell>
        </row>
        <row r="2004">
          <cell r="AU2004" t="str">
            <v>Trung Lập Thượng</v>
          </cell>
        </row>
        <row r="2005">
          <cell r="AU2005" t="str">
            <v>TT Gia Khánh</v>
          </cell>
        </row>
        <row r="2006">
          <cell r="AU2006" t="str">
            <v>TT Thanh Bình</v>
          </cell>
        </row>
        <row r="2007">
          <cell r="AU2007" t="str">
            <v>TT. Dương Minh Châu</v>
          </cell>
        </row>
        <row r="2008">
          <cell r="AU2008" t="str">
            <v>TT. Tân Phước Khánh</v>
          </cell>
        </row>
        <row r="2009">
          <cell r="AU2009" t="str">
            <v>TT.Huỳnh Hữu Nghĩa</v>
          </cell>
        </row>
        <row r="2010">
          <cell r="AU2010" t="str">
            <v>Xã A Bung</v>
          </cell>
        </row>
        <row r="2011">
          <cell r="AU2011" t="str">
            <v>Xã A Dơi</v>
          </cell>
        </row>
        <row r="2012">
          <cell r="AU2012" t="str">
            <v>Xã A Dơk</v>
          </cell>
        </row>
        <row r="2013">
          <cell r="AU2013" t="str">
            <v>Xã A Đớt</v>
          </cell>
        </row>
        <row r="2014">
          <cell r="AU2014" t="str">
            <v>Xã A Lù</v>
          </cell>
        </row>
        <row r="2015">
          <cell r="AU2015" t="str">
            <v>Xã A Mú Sung</v>
          </cell>
        </row>
        <row r="2016">
          <cell r="AU2016" t="str">
            <v>Xã A Ngo</v>
          </cell>
        </row>
        <row r="2017">
          <cell r="AU2017" t="str">
            <v>Xã A Ngo</v>
          </cell>
        </row>
        <row r="2018">
          <cell r="AU2018" t="str">
            <v>Xã A Nông</v>
          </cell>
        </row>
        <row r="2019">
          <cell r="AU2019" t="str">
            <v>Xã A Roằng</v>
          </cell>
        </row>
        <row r="2020">
          <cell r="AU2020" t="str">
            <v>Xã A Rooi</v>
          </cell>
        </row>
        <row r="2021">
          <cell r="AU2021" t="str">
            <v>Xã A Tiêng</v>
          </cell>
        </row>
        <row r="2022">
          <cell r="AU2022" t="str">
            <v>Xã A Túc</v>
          </cell>
        </row>
        <row r="2023">
          <cell r="AU2023" t="str">
            <v>Xã A Vao</v>
          </cell>
        </row>
        <row r="2024">
          <cell r="AU2024" t="str">
            <v>Xã A Vương</v>
          </cell>
        </row>
        <row r="2025">
          <cell r="AU2025" t="str">
            <v>Xã A Xan</v>
          </cell>
        </row>
        <row r="2026">
          <cell r="AU2026" t="str">
            <v>Xã A Xing</v>
          </cell>
        </row>
        <row r="2027">
          <cell r="AU2027" t="str">
            <v>Xã ái Quốc</v>
          </cell>
        </row>
        <row r="2028">
          <cell r="AU2028" t="str">
            <v>Xã ái Quốc</v>
          </cell>
        </row>
        <row r="2029">
          <cell r="AU2029" t="str">
            <v>Xã ái Thượng</v>
          </cell>
        </row>
        <row r="2030">
          <cell r="AU2030" t="str">
            <v>Xã AL Bá</v>
          </cell>
        </row>
        <row r="2031">
          <cell r="AU2031" t="str">
            <v>Xã ấm Hạ</v>
          </cell>
        </row>
        <row r="2032">
          <cell r="AU2032" t="str">
            <v>Xã An ấp</v>
          </cell>
        </row>
        <row r="2033">
          <cell r="AU2033" t="str">
            <v>Xã An Bá</v>
          </cell>
        </row>
        <row r="2034">
          <cell r="AU2034" t="str">
            <v>Xã An Bài</v>
          </cell>
        </row>
        <row r="2035">
          <cell r="AU2035" t="str">
            <v>Xã An Bình</v>
          </cell>
        </row>
        <row r="2036">
          <cell r="AU2036" t="str">
            <v>Xã An Bình</v>
          </cell>
        </row>
        <row r="2037">
          <cell r="AU2037" t="str">
            <v>Xã An Bình</v>
          </cell>
        </row>
        <row r="2038">
          <cell r="AU2038" t="str">
            <v>Xã An Bình</v>
          </cell>
        </row>
        <row r="2039">
          <cell r="AU2039" t="str">
            <v>Xã An Bình</v>
          </cell>
        </row>
        <row r="2040">
          <cell r="AU2040" t="str">
            <v>Xã An Bình</v>
          </cell>
        </row>
        <row r="2041">
          <cell r="AU2041" t="str">
            <v>Xã An Bình</v>
          </cell>
        </row>
        <row r="2042">
          <cell r="AU2042" t="str">
            <v>Xã An Bình</v>
          </cell>
        </row>
        <row r="2043">
          <cell r="AU2043" t="str">
            <v>Xã An Bình</v>
          </cell>
        </row>
        <row r="2044">
          <cell r="AU2044" t="str">
            <v>Xã An Bình</v>
          </cell>
        </row>
        <row r="2045">
          <cell r="AU2045" t="str">
            <v>Xã An Bình</v>
          </cell>
        </row>
        <row r="2046">
          <cell r="AU2046" t="str">
            <v>Xã An Bình A</v>
          </cell>
        </row>
        <row r="2047">
          <cell r="AU2047" t="str">
            <v>Xã An Bình B</v>
          </cell>
        </row>
        <row r="2048">
          <cell r="AU2048" t="str">
            <v>Xã An Bình Tây</v>
          </cell>
        </row>
        <row r="2049">
          <cell r="AU2049" t="str">
            <v>Xã An Bồi</v>
          </cell>
        </row>
        <row r="2050">
          <cell r="AU2050" t="str">
            <v>Xã An Cầu</v>
          </cell>
        </row>
        <row r="2051">
          <cell r="AU2051" t="str">
            <v>Xã An Chấn</v>
          </cell>
        </row>
        <row r="2052">
          <cell r="AU2052" t="str">
            <v>Xã An Châu</v>
          </cell>
        </row>
        <row r="2053">
          <cell r="AU2053" t="str">
            <v>Xã An Châu</v>
          </cell>
        </row>
        <row r="2054">
          <cell r="AU2054" t="str">
            <v>Xã An Châu</v>
          </cell>
        </row>
        <row r="2055">
          <cell r="AU2055" t="str">
            <v>Xã An Cơ</v>
          </cell>
        </row>
        <row r="2056">
          <cell r="AU2056" t="str">
            <v>Xã An Cư</v>
          </cell>
        </row>
        <row r="2057">
          <cell r="AU2057" t="str">
            <v>Xã An Cư</v>
          </cell>
        </row>
        <row r="2058">
          <cell r="AU2058" t="str">
            <v>Xã An Cư</v>
          </cell>
        </row>
        <row r="2059">
          <cell r="AU2059" t="str">
            <v>Xã An Dân</v>
          </cell>
        </row>
        <row r="2060">
          <cell r="AU2060" t="str">
            <v>Xã An Đạo</v>
          </cell>
        </row>
        <row r="2061">
          <cell r="AU2061" t="str">
            <v>Xã An Điền</v>
          </cell>
        </row>
        <row r="2062">
          <cell r="AU2062" t="str">
            <v>Xã An Điền</v>
          </cell>
        </row>
        <row r="2063">
          <cell r="AU2063" t="str">
            <v>Xã An Định</v>
          </cell>
        </row>
        <row r="2064">
          <cell r="AU2064" t="str">
            <v>Xã An Định</v>
          </cell>
        </row>
        <row r="2065">
          <cell r="AU2065" t="str">
            <v>Xã An Đổ</v>
          </cell>
        </row>
        <row r="2066">
          <cell r="AU2066" t="str">
            <v>Xã An Đồng</v>
          </cell>
        </row>
        <row r="2067">
          <cell r="AU2067" t="str">
            <v>Xã An Đồng</v>
          </cell>
        </row>
        <row r="2068">
          <cell r="AU2068" t="str">
            <v>Xã An Dục</v>
          </cell>
        </row>
        <row r="2069">
          <cell r="AU2069" t="str">
            <v>Xã An Đức</v>
          </cell>
        </row>
        <row r="2070">
          <cell r="AU2070" t="str">
            <v>Xã An Đức</v>
          </cell>
        </row>
        <row r="2071">
          <cell r="AU2071" t="str">
            <v>Xã Ân Đức</v>
          </cell>
        </row>
        <row r="2072">
          <cell r="AU2072" t="str">
            <v>Xã An Dũng</v>
          </cell>
        </row>
        <row r="2073">
          <cell r="AU2073" t="str">
            <v>Xã An Dương</v>
          </cell>
        </row>
        <row r="2074">
          <cell r="AU2074" t="str">
            <v>Xã An Hà</v>
          </cell>
        </row>
        <row r="2075">
          <cell r="AU2075" t="str">
            <v>Xã An Hải</v>
          </cell>
        </row>
        <row r="2076">
          <cell r="AU2076" t="str">
            <v>Xã An Hải</v>
          </cell>
        </row>
        <row r="2077">
          <cell r="AU2077" t="str">
            <v>Xã An Hải</v>
          </cell>
        </row>
        <row r="2078">
          <cell r="AU2078" t="str">
            <v>Xã An Hảo</v>
          </cell>
        </row>
        <row r="2079">
          <cell r="AU2079" t="str">
            <v>Xã Ân Hảo Đông</v>
          </cell>
        </row>
        <row r="2080">
          <cell r="AU2080" t="str">
            <v>Xã Ân Hảo Tây</v>
          </cell>
        </row>
        <row r="2081">
          <cell r="AU2081" t="str">
            <v>Xã An Hiệp</v>
          </cell>
        </row>
        <row r="2082">
          <cell r="AU2082" t="str">
            <v>Xã An Hiệp</v>
          </cell>
        </row>
        <row r="2083">
          <cell r="AU2083" t="str">
            <v>Xã An Hiệp</v>
          </cell>
        </row>
        <row r="2084">
          <cell r="AU2084" t="str">
            <v>Xã An Hiệp</v>
          </cell>
        </row>
        <row r="2085">
          <cell r="AU2085" t="str">
            <v>Xã An Hiệp</v>
          </cell>
        </row>
        <row r="2086">
          <cell r="AU2086" t="str">
            <v>Xã An Hiệp</v>
          </cell>
        </row>
        <row r="2087">
          <cell r="AU2087" t="str">
            <v>Xã An Hoà</v>
          </cell>
        </row>
        <row r="2088">
          <cell r="AU2088" t="str">
            <v>Xã An Hoà</v>
          </cell>
        </row>
        <row r="2089">
          <cell r="AU2089" t="str">
            <v>Xã An Hoà</v>
          </cell>
        </row>
        <row r="2090">
          <cell r="AU2090" t="str">
            <v>Xã An Hóa</v>
          </cell>
        </row>
        <row r="2091">
          <cell r="AU2091" t="str">
            <v>Xã An Hòa</v>
          </cell>
        </row>
        <row r="2092">
          <cell r="AU2092" t="str">
            <v>Xã An Hòa</v>
          </cell>
        </row>
        <row r="2093">
          <cell r="AU2093" t="str">
            <v>Xã An Hòa</v>
          </cell>
        </row>
        <row r="2094">
          <cell r="AU2094" t="str">
            <v>Xã An Hòa</v>
          </cell>
        </row>
        <row r="2095">
          <cell r="AU2095" t="str">
            <v>Xã An Hòa</v>
          </cell>
        </row>
        <row r="2096">
          <cell r="AU2096" t="str">
            <v>Xã An Hòa</v>
          </cell>
        </row>
        <row r="2097">
          <cell r="AU2097" t="str">
            <v>Xã An Hòa</v>
          </cell>
        </row>
        <row r="2098">
          <cell r="AU2098" t="str">
            <v>Xã An Hòa</v>
          </cell>
        </row>
        <row r="2099">
          <cell r="AU2099" t="str">
            <v>Xã ân Hòa</v>
          </cell>
        </row>
        <row r="2100">
          <cell r="AU2100" t="str">
            <v>Xã An Hòa Tây</v>
          </cell>
        </row>
        <row r="2101">
          <cell r="AU2101" t="str">
            <v>Xã An Hồng</v>
          </cell>
        </row>
        <row r="2102">
          <cell r="AU2102" t="str">
            <v>Xã An Hùng</v>
          </cell>
        </row>
        <row r="2103">
          <cell r="AU2103" t="str">
            <v>Xã An Hưng</v>
          </cell>
        </row>
        <row r="2104">
          <cell r="AU2104" t="str">
            <v>Xã An Hưng</v>
          </cell>
        </row>
        <row r="2105">
          <cell r="AU2105" t="str">
            <v>Xã An Hữu</v>
          </cell>
        </row>
        <row r="2106">
          <cell r="AU2106" t="str">
            <v>Xã Ân Hữu</v>
          </cell>
        </row>
        <row r="2107">
          <cell r="AU2107" t="str">
            <v>Xã An Khang</v>
          </cell>
        </row>
        <row r="2108">
          <cell r="AU2108" t="str">
            <v>Xã An Khánh</v>
          </cell>
        </row>
        <row r="2109">
          <cell r="AU2109" t="str">
            <v>Xã An Khánh</v>
          </cell>
        </row>
        <row r="2110">
          <cell r="AU2110" t="str">
            <v>Xã An Khánh</v>
          </cell>
        </row>
        <row r="2111">
          <cell r="AU2111" t="str">
            <v>Xã An Khánh</v>
          </cell>
        </row>
        <row r="2112">
          <cell r="AU2112" t="str">
            <v>Xã An Khê</v>
          </cell>
        </row>
        <row r="2113">
          <cell r="AU2113" t="str">
            <v>Xã An Khương</v>
          </cell>
        </row>
        <row r="2114">
          <cell r="AU2114" t="str">
            <v>Xã An Lạc</v>
          </cell>
        </row>
        <row r="2115">
          <cell r="AU2115" t="str">
            <v>Xã An Lạc</v>
          </cell>
        </row>
        <row r="2116">
          <cell r="AU2116" t="str">
            <v>Xã An Lạc</v>
          </cell>
        </row>
        <row r="2117">
          <cell r="AU2117" t="str">
            <v>Xã An Lạc</v>
          </cell>
        </row>
        <row r="2118">
          <cell r="AU2118" t="str">
            <v>Xã An Lạc</v>
          </cell>
        </row>
        <row r="2119">
          <cell r="AU2119" t="str">
            <v>Xã An Lạc Tây</v>
          </cell>
        </row>
        <row r="2120">
          <cell r="AU2120" t="str">
            <v>Xã An Lạc Thôn</v>
          </cell>
        </row>
        <row r="2121">
          <cell r="AU2121" t="str">
            <v>Xã An Lâm</v>
          </cell>
        </row>
        <row r="2122">
          <cell r="AU2122" t="str">
            <v>Xã An Lão</v>
          </cell>
        </row>
        <row r="2123">
          <cell r="AU2123" t="str">
            <v>Xã An Lập</v>
          </cell>
        </row>
        <row r="2124">
          <cell r="AU2124" t="str">
            <v>Xã An Lập</v>
          </cell>
        </row>
        <row r="2125">
          <cell r="AU2125" t="str">
            <v>Xã An Lễ</v>
          </cell>
        </row>
        <row r="2126">
          <cell r="AU2126" t="str">
            <v>Xã An Linh</v>
          </cell>
        </row>
        <row r="2127">
          <cell r="AU2127" t="str">
            <v>Xã An Lĩnh</v>
          </cell>
        </row>
        <row r="2128">
          <cell r="AU2128" t="str">
            <v>Xã An Lộc</v>
          </cell>
        </row>
        <row r="2129">
          <cell r="AU2129" t="str">
            <v>Xã An Long</v>
          </cell>
        </row>
        <row r="2130">
          <cell r="AU2130" t="str">
            <v>Xã An Long</v>
          </cell>
        </row>
        <row r="2131">
          <cell r="AU2131" t="str">
            <v>Xã An Lư</v>
          </cell>
        </row>
        <row r="2132">
          <cell r="AU2132" t="str">
            <v>Xã An Lục Long</v>
          </cell>
        </row>
        <row r="2133">
          <cell r="AU2133" t="str">
            <v>Xã An Lương</v>
          </cell>
        </row>
        <row r="2134">
          <cell r="AU2134" t="str">
            <v>Xã An Lương</v>
          </cell>
        </row>
        <row r="2135">
          <cell r="AU2135" t="str">
            <v>Xã An Minh Bắc</v>
          </cell>
        </row>
        <row r="2136">
          <cell r="AU2136" t="str">
            <v>Xã An Mỹ</v>
          </cell>
        </row>
        <row r="2137">
          <cell r="AU2137" t="str">
            <v>Xã An Mỹ</v>
          </cell>
        </row>
        <row r="2138">
          <cell r="AU2138" t="str">
            <v>Xã An Mỹ</v>
          </cell>
        </row>
        <row r="2139">
          <cell r="AU2139" t="str">
            <v>Xã An Mỹ</v>
          </cell>
        </row>
        <row r="2140">
          <cell r="AU2140" t="str">
            <v>Xã An Mỹ</v>
          </cell>
        </row>
        <row r="2141">
          <cell r="AU2141" t="str">
            <v>Xã Ân Mỹ</v>
          </cell>
        </row>
        <row r="2142">
          <cell r="AU2142" t="str">
            <v>Xã An Ngãi</v>
          </cell>
        </row>
        <row r="2143">
          <cell r="AU2143" t="str">
            <v>Xã An Ngãi Tây</v>
          </cell>
        </row>
        <row r="2144">
          <cell r="AU2144" t="str">
            <v>Xã An Ngãi Trung</v>
          </cell>
        </row>
        <row r="2145">
          <cell r="AU2145" t="str">
            <v>Xã An Nghĩa</v>
          </cell>
        </row>
        <row r="2146">
          <cell r="AU2146" t="str">
            <v>Xã Ân Nghĩa</v>
          </cell>
        </row>
        <row r="2147">
          <cell r="AU2147" t="str">
            <v>Xã ân Nghĩa</v>
          </cell>
        </row>
        <row r="2148">
          <cell r="AU2148" t="str">
            <v>Xã An Nghiệp</v>
          </cell>
        </row>
        <row r="2149">
          <cell r="AU2149" t="str">
            <v>Xã An Nhơn</v>
          </cell>
        </row>
        <row r="2150">
          <cell r="AU2150" t="str">
            <v>Xã An Nhơn</v>
          </cell>
        </row>
        <row r="2151">
          <cell r="AU2151" t="str">
            <v>Xã An Nhơn</v>
          </cell>
        </row>
        <row r="2152">
          <cell r="AU2152" t="str">
            <v>Xã An Nhứt</v>
          </cell>
        </row>
        <row r="2153">
          <cell r="AU2153" t="str">
            <v>Xã An Nhựt Tân</v>
          </cell>
        </row>
        <row r="2154">
          <cell r="AU2154" t="str">
            <v>Xã An Ninh</v>
          </cell>
        </row>
        <row r="2155">
          <cell r="AU2155" t="str">
            <v>Xã An Ninh</v>
          </cell>
        </row>
        <row r="2156">
          <cell r="AU2156" t="str">
            <v>Xã An Ninh</v>
          </cell>
        </row>
        <row r="2157">
          <cell r="AU2157" t="str">
            <v>Xã An Ninh</v>
          </cell>
        </row>
        <row r="2158">
          <cell r="AU2158" t="str">
            <v>Xã An Ninh</v>
          </cell>
        </row>
        <row r="2159">
          <cell r="AU2159" t="str">
            <v>Xã An Ninh Đông</v>
          </cell>
        </row>
        <row r="2160">
          <cell r="AU2160" t="str">
            <v>Xã An Ninh Đông</v>
          </cell>
        </row>
        <row r="2161">
          <cell r="AU2161" t="str">
            <v>Xã An Ninh Tây</v>
          </cell>
        </row>
        <row r="2162">
          <cell r="AU2162" t="str">
            <v>Xã An Ninh Tây</v>
          </cell>
        </row>
        <row r="2163">
          <cell r="AU2163" t="str">
            <v>Xã An Nội</v>
          </cell>
        </row>
        <row r="2164">
          <cell r="AU2164" t="str">
            <v>Xã An Nông</v>
          </cell>
        </row>
        <row r="2165">
          <cell r="AU2165" t="str">
            <v>Xã An Nông</v>
          </cell>
        </row>
        <row r="2166">
          <cell r="AU2166" t="str">
            <v>Xã An Phong</v>
          </cell>
        </row>
        <row r="2167">
          <cell r="AU2167" t="str">
            <v>Xã Ân Phong</v>
          </cell>
        </row>
        <row r="2168">
          <cell r="AU2168" t="str">
            <v>Xã An Phú</v>
          </cell>
        </row>
        <row r="2169">
          <cell r="AU2169" t="str">
            <v>Xã An Phú</v>
          </cell>
        </row>
        <row r="2170">
          <cell r="AU2170" t="str">
            <v>Xã An Phú</v>
          </cell>
        </row>
        <row r="2171">
          <cell r="AU2171" t="str">
            <v>Xã An Phú</v>
          </cell>
        </row>
        <row r="2172">
          <cell r="AU2172" t="str">
            <v>Xã An Phú</v>
          </cell>
        </row>
        <row r="2173">
          <cell r="AU2173" t="str">
            <v>Xã An Phú</v>
          </cell>
        </row>
        <row r="2174">
          <cell r="AU2174" t="str">
            <v>Xã An Phụ</v>
          </cell>
        </row>
        <row r="2175">
          <cell r="AU2175" t="str">
            <v>Xã ân Phú</v>
          </cell>
        </row>
        <row r="2176">
          <cell r="AU2176" t="str">
            <v>Xã An Phú Tân</v>
          </cell>
        </row>
        <row r="2177">
          <cell r="AU2177" t="str">
            <v>Xã An Phú Tây</v>
          </cell>
        </row>
        <row r="2178">
          <cell r="AU2178" t="str">
            <v>Xã An Phú Thuận</v>
          </cell>
        </row>
        <row r="2179">
          <cell r="AU2179" t="str">
            <v>Xã An Phú Trung</v>
          </cell>
        </row>
        <row r="2180">
          <cell r="AU2180" t="str">
            <v>Xã An Phúc</v>
          </cell>
        </row>
        <row r="2181">
          <cell r="AU2181" t="str">
            <v>Xã An Phước</v>
          </cell>
        </row>
        <row r="2182">
          <cell r="AU2182" t="str">
            <v>Xã An Phước</v>
          </cell>
        </row>
        <row r="2183">
          <cell r="AU2183" t="str">
            <v>Xã An Phước</v>
          </cell>
        </row>
        <row r="2184">
          <cell r="AU2184" t="str">
            <v>Xã An Phước</v>
          </cell>
        </row>
        <row r="2185">
          <cell r="AU2185" t="str">
            <v>Xã An Quang</v>
          </cell>
        </row>
        <row r="2186">
          <cell r="AU2186" t="str">
            <v>Xã An Quảng Hữu</v>
          </cell>
        </row>
        <row r="2187">
          <cell r="AU2187" t="str">
            <v>Xã An Quí</v>
          </cell>
        </row>
        <row r="2188">
          <cell r="AU2188" t="str">
            <v>Xã An Quy</v>
          </cell>
        </row>
        <row r="2189">
          <cell r="AU2189" t="str">
            <v>Xã An Sinh</v>
          </cell>
        </row>
        <row r="2190">
          <cell r="AU2190" t="str">
            <v>Xã An Sinh</v>
          </cell>
        </row>
        <row r="2191">
          <cell r="AU2191" t="str">
            <v>Xã An Sơn</v>
          </cell>
        </row>
        <row r="2192">
          <cell r="AU2192" t="str">
            <v>Xã An Sơn</v>
          </cell>
        </row>
        <row r="2193">
          <cell r="AU2193" t="str">
            <v>Xã An Sơn</v>
          </cell>
        </row>
        <row r="2194">
          <cell r="AU2194" t="str">
            <v>Xã An Sơn</v>
          </cell>
        </row>
        <row r="2195">
          <cell r="AU2195" t="str">
            <v>Xã Ân Sơn</v>
          </cell>
        </row>
        <row r="2196">
          <cell r="AU2196" t="str">
            <v>Xã An Tân</v>
          </cell>
        </row>
        <row r="2197">
          <cell r="AU2197" t="str">
            <v>Xã An Tây</v>
          </cell>
        </row>
        <row r="2198">
          <cell r="AU2198" t="str">
            <v>Xã An Thạch</v>
          </cell>
        </row>
        <row r="2199">
          <cell r="AU2199" t="str">
            <v>Xã An Thái</v>
          </cell>
        </row>
        <row r="2200">
          <cell r="AU2200" t="str">
            <v>Xã An Thái</v>
          </cell>
        </row>
        <row r="2201">
          <cell r="AU2201" t="str">
            <v>Xã An Thái</v>
          </cell>
        </row>
        <row r="2202">
          <cell r="AU2202" t="str">
            <v>Xã An Thái Đông</v>
          </cell>
        </row>
        <row r="2203">
          <cell r="AU2203" t="str">
            <v>Xã An Thái Trung</v>
          </cell>
        </row>
        <row r="2204">
          <cell r="AU2204" t="str">
            <v>Xã An Thắng</v>
          </cell>
        </row>
        <row r="2205">
          <cell r="AU2205" t="str">
            <v>Xã An Thắng</v>
          </cell>
        </row>
        <row r="2206">
          <cell r="AU2206" t="str">
            <v>Xã An Thanh</v>
          </cell>
        </row>
        <row r="2207">
          <cell r="AU2207" t="str">
            <v>Xã An Thanh</v>
          </cell>
        </row>
        <row r="2208">
          <cell r="AU2208" t="str">
            <v>Xã An Thành</v>
          </cell>
        </row>
        <row r="2209">
          <cell r="AU2209" t="str">
            <v>Xã An Thạnh</v>
          </cell>
        </row>
        <row r="2210">
          <cell r="AU2210" t="str">
            <v>Xã An Thạnh</v>
          </cell>
        </row>
        <row r="2211">
          <cell r="AU2211" t="str">
            <v>Xã An Thạnh</v>
          </cell>
        </row>
        <row r="2212">
          <cell r="AU2212" t="str">
            <v>Xã An Thạnh</v>
          </cell>
        </row>
        <row r="2213">
          <cell r="AU2213" t="str">
            <v>Xã Ân Thạnh</v>
          </cell>
        </row>
        <row r="2214">
          <cell r="AU2214" t="str">
            <v>Xã An Thạnh 1</v>
          </cell>
        </row>
        <row r="2215">
          <cell r="AU2215" t="str">
            <v>Xã An Thạnh 2</v>
          </cell>
        </row>
        <row r="2216">
          <cell r="AU2216" t="str">
            <v>Xã An Thạnh 3</v>
          </cell>
        </row>
        <row r="2217">
          <cell r="AU2217" t="str">
            <v>Xã An Thạnh Đông</v>
          </cell>
        </row>
        <row r="2218">
          <cell r="AU2218" t="str">
            <v>Xã An Thạnh Nam</v>
          </cell>
        </row>
        <row r="2219">
          <cell r="AU2219" t="str">
            <v>Xã An Thạnh Tây</v>
          </cell>
        </row>
        <row r="2220">
          <cell r="AU2220" t="str">
            <v>Xã An Thạnh Thủy</v>
          </cell>
        </row>
        <row r="2221">
          <cell r="AU2221" t="str">
            <v>Xã An Thạnh Trung</v>
          </cell>
        </row>
        <row r="2222">
          <cell r="AU2222" t="str">
            <v>Xã An Thịnh</v>
          </cell>
        </row>
        <row r="2223">
          <cell r="AU2223" t="str">
            <v>Xã An Thịnh</v>
          </cell>
        </row>
        <row r="2224">
          <cell r="AU2224" t="str">
            <v>Xã An Thọ</v>
          </cell>
        </row>
        <row r="2225">
          <cell r="AU2225" t="str">
            <v>Xã An Thọ</v>
          </cell>
        </row>
        <row r="2226">
          <cell r="AU2226" t="str">
            <v>Xã An Thới</v>
          </cell>
        </row>
        <row r="2227">
          <cell r="AU2227" t="str">
            <v>Xã An Thới Đông</v>
          </cell>
        </row>
        <row r="2228">
          <cell r="AU2228" t="str">
            <v>Xã An Thuận</v>
          </cell>
        </row>
        <row r="2229">
          <cell r="AU2229" t="str">
            <v>Xã An Thượng</v>
          </cell>
        </row>
        <row r="2230">
          <cell r="AU2230" t="str">
            <v>Xã An Thượng</v>
          </cell>
        </row>
        <row r="2231">
          <cell r="AU2231" t="str">
            <v>Xã An Thủy</v>
          </cell>
        </row>
        <row r="2232">
          <cell r="AU2232" t="str">
            <v>Xã An Thủy</v>
          </cell>
        </row>
        <row r="2233">
          <cell r="AU2233" t="str">
            <v>Xã An Tiến</v>
          </cell>
        </row>
        <row r="2234">
          <cell r="AU2234" t="str">
            <v>Xã An Tiến</v>
          </cell>
        </row>
        <row r="2235">
          <cell r="AU2235" t="str">
            <v>Xã Ân Tín</v>
          </cell>
        </row>
        <row r="2236">
          <cell r="AU2236" t="str">
            <v>Xã An Tịnh</v>
          </cell>
        </row>
        <row r="2237">
          <cell r="AU2237" t="str">
            <v>Xã ân Tình</v>
          </cell>
        </row>
        <row r="2238">
          <cell r="AU2238" t="str">
            <v>Xã An Toàn</v>
          </cell>
        </row>
        <row r="2239">
          <cell r="AU2239" t="str">
            <v>Xã An Trạch</v>
          </cell>
        </row>
        <row r="2240">
          <cell r="AU2240" t="str">
            <v>Xã An Trạch A</v>
          </cell>
        </row>
        <row r="2241">
          <cell r="AU2241" t="str">
            <v>Xã An Tràng</v>
          </cell>
        </row>
        <row r="2242">
          <cell r="AU2242" t="str">
            <v>Xã An Trung</v>
          </cell>
        </row>
        <row r="2243">
          <cell r="AU2243" t="str">
            <v>Xã An Trung</v>
          </cell>
        </row>
        <row r="2244">
          <cell r="AU2244" t="str">
            <v>Xã An Trường</v>
          </cell>
        </row>
        <row r="2245">
          <cell r="AU2245" t="str">
            <v>Xã An Trường A</v>
          </cell>
        </row>
        <row r="2246">
          <cell r="AU2246" t="str">
            <v>Xã An Tức</v>
          </cell>
        </row>
        <row r="2247">
          <cell r="AU2247" t="str">
            <v>Xã An Tường</v>
          </cell>
        </row>
        <row r="2248">
          <cell r="AU2248" t="str">
            <v>Xã An Tường</v>
          </cell>
        </row>
        <row r="2249">
          <cell r="AU2249" t="str">
            <v>Xã Ân Tường Đông</v>
          </cell>
        </row>
        <row r="2250">
          <cell r="AU2250" t="str">
            <v>Xã Ân Tường Tây</v>
          </cell>
        </row>
        <row r="2251">
          <cell r="AU2251" t="str">
            <v>Xã An Vĩ</v>
          </cell>
        </row>
        <row r="2252">
          <cell r="AU2252" t="str">
            <v>Xã An Viên</v>
          </cell>
        </row>
        <row r="2253">
          <cell r="AU2253" t="str">
            <v>Xã An Viễn</v>
          </cell>
        </row>
        <row r="2254">
          <cell r="AU2254" t="str">
            <v>Xã An Vinh</v>
          </cell>
        </row>
        <row r="2255">
          <cell r="AU2255" t="str">
            <v>Xã An Vinh</v>
          </cell>
        </row>
        <row r="2256">
          <cell r="AU2256" t="str">
            <v>Xã An Vĩnh</v>
          </cell>
        </row>
        <row r="2257">
          <cell r="AU2257" t="str">
            <v>Xã An Vĩnh Ngãi</v>
          </cell>
        </row>
        <row r="2258">
          <cell r="AU2258" t="str">
            <v>Xã An Vũ</v>
          </cell>
        </row>
        <row r="2259">
          <cell r="AU2259" t="str">
            <v>Xã An Xuân</v>
          </cell>
        </row>
        <row r="2260">
          <cell r="AU2260" t="str">
            <v>Xã An Xuyên</v>
          </cell>
        </row>
        <row r="2261">
          <cell r="AU2261" t="str">
            <v>Xã Ảng Cang</v>
          </cell>
        </row>
        <row r="2262">
          <cell r="AU2262" t="str">
            <v>Xã Ảng Nưa</v>
          </cell>
        </row>
        <row r="2263">
          <cell r="AU2263" t="str">
            <v>Xã Ảng Tở</v>
          </cell>
        </row>
        <row r="2264">
          <cell r="AU2264" t="str">
            <v>Xã Anh Sơn</v>
          </cell>
        </row>
        <row r="2265">
          <cell r="AU2265" t="str">
            <v>Xã ATing</v>
          </cell>
        </row>
        <row r="2266">
          <cell r="AU2266" t="str">
            <v>Xã Âu Lâu</v>
          </cell>
        </row>
        <row r="2267">
          <cell r="AU2267" t="str">
            <v>Xã Ayun</v>
          </cell>
        </row>
        <row r="2268">
          <cell r="AU2268" t="str">
            <v>Xã AYun</v>
          </cell>
        </row>
        <row r="2269">
          <cell r="AU2269" t="str">
            <v>Xã Ayun Hạ</v>
          </cell>
        </row>
        <row r="2270">
          <cell r="AU2270" t="str">
            <v>Xã B- Lá</v>
          </cell>
        </row>
        <row r="2271">
          <cell r="AU2271" t="str">
            <v>Xã Ba</v>
          </cell>
        </row>
        <row r="2272">
          <cell r="AU2272" t="str">
            <v>Xã Ba Bích</v>
          </cell>
        </row>
        <row r="2273">
          <cell r="AU2273" t="str">
            <v>Xã Ba Chùa</v>
          </cell>
        </row>
        <row r="2274">
          <cell r="AU2274" t="str">
            <v>Xã Ba Cụm Bắc</v>
          </cell>
        </row>
        <row r="2275">
          <cell r="AU2275" t="str">
            <v>Xã Ba Cụm Nam</v>
          </cell>
        </row>
        <row r="2276">
          <cell r="AU2276" t="str">
            <v>Xã Ba Cung</v>
          </cell>
        </row>
        <row r="2277">
          <cell r="AU2277" t="str">
            <v>Xã Bà Điểm</v>
          </cell>
        </row>
        <row r="2278">
          <cell r="AU2278" t="str">
            <v>Xã Ba Điền</v>
          </cell>
        </row>
        <row r="2279">
          <cell r="AU2279" t="str">
            <v>Xã Ba Dinh</v>
          </cell>
        </row>
        <row r="2280">
          <cell r="AU2280" t="str">
            <v>Xã Ba Đình</v>
          </cell>
        </row>
        <row r="2281">
          <cell r="AU2281" t="str">
            <v>Xã Ba Động</v>
          </cell>
        </row>
        <row r="2282">
          <cell r="AU2282" t="str">
            <v>Xã Ba Giang</v>
          </cell>
        </row>
        <row r="2283">
          <cell r="AU2283" t="str">
            <v>Xã Bá Hiến</v>
          </cell>
        </row>
        <row r="2284">
          <cell r="AU2284" t="str">
            <v>Xã Ba Khâm</v>
          </cell>
        </row>
        <row r="2285">
          <cell r="AU2285" t="str">
            <v>Xã Ba Khan</v>
          </cell>
        </row>
        <row r="2286">
          <cell r="AU2286" t="str">
            <v>Xã Ba Lế</v>
          </cell>
        </row>
        <row r="2287">
          <cell r="AU2287" t="str">
            <v>Xã Ba Liên</v>
          </cell>
        </row>
        <row r="2288">
          <cell r="AU2288" t="str">
            <v>Xã Ba Lòng</v>
          </cell>
        </row>
        <row r="2289">
          <cell r="AU2289" t="str">
            <v>Xã Ba Nam</v>
          </cell>
        </row>
        <row r="2290">
          <cell r="AU2290" t="str">
            <v>Xã Ba Nang</v>
          </cell>
        </row>
        <row r="2291">
          <cell r="AU2291" t="str">
            <v>Xã Ba Ngạc</v>
          </cell>
        </row>
        <row r="2292">
          <cell r="AU2292" t="str">
            <v>Xã Ba Sao</v>
          </cell>
        </row>
        <row r="2293">
          <cell r="AU2293" t="str">
            <v>Xã Ba Sao</v>
          </cell>
        </row>
        <row r="2294">
          <cell r="AU2294" t="str">
            <v>Xã Ba Tầng</v>
          </cell>
        </row>
        <row r="2295">
          <cell r="AU2295" t="str">
            <v>Xã Ba Thành</v>
          </cell>
        </row>
        <row r="2296">
          <cell r="AU2296" t="str">
            <v>Xã Ba Tiêu</v>
          </cell>
        </row>
        <row r="2297">
          <cell r="AU2297" t="str">
            <v>Xã Ba Tô</v>
          </cell>
        </row>
        <row r="2298">
          <cell r="AU2298" t="str">
            <v>Xã Ba Trại</v>
          </cell>
        </row>
        <row r="2299">
          <cell r="AU2299" t="str">
            <v>Xã Ba Trang</v>
          </cell>
        </row>
        <row r="2300">
          <cell r="AU2300" t="str">
            <v>Xã Ba Trinh</v>
          </cell>
        </row>
        <row r="2301">
          <cell r="AU2301" t="str">
            <v>Xã Ba Vì</v>
          </cell>
        </row>
        <row r="2302">
          <cell r="AU2302" t="str">
            <v>Xã Ba Vì</v>
          </cell>
        </row>
        <row r="2303">
          <cell r="AU2303" t="str">
            <v>Xã Ba Vinh</v>
          </cell>
        </row>
        <row r="2304">
          <cell r="AU2304" t="str">
            <v>Xã Ba Xa</v>
          </cell>
        </row>
        <row r="2305">
          <cell r="AU2305" t="str">
            <v>Xã Bá Xuyên</v>
          </cell>
        </row>
        <row r="2306">
          <cell r="AU2306" t="str">
            <v>Xã Bắc ái</v>
          </cell>
        </row>
        <row r="2307">
          <cell r="AU2307" t="str">
            <v>Xã Bắc An</v>
          </cell>
        </row>
        <row r="2308">
          <cell r="AU2308" t="str">
            <v>Xã Bắc Bình</v>
          </cell>
        </row>
        <row r="2309">
          <cell r="AU2309" t="str">
            <v>Xã Bắc Hải</v>
          </cell>
        </row>
        <row r="2310">
          <cell r="AU2310" t="str">
            <v>Xã Bắc Hòa</v>
          </cell>
        </row>
        <row r="2311">
          <cell r="AU2311" t="str">
            <v>Xã Bắc Hồng</v>
          </cell>
        </row>
        <row r="2312">
          <cell r="AU2312" t="str">
            <v>Xã Bắc Hợp</v>
          </cell>
        </row>
        <row r="2313">
          <cell r="AU2313" t="str">
            <v>Xã Bắc Hưng</v>
          </cell>
        </row>
        <row r="2314">
          <cell r="AU2314" t="str">
            <v>Xã Bắc La</v>
          </cell>
        </row>
        <row r="2315">
          <cell r="AU2315" t="str">
            <v>Xã Bắc Lãng</v>
          </cell>
        </row>
        <row r="2316">
          <cell r="AU2316" t="str">
            <v>Xã Bắc Lũng</v>
          </cell>
        </row>
        <row r="2317">
          <cell r="AU2317" t="str">
            <v>Xã Bắc Lương</v>
          </cell>
        </row>
        <row r="2318">
          <cell r="AU2318" t="str">
            <v>Xã Bắc Lý</v>
          </cell>
        </row>
        <row r="2319">
          <cell r="AU2319" t="str">
            <v>Xã Bắc Lý</v>
          </cell>
        </row>
        <row r="2320">
          <cell r="AU2320" t="str">
            <v>Xã Bắc Lý</v>
          </cell>
        </row>
        <row r="2321">
          <cell r="AU2321" t="str">
            <v>Xã Bắc Phong</v>
          </cell>
        </row>
        <row r="2322">
          <cell r="AU2322" t="str">
            <v>Xã Bắc Phong</v>
          </cell>
        </row>
        <row r="2323">
          <cell r="AU2323" t="str">
            <v>Xã Bắc Phong</v>
          </cell>
        </row>
        <row r="2324">
          <cell r="AU2324" t="str">
            <v>Xã Bắc Phú</v>
          </cell>
        </row>
        <row r="2325">
          <cell r="AU2325" t="str">
            <v>Xã Bắc Ruộng</v>
          </cell>
        </row>
        <row r="2326">
          <cell r="AU2326" t="str">
            <v>Xã Bắc Sơn</v>
          </cell>
        </row>
        <row r="2327">
          <cell r="AU2327" t="str">
            <v>Xã Bắc Sơn</v>
          </cell>
        </row>
        <row r="2328">
          <cell r="AU2328" t="str">
            <v>Xã Bắc Sơn</v>
          </cell>
        </row>
        <row r="2329">
          <cell r="AU2329" t="str">
            <v>Xã Bắc Sơn</v>
          </cell>
        </row>
        <row r="2330">
          <cell r="AU2330" t="str">
            <v>Xã Bắc Sơn</v>
          </cell>
        </row>
        <row r="2331">
          <cell r="AU2331" t="str">
            <v>Xã Bắc Sơn</v>
          </cell>
        </row>
        <row r="2332">
          <cell r="AU2332" t="str">
            <v>Xã Bắc Sơn</v>
          </cell>
        </row>
        <row r="2333">
          <cell r="AU2333" t="str">
            <v>Xã Bắc Sơn</v>
          </cell>
        </row>
        <row r="2334">
          <cell r="AU2334" t="str">
            <v>Xã Bắc Sơn</v>
          </cell>
        </row>
        <row r="2335">
          <cell r="AU2335" t="str">
            <v>Xã Bắc Sơn</v>
          </cell>
        </row>
        <row r="2336">
          <cell r="AU2336" t="str">
            <v>Xã Bắc Sơn</v>
          </cell>
        </row>
        <row r="2337">
          <cell r="AU2337" t="str">
            <v>Xã Bắc Sơn</v>
          </cell>
        </row>
        <row r="2338">
          <cell r="AU2338" t="str">
            <v>Xã Bắc Sơn</v>
          </cell>
        </row>
        <row r="2339">
          <cell r="AU2339" t="str">
            <v>Xã Bắc Sơn</v>
          </cell>
        </row>
        <row r="2340">
          <cell r="AU2340" t="str">
            <v>Xã Bắc Thành</v>
          </cell>
        </row>
        <row r="2341">
          <cell r="AU2341" t="str">
            <v>Xã Bắc Thủy</v>
          </cell>
        </row>
        <row r="2342">
          <cell r="AU2342" t="str">
            <v>Xã Bắc Trạch</v>
          </cell>
        </row>
        <row r="2343">
          <cell r="AU2343" t="str">
            <v>Xã Bắc Xa</v>
          </cell>
        </row>
        <row r="2344">
          <cell r="AU2344" t="str">
            <v>Xã Bạch Đằng</v>
          </cell>
        </row>
        <row r="2345">
          <cell r="AU2345" t="str">
            <v>Xã Bạch Đằng</v>
          </cell>
        </row>
        <row r="2346">
          <cell r="AU2346" t="str">
            <v>Xã Bạch Đằng</v>
          </cell>
        </row>
        <row r="2347">
          <cell r="AU2347" t="str">
            <v>Xã Bạch Đằng</v>
          </cell>
        </row>
        <row r="2348">
          <cell r="AU2348" t="str">
            <v>Xã Bạch Đằng</v>
          </cell>
        </row>
        <row r="2349">
          <cell r="AU2349" t="str">
            <v>Xã Bạch Đích</v>
          </cell>
        </row>
        <row r="2350">
          <cell r="AU2350" t="str">
            <v>Xã Bạch Hà</v>
          </cell>
        </row>
        <row r="2351">
          <cell r="AU2351" t="str">
            <v>Xã Bạch Hạ</v>
          </cell>
        </row>
        <row r="2352">
          <cell r="AU2352" t="str">
            <v>Xã Bạch Long</v>
          </cell>
        </row>
        <row r="2353">
          <cell r="AU2353" t="str">
            <v>Xã Bạch Lưu</v>
          </cell>
        </row>
        <row r="2354">
          <cell r="AU2354" t="str">
            <v>Xã Bạch Ngọc</v>
          </cell>
        </row>
        <row r="2355">
          <cell r="AU2355" t="str">
            <v>Xã Bạch Sam</v>
          </cell>
        </row>
        <row r="2356">
          <cell r="AU2356" t="str">
            <v>Xã Bách Thuận</v>
          </cell>
        </row>
        <row r="2357">
          <cell r="AU2357" t="str">
            <v>Xã Bạch Thượng</v>
          </cell>
        </row>
        <row r="2358">
          <cell r="AU2358" t="str">
            <v>Xã Bạch Xa</v>
          </cell>
        </row>
        <row r="2359">
          <cell r="AU2359" t="str">
            <v>Xã Bãi Sậy</v>
          </cell>
        </row>
        <row r="2360">
          <cell r="AU2360" t="str">
            <v>Xã Bài Sơn</v>
          </cell>
        </row>
        <row r="2361">
          <cell r="AU2361" t="str">
            <v>Xã Bãi Thơm</v>
          </cell>
        </row>
        <row r="2362">
          <cell r="AU2362" t="str">
            <v>Xã Bãi Trành</v>
          </cell>
        </row>
        <row r="2363">
          <cell r="AU2363" t="str">
            <v>Xã Bản Bo</v>
          </cell>
        </row>
        <row r="2364">
          <cell r="AU2364" t="str">
            <v>Xã Bản Cái</v>
          </cell>
        </row>
        <row r="2365">
          <cell r="AU2365" t="str">
            <v>Xã Bản Cầm</v>
          </cell>
        </row>
        <row r="2366">
          <cell r="AU2366" t="str">
            <v>Xã Ban Công</v>
          </cell>
        </row>
        <row r="2367">
          <cell r="AU2367" t="str">
            <v>Xã Bản Công</v>
          </cell>
        </row>
        <row r="2368">
          <cell r="AU2368" t="str">
            <v>Xã Bàn Đạt</v>
          </cell>
        </row>
        <row r="2369">
          <cell r="AU2369" t="str">
            <v>Xã Bản Díu</v>
          </cell>
        </row>
        <row r="2370">
          <cell r="AU2370" t="str">
            <v>Xã Bản Già</v>
          </cell>
        </row>
        <row r="2371">
          <cell r="AU2371" t="str">
            <v>Xã Bàn Giản</v>
          </cell>
        </row>
        <row r="2372">
          <cell r="AU2372" t="str">
            <v>Xã Bản Giang</v>
          </cell>
        </row>
        <row r="2373">
          <cell r="AU2373" t="str">
            <v>Xã Bản Hồ</v>
          </cell>
        </row>
        <row r="2374">
          <cell r="AU2374" t="str">
            <v>Xã Bản Hon</v>
          </cell>
        </row>
        <row r="2375">
          <cell r="AU2375" t="str">
            <v>Xã Bản Khoang</v>
          </cell>
        </row>
        <row r="2376">
          <cell r="AU2376" t="str">
            <v>Xã Bản Lầm</v>
          </cell>
        </row>
        <row r="2377">
          <cell r="AU2377" t="str">
            <v>Xã Bản Lang</v>
          </cell>
        </row>
        <row r="2378">
          <cell r="AU2378" t="str">
            <v>Xã Bản Lầu</v>
          </cell>
        </row>
        <row r="2379">
          <cell r="AU2379" t="str">
            <v>Xã Bản Liền</v>
          </cell>
        </row>
        <row r="2380">
          <cell r="AU2380" t="str">
            <v>Xã Bàn Long</v>
          </cell>
        </row>
        <row r="2381">
          <cell r="AU2381" t="str">
            <v>Xã Bản Luốc</v>
          </cell>
        </row>
        <row r="2382">
          <cell r="AU2382" t="str">
            <v>Xã Bản Máy</v>
          </cell>
        </row>
        <row r="2383">
          <cell r="AU2383" t="str">
            <v>Xã Bản Mế</v>
          </cell>
        </row>
        <row r="2384">
          <cell r="AU2384" t="str">
            <v>Xã Bản Mù</v>
          </cell>
        </row>
        <row r="2385">
          <cell r="AU2385" t="str">
            <v>Xã Bản Ngò</v>
          </cell>
        </row>
        <row r="2386">
          <cell r="AU2386" t="str">
            <v>Xã Bản Ngoại</v>
          </cell>
        </row>
        <row r="2387">
          <cell r="AU2387" t="str">
            <v>Xã Bản Nguyên</v>
          </cell>
        </row>
        <row r="2388">
          <cell r="AU2388" t="str">
            <v>Xã Bản Nhùng</v>
          </cell>
        </row>
        <row r="2389">
          <cell r="AU2389" t="str">
            <v>Xã Bản Péo</v>
          </cell>
        </row>
        <row r="2390">
          <cell r="AU2390" t="str">
            <v>Xã Bản Phiệt</v>
          </cell>
        </row>
        <row r="2391">
          <cell r="AU2391" t="str">
            <v>Xã Bản Phố</v>
          </cell>
        </row>
        <row r="2392">
          <cell r="AU2392" t="str">
            <v>Xã Bản Phùng</v>
          </cell>
        </row>
        <row r="2393">
          <cell r="AU2393" t="str">
            <v>Xã Bản Phùng</v>
          </cell>
        </row>
        <row r="2394">
          <cell r="AU2394" t="str">
            <v>Xã Bản Qua</v>
          </cell>
        </row>
        <row r="2395">
          <cell r="AU2395" t="str">
            <v>Xã Bản Rịa</v>
          </cell>
        </row>
        <row r="2396">
          <cell r="AU2396" t="str">
            <v>Xã Bản Sen</v>
          </cell>
        </row>
        <row r="2397">
          <cell r="AU2397" t="str">
            <v>Xã Bản Sen</v>
          </cell>
        </row>
        <row r="2398">
          <cell r="AU2398" t="str">
            <v>Xã Bàn Tân Định</v>
          </cell>
        </row>
        <row r="2399">
          <cell r="AU2399" t="str">
            <v>Xã Bàn Thạch</v>
          </cell>
        </row>
        <row r="2400">
          <cell r="AU2400" t="str">
            <v>Xã Bản Thi</v>
          </cell>
        </row>
        <row r="2401">
          <cell r="AU2401" t="str">
            <v>Xã Bản Vược</v>
          </cell>
        </row>
        <row r="2402">
          <cell r="AU2402" t="str">
            <v>Xã Bản Xèo</v>
          </cell>
        </row>
        <row r="2403">
          <cell r="AU2403" t="str">
            <v>Xã Băng A Drênh</v>
          </cell>
        </row>
        <row r="2404">
          <cell r="AU2404" t="str">
            <v>Xã Bằng An</v>
          </cell>
        </row>
        <row r="2405">
          <cell r="AU2405" t="str">
            <v>Xã Bằng Cả</v>
          </cell>
        </row>
        <row r="2406">
          <cell r="AU2406" t="str">
            <v>Xã Bằng Cốc</v>
          </cell>
        </row>
        <row r="2407">
          <cell r="AU2407" t="str">
            <v>Xã Bằng Doãn</v>
          </cell>
        </row>
        <row r="2408">
          <cell r="AU2408" t="str">
            <v>Xã Bằng Giã</v>
          </cell>
        </row>
        <row r="2409">
          <cell r="AU2409" t="str">
            <v>Xã Bằng Hành</v>
          </cell>
        </row>
        <row r="2410">
          <cell r="AU2410" t="str">
            <v>Xã Bằng Hữu</v>
          </cell>
        </row>
        <row r="2411">
          <cell r="AU2411" t="str">
            <v>Xã Bằng Khánh</v>
          </cell>
        </row>
        <row r="2412">
          <cell r="AU2412" t="str">
            <v>Xã Bàng La</v>
          </cell>
        </row>
        <row r="2413">
          <cell r="AU2413" t="str">
            <v>Xã Bằng Lang</v>
          </cell>
        </row>
        <row r="2414">
          <cell r="AU2414" t="str">
            <v>Xã Bằng Lãng</v>
          </cell>
        </row>
        <row r="2415">
          <cell r="AU2415" t="str">
            <v>Xã Bằng Luân</v>
          </cell>
        </row>
        <row r="2416">
          <cell r="AU2416" t="str">
            <v>Xã Bằng Mạc</v>
          </cell>
        </row>
        <row r="2417">
          <cell r="AU2417" t="str">
            <v>Xã Bằng Phúc</v>
          </cell>
        </row>
        <row r="2418">
          <cell r="AU2418" t="str">
            <v>Xã Bằng Thành</v>
          </cell>
        </row>
        <row r="2419">
          <cell r="AU2419" t="str">
            <v>Xã Bằng Vân</v>
          </cell>
        </row>
        <row r="2420">
          <cell r="AU2420" t="str">
            <v>Xã Bành Trạch</v>
          </cell>
        </row>
        <row r="2421">
          <cell r="AU2421" t="str">
            <v>Xã Bảo ái</v>
          </cell>
        </row>
        <row r="2422">
          <cell r="AU2422" t="str">
            <v>Xã Bảo Bình</v>
          </cell>
        </row>
        <row r="2423">
          <cell r="AU2423" t="str">
            <v>Xã Bảo Cường</v>
          </cell>
        </row>
        <row r="2424">
          <cell r="AU2424" t="str">
            <v>Xã Bảo Đài</v>
          </cell>
        </row>
        <row r="2425">
          <cell r="AU2425" t="str">
            <v>Xã Báo Đáp</v>
          </cell>
        </row>
        <row r="2426">
          <cell r="AU2426" t="str">
            <v>Xã Bảo Hà</v>
          </cell>
        </row>
        <row r="2427">
          <cell r="AU2427" t="str">
            <v>Xã Bảo Hiệu</v>
          </cell>
        </row>
        <row r="2428">
          <cell r="AU2428" t="str">
            <v>Xã Bảo Hoà</v>
          </cell>
        </row>
        <row r="2429">
          <cell r="AU2429" t="str">
            <v>Xã Bảo Hưng</v>
          </cell>
        </row>
        <row r="2430">
          <cell r="AU2430" t="str">
            <v>Xã Bảo Khê</v>
          </cell>
        </row>
        <row r="2431">
          <cell r="AU2431" t="str">
            <v>Xã Bao La</v>
          </cell>
        </row>
        <row r="2432">
          <cell r="AU2432" t="str">
            <v>Xã Bảo Lâm</v>
          </cell>
        </row>
        <row r="2433">
          <cell r="AU2433" t="str">
            <v>Xã Bảo Linh</v>
          </cell>
        </row>
        <row r="2434">
          <cell r="AU2434" t="str">
            <v>Xã Bảo Lý</v>
          </cell>
        </row>
        <row r="2435">
          <cell r="AU2435" t="str">
            <v>Xã Bảo Nam</v>
          </cell>
        </row>
        <row r="2436">
          <cell r="AU2436" t="str">
            <v>Xã Bảo Nhai</v>
          </cell>
        </row>
        <row r="2437">
          <cell r="AU2437" t="str">
            <v>Xã Bảo Ninh</v>
          </cell>
        </row>
        <row r="2438">
          <cell r="AU2438" t="str">
            <v>Xã Bảo Quang</v>
          </cell>
        </row>
        <row r="2439">
          <cell r="AU2439" t="str">
            <v>Xã Bảo Sơn</v>
          </cell>
        </row>
        <row r="2440">
          <cell r="AU2440" t="str">
            <v>Xã Bảo Thắng</v>
          </cell>
        </row>
        <row r="2441">
          <cell r="AU2441" t="str">
            <v>Xã Bảo Thanh</v>
          </cell>
        </row>
        <row r="2442">
          <cell r="AU2442" t="str">
            <v>Xã Bảo Thành</v>
          </cell>
        </row>
        <row r="2443">
          <cell r="AU2443" t="str">
            <v>Xã Bảo Thạnh</v>
          </cell>
        </row>
        <row r="2444">
          <cell r="AU2444" t="str">
            <v>Xã Bảo Thuận</v>
          </cell>
        </row>
        <row r="2445">
          <cell r="AU2445" t="str">
            <v>Xã Bảo Thuận</v>
          </cell>
        </row>
        <row r="2446">
          <cell r="AU2446" t="str">
            <v>Xã Bảo Toàn</v>
          </cell>
        </row>
        <row r="2447">
          <cell r="AU2447" t="str">
            <v>Xã Bảo Vinh</v>
          </cell>
        </row>
        <row r="2448">
          <cell r="AU2448" t="str">
            <v>Xã Bảo Yên</v>
          </cell>
        </row>
        <row r="2449">
          <cell r="AU2449" t="str">
            <v>Xã Bar Măih</v>
          </cell>
        </row>
        <row r="2450">
          <cell r="AU2450" t="str">
            <v>Xã Bát Đại Sơn</v>
          </cell>
        </row>
        <row r="2451">
          <cell r="AU2451" t="str">
            <v>Xã Bát Mọt</v>
          </cell>
        </row>
        <row r="2452">
          <cell r="AU2452" t="str">
            <v>Xã Bát Trang</v>
          </cell>
        </row>
        <row r="2453">
          <cell r="AU2453" t="str">
            <v>Xã Bát Tràng</v>
          </cell>
        </row>
        <row r="2454">
          <cell r="AU2454" t="str">
            <v>Xã Bàu Cạn</v>
          </cell>
        </row>
        <row r="2455">
          <cell r="AU2455" t="str">
            <v>Xã Bàu Cạn</v>
          </cell>
        </row>
        <row r="2456">
          <cell r="AU2456" t="str">
            <v>Xã Bàu Chinh</v>
          </cell>
        </row>
        <row r="2457">
          <cell r="AU2457" t="str">
            <v>Xã Bàu Đồn</v>
          </cell>
        </row>
        <row r="2458">
          <cell r="AU2458" t="str">
            <v>Xã Bàu Hàm</v>
          </cell>
        </row>
        <row r="2459">
          <cell r="AU2459" t="str">
            <v>Xã Bàu Hàm 2</v>
          </cell>
        </row>
        <row r="2460">
          <cell r="AU2460" t="str">
            <v>Xã Bàu Lâm</v>
          </cell>
        </row>
        <row r="2461">
          <cell r="AU2461" t="str">
            <v>Xã Bàu Năng</v>
          </cell>
        </row>
        <row r="2462">
          <cell r="AU2462" t="str">
            <v>Xã Bàu Sen</v>
          </cell>
        </row>
        <row r="2463">
          <cell r="AU2463" t="str">
            <v>Xã Bàu Trâm</v>
          </cell>
        </row>
        <row r="2464">
          <cell r="AU2464" t="str">
            <v>Xã Bế Triều</v>
          </cell>
        </row>
        <row r="2465">
          <cell r="AU2465" t="str">
            <v>Xã Bến Củi</v>
          </cell>
        </row>
        <row r="2466">
          <cell r="AU2466" t="str">
            <v>Xã Bha Lê</v>
          </cell>
        </row>
        <row r="2467">
          <cell r="AU2467" t="str">
            <v>Xã Bích Hòa</v>
          </cell>
        </row>
        <row r="2468">
          <cell r="AU2468" t="str">
            <v>Xã Bích Sơn</v>
          </cell>
        </row>
        <row r="2469">
          <cell r="AU2469" t="str">
            <v>Xã Biển Bạch</v>
          </cell>
        </row>
        <row r="2470">
          <cell r="AU2470" t="str">
            <v>Xã Biển Bạch Đông</v>
          </cell>
        </row>
        <row r="2471">
          <cell r="AU2471" t="str">
            <v>Xã Biển Động</v>
          </cell>
        </row>
        <row r="2472">
          <cell r="AU2472" t="str">
            <v>Xã Biên Giang</v>
          </cell>
        </row>
        <row r="2473">
          <cell r="AU2473" t="str">
            <v>Xã Biên Giới</v>
          </cell>
        </row>
        <row r="2474">
          <cell r="AU2474" t="str">
            <v>Xã Biển Hồ</v>
          </cell>
        </row>
        <row r="2475">
          <cell r="AU2475" t="str">
            <v>Xã Biên Sơn</v>
          </cell>
        </row>
        <row r="2476">
          <cell r="AU2476" t="str">
            <v>Xã Bình An</v>
          </cell>
        </row>
        <row r="2477">
          <cell r="AU2477" t="str">
            <v>Xã Bình An</v>
          </cell>
        </row>
        <row r="2478">
          <cell r="AU2478" t="str">
            <v>Xã Bình An</v>
          </cell>
        </row>
        <row r="2479">
          <cell r="AU2479" t="str">
            <v>Xã Bình An</v>
          </cell>
        </row>
        <row r="2480">
          <cell r="AU2480" t="str">
            <v>Xã Bình An</v>
          </cell>
        </row>
        <row r="2481">
          <cell r="AU2481" t="str">
            <v>Xã Bình An</v>
          </cell>
        </row>
        <row r="2482">
          <cell r="AU2482" t="str">
            <v>Xã Bình An</v>
          </cell>
        </row>
        <row r="2483">
          <cell r="AU2483" t="str">
            <v>Xã Bình An</v>
          </cell>
        </row>
        <row r="2484">
          <cell r="AU2484" t="str">
            <v>Xã Bình ân</v>
          </cell>
        </row>
        <row r="2485">
          <cell r="AU2485" t="str">
            <v>Xã Bình Ba</v>
          </cell>
        </row>
        <row r="2486">
          <cell r="AU2486" t="str">
            <v>Xã Bình Bộ</v>
          </cell>
        </row>
        <row r="2487">
          <cell r="AU2487" t="str">
            <v>Xã Bình Cảng</v>
          </cell>
        </row>
        <row r="2488">
          <cell r="AU2488" t="str">
            <v>Xã Bình Chân</v>
          </cell>
        </row>
        <row r="2489">
          <cell r="AU2489" t="str">
            <v>Xã Bình Chánh</v>
          </cell>
        </row>
        <row r="2490">
          <cell r="AU2490" t="str">
            <v>Xã Bình Chánh</v>
          </cell>
        </row>
        <row r="2491">
          <cell r="AU2491" t="str">
            <v>Xã Bình Chánh</v>
          </cell>
        </row>
        <row r="2492">
          <cell r="AU2492" t="str">
            <v>Xã Bình Chánh</v>
          </cell>
        </row>
        <row r="2493">
          <cell r="AU2493" t="str">
            <v>Xã Bình Châu</v>
          </cell>
        </row>
        <row r="2494">
          <cell r="AU2494" t="str">
            <v>Xã Bình Châu</v>
          </cell>
        </row>
        <row r="2495">
          <cell r="AU2495" t="str">
            <v>Xã Bình Chuẩn</v>
          </cell>
        </row>
        <row r="2496">
          <cell r="AU2496" t="str">
            <v>Xã Bình Chương</v>
          </cell>
        </row>
        <row r="2497">
          <cell r="AU2497" t="str">
            <v>Xã Bình Dân</v>
          </cell>
        </row>
        <row r="2498">
          <cell r="AU2498" t="str">
            <v>Xã Bình Dân</v>
          </cell>
        </row>
        <row r="2499">
          <cell r="AU2499" t="str">
            <v>Xã Bình Đào</v>
          </cell>
        </row>
        <row r="2500">
          <cell r="AU2500" t="str">
            <v>Xã Bình Điền</v>
          </cell>
        </row>
        <row r="2501">
          <cell r="AU2501" t="str">
            <v>Xã Bình Định</v>
          </cell>
        </row>
        <row r="2502">
          <cell r="AU2502" t="str">
            <v>Xã Bình Định</v>
          </cell>
        </row>
        <row r="2503">
          <cell r="AU2503" t="str">
            <v>Xã Bình Định</v>
          </cell>
        </row>
        <row r="2504">
          <cell r="AU2504" t="str">
            <v>Xã Bình Định</v>
          </cell>
        </row>
        <row r="2505">
          <cell r="AU2505" t="str">
            <v>Xã Bình Định Bắc</v>
          </cell>
        </row>
        <row r="2506">
          <cell r="AU2506" t="str">
            <v>Xã Bình Định Nam</v>
          </cell>
        </row>
        <row r="2507">
          <cell r="AU2507" t="str">
            <v>Xã Bình Đông</v>
          </cell>
        </row>
        <row r="2508">
          <cell r="AU2508" t="str">
            <v>Xã Bình Đông</v>
          </cell>
        </row>
        <row r="2509">
          <cell r="AU2509" t="str">
            <v>Xã Bình Đức</v>
          </cell>
        </row>
        <row r="2510">
          <cell r="AU2510" t="str">
            <v>Xã Bình Đức</v>
          </cell>
        </row>
        <row r="2511">
          <cell r="AU2511" t="str">
            <v>Xã Bình Dương</v>
          </cell>
        </row>
        <row r="2512">
          <cell r="AU2512" t="str">
            <v>Xã Bình Dương</v>
          </cell>
        </row>
        <row r="2513">
          <cell r="AU2513" t="str">
            <v>Xã Bình Dương</v>
          </cell>
        </row>
        <row r="2514">
          <cell r="AU2514" t="str">
            <v>Xã Bình Dương</v>
          </cell>
        </row>
        <row r="2515">
          <cell r="AU2515" t="str">
            <v>Xã Bình Dương</v>
          </cell>
        </row>
        <row r="2516">
          <cell r="AU2516" t="str">
            <v>Xã Bình Dương</v>
          </cell>
        </row>
        <row r="2517">
          <cell r="AU2517" t="str">
            <v>Xã Bình Giã</v>
          </cell>
        </row>
        <row r="2518">
          <cell r="AU2518" t="str">
            <v>Xã Bình Giang</v>
          </cell>
        </row>
        <row r="2519">
          <cell r="AU2519" t="str">
            <v>Xã Bình Giang</v>
          </cell>
        </row>
        <row r="2520">
          <cell r="AU2520" t="str">
            <v>Xã Bình Giáo</v>
          </cell>
        </row>
        <row r="2521">
          <cell r="AU2521" t="str">
            <v>Xã Bình Hải</v>
          </cell>
        </row>
        <row r="2522">
          <cell r="AU2522" t="str">
            <v>Xã Bình Hải</v>
          </cell>
        </row>
        <row r="2523">
          <cell r="AU2523" t="str">
            <v>Xã Bình Hàng Tây</v>
          </cell>
        </row>
        <row r="2524">
          <cell r="AU2524" t="str">
            <v>Xã Bình Hàng Trung</v>
          </cell>
        </row>
        <row r="2525">
          <cell r="AU2525" t="str">
            <v>Xã Bình Hẻm</v>
          </cell>
        </row>
        <row r="2526">
          <cell r="AU2526" t="str">
            <v>Xã Bình Hiệp</v>
          </cell>
        </row>
        <row r="2527">
          <cell r="AU2527" t="str">
            <v>Xã Bình Hiệp</v>
          </cell>
        </row>
        <row r="2528">
          <cell r="AU2528" t="str">
            <v>Xã Bình Hoà</v>
          </cell>
        </row>
        <row r="2529">
          <cell r="AU2529" t="str">
            <v>Xã Bình Hòa</v>
          </cell>
        </row>
        <row r="2530">
          <cell r="AU2530" t="str">
            <v>Xã Bình Hòa</v>
          </cell>
        </row>
        <row r="2531">
          <cell r="AU2531" t="str">
            <v>Xã Bình Hòa</v>
          </cell>
        </row>
        <row r="2532">
          <cell r="AU2532" t="str">
            <v>Xã Bình Hòa</v>
          </cell>
        </row>
        <row r="2533">
          <cell r="AU2533" t="str">
            <v>Xã Bình Hòa</v>
          </cell>
        </row>
        <row r="2534">
          <cell r="AU2534" t="str">
            <v>Xã Bình Hòa</v>
          </cell>
        </row>
        <row r="2535">
          <cell r="AU2535" t="str">
            <v>Xã Bình Hòa Bắc</v>
          </cell>
        </row>
        <row r="2536">
          <cell r="AU2536" t="str">
            <v>Xã Bình Hòa Đông</v>
          </cell>
        </row>
        <row r="2537">
          <cell r="AU2537" t="str">
            <v>Xã Bình Hòa Hưng</v>
          </cell>
        </row>
        <row r="2538">
          <cell r="AU2538" t="str">
            <v>Xã Bình Hòa Nam</v>
          </cell>
        </row>
        <row r="2539">
          <cell r="AU2539" t="str">
            <v>Xã Bình Hòa Phước</v>
          </cell>
        </row>
        <row r="2540">
          <cell r="AU2540" t="str">
            <v>Xã Bình Hòa Tây</v>
          </cell>
        </row>
        <row r="2541">
          <cell r="AU2541" t="str">
            <v>Xã Bình Hòa Trung</v>
          </cell>
        </row>
        <row r="2542">
          <cell r="AU2542" t="str">
            <v>Xã Bình Hưng</v>
          </cell>
        </row>
        <row r="2543">
          <cell r="AU2543" t="str">
            <v>Xã Bình Khánh</v>
          </cell>
        </row>
        <row r="2544">
          <cell r="AU2544" t="str">
            <v>Xã Bình Khánh Đông</v>
          </cell>
        </row>
        <row r="2545">
          <cell r="AU2545" t="str">
            <v>Xã Bình Khánh Tây</v>
          </cell>
        </row>
        <row r="2546">
          <cell r="AU2546" t="str">
            <v>Xã Bình Khê</v>
          </cell>
        </row>
        <row r="2547">
          <cell r="AU2547" t="str">
            <v>Xã Bình Khương</v>
          </cell>
        </row>
        <row r="2548">
          <cell r="AU2548" t="str">
            <v>Xã Bình Kiến</v>
          </cell>
        </row>
        <row r="2549">
          <cell r="AU2549" t="str">
            <v>Xã Bình Kiều</v>
          </cell>
        </row>
        <row r="2550">
          <cell r="AU2550" t="str">
            <v>Xã Bình La</v>
          </cell>
        </row>
        <row r="2551">
          <cell r="AU2551" t="str">
            <v>Xã Bình Lâm</v>
          </cell>
        </row>
        <row r="2552">
          <cell r="AU2552" t="str">
            <v>Xã Bình Lăng</v>
          </cell>
        </row>
        <row r="2553">
          <cell r="AU2553" t="str">
            <v>Xã Bình Lăng</v>
          </cell>
        </row>
        <row r="2554">
          <cell r="AU2554" t="str">
            <v>Xã Bình Lãng</v>
          </cell>
        </row>
        <row r="2555">
          <cell r="AU2555" t="str">
            <v>Xã Bình Lãng</v>
          </cell>
        </row>
        <row r="2556">
          <cell r="AU2556" t="str">
            <v>Xã Bình Lãnh</v>
          </cell>
        </row>
        <row r="2557">
          <cell r="AU2557" t="str">
            <v>Xã Bình Lộc</v>
          </cell>
        </row>
        <row r="2558">
          <cell r="AU2558" t="str">
            <v>Xã Bình Lộc</v>
          </cell>
        </row>
        <row r="2559">
          <cell r="AU2559" t="str">
            <v>Xã Bình Lợi</v>
          </cell>
        </row>
        <row r="2560">
          <cell r="AU2560" t="str">
            <v>Xã Bình Lợi</v>
          </cell>
        </row>
        <row r="2561">
          <cell r="AU2561" t="str">
            <v>Xã Bình Long</v>
          </cell>
        </row>
        <row r="2562">
          <cell r="AU2562" t="str">
            <v>Xã Bình Long</v>
          </cell>
        </row>
        <row r="2563">
          <cell r="AU2563" t="str">
            <v>Xã Bình Long</v>
          </cell>
        </row>
        <row r="2564">
          <cell r="AU2564" t="str">
            <v>Xã Bình Long</v>
          </cell>
        </row>
        <row r="2565">
          <cell r="AU2565" t="str">
            <v>Xã Bình Lư</v>
          </cell>
        </row>
        <row r="2566">
          <cell r="AU2566" t="str">
            <v>Xã Bình Lương</v>
          </cell>
        </row>
        <row r="2567">
          <cell r="AU2567" t="str">
            <v>Xã Bình Minh</v>
          </cell>
        </row>
        <row r="2568">
          <cell r="AU2568" t="str">
            <v>Xã Bình Minh</v>
          </cell>
        </row>
        <row r="2569">
          <cell r="AU2569" t="str">
            <v>Xã Bình Minh</v>
          </cell>
        </row>
        <row r="2570">
          <cell r="AU2570" t="str">
            <v>Xã Bình Minh</v>
          </cell>
        </row>
        <row r="2571">
          <cell r="AU2571" t="str">
            <v>Xã Bình Minh</v>
          </cell>
        </row>
        <row r="2572">
          <cell r="AU2572" t="str">
            <v>Xã Bình Minh</v>
          </cell>
        </row>
        <row r="2573">
          <cell r="AU2573" t="str">
            <v>Xã Bình Minh</v>
          </cell>
        </row>
        <row r="2574">
          <cell r="AU2574" t="str">
            <v>Xã Bình Minh</v>
          </cell>
        </row>
        <row r="2575">
          <cell r="AU2575" t="str">
            <v>Xã Bình Minh</v>
          </cell>
        </row>
        <row r="2576">
          <cell r="AU2576" t="str">
            <v>Xã Bình Minh</v>
          </cell>
        </row>
        <row r="2577">
          <cell r="AU2577" t="str">
            <v>Xã Bình Minh</v>
          </cell>
        </row>
        <row r="2578">
          <cell r="AU2578" t="str">
            <v>Xã Bình Minh</v>
          </cell>
        </row>
        <row r="2579">
          <cell r="AU2579" t="str">
            <v>Xã Bình Mỹ</v>
          </cell>
        </row>
        <row r="2580">
          <cell r="AU2580" t="str">
            <v>Xã Bình Mỹ</v>
          </cell>
        </row>
        <row r="2581">
          <cell r="AU2581" t="str">
            <v>Xã Bình Mỹ</v>
          </cell>
        </row>
        <row r="2582">
          <cell r="AU2582" t="str">
            <v>Xã Bình Mỹ</v>
          </cell>
        </row>
        <row r="2583">
          <cell r="AU2583" t="str">
            <v>Xã Bình Nam</v>
          </cell>
        </row>
        <row r="2584">
          <cell r="AU2584" t="str">
            <v>Xã Bình Nghi</v>
          </cell>
        </row>
        <row r="2585">
          <cell r="AU2585" t="str">
            <v>Xã Bình Nghị</v>
          </cell>
        </row>
        <row r="2586">
          <cell r="AU2586" t="str">
            <v>Xã Bình Nghĩa</v>
          </cell>
        </row>
        <row r="2587">
          <cell r="AU2587" t="str">
            <v>Xã Bình Ngọc</v>
          </cell>
        </row>
        <row r="2588">
          <cell r="AU2588" t="str">
            <v>Xã Bình Ngọc</v>
          </cell>
        </row>
        <row r="2589">
          <cell r="AU2589" t="str">
            <v>Xã Bình Nguyên</v>
          </cell>
        </row>
        <row r="2590">
          <cell r="AU2590" t="str">
            <v>Xã Bình Nguyên</v>
          </cell>
        </row>
        <row r="2591">
          <cell r="AU2591" t="str">
            <v>Xã Bình Nguyên</v>
          </cell>
        </row>
        <row r="2592">
          <cell r="AU2592" t="str">
            <v>Xã Bình Nhâm</v>
          </cell>
        </row>
        <row r="2593">
          <cell r="AU2593" t="str">
            <v>Xã Bình Nhân</v>
          </cell>
        </row>
        <row r="2594">
          <cell r="AU2594" t="str">
            <v>Xã Bình Nhì</v>
          </cell>
        </row>
        <row r="2595">
          <cell r="AU2595" t="str">
            <v>Xã Bình Ninh</v>
          </cell>
        </row>
        <row r="2596">
          <cell r="AU2596" t="str">
            <v>Xã Bình Ninh</v>
          </cell>
        </row>
        <row r="2597">
          <cell r="AU2597" t="str">
            <v>Xã Bình Phan</v>
          </cell>
        </row>
        <row r="2598">
          <cell r="AU2598" t="str">
            <v>Xã Bình Phong Thạnh</v>
          </cell>
        </row>
        <row r="2599">
          <cell r="AU2599" t="str">
            <v>Xã Bình Phú</v>
          </cell>
        </row>
        <row r="2600">
          <cell r="AU2600" t="str">
            <v>Xã Bình Phú</v>
          </cell>
        </row>
        <row r="2601">
          <cell r="AU2601" t="str">
            <v>Xã Bình Phú</v>
          </cell>
        </row>
        <row r="2602">
          <cell r="AU2602" t="str">
            <v>Xã Bình Phú</v>
          </cell>
        </row>
        <row r="2603">
          <cell r="AU2603" t="str">
            <v>Xã Bình Phú</v>
          </cell>
        </row>
        <row r="2604">
          <cell r="AU2604" t="str">
            <v>Xã Bình Phú</v>
          </cell>
        </row>
        <row r="2605">
          <cell r="AU2605" t="str">
            <v>Xã Bình Phú</v>
          </cell>
        </row>
        <row r="2606">
          <cell r="AU2606" t="str">
            <v>Xã Bình Phú</v>
          </cell>
        </row>
        <row r="2607">
          <cell r="AU2607" t="str">
            <v>Xã Bình Phú</v>
          </cell>
        </row>
        <row r="2608">
          <cell r="AU2608" t="str">
            <v>Xã Bình Phú</v>
          </cell>
        </row>
        <row r="2609">
          <cell r="AU2609" t="str">
            <v>Xã Bình Phúc</v>
          </cell>
        </row>
        <row r="2610">
          <cell r="AU2610" t="str">
            <v>Xã Bình Phục</v>
          </cell>
        </row>
        <row r="2611">
          <cell r="AU2611" t="str">
            <v>Xã Bình Phục Nhứt</v>
          </cell>
        </row>
        <row r="2612">
          <cell r="AU2612" t="str">
            <v>Xã Bình Phước</v>
          </cell>
        </row>
        <row r="2613">
          <cell r="AU2613" t="str">
            <v>Xã Bình Phước</v>
          </cell>
        </row>
        <row r="2614">
          <cell r="AU2614" t="str">
            <v>Xã Bình Phước Xuân</v>
          </cell>
        </row>
        <row r="2615">
          <cell r="AU2615" t="str">
            <v>Xã Bình Quế</v>
          </cell>
        </row>
        <row r="2616">
          <cell r="AU2616" t="str">
            <v>Xã Bình Quới</v>
          </cell>
        </row>
        <row r="2617">
          <cell r="AU2617" t="str">
            <v>Xã Bình Quý</v>
          </cell>
        </row>
        <row r="2618">
          <cell r="AU2618" t="str">
            <v>Xã Bình Sa</v>
          </cell>
        </row>
        <row r="2619">
          <cell r="AU2619" t="str">
            <v>Xã Bình Sơn</v>
          </cell>
        </row>
        <row r="2620">
          <cell r="AU2620" t="str">
            <v>Xã Bình Sơn</v>
          </cell>
        </row>
        <row r="2621">
          <cell r="AU2621" t="str">
            <v>Xã Bình Sơn</v>
          </cell>
        </row>
        <row r="2622">
          <cell r="AU2622" t="str">
            <v>Xã Bình Sơn</v>
          </cell>
        </row>
        <row r="2623">
          <cell r="AU2623" t="str">
            <v>Xã Bình Sơn</v>
          </cell>
        </row>
        <row r="2624">
          <cell r="AU2624" t="str">
            <v>Xã Bình Sơn</v>
          </cell>
        </row>
        <row r="2625">
          <cell r="AU2625" t="str">
            <v>Xã Bình Sơn</v>
          </cell>
        </row>
        <row r="2626">
          <cell r="AU2626" t="str">
            <v>Xã Bình Sơn</v>
          </cell>
        </row>
        <row r="2627">
          <cell r="AU2627" t="str">
            <v>Xã Bình Sơn</v>
          </cell>
        </row>
        <row r="2628">
          <cell r="AU2628" t="str">
            <v>Xã Bình Tâm</v>
          </cell>
        </row>
        <row r="2629">
          <cell r="AU2629" t="str">
            <v>Xã Bình Tân</v>
          </cell>
        </row>
        <row r="2630">
          <cell r="AU2630" t="str">
            <v>Xã Bình Tân</v>
          </cell>
        </row>
        <row r="2631">
          <cell r="AU2631" t="str">
            <v>Xã Bình Tân</v>
          </cell>
        </row>
        <row r="2632">
          <cell r="AU2632" t="str">
            <v>Xã Bình Tân</v>
          </cell>
        </row>
        <row r="2633">
          <cell r="AU2633" t="str">
            <v>Xã Bình Tân</v>
          </cell>
        </row>
        <row r="2634">
          <cell r="AU2634" t="str">
            <v>Xã Bình Tân</v>
          </cell>
        </row>
        <row r="2635">
          <cell r="AU2635" t="str">
            <v>Xã Bình Tấn</v>
          </cell>
        </row>
        <row r="2636">
          <cell r="AU2636" t="str">
            <v>Xã Bình Thắng</v>
          </cell>
        </row>
        <row r="2637">
          <cell r="AU2637" t="str">
            <v>Xã Bình Thắng</v>
          </cell>
        </row>
        <row r="2638">
          <cell r="AU2638" t="str">
            <v>Xã Bình Thanh</v>
          </cell>
        </row>
        <row r="2639">
          <cell r="AU2639" t="str">
            <v>Xã Bình Thanh</v>
          </cell>
        </row>
        <row r="2640">
          <cell r="AU2640" t="str">
            <v>Xã Bình Thành</v>
          </cell>
        </row>
        <row r="2641">
          <cell r="AU2641" t="str">
            <v>Xã Bình Thành</v>
          </cell>
        </row>
        <row r="2642">
          <cell r="AU2642" t="str">
            <v>Xã Bình Thành</v>
          </cell>
        </row>
        <row r="2643">
          <cell r="AU2643" t="str">
            <v>Xã Bình Thành</v>
          </cell>
        </row>
        <row r="2644">
          <cell r="AU2644" t="str">
            <v>Xã Bình Thành</v>
          </cell>
        </row>
        <row r="2645">
          <cell r="AU2645" t="str">
            <v>Xã Bình Thành</v>
          </cell>
        </row>
        <row r="2646">
          <cell r="AU2646" t="str">
            <v>Xã Bình Thành</v>
          </cell>
        </row>
        <row r="2647">
          <cell r="AU2647" t="str">
            <v>Xã Bình Thành</v>
          </cell>
        </row>
        <row r="2648">
          <cell r="AU2648" t="str">
            <v>Xã Bình Thành</v>
          </cell>
        </row>
        <row r="2649">
          <cell r="AU2649" t="str">
            <v>Xã Bình Thạnh</v>
          </cell>
        </row>
        <row r="2650">
          <cell r="AU2650" t="str">
            <v>Xã Bình Thạnh</v>
          </cell>
        </row>
        <row r="2651">
          <cell r="AU2651" t="str">
            <v>Xã Bình Thạnh</v>
          </cell>
        </row>
        <row r="2652">
          <cell r="AU2652" t="str">
            <v>Xã Bình Thạnh</v>
          </cell>
        </row>
        <row r="2653">
          <cell r="AU2653" t="str">
            <v>Xã Bình Thạnh</v>
          </cell>
        </row>
        <row r="2654">
          <cell r="AU2654" t="str">
            <v>Xã Bình Thạnh</v>
          </cell>
        </row>
        <row r="2655">
          <cell r="AU2655" t="str">
            <v>Xã Bình Thạnh</v>
          </cell>
        </row>
        <row r="2656">
          <cell r="AU2656" t="str">
            <v>Xã Bình Thạnh</v>
          </cell>
        </row>
        <row r="2657">
          <cell r="AU2657" t="str">
            <v>Xã Bình Thạnh</v>
          </cell>
        </row>
        <row r="2658">
          <cell r="AU2658" t="str">
            <v>Xã Bình Thạnh</v>
          </cell>
        </row>
        <row r="2659">
          <cell r="AU2659" t="str">
            <v>Xã Bình Thanh Đông</v>
          </cell>
        </row>
        <row r="2660">
          <cell r="AU2660" t="str">
            <v>Xã Bình Thạnh Đông</v>
          </cell>
        </row>
        <row r="2661">
          <cell r="AU2661" t="str">
            <v>Xã Bình Thanh Tây</v>
          </cell>
        </row>
        <row r="2662">
          <cell r="AU2662" t="str">
            <v>Xã Bình Thạnh Trung</v>
          </cell>
        </row>
        <row r="2663">
          <cell r="AU2663" t="str">
            <v>Xã Bình Thới</v>
          </cell>
        </row>
        <row r="2664">
          <cell r="AU2664" t="str">
            <v>Xã Bình Thới</v>
          </cell>
        </row>
        <row r="2665">
          <cell r="AU2665" t="str">
            <v>Xã Bình Thuận</v>
          </cell>
        </row>
        <row r="2666">
          <cell r="AU2666" t="str">
            <v>Xã Bình Thuận</v>
          </cell>
        </row>
        <row r="2667">
          <cell r="AU2667" t="str">
            <v>Xã Bình Thuận</v>
          </cell>
        </row>
        <row r="2668">
          <cell r="AU2668" t="str">
            <v>Xã Bình Thuận</v>
          </cell>
        </row>
        <row r="2669">
          <cell r="AU2669" t="str">
            <v>Xã Bình Thuận</v>
          </cell>
        </row>
        <row r="2670">
          <cell r="AU2670" t="str">
            <v>Xã Bình Thủy</v>
          </cell>
        </row>
        <row r="2671">
          <cell r="AU2671" t="str">
            <v>Xã Bình Tịnh</v>
          </cell>
        </row>
        <row r="2672">
          <cell r="AU2672" t="str">
            <v>Xã Bình Trị</v>
          </cell>
        </row>
        <row r="2673">
          <cell r="AU2673" t="str">
            <v>Xã Bình Trị</v>
          </cell>
        </row>
        <row r="2674">
          <cell r="AU2674" t="str">
            <v>Xã Bình Trị</v>
          </cell>
        </row>
        <row r="2675">
          <cell r="AU2675" t="str">
            <v>Xã Bình Triều</v>
          </cell>
        </row>
        <row r="2676">
          <cell r="AU2676" t="str">
            <v>Xã Bình Trinh Đông</v>
          </cell>
        </row>
        <row r="2677">
          <cell r="AU2677" t="str">
            <v>Xã Bình Trung</v>
          </cell>
        </row>
        <row r="2678">
          <cell r="AU2678" t="str">
            <v>Xã Bình Trung</v>
          </cell>
        </row>
        <row r="2679">
          <cell r="AU2679" t="str">
            <v>Xã Bình Trung</v>
          </cell>
        </row>
        <row r="2680">
          <cell r="AU2680" t="str">
            <v>Xã Bình Trung</v>
          </cell>
        </row>
        <row r="2681">
          <cell r="AU2681" t="str">
            <v>Xã Bình Trung</v>
          </cell>
        </row>
        <row r="2682">
          <cell r="AU2682" t="str">
            <v>Xã Bình Trưng</v>
          </cell>
        </row>
        <row r="2683">
          <cell r="AU2683" t="str">
            <v>Xã Bình Tú</v>
          </cell>
        </row>
        <row r="2684">
          <cell r="AU2684" t="str">
            <v>Xã Bình Tường</v>
          </cell>
        </row>
        <row r="2685">
          <cell r="AU2685" t="str">
            <v>Xã Bình Văn</v>
          </cell>
        </row>
        <row r="2686">
          <cell r="AU2686" t="str">
            <v>Xã Bính Xá</v>
          </cell>
        </row>
        <row r="2687">
          <cell r="AU2687" t="str">
            <v>Xã Bình Xa</v>
          </cell>
        </row>
        <row r="2688">
          <cell r="AU2688" t="str">
            <v>Xã Bình Xuân</v>
          </cell>
        </row>
        <row r="2689">
          <cell r="AU2689" t="str">
            <v>Xã Bình Xuyên</v>
          </cell>
        </row>
        <row r="2690">
          <cell r="AU2690" t="str">
            <v>Xã Bình Yên</v>
          </cell>
        </row>
        <row r="2691">
          <cell r="AU2691" t="str">
            <v>Xã Bình Yên</v>
          </cell>
        </row>
        <row r="2692">
          <cell r="AU2692" t="str">
            <v>Xã Bình Yên</v>
          </cell>
        </row>
        <row r="2693">
          <cell r="AU2693" t="str">
            <v>Xã Bồ Đề</v>
          </cell>
        </row>
        <row r="2694">
          <cell r="AU2694" t="str">
            <v>Xã Bố Hạ</v>
          </cell>
        </row>
        <row r="2695">
          <cell r="AU2695" t="str">
            <v>Xã Bồ Lý</v>
          </cell>
        </row>
        <row r="2696">
          <cell r="AU2696" t="str">
            <v>Xã Bó Mười</v>
          </cell>
        </row>
        <row r="2697">
          <cell r="AU2697" t="str">
            <v>Xã Bờ Ngoong</v>
          </cell>
        </row>
        <row r="2698">
          <cell r="AU2698" t="str">
            <v>Xã Bồ Sao</v>
          </cell>
        </row>
        <row r="2699">
          <cell r="AU2699" t="str">
            <v>Xã Bó Sinh</v>
          </cell>
        </row>
        <row r="2700">
          <cell r="AU2700" t="str">
            <v>Xã Bộc Bố</v>
          </cell>
        </row>
        <row r="2701">
          <cell r="AU2701" t="str">
            <v>Xã Bộc Nhiêu</v>
          </cell>
        </row>
        <row r="2702">
          <cell r="AU2702" t="str">
            <v>Xã Bối Cầu</v>
          </cell>
        </row>
        <row r="2703">
          <cell r="AU2703" t="str">
            <v>Xã Bồi Sơn</v>
          </cell>
        </row>
        <row r="2704">
          <cell r="AU2704" t="str">
            <v>Xã Bok Tới</v>
          </cell>
        </row>
        <row r="2705">
          <cell r="AU2705" t="str">
            <v>Xã Bom Bo</v>
          </cell>
        </row>
        <row r="2706">
          <cell r="AU2706" t="str">
            <v>Xã Bon Phặng</v>
          </cell>
        </row>
        <row r="2707">
          <cell r="AU2707" t="str">
            <v>Xã Bồng Am</v>
          </cell>
        </row>
        <row r="2708">
          <cell r="AU2708" t="str">
            <v>Xã Bồng Khê</v>
          </cell>
        </row>
        <row r="2709">
          <cell r="AU2709" t="str">
            <v>Xã Bông Krang</v>
          </cell>
        </row>
        <row r="2710">
          <cell r="AU2710" t="str">
            <v>Xã Bồng Lai</v>
          </cell>
        </row>
        <row r="2711">
          <cell r="AU2711" t="str">
            <v>Xã Bông Trang</v>
          </cell>
        </row>
        <row r="2712">
          <cell r="AU2712" t="str">
            <v>Xã Bột Xuyên</v>
          </cell>
        </row>
        <row r="2713">
          <cell r="AU2713" t="str">
            <v>Xã Bù Gia Mập</v>
          </cell>
        </row>
        <row r="2714">
          <cell r="AU2714" t="str">
            <v>Xã Bù Nho</v>
          </cell>
        </row>
        <row r="2715">
          <cell r="AU2715" t="str">
            <v>Xã Bùi Xá</v>
          </cell>
        </row>
        <row r="2716">
          <cell r="AU2716" t="str">
            <v>Xã Bun Nưa</v>
          </cell>
        </row>
        <row r="2717">
          <cell r="AU2717" t="str">
            <v>Xã Bun Tở</v>
          </cell>
        </row>
        <row r="2718">
          <cell r="AU2718" t="str">
            <v>Xã Búng Lao</v>
          </cell>
        </row>
        <row r="2719">
          <cell r="AU2719" t="str">
            <v>Xã Bưng Riềng</v>
          </cell>
        </row>
        <row r="2720">
          <cell r="AU2720" t="str">
            <v>Xã Buôn Choah</v>
          </cell>
        </row>
        <row r="2721">
          <cell r="AU2721" t="str">
            <v>Xã Buôn Tría</v>
          </cell>
        </row>
        <row r="2722">
          <cell r="AU2722" t="str">
            <v>Xã Buôn Triết</v>
          </cell>
        </row>
        <row r="2723">
          <cell r="AU2723" t="str">
            <v>Xã Ca Đình</v>
          </cell>
        </row>
        <row r="2724">
          <cell r="AU2724" t="str">
            <v>Xã Cà Dy</v>
          </cell>
        </row>
        <row r="2725">
          <cell r="AU2725" t="str">
            <v>Xã Cà Lúi</v>
          </cell>
        </row>
        <row r="2726">
          <cell r="AU2726" t="str">
            <v>Xã Cà Ná</v>
          </cell>
        </row>
        <row r="2727">
          <cell r="AU2727" t="str">
            <v>Xã Cà Nàng</v>
          </cell>
        </row>
        <row r="2728">
          <cell r="AU2728" t="str">
            <v>Xã Ca Thành</v>
          </cell>
        </row>
        <row r="2729">
          <cell r="AU2729" t="str">
            <v>Xã Các Sơn</v>
          </cell>
        </row>
        <row r="2730">
          <cell r="AU2730" t="str">
            <v>Xã Cách Bi</v>
          </cell>
        </row>
        <row r="2731">
          <cell r="AU2731" t="str">
            <v>Xã Cách Linh</v>
          </cell>
        </row>
        <row r="2732">
          <cell r="AU2732" t="str">
            <v>Xã Cai Bộ</v>
          </cell>
        </row>
        <row r="2733">
          <cell r="AU2733" t="str">
            <v>Xã Cái Chiên</v>
          </cell>
        </row>
        <row r="2734">
          <cell r="AU2734" t="str">
            <v>Xã Cai Kinh</v>
          </cell>
        </row>
        <row r="2735">
          <cell r="AU2735" t="str">
            <v>Xã Cải Viên</v>
          </cell>
        </row>
        <row r="2736">
          <cell r="AU2736" t="str">
            <v>Xã Cam An</v>
          </cell>
        </row>
        <row r="2737">
          <cell r="AU2737" t="str">
            <v>Xã Cảm ân</v>
          </cell>
        </row>
        <row r="2738">
          <cell r="AU2738" t="str">
            <v>Xã Cam An Bắc</v>
          </cell>
        </row>
        <row r="2739">
          <cell r="AU2739" t="str">
            <v>Xã Cam An Nam</v>
          </cell>
        </row>
        <row r="2740">
          <cell r="AU2740" t="str">
            <v>Xã Cam Bình</v>
          </cell>
        </row>
        <row r="2741">
          <cell r="AU2741" t="str">
            <v>Xã Cẩm Bình</v>
          </cell>
        </row>
        <row r="2742">
          <cell r="AU2742" t="str">
            <v>Xã Cẩm Bình</v>
          </cell>
        </row>
        <row r="2743">
          <cell r="AU2743" t="str">
            <v>Xã Cẩm Châu</v>
          </cell>
        </row>
        <row r="2744">
          <cell r="AU2744" t="str">
            <v>Xã Cẩm Chế</v>
          </cell>
        </row>
        <row r="2745">
          <cell r="AU2745" t="str">
            <v>Xã Cam Chính</v>
          </cell>
        </row>
        <row r="2746">
          <cell r="AU2746" t="str">
            <v>Xã Cam Cọn</v>
          </cell>
        </row>
        <row r="2747">
          <cell r="AU2747" t="str">
            <v>Xã Cẩm Đàn</v>
          </cell>
        </row>
        <row r="2748">
          <cell r="AU2748" t="str">
            <v>Xã Cẩm Điền</v>
          </cell>
        </row>
        <row r="2749">
          <cell r="AU2749" t="str">
            <v>Xã Cẩm Đình</v>
          </cell>
        </row>
        <row r="2750">
          <cell r="AU2750" t="str">
            <v>Xã Cẩm Định</v>
          </cell>
        </row>
        <row r="2751">
          <cell r="AU2751" t="str">
            <v>Xã Cẩm Đoài</v>
          </cell>
        </row>
        <row r="2752">
          <cell r="AU2752" t="str">
            <v>Xã Cẩm Đông</v>
          </cell>
        </row>
        <row r="2753">
          <cell r="AU2753" t="str">
            <v>Xã Cẩm Duệ</v>
          </cell>
        </row>
        <row r="2754">
          <cell r="AU2754" t="str">
            <v>Xã Cam Đường</v>
          </cell>
        </row>
        <row r="2755">
          <cell r="AU2755" t="str">
            <v>Xã Cẩm Dương</v>
          </cell>
        </row>
        <row r="2756">
          <cell r="AU2756" t="str">
            <v>Xã Cẩm Đường</v>
          </cell>
        </row>
        <row r="2757">
          <cell r="AU2757" t="str">
            <v>Xã Cẩm Giang</v>
          </cell>
        </row>
        <row r="2758">
          <cell r="AU2758" t="str">
            <v>Xã Cẩm Giang</v>
          </cell>
        </row>
        <row r="2759">
          <cell r="AU2759" t="str">
            <v>Xã Cẩm Giàng</v>
          </cell>
        </row>
        <row r="2760">
          <cell r="AU2760" t="str">
            <v>Xã Cẩm Hà</v>
          </cell>
        </row>
        <row r="2761">
          <cell r="AU2761" t="str">
            <v>Xã Cẩm Hà</v>
          </cell>
        </row>
        <row r="2762">
          <cell r="AU2762" t="str">
            <v>Xã Cẩm Hải</v>
          </cell>
        </row>
        <row r="2763">
          <cell r="AU2763" t="str">
            <v>Xã Cam Hải Đông</v>
          </cell>
        </row>
        <row r="2764">
          <cell r="AU2764" t="str">
            <v>Xã Cam Hải Tây</v>
          </cell>
        </row>
        <row r="2765">
          <cell r="AU2765" t="str">
            <v>Xã Cam Hiệp Bắc</v>
          </cell>
        </row>
        <row r="2766">
          <cell r="AU2766" t="str">
            <v>Xã Cam Hiệp Nam</v>
          </cell>
        </row>
        <row r="2767">
          <cell r="AU2767" t="str">
            <v>Xã Cam Hiếu</v>
          </cell>
        </row>
        <row r="2768">
          <cell r="AU2768" t="str">
            <v>Xã Cam Hòa</v>
          </cell>
        </row>
        <row r="2769">
          <cell r="AU2769" t="str">
            <v>Xã Cẩm Hòa</v>
          </cell>
        </row>
        <row r="2770">
          <cell r="AU2770" t="str">
            <v>Xã Cẩm Hoàng</v>
          </cell>
        </row>
        <row r="2771">
          <cell r="AU2771" t="str">
            <v>Xã Cẩm Hưng</v>
          </cell>
        </row>
        <row r="2772">
          <cell r="AU2772" t="str">
            <v>Xã Cẩm Hưng</v>
          </cell>
        </row>
        <row r="2773">
          <cell r="AU2773" t="str">
            <v>Xã Cẩm Huy</v>
          </cell>
        </row>
        <row r="2774">
          <cell r="AU2774" t="str">
            <v>Xã Cẩm Kim</v>
          </cell>
        </row>
        <row r="2775">
          <cell r="AU2775" t="str">
            <v>Xã Cẩm La</v>
          </cell>
        </row>
        <row r="2776">
          <cell r="AU2776" t="str">
            <v>Xã Cẩm La</v>
          </cell>
        </row>
        <row r="2777">
          <cell r="AU2777" t="str">
            <v>Xã Cẩm Lạc</v>
          </cell>
        </row>
        <row r="2778">
          <cell r="AU2778" t="str">
            <v>Xã Cam Lâm</v>
          </cell>
        </row>
        <row r="2779">
          <cell r="AU2779" t="str">
            <v>Xã Cam Lập</v>
          </cell>
        </row>
        <row r="2780">
          <cell r="AU2780" t="str">
            <v>Xã Cẩm Liên</v>
          </cell>
        </row>
        <row r="2781">
          <cell r="AU2781" t="str">
            <v>Xã Cẩm Lĩnh</v>
          </cell>
        </row>
        <row r="2782">
          <cell r="AU2782" t="str">
            <v>Xã Cẩm Lĩnh</v>
          </cell>
        </row>
        <row r="2783">
          <cell r="AU2783" t="str">
            <v>Xã Cẩm Lộc</v>
          </cell>
        </row>
        <row r="2784">
          <cell r="AU2784" t="str">
            <v>Xã Cẩm Long</v>
          </cell>
        </row>
        <row r="2785">
          <cell r="AU2785" t="str">
            <v>Xã Cẩm Lương</v>
          </cell>
        </row>
        <row r="2786">
          <cell r="AU2786" t="str">
            <v>Xã Cẩm Lý</v>
          </cell>
        </row>
        <row r="2787">
          <cell r="AU2787" t="str">
            <v>Xã Cẩm Minh</v>
          </cell>
        </row>
        <row r="2788">
          <cell r="AU2788" t="str">
            <v>Xã Cắm Muộn</v>
          </cell>
        </row>
        <row r="2789">
          <cell r="AU2789" t="str">
            <v>Xã Cẩm Mỹ</v>
          </cell>
        </row>
        <row r="2790">
          <cell r="AU2790" t="str">
            <v>Xã Cẩm Nam</v>
          </cell>
        </row>
        <row r="2791">
          <cell r="AU2791" t="str">
            <v>Xã Cam Nghĩa</v>
          </cell>
        </row>
        <row r="2792">
          <cell r="AU2792" t="str">
            <v>Xã Cẩm Ngọc</v>
          </cell>
        </row>
        <row r="2793">
          <cell r="AU2793" t="str">
            <v>Xã Cẩm Nhân</v>
          </cell>
        </row>
        <row r="2794">
          <cell r="AU2794" t="str">
            <v>Xã Cẩm Nhượng</v>
          </cell>
        </row>
        <row r="2795">
          <cell r="AU2795" t="str">
            <v>Xã Cẩm Ninh</v>
          </cell>
        </row>
        <row r="2796">
          <cell r="AU2796" t="str">
            <v>Xã Cẩm Phong</v>
          </cell>
        </row>
        <row r="2797">
          <cell r="AU2797" t="str">
            <v>Xã Cẩm Phú</v>
          </cell>
        </row>
        <row r="2798">
          <cell r="AU2798" t="str">
            <v>Xã Cẩm Phúc</v>
          </cell>
        </row>
        <row r="2799">
          <cell r="AU2799" t="str">
            <v>Xã Cẩm Phúc</v>
          </cell>
        </row>
        <row r="2800">
          <cell r="AU2800" t="str">
            <v>Xã Cam Phước Đông</v>
          </cell>
        </row>
        <row r="2801">
          <cell r="AU2801" t="str">
            <v>Xã Cam Phước Tây</v>
          </cell>
        </row>
        <row r="2802">
          <cell r="AU2802" t="str">
            <v>Xã Cẩm Quan</v>
          </cell>
        </row>
        <row r="2803">
          <cell r="AU2803" t="str">
            <v>Xã Cẩm Quang</v>
          </cell>
        </row>
        <row r="2804">
          <cell r="AU2804" t="str">
            <v>Xã Cẩm Quý</v>
          </cell>
        </row>
        <row r="2805">
          <cell r="AU2805" t="str">
            <v>Xã Cấm Sơn</v>
          </cell>
        </row>
        <row r="2806">
          <cell r="AU2806" t="str">
            <v>Xã Cẩm Sơn</v>
          </cell>
        </row>
        <row r="2807">
          <cell r="AU2807" t="str">
            <v>Xã Cẩm Sơn</v>
          </cell>
        </row>
        <row r="2808">
          <cell r="AU2808" t="str">
            <v>Xã Cẩm Sơn</v>
          </cell>
        </row>
        <row r="2809">
          <cell r="AU2809" t="str">
            <v>Xã Cẩm Sơn</v>
          </cell>
        </row>
        <row r="2810">
          <cell r="AU2810" t="str">
            <v>Xã Cẩm Sơn</v>
          </cell>
        </row>
        <row r="2811">
          <cell r="AU2811" t="str">
            <v>Xã Cẩm Sơn</v>
          </cell>
        </row>
        <row r="2812">
          <cell r="AU2812" t="str">
            <v>Xã Cẩm Tâm</v>
          </cell>
        </row>
        <row r="2813">
          <cell r="AU2813" t="str">
            <v>Xã Cam Tân</v>
          </cell>
        </row>
        <row r="2814">
          <cell r="AU2814" t="str">
            <v>Xã Cẩm Tân</v>
          </cell>
        </row>
        <row r="2815">
          <cell r="AU2815" t="str">
            <v>Xã Cẩm Thạch</v>
          </cell>
        </row>
        <row r="2816">
          <cell r="AU2816" t="str">
            <v>Xã Cẩm Thạch</v>
          </cell>
        </row>
        <row r="2817">
          <cell r="AU2817" t="str">
            <v>Xã Cẩm Thăng</v>
          </cell>
        </row>
        <row r="2818">
          <cell r="AU2818" t="str">
            <v>Xã Cam Thanh</v>
          </cell>
        </row>
        <row r="2819">
          <cell r="AU2819" t="str">
            <v>Xã Cam Thành</v>
          </cell>
        </row>
        <row r="2820">
          <cell r="AU2820" t="str">
            <v>Xã Cẩm Thanh</v>
          </cell>
        </row>
        <row r="2821">
          <cell r="AU2821" t="str">
            <v>Xã Cẩm Thành</v>
          </cell>
        </row>
        <row r="2822">
          <cell r="AU2822" t="str">
            <v>Xã Cẩm Thành</v>
          </cell>
        </row>
        <row r="2823">
          <cell r="AU2823" t="str">
            <v>Xã Cam Thành Bắc</v>
          </cell>
        </row>
        <row r="2824">
          <cell r="AU2824" t="str">
            <v>Xã Cam Thành Nam</v>
          </cell>
        </row>
        <row r="2825">
          <cell r="AU2825" t="str">
            <v>Xã Cẩm Thịnh</v>
          </cell>
        </row>
        <row r="2826">
          <cell r="AU2826" t="str">
            <v>Xã Cam Thịnh Đông</v>
          </cell>
        </row>
        <row r="2827">
          <cell r="AU2827" t="str">
            <v>Xã Cam Thịnh Tây</v>
          </cell>
        </row>
        <row r="2828">
          <cell r="AU2828" t="str">
            <v>Xã Cam Thượng</v>
          </cell>
        </row>
        <row r="2829">
          <cell r="AU2829" t="str">
            <v>Xã Cam Thủy</v>
          </cell>
        </row>
        <row r="2830">
          <cell r="AU2830" t="str">
            <v>Xã Cam Thủy</v>
          </cell>
        </row>
        <row r="2831">
          <cell r="AU2831" t="str">
            <v>Xã Cẩm Trung</v>
          </cell>
        </row>
        <row r="2832">
          <cell r="AU2832" t="str">
            <v>Xã Cẩm Tú</v>
          </cell>
        </row>
        <row r="2833">
          <cell r="AU2833" t="str">
            <v>Xã Cam Tuyền</v>
          </cell>
        </row>
        <row r="2834">
          <cell r="AU2834" t="str">
            <v>Xã Cẩm Vân</v>
          </cell>
        </row>
        <row r="2835">
          <cell r="AU2835" t="str">
            <v>Xã Cẩm Văn</v>
          </cell>
        </row>
        <row r="2836">
          <cell r="AU2836" t="str">
            <v>Xã Cẩm Vĩnh</v>
          </cell>
        </row>
        <row r="2837">
          <cell r="AU2837" t="str">
            <v>Xã Cẩm Vũ</v>
          </cell>
        </row>
        <row r="2838">
          <cell r="AU2838" t="str">
            <v>Xã Cẩm Xá</v>
          </cell>
        </row>
        <row r="2839">
          <cell r="AU2839" t="str">
            <v>Xã Cẩm Yên</v>
          </cell>
        </row>
        <row r="2840">
          <cell r="AU2840" t="str">
            <v>Xã Cẩm Yên</v>
          </cell>
        </row>
        <row r="2841">
          <cell r="AU2841" t="str">
            <v>Xã Cẩm Yên</v>
          </cell>
        </row>
        <row r="2842">
          <cell r="AU2842" t="str">
            <v>Xã Cán Cấu</v>
          </cell>
        </row>
        <row r="2843">
          <cell r="AU2843" t="str">
            <v>Xã Cán Chu Phìn</v>
          </cell>
        </row>
        <row r="2844">
          <cell r="AU2844" t="str">
            <v>Xã Căn Co</v>
          </cell>
        </row>
        <row r="2845">
          <cell r="AU2845" t="str">
            <v>Xã Cần Đăng</v>
          </cell>
        </row>
        <row r="2846">
          <cell r="AU2846" t="str">
            <v>Xã Cán Hồ</v>
          </cell>
        </row>
        <row r="2847">
          <cell r="AU2847" t="str">
            <v>Xã Cấn Hữu</v>
          </cell>
        </row>
        <row r="2848">
          <cell r="AU2848" t="str">
            <v>Xã Cán Khê</v>
          </cell>
        </row>
        <row r="2849">
          <cell r="AU2849" t="str">
            <v>Xã Cần Kiệm</v>
          </cell>
        </row>
        <row r="2850">
          <cell r="AU2850" t="str">
            <v>Xã Cần Nông</v>
          </cell>
        </row>
        <row r="2851">
          <cell r="AU2851" t="str">
            <v>Xã Cán Tỷ</v>
          </cell>
        </row>
        <row r="2852">
          <cell r="AU2852" t="str">
            <v>Xã Cần Yên</v>
          </cell>
        </row>
        <row r="2853">
          <cell r="AU2853" t="str">
            <v>Xã Cảnh Dương</v>
          </cell>
        </row>
        <row r="2854">
          <cell r="AU2854" t="str">
            <v>Xã Canh Hiển</v>
          </cell>
        </row>
        <row r="2855">
          <cell r="AU2855" t="str">
            <v>Xã Canh Hiệp</v>
          </cell>
        </row>
        <row r="2856">
          <cell r="AU2856" t="str">
            <v>Xã Canh Hòa</v>
          </cell>
        </row>
        <row r="2857">
          <cell r="AU2857" t="str">
            <v>Xã Cảnh Hóa</v>
          </cell>
        </row>
        <row r="2858">
          <cell r="AU2858" t="str">
            <v>Xã Cảnh Hưng</v>
          </cell>
        </row>
        <row r="2859">
          <cell r="AU2859" t="str">
            <v>Xã Canh Liên</v>
          </cell>
        </row>
        <row r="2860">
          <cell r="AU2860" t="str">
            <v>Xã Canh Nậu</v>
          </cell>
        </row>
        <row r="2861">
          <cell r="AU2861" t="str">
            <v>Xã Canh Nậu</v>
          </cell>
        </row>
        <row r="2862">
          <cell r="AU2862" t="str">
            <v>Xã Canh Tân</v>
          </cell>
        </row>
        <row r="2863">
          <cell r="AU2863" t="str">
            <v>Xã Canh Tân</v>
          </cell>
        </row>
        <row r="2864">
          <cell r="AU2864" t="str">
            <v>Xã Canh Thuận</v>
          </cell>
        </row>
        <row r="2865">
          <cell r="AU2865" t="str">
            <v>Xã Cảnh Thụy</v>
          </cell>
        </row>
        <row r="2866">
          <cell r="AU2866" t="str">
            <v>Xã Cảnh Tiên</v>
          </cell>
        </row>
        <row r="2867">
          <cell r="AU2867" t="str">
            <v>Xã Canh Vinh</v>
          </cell>
        </row>
        <row r="2868">
          <cell r="AU2868" t="str">
            <v>Xã Cao An</v>
          </cell>
        </row>
        <row r="2869">
          <cell r="AU2869" t="str">
            <v>Xã Cao Bồ</v>
          </cell>
        </row>
        <row r="2870">
          <cell r="AU2870" t="str">
            <v>Xã Cao Chương</v>
          </cell>
        </row>
        <row r="2871">
          <cell r="AU2871" t="str">
            <v>Xã Cao Đại</v>
          </cell>
        </row>
        <row r="2872">
          <cell r="AU2872" t="str">
            <v>Xã Cáo Điền</v>
          </cell>
        </row>
        <row r="2873">
          <cell r="AU2873" t="str">
            <v>Xã Cao Đức</v>
          </cell>
        </row>
        <row r="2874">
          <cell r="AU2874" t="str">
            <v>Xã Cao Dương</v>
          </cell>
        </row>
        <row r="2875">
          <cell r="AU2875" t="str">
            <v>Xã Cao Dương</v>
          </cell>
        </row>
        <row r="2876">
          <cell r="AU2876" t="str">
            <v>Xã Cao Dương</v>
          </cell>
        </row>
        <row r="2877">
          <cell r="AU2877" t="str">
            <v>Xã Cao Kỳ</v>
          </cell>
        </row>
        <row r="2878">
          <cell r="AU2878" t="str">
            <v>Xã Cao Lâu</v>
          </cell>
        </row>
        <row r="2879">
          <cell r="AU2879" t="str">
            <v>Xã Cao Mã Pờ</v>
          </cell>
        </row>
        <row r="2880">
          <cell r="AU2880" t="str">
            <v>Xã Cao Minh</v>
          </cell>
        </row>
        <row r="2881">
          <cell r="AU2881" t="str">
            <v>Xã Cao Minh</v>
          </cell>
        </row>
        <row r="2882">
          <cell r="AU2882" t="str">
            <v>Xã Cao Minh</v>
          </cell>
        </row>
        <row r="2883">
          <cell r="AU2883" t="str">
            <v>Xã Cao Ngạn</v>
          </cell>
        </row>
        <row r="2884">
          <cell r="AU2884" t="str">
            <v>Xã Cao Ngọc</v>
          </cell>
        </row>
        <row r="2885">
          <cell r="AU2885" t="str">
            <v>Xã Cao Nhân</v>
          </cell>
        </row>
        <row r="2886">
          <cell r="AU2886" t="str">
            <v>Xã Cao Phong</v>
          </cell>
        </row>
        <row r="2887">
          <cell r="AU2887" t="str">
            <v>Xã Cao Quảng</v>
          </cell>
        </row>
        <row r="2888">
          <cell r="AU2888" t="str">
            <v>Xã Cao Răm</v>
          </cell>
        </row>
        <row r="2889">
          <cell r="AU2889" t="str">
            <v>Xã Cao Sơn</v>
          </cell>
        </row>
        <row r="2890">
          <cell r="AU2890" t="str">
            <v>Xã Cao Sơn</v>
          </cell>
        </row>
        <row r="2891">
          <cell r="AU2891" t="str">
            <v>Xã Cao Sơn</v>
          </cell>
        </row>
        <row r="2892">
          <cell r="AU2892" t="str">
            <v>Xã Cao Sơn</v>
          </cell>
        </row>
        <row r="2893">
          <cell r="AU2893" t="str">
            <v>Xã Cao Tân</v>
          </cell>
        </row>
        <row r="2894">
          <cell r="AU2894" t="str">
            <v>Xã Cao Thăng</v>
          </cell>
        </row>
        <row r="2895">
          <cell r="AU2895" t="str">
            <v>Xã Cao Thắng</v>
          </cell>
        </row>
        <row r="2896">
          <cell r="AU2896" t="str">
            <v>Xã Cao Thắng</v>
          </cell>
        </row>
        <row r="2897">
          <cell r="AU2897" t="str">
            <v>Xã Cao Thắng</v>
          </cell>
        </row>
        <row r="2898">
          <cell r="AU2898" t="str">
            <v>Xã Cao Thành</v>
          </cell>
        </row>
        <row r="2899">
          <cell r="AU2899" t="str">
            <v>Xã Cao Thịnh</v>
          </cell>
        </row>
        <row r="2900">
          <cell r="AU2900" t="str">
            <v>Xã Cao Thượng</v>
          </cell>
        </row>
        <row r="2901">
          <cell r="AU2901" t="str">
            <v>Xã Cao Thượng</v>
          </cell>
        </row>
        <row r="2902">
          <cell r="AU2902" t="str">
            <v>Xã Cao Trĩ</v>
          </cell>
        </row>
        <row r="2903">
          <cell r="AU2903" t="str">
            <v>Xã Cao Viên</v>
          </cell>
        </row>
        <row r="2904">
          <cell r="AU2904" t="str">
            <v>Xã Cao Xá</v>
          </cell>
        </row>
        <row r="2905">
          <cell r="AU2905" t="str">
            <v>Xã Cao Xá</v>
          </cell>
        </row>
        <row r="2906">
          <cell r="AU2906" t="str">
            <v>Xã Cấp Dẫn</v>
          </cell>
        </row>
        <row r="2907">
          <cell r="AU2907" t="str">
            <v>Xã Cấp Tiến</v>
          </cell>
        </row>
        <row r="2908">
          <cell r="AU2908" t="str">
            <v>Xã Cấp Tiến</v>
          </cell>
        </row>
        <row r="2909">
          <cell r="AU2909" t="str">
            <v>Xã Cát Chánh</v>
          </cell>
        </row>
        <row r="2910">
          <cell r="AU2910" t="str">
            <v>Xã Cát Hải</v>
          </cell>
        </row>
        <row r="2911">
          <cell r="AU2911" t="str">
            <v>Xã Cát Hanh</v>
          </cell>
        </row>
        <row r="2912">
          <cell r="AU2912" t="str">
            <v>Xã Cát Hiệp</v>
          </cell>
        </row>
        <row r="2913">
          <cell r="AU2913" t="str">
            <v>Xã Cát Hưng</v>
          </cell>
        </row>
        <row r="2914">
          <cell r="AU2914" t="str">
            <v>Xã Cát Khánh</v>
          </cell>
        </row>
        <row r="2915">
          <cell r="AU2915" t="str">
            <v>Xã Cát Lâm</v>
          </cell>
        </row>
        <row r="2916">
          <cell r="AU2916" t="str">
            <v>Xã Cát Minh</v>
          </cell>
        </row>
        <row r="2917">
          <cell r="AU2917" t="str">
            <v>Xã Cát Nê</v>
          </cell>
        </row>
        <row r="2918">
          <cell r="AU2918" t="str">
            <v>Xã Cát Nhơn</v>
          </cell>
        </row>
        <row r="2919">
          <cell r="AU2919" t="str">
            <v>Xã Cát Quế</v>
          </cell>
        </row>
        <row r="2920">
          <cell r="AU2920" t="str">
            <v>Xã Cát Sơn</v>
          </cell>
        </row>
        <row r="2921">
          <cell r="AU2921" t="str">
            <v>Xã Cát Tài</v>
          </cell>
        </row>
        <row r="2922">
          <cell r="AU2922" t="str">
            <v>Xã Cát Tân</v>
          </cell>
        </row>
        <row r="2923">
          <cell r="AU2923" t="str">
            <v>Xã Cát Tân</v>
          </cell>
        </row>
        <row r="2924">
          <cell r="AU2924" t="str">
            <v>Xã Cát Thắng</v>
          </cell>
        </row>
        <row r="2925">
          <cell r="AU2925" t="str">
            <v>Xã Cát Thành</v>
          </cell>
        </row>
        <row r="2926">
          <cell r="AU2926" t="str">
            <v>Xã Cát Thịnh</v>
          </cell>
        </row>
        <row r="2927">
          <cell r="AU2927" t="str">
            <v>Xã Cát Tiến</v>
          </cell>
        </row>
        <row r="2928">
          <cell r="AU2928" t="str">
            <v>Xã Cát Trinh</v>
          </cell>
        </row>
        <row r="2929">
          <cell r="AU2929" t="str">
            <v>Xã Cát Trù</v>
          </cell>
        </row>
        <row r="2930">
          <cell r="AU2930" t="str">
            <v>Xã Cát Tường</v>
          </cell>
        </row>
        <row r="2931">
          <cell r="AU2931" t="str">
            <v>Xã Cát Vân</v>
          </cell>
        </row>
        <row r="2932">
          <cell r="AU2932" t="str">
            <v>Xã Cát Văn</v>
          </cell>
        </row>
        <row r="2933">
          <cell r="AU2933" t="str">
            <v>Xã Cầu Bà</v>
          </cell>
        </row>
        <row r="2934">
          <cell r="AU2934" t="str">
            <v>Xã Cầu Khởi</v>
          </cell>
        </row>
        <row r="2935">
          <cell r="AU2935" t="str">
            <v>Xã Cầu Lộc</v>
          </cell>
        </row>
        <row r="2936">
          <cell r="AU2936" t="str">
            <v>Xã Cây Gáo</v>
          </cell>
        </row>
        <row r="2937">
          <cell r="AU2937" t="str">
            <v>Xã Cây Thị</v>
          </cell>
        </row>
        <row r="2938">
          <cell r="AU2938" t="str">
            <v>Xã Cây Trường</v>
          </cell>
        </row>
        <row r="2939">
          <cell r="AU2939" t="str">
            <v>Xã Ch ơm</v>
          </cell>
        </row>
        <row r="2940">
          <cell r="AU2940" t="str">
            <v>Xã Chà Cang</v>
          </cell>
        </row>
        <row r="2941">
          <cell r="AU2941" t="str">
            <v>Xã Chà Là</v>
          </cell>
        </row>
        <row r="2942">
          <cell r="AU2942" t="str">
            <v>Xã Chà Nưa</v>
          </cell>
        </row>
        <row r="2943">
          <cell r="AU2943" t="str">
            <v>Xã Chà Tở</v>
          </cell>
        </row>
        <row r="2944">
          <cell r="AU2944" t="str">
            <v>Xã Chà Vàl</v>
          </cell>
        </row>
        <row r="2945">
          <cell r="AU2945" t="str">
            <v>Xã Chấn Hưng</v>
          </cell>
        </row>
        <row r="2946">
          <cell r="AU2946" t="str">
            <v>Xã Chân Lý</v>
          </cell>
        </row>
        <row r="2947">
          <cell r="AU2947" t="str">
            <v>Xã Chân Mộng</v>
          </cell>
        </row>
        <row r="2948">
          <cell r="AU2948" t="str">
            <v>Xã Chăn Nưa</v>
          </cell>
        </row>
        <row r="2949">
          <cell r="AU2949" t="str">
            <v>Xã Chân Sơn</v>
          </cell>
        </row>
        <row r="2950">
          <cell r="AU2950" t="str">
            <v>Xã Chấn Thịnh</v>
          </cell>
        </row>
        <row r="2951">
          <cell r="AU2951" t="str">
            <v>Xã Chàng Sơn</v>
          </cell>
        </row>
        <row r="2952">
          <cell r="AU2952" t="str">
            <v>Xã Chánh An</v>
          </cell>
        </row>
        <row r="2953">
          <cell r="AU2953" t="str">
            <v>Xã Chánh Hội</v>
          </cell>
        </row>
        <row r="2954">
          <cell r="AU2954" t="str">
            <v>Xã Chánh Mỹ</v>
          </cell>
        </row>
        <row r="2955">
          <cell r="AU2955" t="str">
            <v>Xã Chánh Phú Hòa</v>
          </cell>
        </row>
        <row r="2956">
          <cell r="AU2956" t="str">
            <v>Xã Chất Bình</v>
          </cell>
        </row>
        <row r="2957">
          <cell r="AU2957" t="str">
            <v>Xã Châu Bính</v>
          </cell>
        </row>
        <row r="2958">
          <cell r="AU2958" t="str">
            <v>Xã Châu Bình</v>
          </cell>
        </row>
        <row r="2959">
          <cell r="AU2959" t="str">
            <v>Xã Châu Bình</v>
          </cell>
        </row>
        <row r="2960">
          <cell r="AU2960" t="str">
            <v>Xã Châu Can</v>
          </cell>
        </row>
        <row r="2961">
          <cell r="AU2961" t="str">
            <v>Xã Châu Cường</v>
          </cell>
        </row>
        <row r="2962">
          <cell r="AU2962" t="str">
            <v>Xã Châu Điền</v>
          </cell>
        </row>
        <row r="2963">
          <cell r="AU2963" t="str">
            <v>Xã Châu Đình</v>
          </cell>
        </row>
        <row r="2964">
          <cell r="AU2964" t="str">
            <v>Xã Châu Giang</v>
          </cell>
        </row>
        <row r="2965">
          <cell r="AU2965" t="str">
            <v>Xã Châu Hạnh</v>
          </cell>
        </row>
        <row r="2966">
          <cell r="AU2966" t="str">
            <v>Xã Châu Hóa</v>
          </cell>
        </row>
        <row r="2967">
          <cell r="AU2967" t="str">
            <v>Xã Châu Hòa</v>
          </cell>
        </row>
        <row r="2968">
          <cell r="AU2968" t="str">
            <v>Xã Châu Hoàn</v>
          </cell>
        </row>
        <row r="2969">
          <cell r="AU2969" t="str">
            <v>Xã Châu Hội</v>
          </cell>
        </row>
        <row r="2970">
          <cell r="AU2970" t="str">
            <v>Xã Châu Hồng</v>
          </cell>
        </row>
        <row r="2971">
          <cell r="AU2971" t="str">
            <v>Xã Châu Hưng</v>
          </cell>
        </row>
        <row r="2972">
          <cell r="AU2972" t="str">
            <v>Xã Châu Hưng</v>
          </cell>
        </row>
        <row r="2973">
          <cell r="AU2973" t="str">
            <v>Xã Châu Hưng A</v>
          </cell>
        </row>
        <row r="2974">
          <cell r="AU2974" t="str">
            <v>Xã Châu Khánh</v>
          </cell>
        </row>
        <row r="2975">
          <cell r="AU2975" t="str">
            <v>Xã Châu Khê</v>
          </cell>
        </row>
        <row r="2976">
          <cell r="AU2976" t="str">
            <v>Xã Châu Kim</v>
          </cell>
        </row>
        <row r="2977">
          <cell r="AU2977" t="str">
            <v>Xã Châu Lăng</v>
          </cell>
        </row>
        <row r="2978">
          <cell r="AU2978" t="str">
            <v>Xã Châu Lộc</v>
          </cell>
        </row>
        <row r="2979">
          <cell r="AU2979" t="str">
            <v>Xã Châu Lộc</v>
          </cell>
        </row>
        <row r="2980">
          <cell r="AU2980" t="str">
            <v>Xã Châu Lý</v>
          </cell>
        </row>
        <row r="2981">
          <cell r="AU2981" t="str">
            <v>Xã Châu Minh</v>
          </cell>
        </row>
        <row r="2982">
          <cell r="AU2982" t="str">
            <v>Xã Châu Nga</v>
          </cell>
        </row>
        <row r="2983">
          <cell r="AU2983" t="str">
            <v>Xã Châu Pha</v>
          </cell>
        </row>
        <row r="2984">
          <cell r="AU2984" t="str">
            <v>Xã Châu Phong</v>
          </cell>
        </row>
        <row r="2985">
          <cell r="AU2985" t="str">
            <v>Xã Châu Phong</v>
          </cell>
        </row>
        <row r="2986">
          <cell r="AU2986" t="str">
            <v>Xã Châu Phong</v>
          </cell>
        </row>
        <row r="2987">
          <cell r="AU2987" t="str">
            <v>Xã Châu Quang</v>
          </cell>
        </row>
        <row r="2988">
          <cell r="AU2988" t="str">
            <v>Xã Châu Quế Hạ</v>
          </cell>
        </row>
        <row r="2989">
          <cell r="AU2989" t="str">
            <v>Xã Châu Quế Thượng</v>
          </cell>
        </row>
        <row r="2990">
          <cell r="AU2990" t="str">
            <v>Xã Châu Sơn</v>
          </cell>
        </row>
        <row r="2991">
          <cell r="AU2991" t="str">
            <v>Xã Châu Sơn</v>
          </cell>
        </row>
        <row r="2992">
          <cell r="AU2992" t="str">
            <v>Xã Châu Sơn</v>
          </cell>
        </row>
        <row r="2993">
          <cell r="AU2993" t="str">
            <v>Xã Châu Sơn</v>
          </cell>
        </row>
        <row r="2994">
          <cell r="AU2994" t="str">
            <v>Xã Châu Thái</v>
          </cell>
        </row>
        <row r="2995">
          <cell r="AU2995" t="str">
            <v>Xã Châu Thắng</v>
          </cell>
        </row>
        <row r="2996">
          <cell r="AU2996" t="str">
            <v>Xã Châu Thành</v>
          </cell>
        </row>
        <row r="2997">
          <cell r="AU2997" t="str">
            <v>Xã Châu Thới</v>
          </cell>
        </row>
        <row r="2998">
          <cell r="AU2998" t="str">
            <v>Xã Châu Thôn</v>
          </cell>
        </row>
        <row r="2999">
          <cell r="AU2999" t="str">
            <v>Xã Châu Thuận</v>
          </cell>
        </row>
        <row r="3000">
          <cell r="AU3000" t="str">
            <v>Xã Châu Tiến</v>
          </cell>
        </row>
        <row r="3001">
          <cell r="AU3001" t="str">
            <v>Xã Châu Tiến</v>
          </cell>
        </row>
        <row r="3002">
          <cell r="AU3002" t="str">
            <v>Xã Chế Cu Nha</v>
          </cell>
        </row>
        <row r="3003">
          <cell r="AU3003" t="str">
            <v>Xã Chế Là</v>
          </cell>
        </row>
        <row r="3004">
          <cell r="AU3004" t="str">
            <v>Xã Chế Tạo</v>
          </cell>
        </row>
        <row r="3005">
          <cell r="AU3005" t="str">
            <v>Xã Chí Cà</v>
          </cell>
        </row>
        <row r="3006">
          <cell r="AU3006" t="str">
            <v>Xã Chí Công</v>
          </cell>
        </row>
        <row r="3007">
          <cell r="AU3007" t="str">
            <v>Xã Chí Đám</v>
          </cell>
        </row>
        <row r="3008">
          <cell r="AU3008" t="str">
            <v>Xã Chí Đạo</v>
          </cell>
        </row>
        <row r="3009">
          <cell r="AU3009" t="str">
            <v>Xã Chỉ Đạo</v>
          </cell>
        </row>
        <row r="3010">
          <cell r="AU3010" t="str">
            <v>Xã Chí Hòa</v>
          </cell>
        </row>
        <row r="3011">
          <cell r="AU3011" t="str">
            <v>Xã Chi Khê</v>
          </cell>
        </row>
        <row r="3012">
          <cell r="AU3012" t="str">
            <v>Xã Chi Lăng</v>
          </cell>
        </row>
        <row r="3013">
          <cell r="AU3013" t="str">
            <v>Xã Chi Lăng</v>
          </cell>
        </row>
        <row r="3014">
          <cell r="AU3014" t="str">
            <v>Xã Chi Lăng</v>
          </cell>
        </row>
        <row r="3015">
          <cell r="AU3015" t="str">
            <v>Xã Chi Lăng</v>
          </cell>
        </row>
        <row r="3016">
          <cell r="AU3016" t="str">
            <v>Xã Chi Lăng Bắc</v>
          </cell>
        </row>
        <row r="3017">
          <cell r="AU3017" t="str">
            <v>Xã Chi Lăng Nam</v>
          </cell>
        </row>
        <row r="3018">
          <cell r="AU3018" t="str">
            <v>Xã Chí Minh</v>
          </cell>
        </row>
        <row r="3019">
          <cell r="AU3019" t="str">
            <v>Xã Chí Minh</v>
          </cell>
        </row>
        <row r="3020">
          <cell r="AU3020" t="str">
            <v>Xã Chí Tân</v>
          </cell>
        </row>
        <row r="3021">
          <cell r="AU3021" t="str">
            <v>Xã Chí Thảo</v>
          </cell>
        </row>
        <row r="3022">
          <cell r="AU3022" t="str">
            <v>Xã Chí Thiện</v>
          </cell>
        </row>
        <row r="3023">
          <cell r="AU3023" t="str">
            <v>Xã Chi Thiết</v>
          </cell>
        </row>
        <row r="3024">
          <cell r="AU3024" t="str">
            <v>Xã Chí Tiên</v>
          </cell>
        </row>
        <row r="3025">
          <cell r="AU3025" t="str">
            <v>Xã Chí Viễn</v>
          </cell>
        </row>
        <row r="3026">
          <cell r="AU3026" t="str">
            <v>Xã Chiến Phố</v>
          </cell>
        </row>
        <row r="3027">
          <cell r="AU3027" t="str">
            <v>Xã Chiên Sơn</v>
          </cell>
        </row>
        <row r="3028">
          <cell r="AU3028" t="str">
            <v>Xã Chiến Thắng</v>
          </cell>
        </row>
        <row r="3029">
          <cell r="AU3029" t="str">
            <v>Xã Chiến Thắng</v>
          </cell>
        </row>
        <row r="3030">
          <cell r="AU3030" t="str">
            <v>Xã Chiến Thắng</v>
          </cell>
        </row>
        <row r="3031">
          <cell r="AU3031" t="str">
            <v>Xã Chiềng Ân</v>
          </cell>
        </row>
        <row r="3032">
          <cell r="AU3032" t="str">
            <v>Xã Chiềng Ban</v>
          </cell>
        </row>
        <row r="3033">
          <cell r="AU3033" t="str">
            <v>Xã Chiềng Bằng</v>
          </cell>
        </row>
        <row r="3034">
          <cell r="AU3034" t="str">
            <v>Xã Chiềng Bôm</v>
          </cell>
        </row>
        <row r="3035">
          <cell r="AU3035" t="str">
            <v>Xã Chiềng Cang</v>
          </cell>
        </row>
        <row r="3036">
          <cell r="AU3036" t="str">
            <v>Xã Chiềng Chăn</v>
          </cell>
        </row>
        <row r="3037">
          <cell r="AU3037" t="str">
            <v>Xã Chiềng Châu</v>
          </cell>
        </row>
        <row r="3038">
          <cell r="AU3038" t="str">
            <v>Xã Chiềng Chung</v>
          </cell>
        </row>
        <row r="3039">
          <cell r="AU3039" t="str">
            <v>Xã Chiềng Cọ</v>
          </cell>
        </row>
        <row r="3040">
          <cell r="AU3040" t="str">
            <v>Xã Chiềng Cơi</v>
          </cell>
        </row>
        <row r="3041">
          <cell r="AU3041" t="str">
            <v>Xã Chiềng Công</v>
          </cell>
        </row>
        <row r="3042">
          <cell r="AU3042" t="str">
            <v>Xã Chiềng Đen</v>
          </cell>
        </row>
        <row r="3043">
          <cell r="AU3043" t="str">
            <v>Xã Chiềng Dong</v>
          </cell>
        </row>
        <row r="3044">
          <cell r="AU3044" t="str">
            <v>Xã Chiềng Đông</v>
          </cell>
        </row>
        <row r="3045">
          <cell r="AU3045" t="str">
            <v>Xã Chiềng En</v>
          </cell>
        </row>
        <row r="3046">
          <cell r="AU3046" t="str">
            <v>Xã Chiềng Hắc</v>
          </cell>
        </row>
        <row r="3047">
          <cell r="AU3047" t="str">
            <v>Xã Chiềng Hặc</v>
          </cell>
        </row>
        <row r="3048">
          <cell r="AU3048" t="str">
            <v>Xã Chiềng Hoa</v>
          </cell>
        </row>
        <row r="3049">
          <cell r="AU3049" t="str">
            <v>Xã Chiềng Ken</v>
          </cell>
        </row>
        <row r="3050">
          <cell r="AU3050" t="str">
            <v>Xã Chiềng Khay</v>
          </cell>
        </row>
        <row r="3051">
          <cell r="AU3051" t="str">
            <v>Xã Chiềng Kheo</v>
          </cell>
        </row>
        <row r="3052">
          <cell r="AU3052" t="str">
            <v>Xã Chiềng Khoa</v>
          </cell>
        </row>
        <row r="3053">
          <cell r="AU3053" t="str">
            <v>Xã Chiềng Khoang</v>
          </cell>
        </row>
        <row r="3054">
          <cell r="AU3054" t="str">
            <v>Xã Chiềng Khoi</v>
          </cell>
        </row>
        <row r="3055">
          <cell r="AU3055" t="str">
            <v>Xã Chiềng Khoong</v>
          </cell>
        </row>
        <row r="3056">
          <cell r="AU3056" t="str">
            <v>Xã Chiềng Khứa</v>
          </cell>
        </row>
        <row r="3057">
          <cell r="AU3057" t="str">
            <v>Xã Chiềng Khương</v>
          </cell>
        </row>
        <row r="3058">
          <cell r="AU3058" t="str">
            <v>Xã Chiềng La</v>
          </cell>
        </row>
        <row r="3059">
          <cell r="AU3059" t="str">
            <v>Xã Chiềng Lao</v>
          </cell>
        </row>
        <row r="3060">
          <cell r="AU3060" t="str">
            <v>Xã Chiềng Lương</v>
          </cell>
        </row>
        <row r="3061">
          <cell r="AU3061" t="str">
            <v>Xã Chiềng Ly</v>
          </cell>
        </row>
        <row r="3062">
          <cell r="AU3062" t="str">
            <v>Xã Chiềng Mai</v>
          </cell>
        </row>
        <row r="3063">
          <cell r="AU3063" t="str">
            <v>Xã Chiềng Mung</v>
          </cell>
        </row>
        <row r="3064">
          <cell r="AU3064" t="str">
            <v>Xã Chiềng Muôn</v>
          </cell>
        </row>
        <row r="3065">
          <cell r="AU3065" t="str">
            <v>Xã Chiềng Ngàm</v>
          </cell>
        </row>
        <row r="3066">
          <cell r="AU3066" t="str">
            <v>Xã Chiềng Ngần</v>
          </cell>
        </row>
        <row r="3067">
          <cell r="AU3067" t="str">
            <v>Xã Chiềng Nơi</v>
          </cell>
        </row>
        <row r="3068">
          <cell r="AU3068" t="str">
            <v>Xã Chiềng On</v>
          </cell>
        </row>
        <row r="3069">
          <cell r="AU3069" t="str">
            <v>Xã Chiềng ơn</v>
          </cell>
        </row>
        <row r="3070">
          <cell r="AU3070" t="str">
            <v>Xã Chiềng Pấc</v>
          </cell>
        </row>
        <row r="3071">
          <cell r="AU3071" t="str">
            <v>Xã Chiềng Pằn</v>
          </cell>
        </row>
        <row r="3072">
          <cell r="AU3072" t="str">
            <v>Xã Chiềng Pha</v>
          </cell>
        </row>
        <row r="3073">
          <cell r="AU3073" t="str">
            <v>Xã Chiềng Phung</v>
          </cell>
        </row>
        <row r="3074">
          <cell r="AU3074" t="str">
            <v>Xã Chiềng Sại</v>
          </cell>
        </row>
        <row r="3075">
          <cell r="AU3075" t="str">
            <v>Xã Chiềng San</v>
          </cell>
        </row>
        <row r="3076">
          <cell r="AU3076" t="str">
            <v>Xã Chiềng Sàng</v>
          </cell>
        </row>
        <row r="3077">
          <cell r="AU3077" t="str">
            <v>Xã Chiềng Sinh</v>
          </cell>
        </row>
        <row r="3078">
          <cell r="AU3078" t="str">
            <v>Xã Chiềng Sơ</v>
          </cell>
        </row>
        <row r="3079">
          <cell r="AU3079" t="str">
            <v>Xã Chiềng Sơ</v>
          </cell>
        </row>
        <row r="3080">
          <cell r="AU3080" t="str">
            <v>Xã Chiềng Sơn</v>
          </cell>
        </row>
        <row r="3081">
          <cell r="AU3081" t="str">
            <v>Xã Chiềng Sung</v>
          </cell>
        </row>
        <row r="3082">
          <cell r="AU3082" t="str">
            <v>Xã Chiềng Tương</v>
          </cell>
        </row>
        <row r="3083">
          <cell r="AU3083" t="str">
            <v>Xã Chiềng Ve</v>
          </cell>
        </row>
        <row r="3084">
          <cell r="AU3084" t="str">
            <v>Xã Chiềng Xôm</v>
          </cell>
        </row>
        <row r="3085">
          <cell r="AU3085" t="str">
            <v>Xã Chiềng Xuân</v>
          </cell>
        </row>
        <row r="3086">
          <cell r="AU3086" t="str">
            <v>Xã Chiềng Yên</v>
          </cell>
        </row>
        <row r="3087">
          <cell r="AU3087" t="str">
            <v>Xã Chiêu Lưu</v>
          </cell>
        </row>
        <row r="3088">
          <cell r="AU3088" t="str">
            <v>Xã Chiêu Vũ</v>
          </cell>
        </row>
        <row r="3089">
          <cell r="AU3089" t="str">
            <v>Xã Chiêu Yên</v>
          </cell>
        </row>
        <row r="3090">
          <cell r="AU3090" t="str">
            <v>Xã Chim Vàn</v>
          </cell>
        </row>
        <row r="3091">
          <cell r="AU3091" t="str">
            <v>Xã Chính Công</v>
          </cell>
        </row>
        <row r="3092">
          <cell r="AU3092" t="str">
            <v>Xã Chính Lý</v>
          </cell>
        </row>
        <row r="3093">
          <cell r="AU3093" t="str">
            <v>Xã Chính Mỹ</v>
          </cell>
        </row>
        <row r="3094">
          <cell r="AU3094" t="str">
            <v>Xã Chính Nghĩa</v>
          </cell>
        </row>
        <row r="3095">
          <cell r="AU3095" t="str">
            <v>Xã Chính Tâm</v>
          </cell>
        </row>
        <row r="3096">
          <cell r="AU3096" t="str">
            <v>Xã Chơ Long</v>
          </cell>
        </row>
        <row r="3097">
          <cell r="AU3097" t="str">
            <v>Xã Chrô PơNan</v>
          </cell>
        </row>
        <row r="3098">
          <cell r="AU3098" t="str">
            <v>Xã Chư á</v>
          </cell>
        </row>
        <row r="3099">
          <cell r="AU3099" t="str">
            <v>Xã Chư A Thai</v>
          </cell>
        </row>
        <row r="3100">
          <cell r="AU3100" t="str">
            <v>Xã Chư Băh</v>
          </cell>
        </row>
        <row r="3101">
          <cell r="AU3101" t="str">
            <v>Xã Chư Đăng Ya</v>
          </cell>
        </row>
        <row r="3102">
          <cell r="AU3102" t="str">
            <v>Xã Chu Điện</v>
          </cell>
        </row>
        <row r="3103">
          <cell r="AU3103" t="str">
            <v>Xã Chư Don</v>
          </cell>
        </row>
        <row r="3104">
          <cell r="AU3104" t="str">
            <v>Xã Chư Drăng</v>
          </cell>
        </row>
        <row r="3105">
          <cell r="AU3105" t="str">
            <v>Xã Chư Gu</v>
          </cell>
        </row>
        <row r="3106">
          <cell r="AU3106" t="str">
            <v>Xã Chư HDrông</v>
          </cell>
        </row>
        <row r="3107">
          <cell r="AU3107" t="str">
            <v>Xã Chu Hoá</v>
          </cell>
        </row>
        <row r="3108">
          <cell r="AU3108" t="str">
            <v>Xã Chư Hreng</v>
          </cell>
        </row>
        <row r="3109">
          <cell r="AU3109" t="str">
            <v>Xã Chu Hương</v>
          </cell>
        </row>
        <row r="3110">
          <cell r="AU3110" t="str">
            <v>Xã Chư Jôr</v>
          </cell>
        </row>
        <row r="3111">
          <cell r="AU3111" t="str">
            <v>Xã Chư Krêy</v>
          </cell>
        </row>
        <row r="3112">
          <cell r="AU3112" t="str">
            <v>Xã Chu Minh</v>
          </cell>
        </row>
        <row r="3113">
          <cell r="AU3113" t="str">
            <v>Xã Chư Mố</v>
          </cell>
        </row>
        <row r="3114">
          <cell r="AU3114" t="str">
            <v>Xã Chư Ngọc</v>
          </cell>
        </row>
        <row r="3115">
          <cell r="AU3115" t="str">
            <v>Xã Chu Phan</v>
          </cell>
        </row>
        <row r="3116">
          <cell r="AU3116" t="str">
            <v>Xã Chư Pơng</v>
          </cell>
        </row>
        <row r="3117">
          <cell r="AU3117" t="str">
            <v>Xã Chư Răng</v>
          </cell>
        </row>
        <row r="3118">
          <cell r="AU3118" t="str">
            <v>Xã Chư RCăm</v>
          </cell>
        </row>
        <row r="3119">
          <cell r="AU3119" t="str">
            <v>Xã Chu Trinh</v>
          </cell>
        </row>
        <row r="3120">
          <cell r="AU3120" t="str">
            <v>Xã Chu Túc</v>
          </cell>
        </row>
        <row r="3121">
          <cell r="AU3121" t="str">
            <v>Xã Chuế Lưu</v>
          </cell>
        </row>
        <row r="3122">
          <cell r="AU3122" t="str">
            <v>Xã Chung Chải</v>
          </cell>
        </row>
        <row r="3123">
          <cell r="AU3123" t="str">
            <v>Xã Chương Dương</v>
          </cell>
        </row>
        <row r="3124">
          <cell r="AU3124" t="str">
            <v>Xã Chương Dương</v>
          </cell>
        </row>
        <row r="3125">
          <cell r="AU3125" t="str">
            <v>Xã Chương Xá</v>
          </cell>
        </row>
        <row r="3126">
          <cell r="AU3126" t="str">
            <v>Xã Chuyên Mỹ</v>
          </cell>
        </row>
        <row r="3127">
          <cell r="AU3127" t="str">
            <v>Xã Chuyên Ngoại</v>
          </cell>
        </row>
        <row r="3128">
          <cell r="AU3128" t="str">
            <v>Xã Cổ Am</v>
          </cell>
        </row>
        <row r="3129">
          <cell r="AU3129" t="str">
            <v>Xã Cô Ba</v>
          </cell>
        </row>
        <row r="3130">
          <cell r="AU3130" t="str">
            <v>Xã Cổ Bi</v>
          </cell>
        </row>
        <row r="3131">
          <cell r="AU3131" t="str">
            <v>Xã Cổ Bi</v>
          </cell>
        </row>
        <row r="3132">
          <cell r="AU3132" t="str">
            <v>Xã Cổ Đạm</v>
          </cell>
        </row>
        <row r="3133">
          <cell r="AU3133" t="str">
            <v>Xã Cổ Đô</v>
          </cell>
        </row>
        <row r="3134">
          <cell r="AU3134" t="str">
            <v>Xã Cổ Đông</v>
          </cell>
        </row>
        <row r="3135">
          <cell r="AU3135" t="str">
            <v>Xã Cổ Dũng</v>
          </cell>
        </row>
        <row r="3136">
          <cell r="AU3136" t="str">
            <v>Xã Cổ Linh</v>
          </cell>
        </row>
        <row r="3137">
          <cell r="AU3137" t="str">
            <v>Xã Cổ Loa</v>
          </cell>
        </row>
        <row r="3138">
          <cell r="AU3138" t="str">
            <v>Xã Cổ Lũng</v>
          </cell>
        </row>
        <row r="3139">
          <cell r="AU3139" t="str">
            <v>Xã Cổ Lũng</v>
          </cell>
        </row>
        <row r="3140">
          <cell r="AU3140" t="str">
            <v>Xã Co Mạ</v>
          </cell>
        </row>
        <row r="3141">
          <cell r="AU3141" t="str">
            <v>Xã Cô Mười</v>
          </cell>
        </row>
        <row r="3142">
          <cell r="AU3142" t="str">
            <v>Xã Cô Ngân</v>
          </cell>
        </row>
        <row r="3143">
          <cell r="AU3143" t="str">
            <v>Xã Cố Nghĩa</v>
          </cell>
        </row>
        <row r="3144">
          <cell r="AU3144" t="str">
            <v>Xã Cổ Nhuế</v>
          </cell>
        </row>
        <row r="3145">
          <cell r="AU3145" t="str">
            <v>Xã Cò Nòi</v>
          </cell>
        </row>
        <row r="3146">
          <cell r="AU3146" t="str">
            <v>Xã Cổ Thành</v>
          </cell>
        </row>
        <row r="3147">
          <cell r="AU3147" t="str">
            <v>Xã Cổ Tiết</v>
          </cell>
        </row>
        <row r="3148">
          <cell r="AU3148" t="str">
            <v>Xã Cô Tô</v>
          </cell>
        </row>
        <row r="3149">
          <cell r="AU3149" t="str">
            <v>Xã Co Tòng</v>
          </cell>
        </row>
        <row r="3150">
          <cell r="AU3150" t="str">
            <v>Xã Cốc Đán</v>
          </cell>
        </row>
        <row r="3151">
          <cell r="AU3151" t="str">
            <v>Xã Cốc Lầu</v>
          </cell>
        </row>
        <row r="3152">
          <cell r="AU3152" t="str">
            <v>Xã Cốc Ly</v>
          </cell>
        </row>
        <row r="3153">
          <cell r="AU3153" t="str">
            <v>Xã Cốc Mỳ</v>
          </cell>
        </row>
        <row r="3154">
          <cell r="AU3154" t="str">
            <v>Xã Cốc Pàng</v>
          </cell>
        </row>
        <row r="3155">
          <cell r="AU3155" t="str">
            <v>Xã Cốc Rế</v>
          </cell>
        </row>
        <row r="3156">
          <cell r="AU3156" t="str">
            <v>Xã Cốc San</v>
          </cell>
        </row>
        <row r="3157">
          <cell r="AU3157" t="str">
            <v>Xã Côn Lôn</v>
          </cell>
        </row>
        <row r="3158">
          <cell r="AU3158" t="str">
            <v>Xã Côn Minh</v>
          </cell>
        </row>
        <row r="3159">
          <cell r="AU3159" t="str">
            <v>Xã Cồn Thoi</v>
          </cell>
        </row>
        <row r="3160">
          <cell r="AU3160" t="str">
            <v>Xã Công Bằng</v>
          </cell>
        </row>
        <row r="3161">
          <cell r="AU3161" t="str">
            <v>Xã Công Bình</v>
          </cell>
        </row>
        <row r="3162">
          <cell r="AU3162" t="str">
            <v>Xã Công Chính</v>
          </cell>
        </row>
        <row r="3163">
          <cell r="AU3163" t="str">
            <v>Xã Công Đa</v>
          </cell>
        </row>
        <row r="3164">
          <cell r="AU3164" t="str">
            <v>Xã Công Hải</v>
          </cell>
        </row>
        <row r="3165">
          <cell r="AU3165" t="str">
            <v>Xã Cộng Hiền</v>
          </cell>
        </row>
        <row r="3166">
          <cell r="AU3166" t="str">
            <v>Xã Cộng Hòa</v>
          </cell>
        </row>
        <row r="3167">
          <cell r="AU3167" t="str">
            <v>Xã Cộng Hòa</v>
          </cell>
        </row>
        <row r="3168">
          <cell r="AU3168" t="str">
            <v>Xã Cộng Hòa</v>
          </cell>
        </row>
        <row r="3169">
          <cell r="AU3169" t="str">
            <v>Xã Cộng Hòa</v>
          </cell>
        </row>
        <row r="3170">
          <cell r="AU3170" t="str">
            <v>Xã Cộng Hòa</v>
          </cell>
        </row>
        <row r="3171">
          <cell r="AU3171" t="str">
            <v>Xã Cộng Hòa</v>
          </cell>
        </row>
        <row r="3172">
          <cell r="AU3172" t="str">
            <v>Xã Cộng Hòa</v>
          </cell>
        </row>
        <row r="3173">
          <cell r="AU3173" t="str">
            <v>Xã Cộng Hòa</v>
          </cell>
        </row>
        <row r="3174">
          <cell r="AU3174" t="str">
            <v>Xã Cộng Lạc</v>
          </cell>
        </row>
        <row r="3175">
          <cell r="AU3175" t="str">
            <v>Xã Công Liêm</v>
          </cell>
        </row>
        <row r="3176">
          <cell r="AU3176" t="str">
            <v>Xã Công Lý</v>
          </cell>
        </row>
        <row r="3177">
          <cell r="AU3177" t="str">
            <v>Xã Công Sơn</v>
          </cell>
        </row>
        <row r="3178">
          <cell r="AU3178" t="str">
            <v>Xã Công Thành</v>
          </cell>
        </row>
        <row r="3179">
          <cell r="AU3179" t="str">
            <v>Xã Công Trừng</v>
          </cell>
        </row>
        <row r="3180">
          <cell r="AU3180" t="str">
            <v>Xã Cư Amung</v>
          </cell>
        </row>
        <row r="3181">
          <cell r="AU3181" t="str">
            <v>Xã Cư An</v>
          </cell>
        </row>
        <row r="3182">
          <cell r="AU3182" t="str">
            <v>Xã Cư Bao</v>
          </cell>
        </row>
        <row r="3183">
          <cell r="AU3183" t="str">
            <v>Xã Cù Bị</v>
          </cell>
        </row>
        <row r="3184">
          <cell r="AU3184" t="str">
            <v>Xã Cư Bông</v>
          </cell>
        </row>
        <row r="3185">
          <cell r="AU3185" t="str">
            <v>Xã Cư Dliê M-nông</v>
          </cell>
        </row>
        <row r="3186">
          <cell r="AU3186" t="str">
            <v>Xã Cự Đồng</v>
          </cell>
        </row>
        <row r="3187">
          <cell r="AU3187" t="str">
            <v>Xã Cư Drăm</v>
          </cell>
        </row>
        <row r="3188">
          <cell r="AU3188" t="str">
            <v>Xã Cư ê Wi</v>
          </cell>
        </row>
        <row r="3189">
          <cell r="AU3189" t="str">
            <v>Xã Cư êBur</v>
          </cell>
        </row>
        <row r="3190">
          <cell r="AU3190" t="str">
            <v>Xã Cu ELang</v>
          </cell>
        </row>
        <row r="3191">
          <cell r="AU3191" t="str">
            <v>Xã Cư Êwi</v>
          </cell>
        </row>
        <row r="3192">
          <cell r="AU3192" t="str">
            <v>Xã Cư Huê</v>
          </cell>
        </row>
        <row r="3193">
          <cell r="AU3193" t="str">
            <v>Xã Cư Jang</v>
          </cell>
        </row>
        <row r="3194">
          <cell r="AU3194" t="str">
            <v>Xã Cư K Róa</v>
          </cell>
        </row>
        <row r="3195">
          <cell r="AU3195" t="str">
            <v>Xã Cư KBang</v>
          </cell>
        </row>
        <row r="3196">
          <cell r="AU3196" t="str">
            <v>Xã Cự Khê</v>
          </cell>
        </row>
        <row r="3197">
          <cell r="AU3197" t="str">
            <v>Xã Cư Klông</v>
          </cell>
        </row>
        <row r="3198">
          <cell r="AU3198" t="str">
            <v>Xã Cư Knia</v>
          </cell>
        </row>
        <row r="3199">
          <cell r="AU3199" t="str">
            <v>Xã Cư Kpô</v>
          </cell>
        </row>
        <row r="3200">
          <cell r="AU3200" t="str">
            <v>Xã Cư KTy</v>
          </cell>
        </row>
        <row r="3201">
          <cell r="AU3201" t="str">
            <v>Xã Cư Lễ</v>
          </cell>
        </row>
        <row r="3202">
          <cell r="AU3202" t="str">
            <v>Xã Cư M-gar</v>
          </cell>
        </row>
        <row r="3203">
          <cell r="AU3203" t="str">
            <v>Xã Cư M-Lan</v>
          </cell>
        </row>
        <row r="3204">
          <cell r="AU3204" t="str">
            <v>Xã Cư Mốt</v>
          </cell>
        </row>
        <row r="3205">
          <cell r="AU3205" t="str">
            <v>Xã Cư M-ta</v>
          </cell>
        </row>
        <row r="3206">
          <cell r="AU3206" t="str">
            <v>Xã Cự Nẫm</v>
          </cell>
        </row>
        <row r="3207">
          <cell r="AU3207" t="str">
            <v>Xã Cư Né</v>
          </cell>
        </row>
        <row r="3208">
          <cell r="AU3208" t="str">
            <v>Xã Cư Ni</v>
          </cell>
        </row>
        <row r="3209">
          <cell r="AU3209" t="str">
            <v>Xã Cư Pơng</v>
          </cell>
        </row>
        <row r="3210">
          <cell r="AU3210" t="str">
            <v>Xã Cư Prao</v>
          </cell>
        </row>
        <row r="3211">
          <cell r="AU3211" t="str">
            <v>Xã Cu Prong</v>
          </cell>
        </row>
        <row r="3212">
          <cell r="AU3212" t="str">
            <v>Xã Cư Pui</v>
          </cell>
        </row>
        <row r="3213">
          <cell r="AU3213" t="str">
            <v>Xã Cư Suê</v>
          </cell>
        </row>
        <row r="3214">
          <cell r="AU3214" t="str">
            <v>Xã Cự Thắng</v>
          </cell>
        </row>
        <row r="3215">
          <cell r="AU3215" t="str">
            <v>Xã Cù Vân</v>
          </cell>
        </row>
        <row r="3216">
          <cell r="AU3216" t="str">
            <v>Xã Cư Yên</v>
          </cell>
        </row>
        <row r="3217">
          <cell r="AU3217" t="str">
            <v>Xã Cửa Cạn</v>
          </cell>
        </row>
        <row r="3218">
          <cell r="AU3218" t="str">
            <v>Xã Cửa Dương</v>
          </cell>
        </row>
        <row r="3219">
          <cell r="AU3219" t="str">
            <v>Xã Cúc Đường</v>
          </cell>
        </row>
        <row r="3220">
          <cell r="AU3220" t="str">
            <v>Xã Cúc Phương</v>
          </cell>
        </row>
        <row r="3221">
          <cell r="AU3221" t="str">
            <v>Xã Cun Pheo</v>
          </cell>
        </row>
        <row r="3222">
          <cell r="AU3222" t="str">
            <v>Xã Cuối Hạ</v>
          </cell>
        </row>
        <row r="3223">
          <cell r="AU3223" t="str">
            <v>Xã Cương Chính</v>
          </cell>
        </row>
        <row r="3224">
          <cell r="AU3224" t="str">
            <v>Xã Cương Gián</v>
          </cell>
        </row>
        <row r="3225">
          <cell r="AU3225" t="str">
            <v>Xã Cường Lợi</v>
          </cell>
        </row>
        <row r="3226">
          <cell r="AU3226" t="str">
            <v>Xã Cường Lợi</v>
          </cell>
        </row>
        <row r="3227">
          <cell r="AU3227" t="str">
            <v>Xã Cương Sơn</v>
          </cell>
        </row>
        <row r="3228">
          <cell r="AU3228" t="str">
            <v>Xã Cường Thịnh</v>
          </cell>
        </row>
        <row r="3229">
          <cell r="AU3229" t="str">
            <v>Xã Cuor Đăng</v>
          </cell>
        </row>
        <row r="3230">
          <cell r="AU3230" t="str">
            <v>Xã Cuôr KNia</v>
          </cell>
        </row>
        <row r="3231">
          <cell r="AU3231" t="str">
            <v>Xã Cửu An</v>
          </cell>
        </row>
        <row r="3232">
          <cell r="AU3232" t="str">
            <v>Xã Cửu Cao</v>
          </cell>
        </row>
        <row r="3233">
          <cell r="AU3233" t="str">
            <v>Xã Đá Bạc</v>
          </cell>
        </row>
        <row r="3234">
          <cell r="AU3234" t="str">
            <v>Xã Đạ Chais</v>
          </cell>
        </row>
        <row r="3235">
          <cell r="AU3235" t="str">
            <v>Xã Đá Đỏ</v>
          </cell>
        </row>
        <row r="3236">
          <cell r="AU3236" t="str">
            <v>Xã Đạ Đờn</v>
          </cell>
        </row>
        <row r="3237">
          <cell r="AU3237" t="str">
            <v>Xã Đạ K Nàng</v>
          </cell>
        </row>
        <row r="3238">
          <cell r="AU3238" t="str">
            <v>Xã Đa Kai</v>
          </cell>
        </row>
        <row r="3239">
          <cell r="AU3239" t="str">
            <v>Xã Đạ Kho</v>
          </cell>
        </row>
        <row r="3240">
          <cell r="AU3240" t="str">
            <v>Xã Đa Kia</v>
          </cell>
        </row>
        <row r="3241">
          <cell r="AU3241" t="str">
            <v>Xã Đa Krông</v>
          </cell>
        </row>
        <row r="3242">
          <cell r="AU3242" t="str">
            <v>Xã Đạ Lây</v>
          </cell>
        </row>
        <row r="3243">
          <cell r="AU3243" t="str">
            <v>Xã Đà Loan</v>
          </cell>
        </row>
        <row r="3244">
          <cell r="AU3244" t="str">
            <v>Xã Đa Lộc</v>
          </cell>
        </row>
        <row r="3245">
          <cell r="AU3245" t="str">
            <v>Xã Đa Lộc</v>
          </cell>
        </row>
        <row r="3246">
          <cell r="AU3246" t="str">
            <v>Xã Đa Lộc</v>
          </cell>
        </row>
        <row r="3247">
          <cell r="AU3247" t="str">
            <v>Xã Đa Lộc</v>
          </cell>
        </row>
        <row r="3248">
          <cell r="AU3248" t="str">
            <v>Xã Đạ Long</v>
          </cell>
        </row>
        <row r="3249">
          <cell r="AU3249" t="str">
            <v>Xã Đạ M Rong</v>
          </cell>
        </row>
        <row r="3250">
          <cell r="AU3250" t="str">
            <v>Xã Đa Mai</v>
          </cell>
        </row>
        <row r="3251">
          <cell r="AU3251" t="str">
            <v>Xã Đa Mi</v>
          </cell>
        </row>
        <row r="3252">
          <cell r="AU3252" t="str">
            <v>Xã Đạ M-ri</v>
          </cell>
        </row>
        <row r="3253">
          <cell r="AU3253" t="str">
            <v>Xã Đạ Nhim</v>
          </cell>
        </row>
        <row r="3254">
          <cell r="AU3254" t="str">
            <v>Xã Đạ Oai</v>
          </cell>
        </row>
        <row r="3255">
          <cell r="AU3255" t="str">
            <v>Xã Đạ Pal</v>
          </cell>
        </row>
        <row r="3256">
          <cell r="AU3256" t="str">
            <v>Xã Đa Phúc</v>
          </cell>
        </row>
        <row r="3257">
          <cell r="AU3257" t="str">
            <v>Xã Đa Phước</v>
          </cell>
        </row>
        <row r="3258">
          <cell r="AU3258" t="str">
            <v>Xã Đa Phước</v>
          </cell>
        </row>
        <row r="3259">
          <cell r="AU3259" t="str">
            <v>Xã Đa Phước Hội</v>
          </cell>
        </row>
        <row r="3260">
          <cell r="AU3260" t="str">
            <v>Xã Đạ Ploa</v>
          </cell>
        </row>
        <row r="3261">
          <cell r="AU3261" t="str">
            <v>Xã Đa Quyn</v>
          </cell>
        </row>
        <row r="3262">
          <cell r="AU3262" t="str">
            <v>Xã Đạ Ròn</v>
          </cell>
        </row>
        <row r="3263">
          <cell r="AU3263" t="str">
            <v>Xã Đạ RSal</v>
          </cell>
        </row>
        <row r="3264">
          <cell r="AU3264" t="str">
            <v>Xã Đạ Sar</v>
          </cell>
        </row>
        <row r="3265">
          <cell r="AU3265" t="str">
            <v>Xã Đà Sơn</v>
          </cell>
        </row>
        <row r="3266">
          <cell r="AU3266" t="str">
            <v>Xã Đa Thông</v>
          </cell>
        </row>
        <row r="3267">
          <cell r="AU3267" t="str">
            <v>Xã Đa Tốn</v>
          </cell>
        </row>
        <row r="3268">
          <cell r="AU3268" t="str">
            <v>Xã Đạ Tồn</v>
          </cell>
        </row>
        <row r="3269">
          <cell r="AU3269" t="str">
            <v>Xã Đạ Tông</v>
          </cell>
        </row>
        <row r="3270">
          <cell r="AU3270" t="str">
            <v>Xã Dạ Trạch</v>
          </cell>
        </row>
        <row r="3271">
          <cell r="AU3271" t="str">
            <v>Xã Đà Vị</v>
          </cell>
        </row>
        <row r="3272">
          <cell r="AU3272" t="str">
            <v>Xã Đắc Pre</v>
          </cell>
        </row>
        <row r="3273">
          <cell r="AU3273" t="str">
            <v>Xã Đắc Pring</v>
          </cell>
        </row>
        <row r="3274">
          <cell r="AU3274" t="str">
            <v>Xã Đắc Sở</v>
          </cell>
        </row>
        <row r="3275">
          <cell r="AU3275" t="str">
            <v>Xã Đắc Sơn</v>
          </cell>
        </row>
        <row r="3276">
          <cell r="AU3276" t="str">
            <v>Xã Đại An</v>
          </cell>
        </row>
        <row r="3277">
          <cell r="AU3277" t="str">
            <v>Xã Đại An</v>
          </cell>
        </row>
        <row r="3278">
          <cell r="AU3278" t="str">
            <v>Xã Đại An</v>
          </cell>
        </row>
        <row r="3279">
          <cell r="AU3279" t="str">
            <v>Xã Đại An</v>
          </cell>
        </row>
        <row r="3280">
          <cell r="AU3280" t="str">
            <v>Xã Đại An</v>
          </cell>
        </row>
        <row r="3281">
          <cell r="AU3281" t="str">
            <v>Xã Đại ân 1</v>
          </cell>
        </row>
        <row r="3282">
          <cell r="AU3282" t="str">
            <v>Xã Đại Ân 2</v>
          </cell>
        </row>
        <row r="3283">
          <cell r="AU3283" t="str">
            <v>Xã Đại áng</v>
          </cell>
        </row>
        <row r="3284">
          <cell r="AU3284" t="str">
            <v>Xã Đại Bái</v>
          </cell>
        </row>
        <row r="3285">
          <cell r="AU3285" t="str">
            <v>Xã Đại Bản</v>
          </cell>
        </row>
        <row r="3286">
          <cell r="AU3286" t="str">
            <v>Xã Đại Bình</v>
          </cell>
        </row>
        <row r="3287">
          <cell r="AU3287" t="str">
            <v>Xã Đại Chánh</v>
          </cell>
        </row>
        <row r="3288">
          <cell r="AU3288" t="str">
            <v>Xã Đại Cương</v>
          </cell>
        </row>
        <row r="3289">
          <cell r="AU3289" t="str">
            <v>Xã Đại Cường</v>
          </cell>
        </row>
        <row r="3290">
          <cell r="AU3290" t="str">
            <v>Xã Đại Cường</v>
          </cell>
        </row>
        <row r="3291">
          <cell r="AU3291" t="str">
            <v>Xã Đại Điền</v>
          </cell>
        </row>
        <row r="3292">
          <cell r="AU3292" t="str">
            <v>Xã Đại Đình</v>
          </cell>
        </row>
        <row r="3293">
          <cell r="AU3293" t="str">
            <v>Xã Đại Đồng</v>
          </cell>
        </row>
        <row r="3294">
          <cell r="AU3294" t="str">
            <v>Xã Đại Đồng</v>
          </cell>
        </row>
        <row r="3295">
          <cell r="AU3295" t="str">
            <v>Xã Đại Đồng</v>
          </cell>
        </row>
        <row r="3296">
          <cell r="AU3296" t="str">
            <v>Xã Đại Đồng</v>
          </cell>
        </row>
        <row r="3297">
          <cell r="AU3297" t="str">
            <v>Xã Đại Đồng</v>
          </cell>
        </row>
        <row r="3298">
          <cell r="AU3298" t="str">
            <v>Xã Đại Đồng</v>
          </cell>
        </row>
        <row r="3299">
          <cell r="AU3299" t="str">
            <v>Xã Đại Đồng</v>
          </cell>
        </row>
        <row r="3300">
          <cell r="AU3300" t="str">
            <v>Xã Đại Đồng</v>
          </cell>
        </row>
        <row r="3301">
          <cell r="AU3301" t="str">
            <v>Xã Đại Đồng</v>
          </cell>
        </row>
        <row r="3302">
          <cell r="AU3302" t="str">
            <v>Xã Đại Đồng Thành</v>
          </cell>
        </row>
        <row r="3303">
          <cell r="AU3303" t="str">
            <v>Xã Đại Dực</v>
          </cell>
        </row>
        <row r="3304">
          <cell r="AU3304" t="str">
            <v>Xã Đại Đức</v>
          </cell>
        </row>
        <row r="3305">
          <cell r="AU3305" t="str">
            <v>Xã Đại Hà</v>
          </cell>
        </row>
        <row r="3306">
          <cell r="AU3306" t="str">
            <v>Xã Đại Hải</v>
          </cell>
        </row>
        <row r="3307">
          <cell r="AU3307" t="str">
            <v>Xã Đại Hiệp</v>
          </cell>
        </row>
        <row r="3308">
          <cell r="AU3308" t="str">
            <v>Xã Đại Hóa</v>
          </cell>
        </row>
        <row r="3309">
          <cell r="AU3309" t="str">
            <v>Xã Đại Hòa</v>
          </cell>
        </row>
        <row r="3310">
          <cell r="AU3310" t="str">
            <v>Xã Đại Hòa Lộc</v>
          </cell>
        </row>
        <row r="3311">
          <cell r="AU3311" t="str">
            <v>Xã Đại Hồng</v>
          </cell>
        </row>
        <row r="3312">
          <cell r="AU3312" t="str">
            <v>Xã Đại Hợp</v>
          </cell>
        </row>
        <row r="3313">
          <cell r="AU3313" t="str">
            <v>Xã Đại Hợp</v>
          </cell>
        </row>
        <row r="3314">
          <cell r="AU3314" t="str">
            <v>Xã Đại Hùng</v>
          </cell>
        </row>
        <row r="3315">
          <cell r="AU3315" t="str">
            <v>Xã Đại Hưng</v>
          </cell>
        </row>
        <row r="3316">
          <cell r="AU3316" t="str">
            <v>Xã Đại Hưng</v>
          </cell>
        </row>
        <row r="3317">
          <cell r="AU3317" t="str">
            <v>Xã Đại Hưng</v>
          </cell>
        </row>
        <row r="3318">
          <cell r="AU3318" t="str">
            <v>Xã Đại Lai</v>
          </cell>
        </row>
        <row r="3319">
          <cell r="AU3319" t="str">
            <v>Xã Đại Lâm</v>
          </cell>
        </row>
        <row r="3320">
          <cell r="AU3320" t="str">
            <v>Xã Đại Lãnh</v>
          </cell>
        </row>
        <row r="3321">
          <cell r="AU3321" t="str">
            <v>Xã Đại Lãnh</v>
          </cell>
        </row>
        <row r="3322">
          <cell r="AU3322" t="str">
            <v>Xã Đại Lào</v>
          </cell>
        </row>
        <row r="3323">
          <cell r="AU3323" t="str">
            <v>Xã Đại Lịch</v>
          </cell>
        </row>
        <row r="3324">
          <cell r="AU3324" t="str">
            <v>Xã Đại Lộc</v>
          </cell>
        </row>
        <row r="3325">
          <cell r="AU3325" t="str">
            <v>Xã Đại Mạch</v>
          </cell>
        </row>
        <row r="3326">
          <cell r="AU3326" t="str">
            <v>Xã Đại Minh</v>
          </cell>
        </row>
        <row r="3327">
          <cell r="AU3327" t="str">
            <v>Xã Đại Minh</v>
          </cell>
        </row>
        <row r="3328">
          <cell r="AU3328" t="str">
            <v>Xã Đại Mỗ</v>
          </cell>
        </row>
        <row r="3329">
          <cell r="AU3329" t="str">
            <v>Xã Đại Ngãi</v>
          </cell>
        </row>
        <row r="3330">
          <cell r="AU3330" t="str">
            <v>Xã Đại Nghĩa</v>
          </cell>
        </row>
        <row r="3331">
          <cell r="AU3331" t="str">
            <v>Xã Đại Nghĩa</v>
          </cell>
        </row>
        <row r="3332">
          <cell r="AU3332" t="str">
            <v>Xã Đại Phác</v>
          </cell>
        </row>
        <row r="3333">
          <cell r="AU3333" t="str">
            <v>Xã Đại Phạm</v>
          </cell>
        </row>
        <row r="3334">
          <cell r="AU3334" t="str">
            <v>Xã Đại Phong</v>
          </cell>
        </row>
        <row r="3335">
          <cell r="AU3335" t="str">
            <v>Xã Đại Phú</v>
          </cell>
        </row>
        <row r="3336">
          <cell r="AU3336" t="str">
            <v>Xã Đại Phúc</v>
          </cell>
        </row>
        <row r="3337">
          <cell r="AU3337" t="str">
            <v>Xã Đại Phước</v>
          </cell>
        </row>
        <row r="3338">
          <cell r="AU3338" t="str">
            <v>Xã Đại Phước</v>
          </cell>
        </row>
        <row r="3339">
          <cell r="AU3339" t="str">
            <v>Xã Đại Quang</v>
          </cell>
        </row>
        <row r="3340">
          <cell r="AU3340" t="str">
            <v>Xã Đại Sảo</v>
          </cell>
        </row>
        <row r="3341">
          <cell r="AU3341" t="str">
            <v>Xã Đại Sơn</v>
          </cell>
        </row>
        <row r="3342">
          <cell r="AU3342" t="str">
            <v>Xã Đại Sơn</v>
          </cell>
        </row>
        <row r="3343">
          <cell r="AU3343" t="str">
            <v>Xã Đại Sơn</v>
          </cell>
        </row>
        <row r="3344">
          <cell r="AU3344" t="str">
            <v>Xã Đại Sơn</v>
          </cell>
        </row>
        <row r="3345">
          <cell r="AU3345" t="str">
            <v>Xã Đại Tâm</v>
          </cell>
        </row>
        <row r="3346">
          <cell r="AU3346" t="str">
            <v>Xã Đại Tân</v>
          </cell>
        </row>
        <row r="3347">
          <cell r="AU3347" t="str">
            <v>Xã Đại Tập</v>
          </cell>
        </row>
        <row r="3348">
          <cell r="AU3348" t="str">
            <v>Xã Đại Thắng</v>
          </cell>
        </row>
        <row r="3349">
          <cell r="AU3349" t="str">
            <v>Xã Đại Thắng</v>
          </cell>
        </row>
        <row r="3350">
          <cell r="AU3350" t="str">
            <v>Xã Đại Thắng</v>
          </cell>
        </row>
        <row r="3351">
          <cell r="AU3351" t="str">
            <v>Xã Đại Thắng</v>
          </cell>
        </row>
        <row r="3352">
          <cell r="AU3352" t="str">
            <v>Xã Đại Thành</v>
          </cell>
        </row>
        <row r="3353">
          <cell r="AU3353" t="str">
            <v>Xã Đại Thành</v>
          </cell>
        </row>
        <row r="3354">
          <cell r="AU3354" t="str">
            <v>Xã Đại Thành</v>
          </cell>
        </row>
        <row r="3355">
          <cell r="AU3355" t="str">
            <v>Xã Đại Thành</v>
          </cell>
        </row>
        <row r="3356">
          <cell r="AU3356" t="str">
            <v>Xã Đại Thành</v>
          </cell>
        </row>
        <row r="3357">
          <cell r="AU3357" t="str">
            <v>Xã Đại Thạnh</v>
          </cell>
        </row>
        <row r="3358">
          <cell r="AU3358" t="str">
            <v>Xã Đại Thịnh</v>
          </cell>
        </row>
        <row r="3359">
          <cell r="AU3359" t="str">
            <v>Xã Đại Tiến</v>
          </cell>
        </row>
        <row r="3360">
          <cell r="AU3360" t="str">
            <v>Xã Đại Trạch</v>
          </cell>
        </row>
        <row r="3361">
          <cell r="AU3361" t="str">
            <v>Xã Đại Tự</v>
          </cell>
        </row>
        <row r="3362">
          <cell r="AU3362" t="str">
            <v>Xã Đại Xuân</v>
          </cell>
        </row>
        <row r="3363">
          <cell r="AU3363" t="str">
            <v>Xã Đài Xuyên</v>
          </cell>
        </row>
        <row r="3364">
          <cell r="AU3364" t="str">
            <v>Xã Đại Xuyên</v>
          </cell>
        </row>
        <row r="3365">
          <cell r="AU3365" t="str">
            <v>Xã Đại Yên</v>
          </cell>
        </row>
        <row r="3366">
          <cell r="AU3366" t="str">
            <v>Xã Đại Yên</v>
          </cell>
        </row>
        <row r="3367">
          <cell r="AU3367" t="str">
            <v>Xã Đắk Ang</v>
          </cell>
        </row>
        <row r="3368">
          <cell r="AU3368" t="str">
            <v>Xã Đắk Blà</v>
          </cell>
        </row>
        <row r="3369">
          <cell r="AU3369" t="str">
            <v>Xã Đắk Búk So</v>
          </cell>
        </row>
        <row r="3370">
          <cell r="AU3370" t="str">
            <v>Xã Đắk Cấm</v>
          </cell>
        </row>
        <row r="3371">
          <cell r="AU3371" t="str">
            <v>Xã Đắk Choong</v>
          </cell>
        </row>
        <row r="3372">
          <cell r="AU3372" t="str">
            <v>Xã Đăk Djrăng</v>
          </cell>
        </row>
        <row r="3373">
          <cell r="AU3373" t="str">
            <v>Xã Đắk Drô</v>
          </cell>
        </row>
        <row r="3374">
          <cell r="AU3374" t="str">
            <v>Xã Đắk DRông</v>
          </cell>
        </row>
        <row r="3375">
          <cell r="AU3375" t="str">
            <v>Xã Đắk Dục</v>
          </cell>
        </row>
        <row r="3376">
          <cell r="AU3376" t="str">
            <v>Xã Đắk Gằn</v>
          </cell>
        </row>
        <row r="3377">
          <cell r="AU3377" t="str">
            <v>Xã Đắk Ha</v>
          </cell>
        </row>
        <row r="3378">
          <cell r="AU3378" t="str">
            <v>Xã Đắk Hà</v>
          </cell>
        </row>
        <row r="3379">
          <cell r="AU3379" t="str">
            <v>Xã Đăk HLơ</v>
          </cell>
        </row>
        <row r="3380">
          <cell r="AU3380" t="str">
            <v>Xã Đăk Hoà</v>
          </cell>
        </row>
        <row r="3381">
          <cell r="AU3381" t="str">
            <v>Xã Đắk HRing</v>
          </cell>
        </row>
        <row r="3382">
          <cell r="AU3382" t="str">
            <v>Xã Đắk Kan</v>
          </cell>
        </row>
        <row r="3383">
          <cell r="AU3383" t="str">
            <v>Xã Đăk Kơ Ning</v>
          </cell>
        </row>
        <row r="3384">
          <cell r="AU3384" t="str">
            <v>Xã Đắk Kôi</v>
          </cell>
        </row>
        <row r="3385">
          <cell r="AU3385" t="str">
            <v>Xã Đak Krong</v>
          </cell>
        </row>
        <row r="3386">
          <cell r="AU3386" t="str">
            <v>Xã Đắk KRoong</v>
          </cell>
        </row>
        <row r="3387">
          <cell r="AU3387" t="str">
            <v>Xã Đắk La</v>
          </cell>
        </row>
        <row r="3388">
          <cell r="AU3388" t="str">
            <v>Xã Đắk Lao</v>
          </cell>
        </row>
        <row r="3389">
          <cell r="AU3389" t="str">
            <v>Xã Đắk Liêng</v>
          </cell>
        </row>
        <row r="3390">
          <cell r="AU3390" t="str">
            <v>Xã Đắk Long</v>
          </cell>
        </row>
        <row r="3391">
          <cell r="AU3391" t="str">
            <v>Xã Đắk Long</v>
          </cell>
        </row>
        <row r="3392">
          <cell r="AU3392" t="str">
            <v>Xã Dak Lua</v>
          </cell>
        </row>
        <row r="3393">
          <cell r="AU3393" t="str">
            <v>Xã Đắk Man</v>
          </cell>
        </row>
        <row r="3394">
          <cell r="AU3394" t="str">
            <v>Xã Dak Mang</v>
          </cell>
        </row>
        <row r="3395">
          <cell r="AU3395" t="str">
            <v>Xã Đắk Mar</v>
          </cell>
        </row>
        <row r="3396">
          <cell r="AU3396" t="str">
            <v>Xã Đắk Môl</v>
          </cell>
        </row>
        <row r="3397">
          <cell r="AU3397" t="str">
            <v>Xã Đắk Môn</v>
          </cell>
        </row>
        <row r="3398">
          <cell r="AU3398" t="str">
            <v>Xã Đắk N Drót</v>
          </cell>
        </row>
        <row r="3399">
          <cell r="AU3399" t="str">
            <v>Xã Đắk N Dung</v>
          </cell>
        </row>
        <row r="3400">
          <cell r="AU3400" t="str">
            <v>Xã Đắk Na</v>
          </cell>
        </row>
        <row r="3401">
          <cell r="AU3401" t="str">
            <v>Xã Đăk Năng</v>
          </cell>
        </row>
        <row r="3402">
          <cell r="AU3402" t="str">
            <v>Xã Đắk Nang</v>
          </cell>
        </row>
        <row r="3403">
          <cell r="AU3403" t="str">
            <v>Xã Đắk Nên</v>
          </cell>
        </row>
        <row r="3404">
          <cell r="AU3404" t="str">
            <v>Xã Đăk Ngo</v>
          </cell>
        </row>
        <row r="3405">
          <cell r="AU3405" t="str">
            <v>Xã Đắk Nhau</v>
          </cell>
        </row>
        <row r="3406">
          <cell r="AU3406" t="str">
            <v>Xã Đắk Nhoong</v>
          </cell>
        </row>
        <row r="3407">
          <cell r="AU3407" t="str">
            <v>Xã Đắk Nia</v>
          </cell>
        </row>
        <row r="3408">
          <cell r="AU3408" t="str">
            <v>Xã Đắk Nông</v>
          </cell>
        </row>
        <row r="3409">
          <cell r="AU3409" t="str">
            <v>Xã Đắk Nuê</v>
          </cell>
        </row>
        <row r="3410">
          <cell r="AU3410" t="str">
            <v>Xã Đăk Ơ</v>
          </cell>
        </row>
        <row r="3411">
          <cell r="AU3411" t="str">
            <v>Xã Đắk Pék</v>
          </cell>
        </row>
        <row r="3412">
          <cell r="AU3412" t="str">
            <v>Xã Đắk Phơi</v>
          </cell>
        </row>
        <row r="3413">
          <cell r="AU3413" t="str">
            <v>Xã Đắk Plao</v>
          </cell>
        </row>
        <row r="3414">
          <cell r="AU3414" t="str">
            <v>Xã Đăk Pling</v>
          </cell>
        </row>
        <row r="3415">
          <cell r="AU3415" t="str">
            <v>Xã Đắk Plô</v>
          </cell>
        </row>
        <row r="3416">
          <cell r="AU3416" t="str">
            <v>Xã Đắk Pne</v>
          </cell>
        </row>
        <row r="3417">
          <cell r="AU3417" t="str">
            <v>Xã Đak Pơ</v>
          </cell>
        </row>
        <row r="3418">
          <cell r="AU3418" t="str">
            <v>Xã Đăk Pơ Pho</v>
          </cell>
        </row>
        <row r="3419">
          <cell r="AU3419" t="str">
            <v>Xã Đắk PXi</v>
          </cell>
        </row>
        <row r="3420">
          <cell r="AU3420" t="str">
            <v>Xã Đắk R Măng</v>
          </cell>
        </row>
        <row r="3421">
          <cell r="AU3421" t="str">
            <v>Xã Đăk R Moan</v>
          </cell>
        </row>
        <row r="3422">
          <cell r="AU3422" t="str">
            <v>Xã Đắk Ring</v>
          </cell>
        </row>
        <row r="3423">
          <cell r="AU3423" t="str">
            <v>Xã Đắk R-La</v>
          </cell>
        </row>
        <row r="3424">
          <cell r="AU3424" t="str">
            <v>Xã Đắk Rơ Nga</v>
          </cell>
        </row>
        <row r="3425">
          <cell r="AU3425" t="str">
            <v>Xã Đắk Rơ Ông</v>
          </cell>
        </row>
        <row r="3426">
          <cell r="AU3426" t="str">
            <v>Xã Đắk Rơ Wa</v>
          </cell>
        </row>
        <row r="3427">
          <cell r="AU3427" t="str">
            <v>Xã Đăk Roong</v>
          </cell>
        </row>
        <row r="3428">
          <cell r="AU3428" t="str">
            <v>Xã Đắk R-Tíh</v>
          </cell>
        </row>
        <row r="3429">
          <cell r="AU3429" t="str">
            <v>Xã Đắk Ru</v>
          </cell>
        </row>
        <row r="3430">
          <cell r="AU3430" t="str">
            <v>Xã Đắk Ruồng</v>
          </cell>
        </row>
        <row r="3431">
          <cell r="AU3431" t="str">
            <v>Xã Đắk Sắk</v>
          </cell>
        </row>
        <row r="3432">
          <cell r="AU3432" t="str">
            <v>Xã Đắk Sao</v>
          </cell>
        </row>
        <row r="3433">
          <cell r="AU3433" t="str">
            <v>Xã Đắk Sin</v>
          </cell>
        </row>
        <row r="3434">
          <cell r="AU3434" t="str">
            <v>Xã Đăk Smar</v>
          </cell>
        </row>
        <row r="3435">
          <cell r="AU3435" t="str">
            <v>Xã Đắk Som</v>
          </cell>
        </row>
        <row r="3436">
          <cell r="AU3436" t="str">
            <v>Xã Đăk Sơmei</v>
          </cell>
        </row>
        <row r="3437">
          <cell r="AU3437" t="str">
            <v>Xã Đăk Song</v>
          </cell>
        </row>
        <row r="3438">
          <cell r="AU3438" t="str">
            <v>Xã Đắk Song</v>
          </cell>
        </row>
        <row r="3439">
          <cell r="AU3439" t="str">
            <v>Xã Đắk Sôr</v>
          </cell>
        </row>
        <row r="3440">
          <cell r="AU3440" t="str">
            <v>Xã Đắk Tăng</v>
          </cell>
        </row>
        <row r="3441">
          <cell r="AU3441" t="str">
            <v>Xã Đắk Tơ Kan</v>
          </cell>
        </row>
        <row r="3442">
          <cell r="AU3442" t="str">
            <v>Xã Đắk Tơ Lung</v>
          </cell>
        </row>
        <row r="3443">
          <cell r="AU3443" t="str">
            <v>Xã Đăk Tơ Pang</v>
          </cell>
        </row>
        <row r="3444">
          <cell r="AU3444" t="str">
            <v>Xã Đắk Tờ Re</v>
          </cell>
        </row>
        <row r="3445">
          <cell r="AU3445" t="str">
            <v>Xã Đăk Tơ Ver</v>
          </cell>
        </row>
        <row r="3446">
          <cell r="AU3446" t="str">
            <v>Xã Đắk Trăm</v>
          </cell>
        </row>
        <row r="3447">
          <cell r="AU3447" t="str">
            <v>Xã Đăk Trôi</v>
          </cell>
        </row>
        <row r="3448">
          <cell r="AU3448" t="str">
            <v>Xã Đắk Ui</v>
          </cell>
        </row>
        <row r="3449">
          <cell r="AU3449" t="str">
            <v>Xã Đắk Wer</v>
          </cell>
        </row>
        <row r="3450">
          <cell r="AU3450" t="str">
            <v>Xã Đắk Wil</v>
          </cell>
        </row>
        <row r="3451">
          <cell r="AU3451" t="str">
            <v>Xã Đắk Xú</v>
          </cell>
        </row>
        <row r="3452">
          <cell r="AU3452" t="str">
            <v>Xã Đăk Yă</v>
          </cell>
        </row>
        <row r="3453">
          <cell r="AU3453" t="str">
            <v>Xã ĐăkJơTa</v>
          </cell>
        </row>
        <row r="3454">
          <cell r="AU3454" t="str">
            <v>Xã ĐăkTaLey</v>
          </cell>
        </row>
        <row r="3455">
          <cell r="AU3455" t="str">
            <v>Xã Đầm Hà</v>
          </cell>
        </row>
        <row r="3456">
          <cell r="AU3456" t="str">
            <v>Xã Đàm Thuỷ</v>
          </cell>
        </row>
        <row r="3457">
          <cell r="AU3457" t="str">
            <v>Xã Đạm-bri</v>
          </cell>
        </row>
        <row r="3458">
          <cell r="AU3458" t="str">
            <v>Xã Dân Chủ</v>
          </cell>
        </row>
        <row r="3459">
          <cell r="AU3459" t="str">
            <v>Xã Dân Chủ</v>
          </cell>
        </row>
        <row r="3460">
          <cell r="AU3460" t="str">
            <v>Xã Dân Chủ</v>
          </cell>
        </row>
        <row r="3461">
          <cell r="AU3461" t="str">
            <v>Xã Dân Chủ</v>
          </cell>
        </row>
        <row r="3462">
          <cell r="AU3462" t="str">
            <v>Xã Dân Chủ</v>
          </cell>
        </row>
        <row r="3463">
          <cell r="AU3463" t="str">
            <v>Xã Dân Hạ</v>
          </cell>
        </row>
        <row r="3464">
          <cell r="AU3464" t="str">
            <v>Xã Đan Hà</v>
          </cell>
        </row>
        <row r="3465">
          <cell r="AU3465" t="str">
            <v>Xã Dân Hóa</v>
          </cell>
        </row>
        <row r="3466">
          <cell r="AU3466" t="str">
            <v>Xã Dân Hòa</v>
          </cell>
        </row>
        <row r="3467">
          <cell r="AU3467" t="str">
            <v>Xã Dân Hòa</v>
          </cell>
        </row>
        <row r="3468">
          <cell r="AU3468" t="str">
            <v>Xã Đan Hội</v>
          </cell>
        </row>
        <row r="3469">
          <cell r="AU3469" t="str">
            <v>Xã Dân Lực</v>
          </cell>
        </row>
        <row r="3470">
          <cell r="AU3470" t="str">
            <v>Xã Dân Lý</v>
          </cell>
        </row>
        <row r="3471">
          <cell r="AU3471" t="str">
            <v>Xã Đan Phượng</v>
          </cell>
        </row>
        <row r="3472">
          <cell r="AU3472" t="str">
            <v>Xã Đan Phượng</v>
          </cell>
        </row>
        <row r="3473">
          <cell r="AU3473" t="str">
            <v>Xã Dân Quyền</v>
          </cell>
        </row>
        <row r="3474">
          <cell r="AU3474" t="str">
            <v>Xã Dần Thàng</v>
          </cell>
        </row>
        <row r="3475">
          <cell r="AU3475" t="str">
            <v>Xã Dân Thành</v>
          </cell>
        </row>
        <row r="3476">
          <cell r="AU3476" t="str">
            <v>Xã Đan Thượng</v>
          </cell>
        </row>
        <row r="3477">
          <cell r="AU3477" t="str">
            <v>Xã Dân Tiến</v>
          </cell>
        </row>
        <row r="3478">
          <cell r="AU3478" t="str">
            <v>Xã Dân Tiến</v>
          </cell>
        </row>
        <row r="3479">
          <cell r="AU3479" t="str">
            <v>Xã Đản Ván</v>
          </cell>
        </row>
        <row r="3480">
          <cell r="AU3480" t="str">
            <v>Xã Dang</v>
          </cell>
        </row>
        <row r="3481">
          <cell r="AU3481" t="str">
            <v>Xã Đặng Cương</v>
          </cell>
        </row>
        <row r="3482">
          <cell r="AU3482" t="str">
            <v>Xã Đăng Hà</v>
          </cell>
        </row>
        <row r="3483">
          <cell r="AU3483" t="str">
            <v>Xã Đăng Hưng Phước</v>
          </cell>
        </row>
        <row r="3484">
          <cell r="AU3484" t="str">
            <v>Xã Dang Kang</v>
          </cell>
        </row>
        <row r="3485">
          <cell r="AU3485" t="str">
            <v>Xã Đặng Lễ</v>
          </cell>
        </row>
        <row r="3486">
          <cell r="AU3486" t="str">
            <v>Xã Đặng Sơn</v>
          </cell>
        </row>
        <row r="3487">
          <cell r="AU3487" t="str">
            <v>Xã Đặng Xá</v>
          </cell>
        </row>
        <row r="3488">
          <cell r="AU3488" t="str">
            <v>Xã Danh Sỹ</v>
          </cell>
        </row>
        <row r="3489">
          <cell r="AU3489" t="str">
            <v>Xã Danh Thắng</v>
          </cell>
        </row>
        <row r="3490">
          <cell r="AU3490" t="str">
            <v>Xã Đạo Đức</v>
          </cell>
        </row>
        <row r="3491">
          <cell r="AU3491" t="str">
            <v>Xã Đạo Đức</v>
          </cell>
        </row>
        <row r="3492">
          <cell r="AU3492" t="str">
            <v>Xã Đào Dương</v>
          </cell>
        </row>
        <row r="3493">
          <cell r="AU3493" t="str">
            <v>Xã Đào Hữu Cảnh</v>
          </cell>
        </row>
        <row r="3494">
          <cell r="AU3494" t="str">
            <v>Xã Đạo Lý</v>
          </cell>
        </row>
        <row r="3495">
          <cell r="AU3495" t="str">
            <v>Xã Đào Mỹ</v>
          </cell>
        </row>
        <row r="3496">
          <cell r="AU3496" t="str">
            <v>Xã Đào Ngạn</v>
          </cell>
        </row>
        <row r="3497">
          <cell r="AU3497" t="str">
            <v>Xã Đạo Nghĩa</v>
          </cell>
        </row>
        <row r="3498">
          <cell r="AU3498" t="str">
            <v>Xã Dào San</v>
          </cell>
        </row>
        <row r="3499">
          <cell r="AU3499" t="str">
            <v>Xã Đạo Thạnh</v>
          </cell>
        </row>
        <row r="3500">
          <cell r="AU3500" t="str">
            <v>Xã Đào Thịnh</v>
          </cell>
        </row>
        <row r="3501">
          <cell r="AU3501" t="str">
            <v>Xã Đạo Trù</v>
          </cell>
        </row>
        <row r="3502">
          <cell r="AU3502" t="str">
            <v>Xã Đạo Tú</v>
          </cell>
        </row>
        <row r="3503">
          <cell r="AU3503" t="str">
            <v>Xã Đào Viên</v>
          </cell>
        </row>
        <row r="3504">
          <cell r="AU3504" t="str">
            <v>Xã Đào Viên</v>
          </cell>
        </row>
        <row r="3505">
          <cell r="AU3505" t="str">
            <v>Xã Đạo Viện</v>
          </cell>
        </row>
        <row r="3506">
          <cell r="AU3506" t="str">
            <v>Xã Đào Xá</v>
          </cell>
        </row>
        <row r="3507">
          <cell r="AU3507" t="str">
            <v>Xã Đào Xá</v>
          </cell>
        </row>
        <row r="3508">
          <cell r="AU3508" t="str">
            <v>Xã Đạp Thanh</v>
          </cell>
        </row>
        <row r="3509">
          <cell r="AU3509" t="str">
            <v>Xã Đất Bằng</v>
          </cell>
        </row>
        <row r="3510">
          <cell r="AU3510" t="str">
            <v>Xã Đất Cuốc</v>
          </cell>
        </row>
        <row r="3511">
          <cell r="AU3511" t="str">
            <v>Xã Đất Mới</v>
          </cell>
        </row>
        <row r="3512">
          <cell r="AU3512" t="str">
            <v>Xã Đất Mũi</v>
          </cell>
        </row>
        <row r="3513">
          <cell r="AU3513" t="str">
            <v>Xã Dậu Dương</v>
          </cell>
        </row>
        <row r="3514">
          <cell r="AU3514" t="str">
            <v>Xã Đậu Liêu</v>
          </cell>
        </row>
        <row r="3515">
          <cell r="AU3515" t="str">
            <v>Xã Đê Ar</v>
          </cell>
        </row>
        <row r="3516">
          <cell r="AU3516" t="str">
            <v>Xã Đề Thám</v>
          </cell>
        </row>
        <row r="3517">
          <cell r="AU3517" t="str">
            <v>Xã Dền Sáng</v>
          </cell>
        </row>
        <row r="3518">
          <cell r="AU3518" t="str">
            <v>Xã Dền Thàng</v>
          </cell>
        </row>
        <row r="3519">
          <cell r="AU3519" t="str">
            <v>Xã Đèo Gia</v>
          </cell>
        </row>
        <row r="3520">
          <cell r="AU3520" t="str">
            <v>Xã Dị Chế</v>
          </cell>
        </row>
        <row r="3521">
          <cell r="AU3521" t="str">
            <v>Xã Dị Nậu</v>
          </cell>
        </row>
        <row r="3522">
          <cell r="AU3522" t="str">
            <v>Xã Dị Nậu</v>
          </cell>
        </row>
        <row r="3523">
          <cell r="AU3523" t="str">
            <v>Xã Dị Sử</v>
          </cell>
        </row>
        <row r="3524">
          <cell r="AU3524" t="str">
            <v>Xã Di Trạch</v>
          </cell>
        </row>
        <row r="3525">
          <cell r="AU3525" t="str">
            <v>Xã Địa Linh</v>
          </cell>
        </row>
        <row r="3526">
          <cell r="AU3526" t="str">
            <v>Xã Địch Giáo</v>
          </cell>
        </row>
        <row r="3527">
          <cell r="AU3527" t="str">
            <v>Xã Địch Quả</v>
          </cell>
        </row>
        <row r="3528">
          <cell r="AU3528" t="str">
            <v>Xã Điềm Hy</v>
          </cell>
        </row>
        <row r="3529">
          <cell r="AU3529" t="str">
            <v>Xã Điềm Mặc</v>
          </cell>
        </row>
        <row r="3530">
          <cell r="AU3530" t="str">
            <v>Xã Điềm Thụy</v>
          </cell>
        </row>
        <row r="3531">
          <cell r="AU3531" t="str">
            <v>Xã Diên An</v>
          </cell>
        </row>
        <row r="3532">
          <cell r="AU3532" t="str">
            <v>Xã Diễn An</v>
          </cell>
        </row>
        <row r="3533">
          <cell r="AU3533" t="str">
            <v>Xã Điện An</v>
          </cell>
        </row>
        <row r="3534">
          <cell r="AU3534" t="str">
            <v>Xã Diễn Bích</v>
          </cell>
        </row>
        <row r="3535">
          <cell r="AU3535" t="str">
            <v>Xã Diên Bình</v>
          </cell>
        </row>
        <row r="3536">
          <cell r="AU3536" t="str">
            <v>Xã Diên Bình</v>
          </cell>
        </row>
        <row r="3537">
          <cell r="AU3537" t="str">
            <v>Xã Diễn Bình</v>
          </cell>
        </row>
        <row r="3538">
          <cell r="AU3538" t="str">
            <v>Xã Diễn Cát</v>
          </cell>
        </row>
        <row r="3539">
          <cell r="AU3539" t="str">
            <v>Xã Điền Công</v>
          </cell>
        </row>
        <row r="3540">
          <cell r="AU3540" t="str">
            <v>Xã Diên Điền</v>
          </cell>
        </row>
        <row r="3541">
          <cell r="AU3541" t="str">
            <v>Xã Diễn Đoài</v>
          </cell>
        </row>
        <row r="3542">
          <cell r="AU3542" t="str">
            <v>Xã Diên Đồng</v>
          </cell>
        </row>
        <row r="3543">
          <cell r="AU3543" t="str">
            <v>Xã Diễn Đồng</v>
          </cell>
        </row>
        <row r="3544">
          <cell r="AU3544" t="str">
            <v>Xã Điện Dương</v>
          </cell>
        </row>
        <row r="3545">
          <cell r="AU3545" t="str">
            <v>Xã Điền Hạ</v>
          </cell>
        </row>
        <row r="3546">
          <cell r="AU3546" t="str">
            <v>Xã Diễn Hải</v>
          </cell>
        </row>
        <row r="3547">
          <cell r="AU3547" t="str">
            <v>Xã Điền Hải</v>
          </cell>
        </row>
        <row r="3548">
          <cell r="AU3548" t="str">
            <v>Xã Điền Hải</v>
          </cell>
        </row>
        <row r="3549">
          <cell r="AU3549" t="str">
            <v>Xã Diễn Hạnh</v>
          </cell>
        </row>
        <row r="3550">
          <cell r="AU3550" t="str">
            <v>Xã Diên Hòa</v>
          </cell>
        </row>
        <row r="3551">
          <cell r="AU3551" t="str">
            <v>Xã Diễn Hoa</v>
          </cell>
        </row>
        <row r="3552">
          <cell r="AU3552" t="str">
            <v>Xã Điền Hòa</v>
          </cell>
        </row>
        <row r="3553">
          <cell r="AU3553" t="str">
            <v>Xã Điện Hòa</v>
          </cell>
        </row>
        <row r="3554">
          <cell r="AU3554" t="str">
            <v>Xã Diễn Hoàng</v>
          </cell>
        </row>
        <row r="3555">
          <cell r="AU3555" t="str">
            <v>Xã Diên Hồng</v>
          </cell>
        </row>
        <row r="3556">
          <cell r="AU3556" t="str">
            <v>Xã Diễn Hồng</v>
          </cell>
        </row>
        <row r="3557">
          <cell r="AU3557" t="str">
            <v>Xã Điện Hồng</v>
          </cell>
        </row>
        <row r="3558">
          <cell r="AU3558" t="str">
            <v>Xã Diễn Hùng</v>
          </cell>
        </row>
        <row r="3559">
          <cell r="AU3559" t="str">
            <v>Xã Điền Hương</v>
          </cell>
        </row>
        <row r="3560">
          <cell r="AU3560" t="str">
            <v>Xã Diễn Kim</v>
          </cell>
        </row>
        <row r="3561">
          <cell r="AU3561" t="str">
            <v>Xã Diễn Kỷ</v>
          </cell>
        </row>
        <row r="3562">
          <cell r="AU3562" t="str">
            <v>Xã Diên Lạc</v>
          </cell>
        </row>
        <row r="3563">
          <cell r="AU3563" t="str">
            <v>Xã Diên Lâm</v>
          </cell>
        </row>
        <row r="3564">
          <cell r="AU3564" t="str">
            <v>Xã Diên Lãm</v>
          </cell>
        </row>
        <row r="3565">
          <cell r="AU3565" t="str">
            <v>Xã Diễn Lâm</v>
          </cell>
        </row>
        <row r="3566">
          <cell r="AU3566" t="str">
            <v>Xã Diễn Liên</v>
          </cell>
        </row>
        <row r="3567">
          <cell r="AU3567" t="str">
            <v>Xã Diên Lộc</v>
          </cell>
        </row>
        <row r="3568">
          <cell r="AU3568" t="str">
            <v>Xã Diễn Lộc</v>
          </cell>
        </row>
        <row r="3569">
          <cell r="AU3569" t="str">
            <v>Xã Điền Lộc</v>
          </cell>
        </row>
        <row r="3570">
          <cell r="AU3570" t="str">
            <v>Xã Diễn Lợi</v>
          </cell>
        </row>
        <row r="3571">
          <cell r="AU3571" t="str">
            <v>Xã Điền Lư</v>
          </cell>
        </row>
        <row r="3572">
          <cell r="AU3572" t="str">
            <v>Xã Diễn Minh</v>
          </cell>
        </row>
        <row r="3573">
          <cell r="AU3573" t="str">
            <v>Xã Điện Minh</v>
          </cell>
        </row>
        <row r="3574">
          <cell r="AU3574" t="str">
            <v>Xã Điền Môn</v>
          </cell>
        </row>
        <row r="3575">
          <cell r="AU3575" t="str">
            <v>Xã Diễn Mỹ</v>
          </cell>
        </row>
        <row r="3576">
          <cell r="AU3576" t="str">
            <v>Xã Điện Nam Bắc</v>
          </cell>
        </row>
        <row r="3577">
          <cell r="AU3577" t="str">
            <v>Xã Điện Nam Đông</v>
          </cell>
        </row>
        <row r="3578">
          <cell r="AU3578" t="str">
            <v>Xã Điện Nam Trung</v>
          </cell>
        </row>
        <row r="3579">
          <cell r="AU3579" t="str">
            <v>Xã Diễn Ngọc</v>
          </cell>
        </row>
        <row r="3580">
          <cell r="AU3580" t="str">
            <v>Xã Điện Ngọc</v>
          </cell>
        </row>
        <row r="3581">
          <cell r="AU3581" t="str">
            <v>Xã Diễn Nguyên</v>
          </cell>
        </row>
        <row r="3582">
          <cell r="AU3582" t="str">
            <v>Xã Diễn Phong</v>
          </cell>
        </row>
        <row r="3583">
          <cell r="AU3583" t="str">
            <v>Xã Điện Phong</v>
          </cell>
        </row>
        <row r="3584">
          <cell r="AU3584" t="str">
            <v>Xã Diên Phú</v>
          </cell>
        </row>
        <row r="3585">
          <cell r="AU3585" t="str">
            <v>Xã Diên Phú</v>
          </cell>
        </row>
        <row r="3586">
          <cell r="AU3586" t="str">
            <v>Xã Diễn Phú</v>
          </cell>
        </row>
        <row r="3587">
          <cell r="AU3587" t="str">
            <v>Xã Diễn Phúc</v>
          </cell>
        </row>
        <row r="3588">
          <cell r="AU3588" t="str">
            <v>Xã Diên Phước</v>
          </cell>
        </row>
        <row r="3589">
          <cell r="AU3589" t="str">
            <v>Xã Điện Phước</v>
          </cell>
        </row>
        <row r="3590">
          <cell r="AU3590" t="str">
            <v>Xã Điện Phương</v>
          </cell>
        </row>
        <row r="3591">
          <cell r="AU3591" t="str">
            <v>Xã Điện Quan</v>
          </cell>
        </row>
        <row r="3592">
          <cell r="AU3592" t="str">
            <v>Xã Diễn Quảng</v>
          </cell>
        </row>
        <row r="3593">
          <cell r="AU3593" t="str">
            <v>Xã Điền Quang</v>
          </cell>
        </row>
        <row r="3594">
          <cell r="AU3594" t="str">
            <v>Xã Điện Quang</v>
          </cell>
        </row>
        <row r="3595">
          <cell r="AU3595" t="str">
            <v>Xã Diên Sơn</v>
          </cell>
        </row>
        <row r="3596">
          <cell r="AU3596" t="str">
            <v>Xã Diên Tân</v>
          </cell>
        </row>
        <row r="3597">
          <cell r="AU3597" t="str">
            <v>Xã Diễn Tân</v>
          </cell>
        </row>
        <row r="3598">
          <cell r="AU3598" t="str">
            <v>Xã Diễn Thái</v>
          </cell>
        </row>
        <row r="3599">
          <cell r="AU3599" t="str">
            <v>Xã Diễn Thắng</v>
          </cell>
        </row>
        <row r="3600">
          <cell r="AU3600" t="str">
            <v>Xã Điện Thắng Bắc</v>
          </cell>
        </row>
        <row r="3601">
          <cell r="AU3601" t="str">
            <v>Xã Điện Thắng Nam</v>
          </cell>
        </row>
        <row r="3602">
          <cell r="AU3602" t="str">
            <v>Xã Điện Thắng Trung</v>
          </cell>
        </row>
        <row r="3603">
          <cell r="AU3603" t="str">
            <v>Xã Diên Thạnh</v>
          </cell>
        </row>
        <row r="3604">
          <cell r="AU3604" t="str">
            <v>Xã Diễn Thành</v>
          </cell>
        </row>
        <row r="3605">
          <cell r="AU3605" t="str">
            <v>Xã Diễn Tháp</v>
          </cell>
        </row>
        <row r="3606">
          <cell r="AU3606" t="str">
            <v>Xã Diễn Thịnh</v>
          </cell>
        </row>
        <row r="3607">
          <cell r="AU3607" t="str">
            <v>Xã Diên Thọ</v>
          </cell>
        </row>
        <row r="3608">
          <cell r="AU3608" t="str">
            <v>Xã Diễn Thọ</v>
          </cell>
        </row>
        <row r="3609">
          <cell r="AU3609" t="str">
            <v>Xã Điện Thọ</v>
          </cell>
        </row>
        <row r="3610">
          <cell r="AU3610" t="str">
            <v>Xã Điền Thượng</v>
          </cell>
        </row>
        <row r="3611">
          <cell r="AU3611" t="str">
            <v>Xã Điện Tiến</v>
          </cell>
        </row>
        <row r="3612">
          <cell r="AU3612" t="str">
            <v>Xã Diên Toàn</v>
          </cell>
        </row>
        <row r="3613">
          <cell r="AU3613" t="str">
            <v>Xã Diễn Trung</v>
          </cell>
        </row>
        <row r="3614">
          <cell r="AU3614" t="str">
            <v>Xã Điền Trung</v>
          </cell>
        </row>
        <row r="3615">
          <cell r="AU3615" t="str">
            <v>Xã Điện Trung</v>
          </cell>
        </row>
        <row r="3616">
          <cell r="AU3616" t="str">
            <v>Xã Diễn Trường</v>
          </cell>
        </row>
        <row r="3617">
          <cell r="AU3617" t="str">
            <v>Xã Diễn Vạn</v>
          </cell>
        </row>
        <row r="3618">
          <cell r="AU3618" t="str">
            <v>Xã Điền Xá</v>
          </cell>
        </row>
        <row r="3619">
          <cell r="AU3619" t="str">
            <v>Xã Điền Xá</v>
          </cell>
        </row>
        <row r="3620">
          <cell r="AU3620" t="str">
            <v>Xã Diên Xuân</v>
          </cell>
        </row>
        <row r="3621">
          <cell r="AU3621" t="str">
            <v>Xã Diễn Xuân</v>
          </cell>
        </row>
        <row r="3622">
          <cell r="AU3622" t="str">
            <v>Xã Diễn Yên</v>
          </cell>
        </row>
        <row r="3623">
          <cell r="AU3623" t="str">
            <v>Xã Điệp Nông</v>
          </cell>
        </row>
        <row r="3624">
          <cell r="AU3624" t="str">
            <v>Xã Điêu Lương</v>
          </cell>
        </row>
        <row r="3625">
          <cell r="AU3625" t="str">
            <v>Xã Dìn Chin</v>
          </cell>
        </row>
        <row r="3626">
          <cell r="AU3626" t="str">
            <v>Xã Định An</v>
          </cell>
        </row>
        <row r="3627">
          <cell r="AU3627" t="str">
            <v>Xã Định An</v>
          </cell>
        </row>
        <row r="3628">
          <cell r="AU3628" t="str">
            <v>Xã Định An</v>
          </cell>
        </row>
        <row r="3629">
          <cell r="AU3629" t="str">
            <v>Xã Định An</v>
          </cell>
        </row>
        <row r="3630">
          <cell r="AU3630" t="str">
            <v>Xã Định Biên</v>
          </cell>
        </row>
        <row r="3631">
          <cell r="AU3631" t="str">
            <v>Xã Định Bình</v>
          </cell>
        </row>
        <row r="3632">
          <cell r="AU3632" t="str">
            <v>Xã Định Bình</v>
          </cell>
        </row>
        <row r="3633">
          <cell r="AU3633" t="str">
            <v>Xã Đình Cao</v>
          </cell>
        </row>
        <row r="3634">
          <cell r="AU3634" t="str">
            <v>Xã Đình Chu</v>
          </cell>
        </row>
        <row r="3635">
          <cell r="AU3635" t="str">
            <v>Xã Định Công</v>
          </cell>
        </row>
        <row r="3636">
          <cell r="AU3636" t="str">
            <v>Xã Định Cư</v>
          </cell>
        </row>
        <row r="3637">
          <cell r="AU3637" t="str">
            <v>Xã Đình Dù</v>
          </cell>
        </row>
        <row r="3638">
          <cell r="AU3638" t="str">
            <v>Xã Định Hải</v>
          </cell>
        </row>
        <row r="3639">
          <cell r="AU3639" t="str">
            <v>Xã Định Hải</v>
          </cell>
        </row>
        <row r="3640">
          <cell r="AU3640" t="str">
            <v>Xã Định Hiệp</v>
          </cell>
        </row>
        <row r="3641">
          <cell r="AU3641" t="str">
            <v>Xã Định Hóa</v>
          </cell>
        </row>
        <row r="3642">
          <cell r="AU3642" t="str">
            <v>Xã Định Hòa</v>
          </cell>
        </row>
        <row r="3643">
          <cell r="AU3643" t="str">
            <v>Xã Định Hòa</v>
          </cell>
        </row>
        <row r="3644">
          <cell r="AU3644" t="str">
            <v>Xã Định Hòa</v>
          </cell>
        </row>
        <row r="3645">
          <cell r="AU3645" t="str">
            <v>Xã Định Hưng</v>
          </cell>
        </row>
        <row r="3646">
          <cell r="AU3646" t="str">
            <v>Xã Dĩnh Kế</v>
          </cell>
        </row>
        <row r="3647">
          <cell r="AU3647" t="str">
            <v>Xã Đinh Lạc</v>
          </cell>
        </row>
        <row r="3648">
          <cell r="AU3648" t="str">
            <v>Xã Đình Lập</v>
          </cell>
        </row>
        <row r="3649">
          <cell r="AU3649" t="str">
            <v>Xã Định Liên</v>
          </cell>
        </row>
        <row r="3650">
          <cell r="AU3650" t="str">
            <v>Xã Định Long</v>
          </cell>
        </row>
        <row r="3651">
          <cell r="AU3651" t="str">
            <v>Xã Đình Minh</v>
          </cell>
        </row>
        <row r="3652">
          <cell r="AU3652" t="str">
            <v>Xã Định Môn</v>
          </cell>
        </row>
        <row r="3653">
          <cell r="AU3653" t="str">
            <v>Xã Định Mỹ</v>
          </cell>
        </row>
        <row r="3654">
          <cell r="AU3654" t="str">
            <v>Xã Đình Phong</v>
          </cell>
        </row>
        <row r="3655">
          <cell r="AU3655" t="str">
            <v>Xã Đình Phùng</v>
          </cell>
        </row>
        <row r="3656">
          <cell r="AU3656" t="str">
            <v>Xã Đình Phùng</v>
          </cell>
        </row>
        <row r="3657">
          <cell r="AU3657" t="str">
            <v>Xã Đỉnh Sơn</v>
          </cell>
        </row>
        <row r="3658">
          <cell r="AU3658" t="str">
            <v>Xã Định Tân</v>
          </cell>
        </row>
        <row r="3659">
          <cell r="AU3659" t="str">
            <v>Xã Định Tăng</v>
          </cell>
        </row>
        <row r="3660">
          <cell r="AU3660" t="str">
            <v>Xã Định Thành</v>
          </cell>
        </row>
        <row r="3661">
          <cell r="AU3661" t="str">
            <v>Xã Định Thành</v>
          </cell>
        </row>
        <row r="3662">
          <cell r="AU3662" t="str">
            <v>Xã Định Thành</v>
          </cell>
        </row>
        <row r="3663">
          <cell r="AU3663" t="str">
            <v>Xã Định Thành</v>
          </cell>
        </row>
        <row r="3664">
          <cell r="AU3664" t="str">
            <v>Xã Định Thành A</v>
          </cell>
        </row>
        <row r="3665">
          <cell r="AU3665" t="str">
            <v>Xã Định Thủy</v>
          </cell>
        </row>
        <row r="3666">
          <cell r="AU3666" t="str">
            <v>Xã Định Tiến</v>
          </cell>
        </row>
        <row r="3667">
          <cell r="AU3667" t="str">
            <v>Xã Đình Tổ</v>
          </cell>
        </row>
        <row r="3668">
          <cell r="AU3668" t="str">
            <v>Xã Đinh Trang Hòa</v>
          </cell>
        </row>
        <row r="3669">
          <cell r="AU3669" t="str">
            <v>Xã Đinh Trang Thượng</v>
          </cell>
        </row>
        <row r="3670">
          <cell r="AU3670" t="str">
            <v>Xã Dĩnh Trì</v>
          </cell>
        </row>
        <row r="3671">
          <cell r="AU3671" t="str">
            <v>Xã Định Trung</v>
          </cell>
        </row>
        <row r="3672">
          <cell r="AU3672" t="str">
            <v>Xã Định Trung</v>
          </cell>
        </row>
        <row r="3673">
          <cell r="AU3673" t="str">
            <v>Xã Định Tường</v>
          </cell>
        </row>
        <row r="3674">
          <cell r="AU3674" t="str">
            <v>Xã Đinh Xá</v>
          </cell>
        </row>
        <row r="3675">
          <cell r="AU3675" t="str">
            <v>Xã Đình Xuyên</v>
          </cell>
        </row>
        <row r="3676">
          <cell r="AU3676" t="str">
            <v>Xã Định Yên</v>
          </cell>
        </row>
        <row r="3677">
          <cell r="AU3677" t="str">
            <v>Xã Dlê Yang</v>
          </cell>
        </row>
        <row r="3678">
          <cell r="AU3678" t="str">
            <v>Xã ĐLiê Ya</v>
          </cell>
        </row>
        <row r="3679">
          <cell r="AU3679" t="str">
            <v>Xã Đỗ Động</v>
          </cell>
        </row>
        <row r="3680">
          <cell r="AU3680" t="str">
            <v>Xã Đô Lương</v>
          </cell>
        </row>
        <row r="3681">
          <cell r="AU3681" t="str">
            <v>Xã Đô Lương</v>
          </cell>
        </row>
        <row r="3682">
          <cell r="AU3682" t="str">
            <v>Xã Do Nhân</v>
          </cell>
        </row>
        <row r="3683">
          <cell r="AU3683" t="str">
            <v>Xã Đỗ Sơn</v>
          </cell>
        </row>
        <row r="3684">
          <cell r="AU3684" t="str">
            <v>Xã Đô Thành</v>
          </cell>
        </row>
        <row r="3685">
          <cell r="AU3685" t="str">
            <v>Xã Đỗ Xuyên</v>
          </cell>
        </row>
        <row r="3686">
          <cell r="AU3686" t="str">
            <v>Xã Đoài Côn</v>
          </cell>
        </row>
        <row r="3687">
          <cell r="AU3687" t="str">
            <v>Xã Đoài Khôn</v>
          </cell>
        </row>
        <row r="3688">
          <cell r="AU3688" t="str">
            <v>Xã Đoan Bái</v>
          </cell>
        </row>
        <row r="3689">
          <cell r="AU3689" t="str">
            <v>Xã Đoàn Đào</v>
          </cell>
        </row>
        <row r="3690">
          <cell r="AU3690" t="str">
            <v>Xã Đoan Hạ</v>
          </cell>
        </row>
        <row r="3691">
          <cell r="AU3691" t="str">
            <v>Xã Đoan Hùng</v>
          </cell>
        </row>
        <row r="3692">
          <cell r="AU3692" t="str">
            <v>Xã Đoàn Kết</v>
          </cell>
        </row>
        <row r="3693">
          <cell r="AU3693" t="str">
            <v>Xã Đoàn Kết</v>
          </cell>
        </row>
        <row r="3694">
          <cell r="AU3694" t="str">
            <v>Xã Đoàn Kết</v>
          </cell>
        </row>
        <row r="3695">
          <cell r="AU3695" t="str">
            <v>Xã Đoàn Kết</v>
          </cell>
        </row>
        <row r="3696">
          <cell r="AU3696" t="str">
            <v>Xã Đoàn Kết</v>
          </cell>
        </row>
        <row r="3697">
          <cell r="AU3697" t="str">
            <v>Xã Đoàn Kết</v>
          </cell>
        </row>
        <row r="3698">
          <cell r="AU3698" t="str">
            <v>Xã Đoàn Kết</v>
          </cell>
        </row>
        <row r="3699">
          <cell r="AU3699" t="str">
            <v>Xã Đoàn Kết</v>
          </cell>
        </row>
        <row r="3700">
          <cell r="AU3700" t="str">
            <v>Xã Đoàn Lập</v>
          </cell>
        </row>
        <row r="3701">
          <cell r="AU3701" t="str">
            <v>Xã Đoàn Thượng</v>
          </cell>
        </row>
        <row r="3702">
          <cell r="AU3702" t="str">
            <v>Xã Đoàn Tùng</v>
          </cell>
        </row>
        <row r="3703">
          <cell r="AU3703" t="str">
            <v>Xã Đoàn Xá</v>
          </cell>
        </row>
        <row r="3704">
          <cell r="AU3704" t="str">
            <v>Xã Đốc Binh Kiều</v>
          </cell>
        </row>
        <row r="3705">
          <cell r="AU3705" t="str">
            <v>Xã Độc Lập</v>
          </cell>
        </row>
        <row r="3706">
          <cell r="AU3706" t="str">
            <v>Xã Độc Lập</v>
          </cell>
        </row>
        <row r="3707">
          <cell r="AU3707" t="str">
            <v>Xã Độc Lập</v>
          </cell>
        </row>
        <row r="3708">
          <cell r="AU3708" t="str">
            <v>Xã Đốc Tín</v>
          </cell>
        </row>
        <row r="3709">
          <cell r="AU3709" t="str">
            <v>Xã Đồi 61</v>
          </cell>
        </row>
        <row r="3710">
          <cell r="AU3710" t="str">
            <v>Xã Đội Bình</v>
          </cell>
        </row>
        <row r="3711">
          <cell r="AU3711" t="str">
            <v>Xã Đội Bình</v>
          </cell>
        </row>
        <row r="3712">
          <cell r="AU3712" t="str">
            <v>Xã Đội Cấn</v>
          </cell>
        </row>
        <row r="3713">
          <cell r="AU3713" t="str">
            <v>Xã Đội Cấn</v>
          </cell>
        </row>
        <row r="3714">
          <cell r="AU3714" t="str">
            <v>Xã Đọi Sơn</v>
          </cell>
        </row>
        <row r="3715">
          <cell r="AU3715" t="str">
            <v>Xã Dồm Cang</v>
          </cell>
        </row>
        <row r="3716">
          <cell r="AU3716" t="str">
            <v>Xã Đôn Châu</v>
          </cell>
        </row>
        <row r="3717">
          <cell r="AU3717" t="str">
            <v>Xã Đồn Đạc</v>
          </cell>
        </row>
        <row r="3718">
          <cell r="AU3718" t="str">
            <v>Xã Đôn Nhân</v>
          </cell>
        </row>
        <row r="3719">
          <cell r="AU3719" t="str">
            <v>Xã Đôn Phong</v>
          </cell>
        </row>
        <row r="3720">
          <cell r="AU3720" t="str">
            <v>Xã Đôn Phục</v>
          </cell>
        </row>
        <row r="3721">
          <cell r="AU3721" t="str">
            <v>Xã Đôn Thuận</v>
          </cell>
        </row>
        <row r="3722">
          <cell r="AU3722" t="str">
            <v>Xã Đồn Xá</v>
          </cell>
        </row>
        <row r="3723">
          <cell r="AU3723" t="str">
            <v>Xã Đôn Xuân</v>
          </cell>
        </row>
        <row r="3724">
          <cell r="AU3724" t="str">
            <v>Xã Đông</v>
          </cell>
        </row>
        <row r="3725">
          <cell r="AU3725" t="str">
            <v>Xã Đông á</v>
          </cell>
        </row>
        <row r="3726">
          <cell r="AU3726" t="str">
            <v>Xã Đông An</v>
          </cell>
        </row>
        <row r="3727">
          <cell r="AU3727" t="str">
            <v>Xã Đông Anh</v>
          </cell>
        </row>
        <row r="3728">
          <cell r="AU3728" t="str">
            <v>Xã Đông Bắc</v>
          </cell>
        </row>
        <row r="3729">
          <cell r="AU3729" t="str">
            <v>Xã Đồng Bài</v>
          </cell>
        </row>
        <row r="3730">
          <cell r="AU3730" t="str">
            <v>Xã Đồng Bẩm</v>
          </cell>
        </row>
        <row r="3731">
          <cell r="AU3731" t="str">
            <v>Xã Đồng Bảng</v>
          </cell>
        </row>
        <row r="3732">
          <cell r="AU3732" t="str">
            <v>Xã Đông Bình</v>
          </cell>
        </row>
        <row r="3733">
          <cell r="AU3733" t="str">
            <v>Xã Đông Bình</v>
          </cell>
        </row>
        <row r="3734">
          <cell r="AU3734" t="str">
            <v>Xã Đồng Bục</v>
          </cell>
        </row>
        <row r="3735">
          <cell r="AU3735" t="str">
            <v>Xã Đông Các</v>
          </cell>
        </row>
        <row r="3736">
          <cell r="AU3736" t="str">
            <v>Xã Đồng Cam</v>
          </cell>
        </row>
        <row r="3737">
          <cell r="AU3737" t="str">
            <v>Xã Đông Cao</v>
          </cell>
        </row>
        <row r="3738">
          <cell r="AU3738" t="str">
            <v>Xã Đồng Chum</v>
          </cell>
        </row>
        <row r="3739">
          <cell r="AU3739" t="str">
            <v>Xã Đông Cơ</v>
          </cell>
        </row>
        <row r="3740">
          <cell r="AU3740" t="str">
            <v>Xã Đồng Cốc</v>
          </cell>
        </row>
        <row r="3741">
          <cell r="AU3741" t="str">
            <v>Xã Đông Cuông</v>
          </cell>
        </row>
        <row r="3742">
          <cell r="AU3742" t="str">
            <v>Xã Đông Cương</v>
          </cell>
        </row>
        <row r="3743">
          <cell r="AU3743" t="str">
            <v>Xã Đông Cường</v>
          </cell>
        </row>
        <row r="3744">
          <cell r="AU3744" t="str">
            <v>Xã Đồng Cương</v>
          </cell>
        </row>
        <row r="3745">
          <cell r="AU3745" t="str">
            <v>Xã Đông Cứu</v>
          </cell>
        </row>
        <row r="3746">
          <cell r="AU3746" t="str">
            <v>Xã Đông Cửu</v>
          </cell>
        </row>
        <row r="3747">
          <cell r="AU3747" t="str">
            <v>Xã Động Đạt</v>
          </cell>
        </row>
        <row r="3748">
          <cell r="AU3748" t="str">
            <v>Xã Đông Đô</v>
          </cell>
        </row>
        <row r="3749">
          <cell r="AU3749" t="str">
            <v>Xã Đông Động</v>
          </cell>
        </row>
        <row r="3750">
          <cell r="AU3750" t="str">
            <v>Xã Đông Dư</v>
          </cell>
        </row>
        <row r="3751">
          <cell r="AU3751" t="str">
            <v>Xã Đồng Du</v>
          </cell>
        </row>
        <row r="3752">
          <cell r="AU3752" t="str">
            <v>Xã Đông Dương</v>
          </cell>
        </row>
        <row r="3753">
          <cell r="AU3753" t="str">
            <v>Xã Đồng Gia</v>
          </cell>
        </row>
        <row r="3754">
          <cell r="AU3754" t="str">
            <v>Xã Đông Giang</v>
          </cell>
        </row>
        <row r="3755">
          <cell r="AU3755" t="str">
            <v>Xã Đông Giang</v>
          </cell>
        </row>
        <row r="3756">
          <cell r="AU3756" t="str">
            <v>Xã Đồng Giáp</v>
          </cell>
        </row>
        <row r="3757">
          <cell r="AU3757" t="str">
            <v>Xã Đông Hà</v>
          </cell>
        </row>
        <row r="3758">
          <cell r="AU3758" t="str">
            <v>Xã Đông Hà</v>
          </cell>
        </row>
        <row r="3759">
          <cell r="AU3759" t="str">
            <v>Xã Đông Hà</v>
          </cell>
        </row>
        <row r="3760">
          <cell r="AU3760" t="str">
            <v>Xã Đông Hải</v>
          </cell>
        </row>
        <row r="3761">
          <cell r="AU3761" t="str">
            <v>Xã Đông Hải</v>
          </cell>
        </row>
        <row r="3762">
          <cell r="AU3762" t="str">
            <v>Xã Đông Hải</v>
          </cell>
        </row>
        <row r="3763">
          <cell r="AU3763" t="str">
            <v>Xã Đông Hải</v>
          </cell>
        </row>
        <row r="3764">
          <cell r="AU3764" t="str">
            <v>Xã Đông Hải</v>
          </cell>
        </row>
        <row r="3765">
          <cell r="AU3765" t="str">
            <v>Xã Đông Hiệp</v>
          </cell>
        </row>
        <row r="3766">
          <cell r="AU3766" t="str">
            <v>Xã Đông Hiếu</v>
          </cell>
        </row>
        <row r="3767">
          <cell r="AU3767" t="str">
            <v>Xã Đông Hoà</v>
          </cell>
        </row>
        <row r="3768">
          <cell r="AU3768" t="str">
            <v>Xã Đông Hòa</v>
          </cell>
        </row>
        <row r="3769">
          <cell r="AU3769" t="str">
            <v>Xã Đông Hòa</v>
          </cell>
        </row>
        <row r="3770">
          <cell r="AU3770" t="str">
            <v>Xã Đông Hòa</v>
          </cell>
        </row>
        <row r="3771">
          <cell r="AU3771" t="str">
            <v>Xã Đông Hòa</v>
          </cell>
        </row>
        <row r="3772">
          <cell r="AU3772" t="str">
            <v>Xã Đồng Hóa</v>
          </cell>
        </row>
        <row r="3773">
          <cell r="AU3773" t="str">
            <v>Xã Đồng Hóa</v>
          </cell>
        </row>
        <row r="3774">
          <cell r="AU3774" t="str">
            <v>Xã Đông Hòa Hiệp</v>
          </cell>
        </row>
        <row r="3775">
          <cell r="AU3775" t="str">
            <v>Xã Đông Hoàng</v>
          </cell>
        </row>
        <row r="3776">
          <cell r="AU3776" t="str">
            <v>Xã Đông Hoàng</v>
          </cell>
        </row>
        <row r="3777">
          <cell r="AU3777" t="str">
            <v>Xã Đông Hoàng</v>
          </cell>
        </row>
        <row r="3778">
          <cell r="AU3778" t="str">
            <v>Xã Đông Hội</v>
          </cell>
        </row>
        <row r="3779">
          <cell r="AU3779" t="str">
            <v>Xã Đông Hợp</v>
          </cell>
        </row>
        <row r="3780">
          <cell r="AU3780" t="str">
            <v>Xã Đồng Hợp</v>
          </cell>
        </row>
        <row r="3781">
          <cell r="AU3781" t="str">
            <v>Xã Đông Hưng</v>
          </cell>
        </row>
        <row r="3782">
          <cell r="AU3782" t="str">
            <v>Xã Đông Hưng</v>
          </cell>
        </row>
        <row r="3783">
          <cell r="AU3783" t="str">
            <v>Xã Đông Hưng</v>
          </cell>
        </row>
        <row r="3784">
          <cell r="AU3784" t="str">
            <v>Xã Đông Hưng</v>
          </cell>
        </row>
        <row r="3785">
          <cell r="AU3785" t="str">
            <v>Xã Đông Hưng</v>
          </cell>
        </row>
        <row r="3786">
          <cell r="AU3786" t="str">
            <v>Xã Đông Hưng A</v>
          </cell>
        </row>
        <row r="3787">
          <cell r="AU3787" t="str">
            <v>Xã Đông Hưng B</v>
          </cell>
        </row>
        <row r="3788">
          <cell r="AU3788" t="str">
            <v>Xã Đông Hương</v>
          </cell>
        </row>
        <row r="3789">
          <cell r="AU3789" t="str">
            <v>Xã Đồng Hướng</v>
          </cell>
        </row>
        <row r="3790">
          <cell r="AU3790" t="str">
            <v>Xã Đồng Hưu</v>
          </cell>
        </row>
        <row r="3791">
          <cell r="AU3791" t="str">
            <v>Xã Đông Huy</v>
          </cell>
        </row>
        <row r="3792">
          <cell r="AU3792" t="str">
            <v>Xã Đồng ích</v>
          </cell>
        </row>
        <row r="3793">
          <cell r="AU3793" t="str">
            <v>Xã Đông Kết</v>
          </cell>
        </row>
        <row r="3794">
          <cell r="AU3794" t="str">
            <v>Xã Đông Khê</v>
          </cell>
        </row>
        <row r="3795">
          <cell r="AU3795" t="str">
            <v>Xã Đông Khê</v>
          </cell>
        </row>
        <row r="3796">
          <cell r="AU3796" t="str">
            <v>Xã Đồng Khê</v>
          </cell>
        </row>
        <row r="3797">
          <cell r="AU3797" t="str">
            <v>Xã Đồng Kho</v>
          </cell>
        </row>
        <row r="3798">
          <cell r="AU3798" t="str">
            <v>Xã Đồng Khởi</v>
          </cell>
        </row>
        <row r="3799">
          <cell r="AU3799" t="str">
            <v>Xã Đông Kinh</v>
          </cell>
        </row>
        <row r="3800">
          <cell r="AU3800" t="str">
            <v>Xã Đông Kỳ</v>
          </cell>
        </row>
        <row r="3801">
          <cell r="AU3801" t="str">
            <v>Xã Đồng Kỳ</v>
          </cell>
        </row>
        <row r="3802">
          <cell r="AU3802" t="str">
            <v>Xã Đông La</v>
          </cell>
        </row>
        <row r="3803">
          <cell r="AU3803" t="str">
            <v>Xã Đông La</v>
          </cell>
        </row>
        <row r="3804">
          <cell r="AU3804" t="str">
            <v>Xã Đồng Lạc</v>
          </cell>
        </row>
        <row r="3805">
          <cell r="AU3805" t="str">
            <v>Xã Đồng Lạc</v>
          </cell>
        </row>
        <row r="3806">
          <cell r="AU3806" t="str">
            <v>Xã Đồng Lạc</v>
          </cell>
        </row>
        <row r="3807">
          <cell r="AU3807" t="str">
            <v>Xã Đồng Lạc</v>
          </cell>
        </row>
        <row r="3808">
          <cell r="AU3808" t="str">
            <v>Xã Đồng Lạc</v>
          </cell>
        </row>
        <row r="3809">
          <cell r="AU3809" t="str">
            <v>Xã Đồng Lạc</v>
          </cell>
        </row>
        <row r="3810">
          <cell r="AU3810" t="str">
            <v>Xã Đông Lai</v>
          </cell>
        </row>
        <row r="3811">
          <cell r="AU3811" t="str">
            <v>Xã Đông Lâm</v>
          </cell>
        </row>
        <row r="3812">
          <cell r="AU3812" t="str">
            <v>Xã Đồng Lâm</v>
          </cell>
        </row>
        <row r="3813">
          <cell r="AU3813" t="str">
            <v>Xã Động Lâm</v>
          </cell>
        </row>
        <row r="3814">
          <cell r="AU3814" t="str">
            <v>Xã Đồng Liên</v>
          </cell>
        </row>
        <row r="3815">
          <cell r="AU3815" t="str">
            <v>Xã Đông Lĩnh</v>
          </cell>
        </row>
        <row r="3816">
          <cell r="AU3816" t="str">
            <v>Xã Đông Lĩnh</v>
          </cell>
        </row>
        <row r="3817">
          <cell r="AU3817" t="str">
            <v>Xã Đông Lĩnh</v>
          </cell>
        </row>
        <row r="3818">
          <cell r="AU3818" t="str">
            <v>Xã Đông Lỗ</v>
          </cell>
        </row>
        <row r="3819">
          <cell r="AU3819" t="str">
            <v>Xã Đông Lỗ</v>
          </cell>
        </row>
        <row r="3820">
          <cell r="AU3820" t="str">
            <v>Xã Đồng Loan</v>
          </cell>
        </row>
        <row r="3821">
          <cell r="AU3821" t="str">
            <v>Xã Đồng Lộc</v>
          </cell>
        </row>
        <row r="3822">
          <cell r="AU3822" t="str">
            <v>Xã Đồng Lộc</v>
          </cell>
        </row>
        <row r="3823">
          <cell r="AU3823" t="str">
            <v>Xã Đông Lợi</v>
          </cell>
        </row>
        <row r="3824">
          <cell r="AU3824" t="str">
            <v>Xã Đồng Lợi</v>
          </cell>
        </row>
        <row r="3825">
          <cell r="AU3825" t="str">
            <v>Xã Đông Long</v>
          </cell>
        </row>
        <row r="3826">
          <cell r="AU3826" t="str">
            <v>Xã Đồng Luận</v>
          </cell>
        </row>
        <row r="3827">
          <cell r="AU3827" t="str">
            <v>Xã Đồng Lương</v>
          </cell>
        </row>
        <row r="3828">
          <cell r="AU3828" t="str">
            <v>Xã Đồng Lương</v>
          </cell>
        </row>
        <row r="3829">
          <cell r="AU3829" t="str">
            <v>Xã Đồng Lý</v>
          </cell>
        </row>
        <row r="3830">
          <cell r="AU3830" t="str">
            <v>Xã Đông Mai</v>
          </cell>
        </row>
        <row r="3831">
          <cell r="AU3831" t="str">
            <v>Xã Đồng Mai</v>
          </cell>
        </row>
        <row r="3832">
          <cell r="AU3832" t="str">
            <v>Xã Đông Minh</v>
          </cell>
        </row>
        <row r="3833">
          <cell r="AU3833" t="str">
            <v>Xã Đông Minh</v>
          </cell>
        </row>
        <row r="3834">
          <cell r="AU3834" t="str">
            <v>Xã Đông Minh</v>
          </cell>
        </row>
        <row r="3835">
          <cell r="AU3835" t="str">
            <v>Xã Đồng Minh</v>
          </cell>
        </row>
        <row r="3836">
          <cell r="AU3836" t="str">
            <v>Xã Đồng Môn</v>
          </cell>
        </row>
        <row r="3837">
          <cell r="AU3837" t="str">
            <v>Xã Đông Mỹ</v>
          </cell>
        </row>
        <row r="3838">
          <cell r="AU3838" t="str">
            <v>Xã Đông Mỹ</v>
          </cell>
        </row>
        <row r="3839">
          <cell r="AU3839" t="str">
            <v>Xã Đồng Nai</v>
          </cell>
        </row>
        <row r="3840">
          <cell r="AU3840" t="str">
            <v>Xã Đồng Nai Thượng</v>
          </cell>
        </row>
        <row r="3841">
          <cell r="AU3841" t="str">
            <v>Xã Đông Nam</v>
          </cell>
        </row>
        <row r="3842">
          <cell r="AU3842" t="str">
            <v>Xã Đông Ngạc</v>
          </cell>
        </row>
        <row r="3843">
          <cell r="AU3843" t="str">
            <v>Xã Đồng Nghê</v>
          </cell>
        </row>
        <row r="3844">
          <cell r="AU3844" t="str">
            <v>Xã Đông Ngũ</v>
          </cell>
        </row>
        <row r="3845">
          <cell r="AU3845" t="str">
            <v>Xã Đông Ninh</v>
          </cell>
        </row>
        <row r="3846">
          <cell r="AU3846" t="str">
            <v>Xã Đông Ninh</v>
          </cell>
        </row>
        <row r="3847">
          <cell r="AU3847" t="str">
            <v>Xã Đồng Nơ</v>
          </cell>
        </row>
        <row r="3848">
          <cell r="AU3848" t="str">
            <v>Xã Đông Phong</v>
          </cell>
        </row>
        <row r="3849">
          <cell r="AU3849" t="str">
            <v>Xã Đông Phong</v>
          </cell>
        </row>
        <row r="3850">
          <cell r="AU3850" t="str">
            <v>Xã Đông Phong</v>
          </cell>
        </row>
        <row r="3851">
          <cell r="AU3851" t="str">
            <v>Xã Đông Phong</v>
          </cell>
        </row>
        <row r="3852">
          <cell r="AU3852" t="str">
            <v>Xã Đồng Phong</v>
          </cell>
        </row>
        <row r="3853">
          <cell r="AU3853" t="str">
            <v>Xã Đông Phú</v>
          </cell>
        </row>
        <row r="3854">
          <cell r="AU3854" t="str">
            <v>Xã Đông Phú</v>
          </cell>
        </row>
        <row r="3855">
          <cell r="AU3855" t="str">
            <v>Xã Đông Phú</v>
          </cell>
        </row>
        <row r="3856">
          <cell r="AU3856" t="str">
            <v>Xã Đồng Phú</v>
          </cell>
        </row>
        <row r="3857">
          <cell r="AU3857" t="str">
            <v>Xã Đồng Phú</v>
          </cell>
        </row>
        <row r="3858">
          <cell r="AU3858" t="str">
            <v>Xã Đồng Phú</v>
          </cell>
        </row>
        <row r="3859">
          <cell r="AU3859" t="str">
            <v>Xã Đồng Phúc</v>
          </cell>
        </row>
        <row r="3860">
          <cell r="AU3860" t="str">
            <v>Xã Đồng Phúc</v>
          </cell>
        </row>
        <row r="3861">
          <cell r="AU3861" t="str">
            <v>Xã Đông Phước</v>
          </cell>
        </row>
        <row r="3862">
          <cell r="AU3862" t="str">
            <v>Xã Đông Phước A</v>
          </cell>
        </row>
        <row r="3863">
          <cell r="AU3863" t="str">
            <v>Xã Đông Phương</v>
          </cell>
        </row>
        <row r="3864">
          <cell r="AU3864" t="str">
            <v>Xã Đông Phương</v>
          </cell>
        </row>
        <row r="3865">
          <cell r="AU3865" t="str">
            <v>Xã Đông Phương Yên</v>
          </cell>
        </row>
        <row r="3866">
          <cell r="AU3866" t="str">
            <v>Xã Đông Quan</v>
          </cell>
        </row>
        <row r="3867">
          <cell r="AU3867" t="str">
            <v>Xã Động Quan</v>
          </cell>
        </row>
        <row r="3868">
          <cell r="AU3868" t="str">
            <v>Xã Đông Quang</v>
          </cell>
        </row>
        <row r="3869">
          <cell r="AU3869" t="str">
            <v>Xã Đông Quang</v>
          </cell>
        </row>
        <row r="3870">
          <cell r="AU3870" t="str">
            <v>Xã Đông Quang</v>
          </cell>
        </row>
        <row r="3871">
          <cell r="AU3871" t="str">
            <v>Xã Đồng Quang</v>
          </cell>
        </row>
        <row r="3872">
          <cell r="AU3872" t="str">
            <v>Xã Đồng Quang</v>
          </cell>
        </row>
        <row r="3873">
          <cell r="AU3873" t="str">
            <v>Xã Đồng Quế</v>
          </cell>
        </row>
        <row r="3874">
          <cell r="AU3874" t="str">
            <v>Xã Đông Quí</v>
          </cell>
        </row>
        <row r="3875">
          <cell r="AU3875" t="str">
            <v>Xã Đồng Quý</v>
          </cell>
        </row>
        <row r="3876">
          <cell r="AU3876" t="str">
            <v>Xã Đồng Rui</v>
          </cell>
        </row>
        <row r="3877">
          <cell r="AU3877" t="str">
            <v>Xã Đồng Ruộng</v>
          </cell>
        </row>
        <row r="3878">
          <cell r="AU3878" t="str">
            <v>Xã Đông Sang</v>
          </cell>
        </row>
        <row r="3879">
          <cell r="AU3879" t="str">
            <v>Xã Đông Sơn</v>
          </cell>
        </row>
        <row r="3880">
          <cell r="AU3880" t="str">
            <v>Xã Đông Sơn</v>
          </cell>
        </row>
        <row r="3881">
          <cell r="AU3881" t="str">
            <v>Xã Đông Sơn</v>
          </cell>
        </row>
        <row r="3882">
          <cell r="AU3882" t="str">
            <v>Xã Đông Sơn</v>
          </cell>
        </row>
        <row r="3883">
          <cell r="AU3883" t="str">
            <v>Xã Đông Sơn</v>
          </cell>
        </row>
        <row r="3884">
          <cell r="AU3884" t="str">
            <v>Xã Đông Sơn</v>
          </cell>
        </row>
        <row r="3885">
          <cell r="AU3885" t="str">
            <v>Xã Đông Sơn</v>
          </cell>
        </row>
        <row r="3886">
          <cell r="AU3886" t="str">
            <v>Xã Đồng Sơn</v>
          </cell>
        </row>
        <row r="3887">
          <cell r="AU3887" t="str">
            <v>Xã Đồng Sơn</v>
          </cell>
        </row>
        <row r="3888">
          <cell r="AU3888" t="str">
            <v>Xã Đồng Sơn</v>
          </cell>
        </row>
        <row r="3889">
          <cell r="AU3889" t="str">
            <v>Xã Đồng Sơn</v>
          </cell>
        </row>
        <row r="3890">
          <cell r="AU3890" t="str">
            <v>Xã Đồng Sơn</v>
          </cell>
        </row>
        <row r="3891">
          <cell r="AU3891" t="str">
            <v>Xã Đồng Tâm</v>
          </cell>
        </row>
        <row r="3892">
          <cell r="AU3892" t="str">
            <v>Xã Đồng Tâm</v>
          </cell>
        </row>
        <row r="3893">
          <cell r="AU3893" t="str">
            <v>Xã Đồng Tâm</v>
          </cell>
        </row>
        <row r="3894">
          <cell r="AU3894" t="str">
            <v>Xã Đồng Tâm</v>
          </cell>
        </row>
        <row r="3895">
          <cell r="AU3895" t="str">
            <v>Xã Đồng Tâm</v>
          </cell>
        </row>
        <row r="3896">
          <cell r="AU3896" t="str">
            <v>Xã Đồng Tâm</v>
          </cell>
        </row>
        <row r="3897">
          <cell r="AU3897" t="str">
            <v>Xã Đông Tân</v>
          </cell>
        </row>
        <row r="3898">
          <cell r="AU3898" t="str">
            <v>Xã Đông Tân</v>
          </cell>
        </row>
        <row r="3899">
          <cell r="AU3899" t="str">
            <v>Xã Đồng Tân</v>
          </cell>
        </row>
        <row r="3900">
          <cell r="AU3900" t="str">
            <v>Xã Đồng Tân</v>
          </cell>
        </row>
        <row r="3901">
          <cell r="AU3901" t="str">
            <v>Xã Đồng Tân</v>
          </cell>
        </row>
        <row r="3902">
          <cell r="AU3902" t="str">
            <v>Xã Đông Tảo</v>
          </cell>
        </row>
        <row r="3903">
          <cell r="AU3903" t="str">
            <v>Xã Đông Thái</v>
          </cell>
        </row>
        <row r="3904">
          <cell r="AU3904" t="str">
            <v>Xã Đồng Thái</v>
          </cell>
        </row>
        <row r="3905">
          <cell r="AU3905" t="str">
            <v>Xã Đồng Thái</v>
          </cell>
        </row>
        <row r="3906">
          <cell r="AU3906" t="str">
            <v>Xã Đồng Than</v>
          </cell>
        </row>
        <row r="3907">
          <cell r="AU3907" t="str">
            <v>Xã Đông Thắng</v>
          </cell>
        </row>
        <row r="3908">
          <cell r="AU3908" t="str">
            <v>Xã Đồng Thắng</v>
          </cell>
        </row>
        <row r="3909">
          <cell r="AU3909" t="str">
            <v>Xã Đồng Thắng</v>
          </cell>
        </row>
        <row r="3910">
          <cell r="AU3910" t="str">
            <v>Xã Đông Thanh</v>
          </cell>
        </row>
        <row r="3911">
          <cell r="AU3911" t="str">
            <v>Xã Đông Thanh</v>
          </cell>
        </row>
        <row r="3912">
          <cell r="AU3912" t="str">
            <v>Xã Đông Thành</v>
          </cell>
        </row>
        <row r="3913">
          <cell r="AU3913" t="str">
            <v>Xã Đông Thành</v>
          </cell>
        </row>
        <row r="3914">
          <cell r="AU3914" t="str">
            <v>Xã Đông Thành</v>
          </cell>
        </row>
        <row r="3915">
          <cell r="AU3915" t="str">
            <v>Xã Đông Thạnh</v>
          </cell>
        </row>
        <row r="3916">
          <cell r="AU3916" t="str">
            <v>Xã Đông Thạnh</v>
          </cell>
        </row>
        <row r="3917">
          <cell r="AU3917" t="str">
            <v>Xã Đông Thạnh</v>
          </cell>
        </row>
        <row r="3918">
          <cell r="AU3918" t="str">
            <v>Xã Đông Thạnh</v>
          </cell>
        </row>
        <row r="3919">
          <cell r="AU3919" t="str">
            <v>Xã Đông Thạnh</v>
          </cell>
        </row>
        <row r="3920">
          <cell r="AU3920" t="str">
            <v>Xã Đồng Thanh</v>
          </cell>
        </row>
        <row r="3921">
          <cell r="AU3921" t="str">
            <v>Xã Đồng Thanh</v>
          </cell>
        </row>
        <row r="3922">
          <cell r="AU3922" t="str">
            <v>Xã Đồng Thành</v>
          </cell>
        </row>
        <row r="3923">
          <cell r="AU3923" t="str">
            <v>Xã Đồng Thạnh</v>
          </cell>
        </row>
        <row r="3924">
          <cell r="AU3924" t="str">
            <v>Xã Đồng Tháp</v>
          </cell>
        </row>
        <row r="3925">
          <cell r="AU3925" t="str">
            <v>Xã Đông Thịnh</v>
          </cell>
        </row>
        <row r="3926">
          <cell r="AU3926" t="str">
            <v>Xã Đồng Thịnh</v>
          </cell>
        </row>
        <row r="3927">
          <cell r="AU3927" t="str">
            <v>Xã Đồng Thịnh</v>
          </cell>
        </row>
        <row r="3928">
          <cell r="AU3928" t="str">
            <v>Xã Đồng Thịnh</v>
          </cell>
        </row>
        <row r="3929">
          <cell r="AU3929" t="str">
            <v>Xã Đồng Thịnh</v>
          </cell>
        </row>
        <row r="3930">
          <cell r="AU3930" t="str">
            <v>Xã Đông Thọ</v>
          </cell>
        </row>
        <row r="3931">
          <cell r="AU3931" t="str">
            <v>Xã Đông Thọ</v>
          </cell>
        </row>
        <row r="3932">
          <cell r="AU3932" t="str">
            <v>Xã Đông Thọ</v>
          </cell>
        </row>
        <row r="3933">
          <cell r="AU3933" t="str">
            <v>Xã Đông Thới</v>
          </cell>
        </row>
        <row r="3934">
          <cell r="AU3934" t="str">
            <v>Xã Đông Thuận</v>
          </cell>
        </row>
        <row r="3935">
          <cell r="AU3935" t="str">
            <v>Xã Đông Tiến</v>
          </cell>
        </row>
        <row r="3936">
          <cell r="AU3936" t="str">
            <v>Xã Đông Tiến</v>
          </cell>
        </row>
        <row r="3937">
          <cell r="AU3937" t="str">
            <v>Xã Đông Tiến</v>
          </cell>
        </row>
        <row r="3938">
          <cell r="AU3938" t="str">
            <v>Xã Đồng Tiến</v>
          </cell>
        </row>
        <row r="3939">
          <cell r="AU3939" t="str">
            <v>Xã Đồng Tiến</v>
          </cell>
        </row>
        <row r="3940">
          <cell r="AU3940" t="str">
            <v>Xã Đồng Tiến</v>
          </cell>
        </row>
        <row r="3941">
          <cell r="AU3941" t="str">
            <v>Xã Đồng Tiến</v>
          </cell>
        </row>
        <row r="3942">
          <cell r="AU3942" t="str">
            <v>Xã Đồng Tiến</v>
          </cell>
        </row>
        <row r="3943">
          <cell r="AU3943" t="str">
            <v>Xã Đồng Tiến</v>
          </cell>
        </row>
        <row r="3944">
          <cell r="AU3944" t="str">
            <v>Xã Đồng Tiến</v>
          </cell>
        </row>
        <row r="3945">
          <cell r="AU3945" t="str">
            <v>Xã Đồng Tiến</v>
          </cell>
        </row>
        <row r="3946">
          <cell r="AU3946" t="str">
            <v>Xã Đồng Tiến</v>
          </cell>
        </row>
        <row r="3947">
          <cell r="AU3947" t="str">
            <v>Xã Đồng Tiến</v>
          </cell>
        </row>
        <row r="3948">
          <cell r="AU3948" t="str">
            <v>Xã Đồng Tĩnh</v>
          </cell>
        </row>
        <row r="3949">
          <cell r="AU3949" t="str">
            <v>Xã Đông Trà</v>
          </cell>
        </row>
        <row r="3950">
          <cell r="AU3950" t="str">
            <v>Xã Đồng Trạch</v>
          </cell>
        </row>
        <row r="3951">
          <cell r="AU3951" t="str">
            <v>Xã Đồng Trúc</v>
          </cell>
        </row>
        <row r="3952">
          <cell r="AU3952" t="str">
            <v>Xã Đông Trung</v>
          </cell>
        </row>
        <row r="3953">
          <cell r="AU3953" t="str">
            <v>Xã Đồng Tuyển</v>
          </cell>
        </row>
        <row r="3954">
          <cell r="AU3954" t="str">
            <v>Xã Đông Văn</v>
          </cell>
        </row>
        <row r="3955">
          <cell r="AU3955" t="str">
            <v>Xã Đồng Văn</v>
          </cell>
        </row>
        <row r="3956">
          <cell r="AU3956" t="str">
            <v>Xã Đồng Văn</v>
          </cell>
        </row>
        <row r="3957">
          <cell r="AU3957" t="str">
            <v>Xã Đồng Văn</v>
          </cell>
        </row>
        <row r="3958">
          <cell r="AU3958" t="str">
            <v>Xã Đồng Văn</v>
          </cell>
        </row>
        <row r="3959">
          <cell r="AU3959" t="str">
            <v>Xã Đồng Văn</v>
          </cell>
        </row>
        <row r="3960">
          <cell r="AU3960" t="str">
            <v>Xã Đồng Việt</v>
          </cell>
        </row>
        <row r="3961">
          <cell r="AU3961" t="str">
            <v>Xã Đông Vinh</v>
          </cell>
        </row>
        <row r="3962">
          <cell r="AU3962" t="str">
            <v>Xã Đông Vinh</v>
          </cell>
        </row>
        <row r="3963">
          <cell r="AU3963" t="str">
            <v>Xã Đồng Vương</v>
          </cell>
        </row>
        <row r="3964">
          <cell r="AU3964" t="str">
            <v>Xã Đông Xá</v>
          </cell>
        </row>
        <row r="3965">
          <cell r="AU3965" t="str">
            <v>Xã Đông Xá</v>
          </cell>
        </row>
        <row r="3966">
          <cell r="AU3966" t="str">
            <v>Xã Đổng Xá</v>
          </cell>
        </row>
        <row r="3967">
          <cell r="AU3967" t="str">
            <v>Xã Đông Xuân</v>
          </cell>
        </row>
        <row r="3968">
          <cell r="AU3968" t="str">
            <v>Xã Đông Xuân</v>
          </cell>
        </row>
        <row r="3969">
          <cell r="AU3969" t="str">
            <v>Xã Đông Xuân</v>
          </cell>
        </row>
        <row r="3970">
          <cell r="AU3970" t="str">
            <v>Xã Đông Xuân</v>
          </cell>
        </row>
        <row r="3971">
          <cell r="AU3971" t="str">
            <v>Xã Đồng Xuân</v>
          </cell>
        </row>
        <row r="3972">
          <cell r="AU3972" t="str">
            <v>Xã Đông Xuyên</v>
          </cell>
        </row>
        <row r="3973">
          <cell r="AU3973" t="str">
            <v>Xã Đông Xuyên</v>
          </cell>
        </row>
        <row r="3974">
          <cell r="AU3974" t="str">
            <v>Xã Đồng ý</v>
          </cell>
        </row>
        <row r="3975">
          <cell r="AU3975" t="str">
            <v>Xã Đông Yên</v>
          </cell>
        </row>
        <row r="3976">
          <cell r="AU3976" t="str">
            <v>Xã Đông Yên</v>
          </cell>
        </row>
        <row r="3977">
          <cell r="AU3977" t="str">
            <v>Xã Đông Yên</v>
          </cell>
        </row>
        <row r="3978">
          <cell r="AU3978" t="str">
            <v>Xã Đồng Yên</v>
          </cell>
        </row>
        <row r="3979">
          <cell r="AU3979" t="str">
            <v>Xã ĐôngViên</v>
          </cell>
        </row>
        <row r="3980">
          <cell r="AU3980" t="str">
            <v>Xã Đoọc Mạy</v>
          </cell>
        </row>
        <row r="3981">
          <cell r="AU3981" t="str">
            <v>Xã Dray Bhăng</v>
          </cell>
        </row>
        <row r="3982">
          <cell r="AU3982" t="str">
            <v>Xã Dray Sáp</v>
          </cell>
        </row>
        <row r="3983">
          <cell r="AU3983" t="str">
            <v>Xã Du Già</v>
          </cell>
        </row>
        <row r="3984">
          <cell r="AU3984" t="str">
            <v>Xã Du Lễ</v>
          </cell>
        </row>
        <row r="3985">
          <cell r="AU3985" t="str">
            <v>Xã Đú Sáng</v>
          </cell>
        </row>
        <row r="3986">
          <cell r="AU3986" t="str">
            <v>Xã Du Tiến</v>
          </cell>
        </row>
        <row r="3987">
          <cell r="AU3987" t="str">
            <v>Xã Đứa Mòn</v>
          </cell>
        </row>
        <row r="3988">
          <cell r="AU3988" t="str">
            <v>Xã Đức An</v>
          </cell>
        </row>
        <row r="3989">
          <cell r="AU3989" t="str">
            <v>Xã Đức Bác</v>
          </cell>
        </row>
        <row r="3990">
          <cell r="AU3990" t="str">
            <v>Xã Đức Bình</v>
          </cell>
        </row>
        <row r="3991">
          <cell r="AU3991" t="str">
            <v>Xã Đức Bình Đông</v>
          </cell>
        </row>
        <row r="3992">
          <cell r="AU3992" t="str">
            <v>Xã Đức Bình Tây</v>
          </cell>
        </row>
        <row r="3993">
          <cell r="AU3993" t="str">
            <v>Xã Đức Bồng</v>
          </cell>
        </row>
        <row r="3994">
          <cell r="AU3994" t="str">
            <v>Xã Đức Chánh</v>
          </cell>
        </row>
        <row r="3995">
          <cell r="AU3995" t="str">
            <v>Xã Đức Châu</v>
          </cell>
        </row>
        <row r="3996">
          <cell r="AU3996" t="str">
            <v>Xã Đức Chính</v>
          </cell>
        </row>
        <row r="3997">
          <cell r="AU3997" t="str">
            <v>Xã Đức Chính</v>
          </cell>
        </row>
        <row r="3998">
          <cell r="AU3998" t="str">
            <v>Xã Đức Chính</v>
          </cell>
        </row>
        <row r="3999">
          <cell r="AU3999" t="str">
            <v>Xã Đức Đồng</v>
          </cell>
        </row>
        <row r="4000">
          <cell r="AU4000" t="str">
            <v>Xã Đức Dũng</v>
          </cell>
        </row>
        <row r="4001">
          <cell r="AU4001" t="str">
            <v>Xã Đức Giang</v>
          </cell>
        </row>
        <row r="4002">
          <cell r="AU4002" t="str">
            <v>Xã Đức Giang</v>
          </cell>
        </row>
        <row r="4003">
          <cell r="AU4003" t="str">
            <v>Xã Đức Giang</v>
          </cell>
        </row>
        <row r="4004">
          <cell r="AU4004" t="str">
            <v>Xã Đức Hạnh</v>
          </cell>
        </row>
        <row r="4005">
          <cell r="AU4005" t="str">
            <v>Xã Đức Hạnh</v>
          </cell>
        </row>
        <row r="4006">
          <cell r="AU4006" t="str">
            <v>Xã Đức Hạnh</v>
          </cell>
        </row>
        <row r="4007">
          <cell r="AU4007" t="str">
            <v>Xã Đức Hiệp</v>
          </cell>
        </row>
        <row r="4008">
          <cell r="AU4008" t="str">
            <v>Xã Đức Hoà</v>
          </cell>
        </row>
        <row r="4009">
          <cell r="AU4009" t="str">
            <v>Xã Đức Hóa</v>
          </cell>
        </row>
        <row r="4010">
          <cell r="AU4010" t="str">
            <v>Xã Đức Hòa</v>
          </cell>
        </row>
        <row r="4011">
          <cell r="AU4011" t="str">
            <v>Xã Đức Hòa</v>
          </cell>
        </row>
        <row r="4012">
          <cell r="AU4012" t="str">
            <v>Xã Đức Hòa Đông</v>
          </cell>
        </row>
        <row r="4013">
          <cell r="AU4013" t="str">
            <v>Xã Đức Hòa Hạ</v>
          </cell>
        </row>
        <row r="4014">
          <cell r="AU4014" t="str">
            <v>Xã Đức Hòa Thượng</v>
          </cell>
        </row>
        <row r="4015">
          <cell r="AU4015" t="str">
            <v>Xã Đức Hồng</v>
          </cell>
        </row>
        <row r="4016">
          <cell r="AU4016" t="str">
            <v>Xã Đức Hợp</v>
          </cell>
        </row>
        <row r="4017">
          <cell r="AU4017" t="str">
            <v>Xã Đức Hương</v>
          </cell>
        </row>
        <row r="4018">
          <cell r="AU4018" t="str">
            <v>Xã Đức La</v>
          </cell>
        </row>
        <row r="4019">
          <cell r="AU4019" t="str">
            <v>Xã Đức Lạc</v>
          </cell>
        </row>
        <row r="4020">
          <cell r="AU4020" t="str">
            <v>Xã Đức Lâm</v>
          </cell>
        </row>
        <row r="4021">
          <cell r="AU4021" t="str">
            <v>Xã Đức Lân</v>
          </cell>
        </row>
        <row r="4022">
          <cell r="AU4022" t="str">
            <v>Xã Đức Lạng</v>
          </cell>
        </row>
        <row r="4023">
          <cell r="AU4023" t="str">
            <v>Xã Đức Lập</v>
          </cell>
        </row>
        <row r="4024">
          <cell r="AU4024" t="str">
            <v>Xã Đức Lập Hạ</v>
          </cell>
        </row>
        <row r="4025">
          <cell r="AU4025" t="str">
            <v>Xã Đức Lập Thượng</v>
          </cell>
        </row>
        <row r="4026">
          <cell r="AU4026" t="str">
            <v>Xã Đức Liên</v>
          </cell>
        </row>
        <row r="4027">
          <cell r="AU4027" t="str">
            <v>Xã Đức Liễu</v>
          </cell>
        </row>
        <row r="4028">
          <cell r="AU4028" t="str">
            <v>Xã Đức Lĩnh</v>
          </cell>
        </row>
        <row r="4029">
          <cell r="AU4029" t="str">
            <v>Xã Đức Lợi</v>
          </cell>
        </row>
        <row r="4030">
          <cell r="AU4030" t="str">
            <v>Xã Đức Long</v>
          </cell>
        </row>
        <row r="4031">
          <cell r="AU4031" t="str">
            <v>Xã Đức Long</v>
          </cell>
        </row>
        <row r="4032">
          <cell r="AU4032" t="str">
            <v>Xã Đức Long</v>
          </cell>
        </row>
        <row r="4033">
          <cell r="AU4033" t="str">
            <v>Xã Đức Long</v>
          </cell>
        </row>
        <row r="4034">
          <cell r="AU4034" t="str">
            <v>Xã Đức Long</v>
          </cell>
        </row>
        <row r="4035">
          <cell r="AU4035" t="str">
            <v>Xã Đức Lương</v>
          </cell>
        </row>
        <row r="4036">
          <cell r="AU4036" t="str">
            <v>Xã Đức Lý</v>
          </cell>
        </row>
        <row r="4037">
          <cell r="AU4037" t="str">
            <v>Xã Đức Mạnh</v>
          </cell>
        </row>
        <row r="4038">
          <cell r="AU4038" t="str">
            <v>Xã Đức Minh</v>
          </cell>
        </row>
        <row r="4039">
          <cell r="AU4039" t="str">
            <v>Xã Đức Minh</v>
          </cell>
        </row>
        <row r="4040">
          <cell r="AU4040" t="str">
            <v>Xã Đức Mỹ</v>
          </cell>
        </row>
        <row r="4041">
          <cell r="AU4041" t="str">
            <v>Xã Đức Nhân</v>
          </cell>
        </row>
        <row r="4042">
          <cell r="AU4042" t="str">
            <v>Xã Đức Nhuận</v>
          </cell>
        </row>
        <row r="4043">
          <cell r="AU4043" t="str">
            <v>Xã Đức Ninh</v>
          </cell>
        </row>
        <row r="4044">
          <cell r="AU4044" t="str">
            <v>Xã Đức Ninh</v>
          </cell>
        </row>
        <row r="4045">
          <cell r="AU4045" t="str">
            <v>Xã Đức Phổ</v>
          </cell>
        </row>
        <row r="4046">
          <cell r="AU4046" t="str">
            <v>Xã Đức Phong</v>
          </cell>
        </row>
        <row r="4047">
          <cell r="AU4047" t="str">
            <v>Xã Đức Phú</v>
          </cell>
        </row>
        <row r="4048">
          <cell r="AU4048" t="str">
            <v>Xã Đức Phú</v>
          </cell>
        </row>
        <row r="4049">
          <cell r="AU4049" t="str">
            <v>Xã Đức Quang</v>
          </cell>
        </row>
        <row r="4050">
          <cell r="AU4050" t="str">
            <v>Xã Đức Quang</v>
          </cell>
        </row>
        <row r="4051">
          <cell r="AU4051" t="str">
            <v>Xã Đức Sơn</v>
          </cell>
        </row>
        <row r="4052">
          <cell r="AU4052" t="str">
            <v>Xã Đức Tân</v>
          </cell>
        </row>
        <row r="4053">
          <cell r="AU4053" t="str">
            <v>Xã Đức Tân</v>
          </cell>
        </row>
        <row r="4054">
          <cell r="AU4054" t="str">
            <v>Xã Đức Tân</v>
          </cell>
        </row>
        <row r="4055">
          <cell r="AU4055" t="str">
            <v>Xã Đức Thắng</v>
          </cell>
        </row>
        <row r="4056">
          <cell r="AU4056" t="str">
            <v>Xã Đức Thắng</v>
          </cell>
        </row>
        <row r="4057">
          <cell r="AU4057" t="str">
            <v>Xã Đức Thắng</v>
          </cell>
        </row>
        <row r="4058">
          <cell r="AU4058" t="str">
            <v>Xã Đức Thanh</v>
          </cell>
        </row>
        <row r="4059">
          <cell r="AU4059" t="str">
            <v>Xã Đức Thành</v>
          </cell>
        </row>
        <row r="4060">
          <cell r="AU4060" t="str">
            <v>Xã Đức Thạnh</v>
          </cell>
        </row>
        <row r="4061">
          <cell r="AU4061" t="str">
            <v>Xã Đức Thịnh</v>
          </cell>
        </row>
        <row r="4062">
          <cell r="AU4062" t="str">
            <v>Xã Đức Thông</v>
          </cell>
        </row>
        <row r="4063">
          <cell r="AU4063" t="str">
            <v>Xã Đức Thuận</v>
          </cell>
        </row>
        <row r="4064">
          <cell r="AU4064" t="str">
            <v>Xã Đức Thuận</v>
          </cell>
        </row>
        <row r="4065">
          <cell r="AU4065" t="str">
            <v>Xã Đức Thượng</v>
          </cell>
        </row>
        <row r="4066">
          <cell r="AU4066" t="str">
            <v>Xã Đức Thủy</v>
          </cell>
        </row>
        <row r="4067">
          <cell r="AU4067" t="str">
            <v>Xã Đức Tín</v>
          </cell>
        </row>
        <row r="4068">
          <cell r="AU4068" t="str">
            <v>Xã Đức Trạch</v>
          </cell>
        </row>
        <row r="4069">
          <cell r="AU4069" t="str">
            <v>Xã Dục Tú</v>
          </cell>
        </row>
        <row r="4070">
          <cell r="AU4070" t="str">
            <v>Xã Đức Tùng</v>
          </cell>
        </row>
        <row r="4071">
          <cell r="AU4071" t="str">
            <v>Xã Đức Vân</v>
          </cell>
        </row>
        <row r="4072">
          <cell r="AU4072" t="str">
            <v>Xã Đức Vĩnh</v>
          </cell>
        </row>
        <row r="4073">
          <cell r="AU4073" t="str">
            <v>Xã Đức Xuân</v>
          </cell>
        </row>
        <row r="4074">
          <cell r="AU4074" t="str">
            <v>Xã Đức Xuân</v>
          </cell>
        </row>
        <row r="4075">
          <cell r="AU4075" t="str">
            <v>Xã Đức Xuân</v>
          </cell>
        </row>
        <row r="4076">
          <cell r="AU4076" t="str">
            <v>Xã Đức Xương</v>
          </cell>
        </row>
        <row r="4077">
          <cell r="AU4077" t="str">
            <v>Xã Đức Xuyên</v>
          </cell>
        </row>
        <row r="4078">
          <cell r="AU4078" t="str">
            <v>Xã Dực Yên</v>
          </cell>
        </row>
        <row r="4079">
          <cell r="AU4079" t="str">
            <v>Xã Đức Yên</v>
          </cell>
        </row>
        <row r="4080">
          <cell r="AU4080" t="str">
            <v>Xã Dun</v>
          </cell>
        </row>
        <row r="4081">
          <cell r="AU4081" t="str">
            <v>Xã Đưng KNớ</v>
          </cell>
        </row>
        <row r="4082">
          <cell r="AU4082" t="str">
            <v>Xã Dũng Liệt</v>
          </cell>
        </row>
        <row r="4083">
          <cell r="AU4083" t="str">
            <v>Xã Dũng Nghĩa</v>
          </cell>
        </row>
        <row r="4084">
          <cell r="AU4084" t="str">
            <v>Xã Dũng Phong</v>
          </cell>
        </row>
        <row r="4085">
          <cell r="AU4085" t="str">
            <v>Xã Dũng Tiến</v>
          </cell>
        </row>
        <row r="4086">
          <cell r="AU4086" t="str">
            <v>Xã Dũng Tiến</v>
          </cell>
        </row>
        <row r="4087">
          <cell r="AU4087" t="str">
            <v>Xã Đường 10</v>
          </cell>
        </row>
        <row r="4088">
          <cell r="AU4088" t="str">
            <v>Xã Đường âm</v>
          </cell>
        </row>
        <row r="4089">
          <cell r="AU4089" t="str">
            <v>Xã Dưỡng Điềm</v>
          </cell>
        </row>
        <row r="4090">
          <cell r="AU4090" t="str">
            <v>Xã Dương Đức</v>
          </cell>
        </row>
        <row r="4091">
          <cell r="AU4091" t="str">
            <v>Xã Dương Hà</v>
          </cell>
        </row>
        <row r="4092">
          <cell r="AU4092" t="str">
            <v>Xã Dương Hòa</v>
          </cell>
        </row>
        <row r="4093">
          <cell r="AU4093" t="str">
            <v>Xã Dương Hòa</v>
          </cell>
        </row>
        <row r="4094">
          <cell r="AU4094" t="str">
            <v>Xã Đường Hoa</v>
          </cell>
        </row>
        <row r="4095">
          <cell r="AU4095" t="str">
            <v>Xã Đường Hồng</v>
          </cell>
        </row>
        <row r="4096">
          <cell r="AU4096" t="str">
            <v>Xã Dương Hưu</v>
          </cell>
        </row>
        <row r="4097">
          <cell r="AU4097" t="str">
            <v>Xã Dương Huy</v>
          </cell>
        </row>
        <row r="4098">
          <cell r="AU4098" t="str">
            <v>Xã Đường Lâm</v>
          </cell>
        </row>
        <row r="4099">
          <cell r="AU4099" t="str">
            <v>Xã Dương Liễu</v>
          </cell>
        </row>
        <row r="4100">
          <cell r="AU4100" t="str">
            <v>Xã Dương Nội</v>
          </cell>
        </row>
        <row r="4101">
          <cell r="AU4101" t="str">
            <v>Xã Dương Phong</v>
          </cell>
        </row>
        <row r="4102">
          <cell r="AU4102" t="str">
            <v>Xã Dương Quan</v>
          </cell>
        </row>
        <row r="4103">
          <cell r="AU4103" t="str">
            <v>Xã Dương Quang</v>
          </cell>
        </row>
        <row r="4104">
          <cell r="AU4104" t="str">
            <v>Xã Dương Quang</v>
          </cell>
        </row>
        <row r="4105">
          <cell r="AU4105" t="str">
            <v>Xã Dương Quang</v>
          </cell>
        </row>
        <row r="4106">
          <cell r="AU4106" t="str">
            <v>Xã Dương Quỳ</v>
          </cell>
        </row>
        <row r="4107">
          <cell r="AU4107" t="str">
            <v>Xã Dương Sơn</v>
          </cell>
        </row>
        <row r="4108">
          <cell r="AU4108" t="str">
            <v>Xã Dương Thành</v>
          </cell>
        </row>
        <row r="4109">
          <cell r="AU4109" t="str">
            <v>Xã Đường Thượng</v>
          </cell>
        </row>
        <row r="4110">
          <cell r="AU4110" t="str">
            <v>Xã Dương Thủy</v>
          </cell>
        </row>
        <row r="4111">
          <cell r="AU4111" t="str">
            <v>Xã Dương Tơ</v>
          </cell>
        </row>
        <row r="4112">
          <cell r="AU4112" t="str">
            <v>Xã Dương Xá</v>
          </cell>
        </row>
        <row r="4113">
          <cell r="AU4113" t="str">
            <v>Xã Dương Xuân Hội</v>
          </cell>
        </row>
        <row r="4114">
          <cell r="AU4114" t="str">
            <v>Xã Dur KMăl</v>
          </cell>
        </row>
        <row r="4115">
          <cell r="AU4115" t="str">
            <v>Xã Duy Châu</v>
          </cell>
        </row>
        <row r="4116">
          <cell r="AU4116" t="str">
            <v>Xã Duy Hải</v>
          </cell>
        </row>
        <row r="4117">
          <cell r="AU4117" t="str">
            <v>Xã Duy Hải</v>
          </cell>
        </row>
        <row r="4118">
          <cell r="AU4118" t="str">
            <v>Xã Duy Hòa</v>
          </cell>
        </row>
        <row r="4119">
          <cell r="AU4119" t="str">
            <v>Xã Duy Minh</v>
          </cell>
        </row>
        <row r="4120">
          <cell r="AU4120" t="str">
            <v>Xã Duy Nghĩa</v>
          </cell>
        </row>
        <row r="4121">
          <cell r="AU4121" t="str">
            <v>Xã Duy Nhất</v>
          </cell>
        </row>
        <row r="4122">
          <cell r="AU4122" t="str">
            <v>Xã Duy Ninh</v>
          </cell>
        </row>
        <row r="4123">
          <cell r="AU4123" t="str">
            <v>Xã Duy Phiên</v>
          </cell>
        </row>
        <row r="4124">
          <cell r="AU4124" t="str">
            <v>Xã Duy Phú</v>
          </cell>
        </row>
        <row r="4125">
          <cell r="AU4125" t="str">
            <v>Xã Duy Phước</v>
          </cell>
        </row>
        <row r="4126">
          <cell r="AU4126" t="str">
            <v>Xã Duy Sơn</v>
          </cell>
        </row>
        <row r="4127">
          <cell r="AU4127" t="str">
            <v>Xã Duy Tân</v>
          </cell>
        </row>
        <row r="4128">
          <cell r="AU4128" t="str">
            <v>Xã Duy Tân</v>
          </cell>
        </row>
        <row r="4129">
          <cell r="AU4129" t="str">
            <v>Xã Duy Thành</v>
          </cell>
        </row>
        <row r="4130">
          <cell r="AU4130" t="str">
            <v>Xã Duy Thu</v>
          </cell>
        </row>
        <row r="4131">
          <cell r="AU4131" t="str">
            <v>Xã Duy Trinh</v>
          </cell>
        </row>
        <row r="4132">
          <cell r="AU4132" t="str">
            <v>Xã Duy Trung</v>
          </cell>
        </row>
        <row r="4133">
          <cell r="AU4133" t="str">
            <v>Xã Duy Vinh</v>
          </cell>
        </row>
        <row r="4134">
          <cell r="AU4134" t="str">
            <v>Xã Duyên Hà</v>
          </cell>
        </row>
        <row r="4135">
          <cell r="AU4135" t="str">
            <v>Xã Duyên Hải</v>
          </cell>
        </row>
        <row r="4136">
          <cell r="AU4136" t="str">
            <v>Xã Duyên Thái</v>
          </cell>
        </row>
        <row r="4137">
          <cell r="AU4137" t="str">
            <v>Xã Duyệt Trung</v>
          </cell>
        </row>
        <row r="4138">
          <cell r="AU4138" t="str">
            <v>Xã é Tòng</v>
          </cell>
        </row>
        <row r="4139">
          <cell r="AU4139" t="str">
            <v>Xã Ea Bá</v>
          </cell>
        </row>
        <row r="4140">
          <cell r="AU4140" t="str">
            <v>Xã Ea Bar</v>
          </cell>
        </row>
        <row r="4141">
          <cell r="AU4141" t="str">
            <v>Xã Ea Bhốc</v>
          </cell>
        </row>
        <row r="4142">
          <cell r="AU4142" t="str">
            <v>Xã Ea BHốk</v>
          </cell>
        </row>
        <row r="4143">
          <cell r="AU4143" t="str">
            <v>Xã Ea Blang</v>
          </cell>
        </row>
        <row r="4144">
          <cell r="AU4144" t="str">
            <v>Xã Ea Bông</v>
          </cell>
        </row>
        <row r="4145">
          <cell r="AU4145" t="str">
            <v>Xã Ea Bung</v>
          </cell>
        </row>
        <row r="4146">
          <cell r="AU4146" t="str">
            <v>Xã Ea Đah</v>
          </cell>
        </row>
        <row r="4147">
          <cell r="AU4147" t="str">
            <v>Xã Ea Đar</v>
          </cell>
        </row>
        <row r="4148">
          <cell r="AU4148" t="str">
            <v>Xã Ea Drông</v>
          </cell>
        </row>
        <row r="4149">
          <cell r="AU4149" t="str">
            <v>Xã Ea D-Rơng</v>
          </cell>
        </row>
        <row r="4150">
          <cell r="AU4150" t="str">
            <v>Xã Ea H-Đinh</v>
          </cell>
        </row>
        <row r="4151">
          <cell r="AU4151" t="str">
            <v>Xã Ea Hiao</v>
          </cell>
        </row>
        <row r="4152">
          <cell r="AU4152" t="str">
            <v>Xã Ea Hiu</v>
          </cell>
        </row>
        <row r="4153">
          <cell r="AU4153" t="str">
            <v>Xã Ea H-leo</v>
          </cell>
        </row>
        <row r="4154">
          <cell r="AU4154" t="str">
            <v>Xã Ea H-MLay</v>
          </cell>
        </row>
        <row r="4155">
          <cell r="AU4155" t="str">
            <v>Xã Ea Hồ</v>
          </cell>
        </row>
        <row r="4156">
          <cell r="AU4156" t="str">
            <v>Xã Ea Hu</v>
          </cell>
        </row>
        <row r="4157">
          <cell r="AU4157" t="str">
            <v>Xã Ea Hu</v>
          </cell>
        </row>
        <row r="4158">
          <cell r="AU4158" t="str">
            <v>Xã Ea Huar</v>
          </cell>
        </row>
        <row r="4159">
          <cell r="AU4159" t="str">
            <v>Xã Ea Kao</v>
          </cell>
        </row>
        <row r="4160">
          <cell r="AU4160" t="str">
            <v>Xã Ea Kênh</v>
          </cell>
        </row>
        <row r="4161">
          <cell r="AU4161" t="str">
            <v>Xã Ea Khal</v>
          </cell>
        </row>
        <row r="4162">
          <cell r="AU4162" t="str">
            <v>Xã Ea Kiết</v>
          </cell>
        </row>
        <row r="4163">
          <cell r="AU4163" t="str">
            <v>Xã Ea Kly</v>
          </cell>
        </row>
        <row r="4164">
          <cell r="AU4164" t="str">
            <v>Xã Ea Kmút</v>
          </cell>
        </row>
        <row r="4165">
          <cell r="AU4165" t="str">
            <v>Xã Ea KNuec</v>
          </cell>
        </row>
        <row r="4166">
          <cell r="AU4166" t="str">
            <v>Xã Ea KPam</v>
          </cell>
        </row>
        <row r="4167">
          <cell r="AU4167" t="str">
            <v>Xã Ea Ktur</v>
          </cell>
        </row>
        <row r="4168">
          <cell r="AU4168" t="str">
            <v>Xã Ea Ktur</v>
          </cell>
        </row>
        <row r="4169">
          <cell r="AU4169" t="str">
            <v>Xã Ea Kuăng</v>
          </cell>
        </row>
        <row r="4170">
          <cell r="AU4170" t="str">
            <v>Xã Ea Lai</v>
          </cell>
        </row>
        <row r="4171">
          <cell r="AU4171" t="str">
            <v>Xã Ea Lâm</v>
          </cell>
        </row>
        <row r="4172">
          <cell r="AU4172" t="str">
            <v>Xã Ea Lê</v>
          </cell>
        </row>
        <row r="4173">
          <cell r="AU4173" t="str">
            <v>Xã Ea M- Doal</v>
          </cell>
        </row>
        <row r="4174">
          <cell r="AU4174" t="str">
            <v>Xã Ea M-DRóh</v>
          </cell>
        </row>
        <row r="4175">
          <cell r="AU4175" t="str">
            <v>Xã Ea M-nang</v>
          </cell>
        </row>
        <row r="4176">
          <cell r="AU4176" t="str">
            <v>Xã Ea Na</v>
          </cell>
        </row>
        <row r="4177">
          <cell r="AU4177" t="str">
            <v>Xã Ea Nam</v>
          </cell>
        </row>
        <row r="4178">
          <cell r="AU4178" t="str">
            <v>Xã Ea Ngai</v>
          </cell>
        </row>
        <row r="4179">
          <cell r="AU4179" t="str">
            <v>Xã Ea Ning</v>
          </cell>
        </row>
        <row r="4180">
          <cell r="AU4180" t="str">
            <v>Xã Ea Nuôl</v>
          </cell>
        </row>
        <row r="4181">
          <cell r="AU4181" t="str">
            <v>Xã Ea ô</v>
          </cell>
        </row>
        <row r="4182">
          <cell r="AU4182" t="str">
            <v>Xã Ea Păn</v>
          </cell>
        </row>
        <row r="4183">
          <cell r="AU4183" t="str">
            <v>Xã Ea Phê</v>
          </cell>
        </row>
        <row r="4184">
          <cell r="AU4184" t="str">
            <v>Xã Ea Pil</v>
          </cell>
        </row>
        <row r="4185">
          <cell r="AU4185" t="str">
            <v>Xã Ea Pô</v>
          </cell>
        </row>
        <row r="4186">
          <cell r="AU4186" t="str">
            <v>Xã Ea Púk</v>
          </cell>
        </row>
        <row r="4187">
          <cell r="AU4187" t="str">
            <v>Xã Ea Ral</v>
          </cell>
        </row>
        <row r="4188">
          <cell r="AU4188" t="str">
            <v>Xã Ea R-Bin</v>
          </cell>
        </row>
        <row r="4189">
          <cell r="AU4189" t="str">
            <v>Xã Ea Riêng</v>
          </cell>
        </row>
        <row r="4190">
          <cell r="AU4190" t="str">
            <v>Xã Ea Rốk</v>
          </cell>
        </row>
        <row r="4191">
          <cell r="AU4191" t="str">
            <v>Xã Ea Siên</v>
          </cell>
        </row>
        <row r="4192">
          <cell r="AU4192" t="str">
            <v>Xã Ea Sin</v>
          </cell>
        </row>
        <row r="4193">
          <cell r="AU4193" t="str">
            <v>Xã Ea Sô</v>
          </cell>
        </row>
        <row r="4194">
          <cell r="AU4194" t="str">
            <v>Xã Ea Sol</v>
          </cell>
        </row>
        <row r="4195">
          <cell r="AU4195" t="str">
            <v>Xã Ea Tam</v>
          </cell>
        </row>
        <row r="4196">
          <cell r="AU4196" t="str">
            <v>Xã Ea Tân</v>
          </cell>
        </row>
        <row r="4197">
          <cell r="AU4197" t="str">
            <v>Xã Ea Tar</v>
          </cell>
        </row>
        <row r="4198">
          <cell r="AU4198" t="str">
            <v>Xã Ea Tiêu</v>
          </cell>
        </row>
        <row r="4199">
          <cell r="AU4199" t="str">
            <v>Xã Ea Tiêu</v>
          </cell>
        </row>
        <row r="4200">
          <cell r="AU4200" t="str">
            <v>Xã Ea Tih</v>
          </cell>
        </row>
        <row r="4201">
          <cell r="AU4201" t="str">
            <v>Xã Ea Tir</v>
          </cell>
        </row>
        <row r="4202">
          <cell r="AU4202" t="str">
            <v>Xã Ea Tóh</v>
          </cell>
        </row>
        <row r="4203">
          <cell r="AU4203" t="str">
            <v>Xã Ea Trang</v>
          </cell>
        </row>
        <row r="4204">
          <cell r="AU4204" t="str">
            <v>Xã Ea Trul</v>
          </cell>
        </row>
        <row r="4205">
          <cell r="AU4205" t="str">
            <v>Xã Ea Tu</v>
          </cell>
        </row>
        <row r="4206">
          <cell r="AU4206" t="str">
            <v>Xã Ea Tul</v>
          </cell>
        </row>
        <row r="4207">
          <cell r="AU4207" t="str">
            <v>Xã Ea Uy</v>
          </cell>
        </row>
        <row r="4208">
          <cell r="AU4208" t="str">
            <v>Xã Ea Wer</v>
          </cell>
        </row>
        <row r="4209">
          <cell r="AU4209" t="str">
            <v>Xã Ea Wy</v>
          </cell>
        </row>
        <row r="4210">
          <cell r="AU4210" t="str">
            <v>Xã Ea Yiêng</v>
          </cell>
        </row>
        <row r="4211">
          <cell r="AU4211" t="str">
            <v>Xã Ea Yông</v>
          </cell>
        </row>
        <row r="4212">
          <cell r="AU4212" t="str">
            <v>Xã EaBar</v>
          </cell>
        </row>
        <row r="4213">
          <cell r="AU4213" t="str">
            <v>Xã EaBia</v>
          </cell>
        </row>
        <row r="4214">
          <cell r="AU4214" t="str">
            <v>Xã Eachà Rang</v>
          </cell>
        </row>
        <row r="4215">
          <cell r="AU4215" t="str">
            <v>Xã Eakuêh</v>
          </cell>
        </row>
        <row r="4216">
          <cell r="AU4216" t="str">
            <v>Xã Ealy</v>
          </cell>
        </row>
        <row r="4217">
          <cell r="AU4217" t="str">
            <v>Xã EaSar</v>
          </cell>
        </row>
        <row r="4218">
          <cell r="AU4218" t="str">
            <v>Xã EaTrol</v>
          </cell>
        </row>
        <row r="4219">
          <cell r="AU4219" t="str">
            <v>Xã Ga Ri</v>
          </cell>
        </row>
        <row r="4220">
          <cell r="AU4220" t="str">
            <v>Xã Gành Dầu</v>
          </cell>
        </row>
        <row r="4221">
          <cell r="AU4221" t="str">
            <v>Xã Gào</v>
          </cell>
        </row>
        <row r="4222">
          <cell r="AU4222" t="str">
            <v>Xã Gáo Giồng</v>
          </cell>
        </row>
        <row r="4223">
          <cell r="AU4223" t="str">
            <v>Xã Gia An</v>
          </cell>
        </row>
        <row r="4224">
          <cell r="AU4224" t="str">
            <v>Xã Gia Bắc</v>
          </cell>
        </row>
        <row r="4225">
          <cell r="AU4225" t="str">
            <v>Xã Gia Bình</v>
          </cell>
        </row>
        <row r="4226">
          <cell r="AU4226" t="str">
            <v>Xã Gia Canh</v>
          </cell>
        </row>
        <row r="4227">
          <cell r="AU4227" t="str">
            <v>Xã Gia Cát</v>
          </cell>
        </row>
        <row r="4228">
          <cell r="AU4228" t="str">
            <v>Xã Gia Điền</v>
          </cell>
        </row>
        <row r="4229">
          <cell r="AU4229" t="str">
            <v>Xã Gia Đông</v>
          </cell>
        </row>
        <row r="4230">
          <cell r="AU4230" t="str">
            <v>Xã Gia Đức</v>
          </cell>
        </row>
        <row r="4231">
          <cell r="AU4231" t="str">
            <v>Xã Gia Hanh</v>
          </cell>
        </row>
        <row r="4232">
          <cell r="AU4232" t="str">
            <v>Xã Gia Hiệp</v>
          </cell>
        </row>
        <row r="4233">
          <cell r="AU4233" t="str">
            <v>Xã Gia Hòa</v>
          </cell>
        </row>
        <row r="4234">
          <cell r="AU4234" t="str">
            <v>Xã Gia Hòa</v>
          </cell>
        </row>
        <row r="4235">
          <cell r="AU4235" t="str">
            <v>Xã Gia Hòa 1</v>
          </cell>
        </row>
        <row r="4236">
          <cell r="AU4236" t="str">
            <v>Xã Gia Hòa 2</v>
          </cell>
        </row>
        <row r="4237">
          <cell r="AU4237" t="str">
            <v>Xã Gia Hội</v>
          </cell>
        </row>
        <row r="4238">
          <cell r="AU4238" t="str">
            <v>Xã Gia Hưng</v>
          </cell>
        </row>
        <row r="4239">
          <cell r="AU4239" t="str">
            <v>Xã Gia Huynh</v>
          </cell>
        </row>
        <row r="4240">
          <cell r="AU4240" t="str">
            <v>Xã Gia Khánh</v>
          </cell>
        </row>
        <row r="4241">
          <cell r="AU4241" t="str">
            <v>Xã Gia Kiệm</v>
          </cell>
        </row>
        <row r="4242">
          <cell r="AU4242" t="str">
            <v>Xã Gia Lạc</v>
          </cell>
        </row>
        <row r="4243">
          <cell r="AU4243" t="str">
            <v>Xã Gia Lâm</v>
          </cell>
        </row>
        <row r="4244">
          <cell r="AU4244" t="str">
            <v>Xã Gia Lâm</v>
          </cell>
        </row>
        <row r="4245">
          <cell r="AU4245" t="str">
            <v>Xã Gia Lập</v>
          </cell>
        </row>
        <row r="4246">
          <cell r="AU4246" t="str">
            <v>Xã Gia Lộc</v>
          </cell>
        </row>
        <row r="4247">
          <cell r="AU4247" t="str">
            <v>Xã Gia Lộc</v>
          </cell>
        </row>
        <row r="4248">
          <cell r="AU4248" t="str">
            <v>Xã Gia Luận</v>
          </cell>
        </row>
        <row r="4249">
          <cell r="AU4249" t="str">
            <v>Xã Gia Lương</v>
          </cell>
        </row>
        <row r="4250">
          <cell r="AU4250" t="str">
            <v>Xã Gia Miễn</v>
          </cell>
        </row>
        <row r="4251">
          <cell r="AU4251" t="str">
            <v>Xã Gia Minh</v>
          </cell>
        </row>
        <row r="4252">
          <cell r="AU4252" t="str">
            <v>Xã Gia Minh</v>
          </cell>
        </row>
        <row r="4253">
          <cell r="AU4253" t="str">
            <v>Xã Gia Mô</v>
          </cell>
        </row>
        <row r="4254">
          <cell r="AU4254" t="str">
            <v>Xã Gia Ninh</v>
          </cell>
        </row>
        <row r="4255">
          <cell r="AU4255" t="str">
            <v>Xã Gia Phố</v>
          </cell>
        </row>
        <row r="4256">
          <cell r="AU4256" t="str">
            <v>Xã Gia Phong</v>
          </cell>
        </row>
        <row r="4257">
          <cell r="AU4257" t="str">
            <v>Xâ Gia Phù</v>
          </cell>
        </row>
        <row r="4258">
          <cell r="AU4258" t="str">
            <v>Xã Gia Phú</v>
          </cell>
        </row>
        <row r="4259">
          <cell r="AU4259" t="str">
            <v>Xã Gia Phú</v>
          </cell>
        </row>
        <row r="4260">
          <cell r="AU4260" t="str">
            <v>Xã Gia Phương</v>
          </cell>
        </row>
        <row r="4261">
          <cell r="AU4261" t="str">
            <v>Xã Gia Sinh</v>
          </cell>
        </row>
        <row r="4262">
          <cell r="AU4262" t="str">
            <v>Xã Gia Sơn</v>
          </cell>
        </row>
        <row r="4263">
          <cell r="AU4263" t="str">
            <v>Xã Gia Tân</v>
          </cell>
        </row>
        <row r="4264">
          <cell r="AU4264" t="str">
            <v>Xã Gia Tân</v>
          </cell>
        </row>
        <row r="4265">
          <cell r="AU4265" t="str">
            <v>Xã Gia Tân 1</v>
          </cell>
        </row>
        <row r="4266">
          <cell r="AU4266" t="str">
            <v>Xã Gia Tân 2</v>
          </cell>
        </row>
        <row r="4267">
          <cell r="AU4267" t="str">
            <v>Xã Gia Tân 3</v>
          </cell>
        </row>
        <row r="4268">
          <cell r="AU4268" t="str">
            <v>Xã Gia Thắng</v>
          </cell>
        </row>
        <row r="4269">
          <cell r="AU4269" t="str">
            <v>Xã Gia Thanh</v>
          </cell>
        </row>
        <row r="4270">
          <cell r="AU4270" t="str">
            <v>Xã Gia Thanh</v>
          </cell>
        </row>
        <row r="4271">
          <cell r="AU4271" t="str">
            <v>Xã Gia Thịnh</v>
          </cell>
        </row>
        <row r="4272">
          <cell r="AU4272" t="str">
            <v>Xã Gia Thuận</v>
          </cell>
        </row>
        <row r="4273">
          <cell r="AU4273" t="str">
            <v>Xã Gia Thủy</v>
          </cell>
        </row>
        <row r="4274">
          <cell r="AU4274" t="str">
            <v>Xã Gia Tiến</v>
          </cell>
        </row>
        <row r="4275">
          <cell r="AU4275" t="str">
            <v>Xã Gia Trấn</v>
          </cell>
        </row>
        <row r="4276">
          <cell r="AU4276" t="str">
            <v>Xã Gia Trung</v>
          </cell>
        </row>
        <row r="4277">
          <cell r="AU4277" t="str">
            <v>Xã Gia Tường</v>
          </cell>
        </row>
        <row r="4278">
          <cell r="AU4278" t="str">
            <v>Xã Gia Vân</v>
          </cell>
        </row>
        <row r="4279">
          <cell r="AU4279" t="str">
            <v>Xã Gia Viễn</v>
          </cell>
        </row>
        <row r="4280">
          <cell r="AU4280" t="str">
            <v>Xã Gia Vượng</v>
          </cell>
        </row>
        <row r="4281">
          <cell r="AU4281" t="str">
            <v>Xã Gia Xuân</v>
          </cell>
        </row>
        <row r="4282">
          <cell r="AU4282" t="str">
            <v>Xã Gia Xuyên</v>
          </cell>
        </row>
        <row r="4283">
          <cell r="AU4283" t="str">
            <v>Xã Giai Phạm</v>
          </cell>
        </row>
        <row r="4284">
          <cell r="AU4284" t="str">
            <v>Xã Giai Xuân</v>
          </cell>
        </row>
        <row r="4285">
          <cell r="AU4285" t="str">
            <v>Xã Giai Xuân</v>
          </cell>
        </row>
        <row r="4286">
          <cell r="AU4286" t="str">
            <v>Xã Giang Biên</v>
          </cell>
        </row>
        <row r="4287">
          <cell r="AU4287" t="str">
            <v>Xã Giàng Chu Phìn</v>
          </cell>
        </row>
        <row r="4288">
          <cell r="AU4288" t="str">
            <v>Xã Giang Điền</v>
          </cell>
        </row>
        <row r="4289">
          <cell r="AU4289" t="str">
            <v>Xã Giang Ly</v>
          </cell>
        </row>
        <row r="4290">
          <cell r="AU4290" t="str">
            <v>Xã Giang Ma</v>
          </cell>
        </row>
        <row r="4291">
          <cell r="AU4291" t="str">
            <v>Xã Giang Sơn</v>
          </cell>
        </row>
        <row r="4292">
          <cell r="AU4292" t="str">
            <v>Xã Giang Sơn Đông</v>
          </cell>
        </row>
        <row r="4293">
          <cell r="AU4293" t="str">
            <v>Xã Giang Sơn Tây</v>
          </cell>
        </row>
        <row r="4294">
          <cell r="AU4294" t="str">
            <v>Xã Giao An</v>
          </cell>
        </row>
        <row r="4295">
          <cell r="AU4295" t="str">
            <v>Xã Giao An</v>
          </cell>
        </row>
        <row r="4296">
          <cell r="AU4296" t="str">
            <v>Xã Giao Châu</v>
          </cell>
        </row>
        <row r="4297">
          <cell r="AU4297" t="str">
            <v>Xã Giao Hà</v>
          </cell>
        </row>
        <row r="4298">
          <cell r="AU4298" t="str">
            <v>Xã Giao Hải</v>
          </cell>
        </row>
        <row r="4299">
          <cell r="AU4299" t="str">
            <v>Xã Giáo Hiệu</v>
          </cell>
        </row>
        <row r="4300">
          <cell r="AU4300" t="str">
            <v>Xã Giao Hòa</v>
          </cell>
        </row>
        <row r="4301">
          <cell r="AU4301" t="str">
            <v>Xã Giao Hương</v>
          </cell>
        </row>
        <row r="4302">
          <cell r="AU4302" t="str">
            <v>Xã Giao Lạc</v>
          </cell>
        </row>
        <row r="4303">
          <cell r="AU4303" t="str">
            <v>Xã Giáo Liêm</v>
          </cell>
        </row>
        <row r="4304">
          <cell r="AU4304" t="str">
            <v>Xã Giao Long</v>
          </cell>
        </row>
        <row r="4305">
          <cell r="AU4305" t="str">
            <v>Xã Giao Long</v>
          </cell>
        </row>
        <row r="4306">
          <cell r="AU4306" t="str">
            <v>Xã Giao Nhân</v>
          </cell>
        </row>
        <row r="4307">
          <cell r="AU4307" t="str">
            <v>Xã Giao Phong</v>
          </cell>
        </row>
        <row r="4308">
          <cell r="AU4308" t="str">
            <v>Xã Giao Tân</v>
          </cell>
        </row>
        <row r="4309">
          <cell r="AU4309" t="str">
            <v>Xã Giao Thanh</v>
          </cell>
        </row>
        <row r="4310">
          <cell r="AU4310" t="str">
            <v>Xã Giao Thạnh</v>
          </cell>
        </row>
        <row r="4311">
          <cell r="AU4311" t="str">
            <v>Xã Giao Thiện</v>
          </cell>
        </row>
        <row r="4312">
          <cell r="AU4312" t="str">
            <v>Xã Giao Thiện</v>
          </cell>
        </row>
        <row r="4313">
          <cell r="AU4313" t="str">
            <v>Xã Giao Thịnh</v>
          </cell>
        </row>
        <row r="4314">
          <cell r="AU4314" t="str">
            <v>Xã Giao Tiến</v>
          </cell>
        </row>
        <row r="4315">
          <cell r="AU4315" t="str">
            <v>Xã Giao Xuân</v>
          </cell>
        </row>
        <row r="4316">
          <cell r="AU4316" t="str">
            <v>Xã Giao Yến</v>
          </cell>
        </row>
        <row r="4317">
          <cell r="AU4317" t="str">
            <v>Xã Giáp Đắt</v>
          </cell>
        </row>
        <row r="4318">
          <cell r="AU4318" t="str">
            <v>Xã Giáp Lai</v>
          </cell>
        </row>
        <row r="4319">
          <cell r="AU4319" t="str">
            <v>Xã Giáp Sơn</v>
          </cell>
        </row>
        <row r="4320">
          <cell r="AU4320" t="str">
            <v>Xã Giáp Trung</v>
          </cell>
        </row>
        <row r="4321">
          <cell r="AU4321" t="str">
            <v>Xã Gio An</v>
          </cell>
        </row>
        <row r="4322">
          <cell r="AU4322" t="str">
            <v>Xã Gio Bình</v>
          </cell>
        </row>
        <row r="4323">
          <cell r="AU4323" t="str">
            <v>Xã Gio Châu</v>
          </cell>
        </row>
        <row r="4324">
          <cell r="AU4324" t="str">
            <v>Xã Gio Hải</v>
          </cell>
        </row>
        <row r="4325">
          <cell r="AU4325" t="str">
            <v>Xã Gio Hòa</v>
          </cell>
        </row>
        <row r="4326">
          <cell r="AU4326" t="str">
            <v>Xã Gio Mai</v>
          </cell>
        </row>
        <row r="4327">
          <cell r="AU4327" t="str">
            <v>Xã Gio Mỹ</v>
          </cell>
        </row>
        <row r="4328">
          <cell r="AU4328" t="str">
            <v>Xã Gio Phong</v>
          </cell>
        </row>
        <row r="4329">
          <cell r="AU4329" t="str">
            <v>Xã Gio Quang</v>
          </cell>
        </row>
        <row r="4330">
          <cell r="AU4330" t="str">
            <v>Xã Gio Sơn</v>
          </cell>
        </row>
        <row r="4331">
          <cell r="AU4331" t="str">
            <v>Xã Gio Thành</v>
          </cell>
        </row>
        <row r="4332">
          <cell r="AU4332" t="str">
            <v>Xã Gio Việt</v>
          </cell>
        </row>
        <row r="4333">
          <cell r="AU4333" t="str">
            <v>xã Giới Phiên</v>
          </cell>
        </row>
        <row r="4334">
          <cell r="AU4334" t="str">
            <v>Xã Giục Tượng</v>
          </cell>
        </row>
        <row r="4335">
          <cell r="AU4335" t="str">
            <v>Xã Glar</v>
          </cell>
        </row>
        <row r="4336">
          <cell r="AU4336" t="str">
            <v>Xã Gung Ré</v>
          </cell>
        </row>
        <row r="4337">
          <cell r="AU4337" t="str">
            <v>Xã H Bông</v>
          </cell>
        </row>
        <row r="4338">
          <cell r="AU4338" t="str">
            <v>Xã H- Neng</v>
          </cell>
        </row>
        <row r="4339">
          <cell r="AU4339" t="str">
            <v>Xã Hà An</v>
          </cell>
        </row>
        <row r="4340">
          <cell r="AU4340" t="str">
            <v>Xã Hà Bắc</v>
          </cell>
        </row>
        <row r="4341">
          <cell r="AU4341" t="str">
            <v>Xã Hạ Bằng</v>
          </cell>
        </row>
        <row r="4342">
          <cell r="AU4342" t="str">
            <v>Xã Hà Bầu</v>
          </cell>
        </row>
        <row r="4343">
          <cell r="AU4343" t="str">
            <v>Xã Hạ Bì</v>
          </cell>
        </row>
        <row r="4344">
          <cell r="AU4344" t="str">
            <v>Xã Hà Bình</v>
          </cell>
        </row>
        <row r="4345">
          <cell r="AU4345" t="str">
            <v>Xã Hà Châu</v>
          </cell>
        </row>
        <row r="4346">
          <cell r="AU4346" t="str">
            <v>Xã Hà Châu</v>
          </cell>
        </row>
        <row r="4347">
          <cell r="AU4347" t="str">
            <v>Xã Hà Đông</v>
          </cell>
        </row>
        <row r="4348">
          <cell r="AU4348" t="str">
            <v>Xã Hà Đông</v>
          </cell>
        </row>
        <row r="4349">
          <cell r="AU4349" t="str">
            <v>Xã Hà Đông</v>
          </cell>
        </row>
        <row r="4350">
          <cell r="AU4350" t="str">
            <v>Xã Hà Dương</v>
          </cell>
        </row>
        <row r="4351">
          <cell r="AU4351" t="str">
            <v>Xã Hà Giang</v>
          </cell>
        </row>
        <row r="4352">
          <cell r="AU4352" t="str">
            <v>Xã Hạ Giáp</v>
          </cell>
        </row>
        <row r="4353">
          <cell r="AU4353" t="str">
            <v>Xã Hà Hải</v>
          </cell>
        </row>
        <row r="4354">
          <cell r="AU4354" t="str">
            <v>Xã Hà Hiệu</v>
          </cell>
        </row>
        <row r="4355">
          <cell r="AU4355" t="str">
            <v>Xã Hà Hồi</v>
          </cell>
        </row>
        <row r="4356">
          <cell r="AU4356" t="str">
            <v>Xã Hà Kỳ</v>
          </cell>
        </row>
        <row r="4357">
          <cell r="AU4357" t="str">
            <v>Xã Hà Lai</v>
          </cell>
        </row>
        <row r="4358">
          <cell r="AU4358" t="str">
            <v>Xã Hà Lâm</v>
          </cell>
        </row>
        <row r="4359">
          <cell r="AU4359" t="str">
            <v>Xã Hà Lâm</v>
          </cell>
        </row>
        <row r="4360">
          <cell r="AU4360" t="str">
            <v>Xã Hà Lan</v>
          </cell>
        </row>
        <row r="4361">
          <cell r="AU4361" t="str">
            <v>Xã Hà Lang</v>
          </cell>
        </row>
        <row r="4362">
          <cell r="AU4362" t="str">
            <v>Xã Hà Lâu</v>
          </cell>
        </row>
        <row r="4363">
          <cell r="AU4363" t="str">
            <v>Xã Hạ Lễ</v>
          </cell>
        </row>
        <row r="4364">
          <cell r="AU4364" t="str">
            <v>Xã Hà Linh</v>
          </cell>
        </row>
        <row r="4365">
          <cell r="AU4365" t="str">
            <v>Xã Hà Lĩnh</v>
          </cell>
        </row>
        <row r="4366">
          <cell r="AU4366" t="str">
            <v>Xã Hà Lộc</v>
          </cell>
        </row>
        <row r="4367">
          <cell r="AU4367" t="str">
            <v>Xã Hà Long</v>
          </cell>
        </row>
        <row r="4368">
          <cell r="AU4368" t="str">
            <v>Xã Hạ Long</v>
          </cell>
        </row>
        <row r="4369">
          <cell r="AU4369" t="str">
            <v>Xã Hà Lương</v>
          </cell>
        </row>
        <row r="4370">
          <cell r="AU4370" t="str">
            <v>Xã Hà Mãn</v>
          </cell>
        </row>
        <row r="4371">
          <cell r="AU4371" t="str">
            <v>Xã Hạ Mỗ</v>
          </cell>
        </row>
        <row r="4372">
          <cell r="AU4372" t="str">
            <v>Xã Hà Mòn</v>
          </cell>
        </row>
        <row r="4373">
          <cell r="AU4373" t="str">
            <v>Xã Hà Ngọc</v>
          </cell>
        </row>
        <row r="4374">
          <cell r="AU4374" t="str">
            <v>Xã Hà Ninh</v>
          </cell>
        </row>
        <row r="4375">
          <cell r="AU4375" t="str">
            <v>Xã Hà Phong</v>
          </cell>
        </row>
        <row r="4376">
          <cell r="AU4376" t="str">
            <v>Xã Hà Phú</v>
          </cell>
        </row>
        <row r="4377">
          <cell r="AU4377" t="str">
            <v>Xã Hà Ra</v>
          </cell>
        </row>
        <row r="4378">
          <cell r="AU4378" t="str">
            <v>Xã Hà Sơn</v>
          </cell>
        </row>
        <row r="4379">
          <cell r="AU4379" t="str">
            <v>Xã Hạ Sơn</v>
          </cell>
        </row>
        <row r="4380">
          <cell r="AU4380" t="str">
            <v>Xã Hà Tam</v>
          </cell>
        </row>
        <row r="4381">
          <cell r="AU4381" t="str">
            <v>Xã Hà Tân</v>
          </cell>
        </row>
        <row r="4382">
          <cell r="AU4382" t="str">
            <v>Xã Hà Tây</v>
          </cell>
        </row>
        <row r="4383">
          <cell r="AU4383" t="str">
            <v>Xã Hà Thạch</v>
          </cell>
        </row>
        <row r="4384">
          <cell r="AU4384" t="str">
            <v>Xã Hà Thái</v>
          </cell>
        </row>
        <row r="4385">
          <cell r="AU4385" t="str">
            <v>Xã Hà Thanh</v>
          </cell>
        </row>
        <row r="4386">
          <cell r="AU4386" t="str">
            <v>Xã Hà Thanh</v>
          </cell>
        </row>
        <row r="4387">
          <cell r="AU4387" t="str">
            <v>Xã Hạ Thôn</v>
          </cell>
        </row>
        <row r="4388">
          <cell r="AU4388" t="str">
            <v>Xã Hà Thượng</v>
          </cell>
        </row>
        <row r="4389">
          <cell r="AU4389" t="str">
            <v>Xã Hà Tiến</v>
          </cell>
        </row>
        <row r="4390">
          <cell r="AU4390" t="str">
            <v>Xã Hà Toại</v>
          </cell>
        </row>
        <row r="4391">
          <cell r="AU4391" t="str">
            <v>Xã Hạ Trạch</v>
          </cell>
        </row>
        <row r="4392">
          <cell r="AU4392" t="str">
            <v>Xã Hà Trì</v>
          </cell>
        </row>
        <row r="4393">
          <cell r="AU4393" t="str">
            <v>Xã Hạ Trung</v>
          </cell>
        </row>
        <row r="4394">
          <cell r="AU4394" t="str">
            <v>Xã Hà Vân</v>
          </cell>
        </row>
        <row r="4395">
          <cell r="AU4395" t="str">
            <v>Xã Hà Vị</v>
          </cell>
        </row>
        <row r="4396">
          <cell r="AU4396" t="str">
            <v>Xã Hà Vinh</v>
          </cell>
        </row>
        <row r="4397">
          <cell r="AU4397" t="str">
            <v>Xã Hà Yên</v>
          </cell>
        </row>
        <row r="4398">
          <cell r="AU4398" t="str">
            <v>Xã Hắc Dịch</v>
          </cell>
        </row>
        <row r="4399">
          <cell r="AU4399" t="str">
            <v>Xã Hải An</v>
          </cell>
        </row>
        <row r="4400">
          <cell r="AU4400" t="str">
            <v>Xã Hải An</v>
          </cell>
        </row>
        <row r="4401">
          <cell r="AU4401" t="str">
            <v>Xã Hải An</v>
          </cell>
        </row>
        <row r="4402">
          <cell r="AU4402" t="str">
            <v>Xã Hải Anh</v>
          </cell>
        </row>
        <row r="4403">
          <cell r="AU4403" t="str">
            <v>Xã Hải Ba</v>
          </cell>
        </row>
        <row r="4404">
          <cell r="AU4404" t="str">
            <v>Xã Hải Bắc</v>
          </cell>
        </row>
        <row r="4405">
          <cell r="AU4405" t="str">
            <v>Xã Hải Bình</v>
          </cell>
        </row>
        <row r="4406">
          <cell r="AU4406" t="str">
            <v>Xã Hải Bối</v>
          </cell>
        </row>
        <row r="4407">
          <cell r="AU4407" t="str">
            <v>Xã Hải Chánh</v>
          </cell>
        </row>
        <row r="4408">
          <cell r="AU4408" t="str">
            <v>Xã Hải Châu</v>
          </cell>
        </row>
        <row r="4409">
          <cell r="AU4409" t="str">
            <v>Xã Hải Châu</v>
          </cell>
        </row>
        <row r="4410">
          <cell r="AU4410" t="str">
            <v>Xã Hải Chính</v>
          </cell>
        </row>
        <row r="4411">
          <cell r="AU4411" t="str">
            <v>Xã Hải Cường</v>
          </cell>
        </row>
        <row r="4412">
          <cell r="AU4412" t="str">
            <v>Xã Hải Đông</v>
          </cell>
        </row>
        <row r="4413">
          <cell r="AU4413" t="str">
            <v>Xã Hải Đông</v>
          </cell>
        </row>
        <row r="4414">
          <cell r="AU4414" t="str">
            <v>Xã Hải Dương</v>
          </cell>
        </row>
        <row r="4415">
          <cell r="AU4415" t="str">
            <v>Xã Hải Dương</v>
          </cell>
        </row>
        <row r="4416">
          <cell r="AU4416" t="str">
            <v>Xã Hải Đường</v>
          </cell>
        </row>
        <row r="4417">
          <cell r="AU4417" t="str">
            <v>Xã Hải Giang</v>
          </cell>
        </row>
        <row r="4418">
          <cell r="AU4418" t="str">
            <v>Xã Hải Hà</v>
          </cell>
        </row>
        <row r="4419">
          <cell r="AU4419" t="str">
            <v>Xã Hải Hà</v>
          </cell>
        </row>
        <row r="4420">
          <cell r="AU4420" t="str">
            <v>Xã Hải Hòa</v>
          </cell>
        </row>
        <row r="4421">
          <cell r="AU4421" t="str">
            <v>Xã Hải Hòa</v>
          </cell>
        </row>
        <row r="4422">
          <cell r="AU4422" t="str">
            <v>Xã Hải Hòa</v>
          </cell>
        </row>
        <row r="4423">
          <cell r="AU4423" t="str">
            <v>Xã Hải Hưng</v>
          </cell>
        </row>
        <row r="4424">
          <cell r="AU4424" t="str">
            <v>Xã Hải Khê</v>
          </cell>
        </row>
        <row r="4425">
          <cell r="AU4425" t="str">
            <v>Xã Hải Lâm</v>
          </cell>
        </row>
        <row r="4426">
          <cell r="AU4426" t="str">
            <v>Xã Hải Lạng</v>
          </cell>
        </row>
        <row r="4427">
          <cell r="AU4427" t="str">
            <v>Xã Hải Lệ</v>
          </cell>
        </row>
        <row r="4428">
          <cell r="AU4428" t="str">
            <v>Xã Hải Lệ</v>
          </cell>
        </row>
        <row r="4429">
          <cell r="AU4429" t="str">
            <v>Xã Hải Lĩnh</v>
          </cell>
        </row>
        <row r="4430">
          <cell r="AU4430" t="str">
            <v>Xã Hải Lộc</v>
          </cell>
        </row>
        <row r="4431">
          <cell r="AU4431" t="str">
            <v>Xã Hải Lộc</v>
          </cell>
        </row>
        <row r="4432">
          <cell r="AU4432" t="str">
            <v>Xã Hải Long</v>
          </cell>
        </row>
        <row r="4433">
          <cell r="AU4433" t="str">
            <v>Xã Hải Long</v>
          </cell>
        </row>
        <row r="4434">
          <cell r="AU4434" t="str">
            <v>Xã Hải Lựu</v>
          </cell>
        </row>
        <row r="4435">
          <cell r="AU4435" t="str">
            <v>Xã Hải Lý</v>
          </cell>
        </row>
        <row r="4436">
          <cell r="AU4436" t="str">
            <v>Xã Hải Minh</v>
          </cell>
        </row>
        <row r="4437">
          <cell r="AU4437" t="str">
            <v>Xã Hải Nam</v>
          </cell>
        </row>
        <row r="4438">
          <cell r="AU4438" t="str">
            <v>Xã Hải Nhân</v>
          </cell>
        </row>
        <row r="4439">
          <cell r="AU4439" t="str">
            <v>Xã Hải Ninh</v>
          </cell>
        </row>
        <row r="4440">
          <cell r="AU4440" t="str">
            <v>Xã Hải Ninh</v>
          </cell>
        </row>
        <row r="4441">
          <cell r="AU4441" t="str">
            <v>Xã Hải Ninh</v>
          </cell>
        </row>
        <row r="4442">
          <cell r="AU4442" t="str">
            <v>Xã Hải Ninh</v>
          </cell>
        </row>
        <row r="4443">
          <cell r="AU4443" t="str">
            <v>Xã Hải Phong</v>
          </cell>
        </row>
        <row r="4444">
          <cell r="AU4444" t="str">
            <v>Xã Hải Phú</v>
          </cell>
        </row>
        <row r="4445">
          <cell r="AU4445" t="str">
            <v>Xã Hải Phú</v>
          </cell>
        </row>
        <row r="4446">
          <cell r="AU4446" t="str">
            <v>Xã Hải Phúc</v>
          </cell>
        </row>
        <row r="4447">
          <cell r="AU4447" t="str">
            <v>Xã Hải Phúc</v>
          </cell>
        </row>
        <row r="4448">
          <cell r="AU4448" t="str">
            <v>Xã Hải Phương</v>
          </cell>
        </row>
        <row r="4449">
          <cell r="AU4449" t="str">
            <v>Xã Hải Quang</v>
          </cell>
        </row>
        <row r="4450">
          <cell r="AU4450" t="str">
            <v>Xã Hải Quế</v>
          </cell>
        </row>
        <row r="4451">
          <cell r="AU4451" t="str">
            <v>Xã Hải Quy</v>
          </cell>
        </row>
        <row r="4452">
          <cell r="AU4452" t="str">
            <v>Xã Hải Sơn</v>
          </cell>
        </row>
        <row r="4453">
          <cell r="AU4453" t="str">
            <v>Xã Hải Sơn</v>
          </cell>
        </row>
        <row r="4454">
          <cell r="AU4454" t="str">
            <v>Xã Hải Sơn</v>
          </cell>
        </row>
        <row r="4455">
          <cell r="AU4455" t="str">
            <v>Xã Hải Tân</v>
          </cell>
        </row>
        <row r="4456">
          <cell r="AU4456" t="str">
            <v>Xã Hải Tân</v>
          </cell>
        </row>
        <row r="4457">
          <cell r="AU4457" t="str">
            <v>Xã Hải Tây</v>
          </cell>
        </row>
        <row r="4458">
          <cell r="AU4458" t="str">
            <v>Xã Hải Thái</v>
          </cell>
        </row>
        <row r="4459">
          <cell r="AU4459" t="str">
            <v>Xã Hải Thanh</v>
          </cell>
        </row>
        <row r="4460">
          <cell r="AU4460" t="str">
            <v>Xã Hải Thanh</v>
          </cell>
        </row>
        <row r="4461">
          <cell r="AU4461" t="str">
            <v>Xã Hải Thành</v>
          </cell>
        </row>
        <row r="4462">
          <cell r="AU4462" t="str">
            <v>Xã Hải Thiện</v>
          </cell>
        </row>
        <row r="4463">
          <cell r="AU4463" t="str">
            <v>Xã Hải Thọ</v>
          </cell>
        </row>
        <row r="4464">
          <cell r="AU4464" t="str">
            <v>Xã Hải Thượng</v>
          </cell>
        </row>
        <row r="4465">
          <cell r="AU4465" t="str">
            <v>Xã Hải Thượng</v>
          </cell>
        </row>
        <row r="4466">
          <cell r="AU4466" t="str">
            <v>Xã Hải Tiến</v>
          </cell>
        </row>
        <row r="4467">
          <cell r="AU4467" t="str">
            <v>Xã Hải Toàn</v>
          </cell>
        </row>
        <row r="4468">
          <cell r="AU4468" t="str">
            <v>Xã Hải Trạch</v>
          </cell>
        </row>
        <row r="4469">
          <cell r="AU4469" t="str">
            <v>Xã Hải Triều</v>
          </cell>
        </row>
        <row r="4470">
          <cell r="AU4470" t="str">
            <v>Xã Hải Triều</v>
          </cell>
        </row>
        <row r="4471">
          <cell r="AU4471" t="str">
            <v>Xã Hải Trung</v>
          </cell>
        </row>
        <row r="4472">
          <cell r="AU4472" t="str">
            <v>Xã Hải Trường</v>
          </cell>
        </row>
        <row r="4473">
          <cell r="AU4473" t="str">
            <v>Xã Hải Vân</v>
          </cell>
        </row>
        <row r="4474">
          <cell r="AU4474" t="str">
            <v>Xã Hải Vân</v>
          </cell>
        </row>
        <row r="4475">
          <cell r="AU4475" t="str">
            <v>Xã Hải Vĩnh</v>
          </cell>
        </row>
        <row r="4476">
          <cell r="AU4476" t="str">
            <v>Xã Hải Xuân</v>
          </cell>
        </row>
        <row r="4477">
          <cell r="AU4477" t="str">
            <v>Xã Hải Xuân</v>
          </cell>
        </row>
        <row r="4478">
          <cell r="AU4478" t="str">
            <v>Xã Hải Xuân</v>
          </cell>
        </row>
        <row r="4479">
          <cell r="AU4479" t="str">
            <v>Xã Hải Yang</v>
          </cell>
        </row>
        <row r="4480">
          <cell r="AU4480" t="str">
            <v>Xã Hải Yến</v>
          </cell>
        </row>
        <row r="4481">
          <cell r="AU4481" t="str">
            <v>Xã Hải Yến</v>
          </cell>
        </row>
        <row r="4482">
          <cell r="AU4482" t="str">
            <v>Xã Hàm Cần</v>
          </cell>
        </row>
        <row r="4483">
          <cell r="AU4483" t="str">
            <v>Xã Hàm Chính</v>
          </cell>
        </row>
        <row r="4484">
          <cell r="AU4484" t="str">
            <v>Xã Hàm Cường</v>
          </cell>
        </row>
        <row r="4485">
          <cell r="AU4485" t="str">
            <v>Xã Hàm Đức</v>
          </cell>
        </row>
        <row r="4486">
          <cell r="AU4486" t="str">
            <v>Xã Hàm Giang</v>
          </cell>
        </row>
        <row r="4487">
          <cell r="AU4487" t="str">
            <v>Xã Hàm Hiệp</v>
          </cell>
        </row>
        <row r="4488">
          <cell r="AU4488" t="str">
            <v>Xã Hàm Kiệm</v>
          </cell>
        </row>
        <row r="4489">
          <cell r="AU4489" t="str">
            <v>Xã Hàm Liêm</v>
          </cell>
        </row>
        <row r="4490">
          <cell r="AU4490" t="str">
            <v>Xã Hàm Minh</v>
          </cell>
        </row>
        <row r="4491">
          <cell r="AU4491" t="str">
            <v>Xã Hàm Mỹ</v>
          </cell>
        </row>
        <row r="4492">
          <cell r="AU4492" t="str">
            <v>Xã Hàm Ninh</v>
          </cell>
        </row>
        <row r="4493">
          <cell r="AU4493" t="str">
            <v>Xã Hàm Ninh</v>
          </cell>
        </row>
        <row r="4494">
          <cell r="AU4494" t="str">
            <v>Xã Hàm Phú</v>
          </cell>
        </row>
        <row r="4495">
          <cell r="AU4495" t="str">
            <v>Xã Hàm Rồng</v>
          </cell>
        </row>
        <row r="4496">
          <cell r="AU4496" t="str">
            <v>Xã Hàm Tân</v>
          </cell>
        </row>
        <row r="4497">
          <cell r="AU4497" t="str">
            <v>Xã Hàm Thắng</v>
          </cell>
        </row>
        <row r="4498">
          <cell r="AU4498" t="str">
            <v>Xã Hàm Thạnh</v>
          </cell>
        </row>
        <row r="4499">
          <cell r="AU4499" t="str">
            <v>Xã Hàm Trí</v>
          </cell>
        </row>
        <row r="4500">
          <cell r="AU4500" t="str">
            <v>Xã Hàm Tử</v>
          </cell>
        </row>
        <row r="4501">
          <cell r="AU4501" t="str">
            <v>Xã Hán Đà</v>
          </cell>
        </row>
        <row r="4502">
          <cell r="AU4502" t="str">
            <v>Xã Hán Quảng</v>
          </cell>
        </row>
        <row r="4503">
          <cell r="AU4503" t="str">
            <v>Xã Hang Chú</v>
          </cell>
        </row>
        <row r="4504">
          <cell r="AU4504" t="str">
            <v>Xã Háng Đồng</v>
          </cell>
        </row>
        <row r="4505">
          <cell r="AU4505" t="str">
            <v>Xã Hàng Gòn</v>
          </cell>
        </row>
        <row r="4506">
          <cell r="AU4506" t="str">
            <v>Xã Hang Kia</v>
          </cell>
        </row>
        <row r="4507">
          <cell r="AU4507" t="str">
            <v>Xã Háng Lìa</v>
          </cell>
        </row>
        <row r="4508">
          <cell r="AU4508" t="str">
            <v>Xã Hàng Vịnh</v>
          </cell>
        </row>
        <row r="4509">
          <cell r="AU4509" t="str">
            <v>Xã Hanh Cù</v>
          </cell>
        </row>
        <row r="4510">
          <cell r="AU4510" t="str">
            <v>Xã Hạnh Dịch</v>
          </cell>
        </row>
        <row r="4511">
          <cell r="AU4511" t="str">
            <v>Xã Hành Đức</v>
          </cell>
        </row>
        <row r="4512">
          <cell r="AU4512" t="str">
            <v>Xã Hành Dũng</v>
          </cell>
        </row>
        <row r="4513">
          <cell r="AU4513" t="str">
            <v>Xã Hạnh Lâm</v>
          </cell>
        </row>
        <row r="4514">
          <cell r="AU4514" t="str">
            <v>Xã Hành Minh</v>
          </cell>
        </row>
        <row r="4515">
          <cell r="AU4515" t="str">
            <v>Xã Hành Nhân</v>
          </cell>
        </row>
        <row r="4516">
          <cell r="AU4516" t="str">
            <v>Xã Hạnh Phúc</v>
          </cell>
        </row>
        <row r="4517">
          <cell r="AU4517" t="str">
            <v>Xã Hạnh Phúc</v>
          </cell>
        </row>
        <row r="4518">
          <cell r="AU4518" t="str">
            <v>Xã Hành Phước</v>
          </cell>
        </row>
        <row r="4519">
          <cell r="AU4519" t="str">
            <v>Xã Hạnh Sơn</v>
          </cell>
        </row>
        <row r="4520">
          <cell r="AU4520" t="str">
            <v>Xã Hành Thiện</v>
          </cell>
        </row>
        <row r="4521">
          <cell r="AU4521" t="str">
            <v>Xã Hành Thịnh</v>
          </cell>
        </row>
        <row r="4522">
          <cell r="AU4522" t="str">
            <v>Xã Hành Thuận</v>
          </cell>
        </row>
        <row r="4523">
          <cell r="AU4523" t="str">
            <v>Xã Hành Tín Đông</v>
          </cell>
        </row>
        <row r="4524">
          <cell r="AU4524" t="str">
            <v>Xã Hành Tín Tây</v>
          </cell>
        </row>
        <row r="4525">
          <cell r="AU4525" t="str">
            <v>Xã Hành Trung</v>
          </cell>
        </row>
        <row r="4526">
          <cell r="AU4526" t="str">
            <v>Xã Hảo Đước</v>
          </cell>
        </row>
        <row r="4527">
          <cell r="AU4527" t="str">
            <v>Xã Hào Lý</v>
          </cell>
        </row>
        <row r="4528">
          <cell r="AU4528" t="str">
            <v>Xã Hảo Nghĩa</v>
          </cell>
        </row>
        <row r="4529">
          <cell r="AU4529" t="str">
            <v>Xã Hào Phú</v>
          </cell>
        </row>
        <row r="4530">
          <cell r="AU4530" t="str">
            <v>Xã Hạp Lĩnh</v>
          </cell>
        </row>
        <row r="4531">
          <cell r="AU4531" t="str">
            <v>Xã Hát Lìu</v>
          </cell>
        </row>
        <row r="4532">
          <cell r="AU4532" t="str">
            <v>Xã Hát Lót</v>
          </cell>
        </row>
        <row r="4533">
          <cell r="AU4533" t="str">
            <v>Xã Hát Môn</v>
          </cell>
        </row>
        <row r="4534">
          <cell r="AU4534" t="str">
            <v>Xã Hậu Bổng</v>
          </cell>
        </row>
        <row r="4535">
          <cell r="AU4535" t="str">
            <v>Xã Hậu Lộc</v>
          </cell>
        </row>
        <row r="4536">
          <cell r="AU4536" t="str">
            <v>Xã Hậu Mỹ Bắc A</v>
          </cell>
        </row>
        <row r="4537">
          <cell r="AU4537" t="str">
            <v>Xã Hậu Mỹ Bắc B</v>
          </cell>
        </row>
        <row r="4538">
          <cell r="AU4538" t="str">
            <v>Xã Hậu Mỹ Phú</v>
          </cell>
        </row>
        <row r="4539">
          <cell r="AU4539" t="str">
            <v>Xã Hậu Mỹ Trinh</v>
          </cell>
        </row>
        <row r="4540">
          <cell r="AU4540" t="str">
            <v>Xã Hậu Thành</v>
          </cell>
        </row>
        <row r="4541">
          <cell r="AU4541" t="str">
            <v>Xã Hậu Thành</v>
          </cell>
        </row>
        <row r="4542">
          <cell r="AU4542" t="str">
            <v>Xã Hậu Thạnh</v>
          </cell>
        </row>
        <row r="4543">
          <cell r="AU4543" t="str">
            <v>Xã Hậu Thạnh Đông</v>
          </cell>
        </row>
        <row r="4544">
          <cell r="AU4544" t="str">
            <v>Xã Hậu Thạnh Tây</v>
          </cell>
        </row>
        <row r="4545">
          <cell r="AU4545" t="str">
            <v>Xã Hầu Thào</v>
          </cell>
        </row>
        <row r="4546">
          <cell r="AU4546" t="str">
            <v>Xã Hiền Chung</v>
          </cell>
        </row>
        <row r="4547">
          <cell r="AU4547" t="str">
            <v>Xã Hiền Đa</v>
          </cell>
        </row>
        <row r="4548">
          <cell r="AU4548" t="str">
            <v>Xã Hiền Giang</v>
          </cell>
        </row>
        <row r="4549">
          <cell r="AU4549" t="str">
            <v>Xã Hiền Hào</v>
          </cell>
        </row>
        <row r="4550">
          <cell r="AU4550" t="str">
            <v>Xã Hiển Khánh</v>
          </cell>
        </row>
        <row r="4551">
          <cell r="AU4551" t="str">
            <v>Xã Hiền Kiệt</v>
          </cell>
        </row>
        <row r="4552">
          <cell r="AU4552" t="str">
            <v>Xã Hiền Lương</v>
          </cell>
        </row>
        <row r="4553">
          <cell r="AU4553" t="str">
            <v>Xã Hiền Lương</v>
          </cell>
        </row>
        <row r="4554">
          <cell r="AU4554" t="str">
            <v>Xã Hiền Ninh</v>
          </cell>
        </row>
        <row r="4555">
          <cell r="AU4555" t="str">
            <v>Xã Hiền Ninh</v>
          </cell>
        </row>
        <row r="4556">
          <cell r="AU4556" t="str">
            <v>Xã Hiền Quan</v>
          </cell>
        </row>
        <row r="4557">
          <cell r="AU4557" t="str">
            <v>Xã Hiến Sơn</v>
          </cell>
        </row>
        <row r="4558">
          <cell r="AU4558" t="str">
            <v>Xã Hiến Thành</v>
          </cell>
        </row>
        <row r="4559">
          <cell r="AU4559" t="str">
            <v>Xã Hiên Vân</v>
          </cell>
        </row>
        <row r="4560">
          <cell r="AU4560" t="str">
            <v>Xã Hiệp An</v>
          </cell>
        </row>
        <row r="4561">
          <cell r="AU4561" t="str">
            <v>Xã Hiệp An</v>
          </cell>
        </row>
        <row r="4562">
          <cell r="AU4562" t="str">
            <v>Xã Hiệp Cát</v>
          </cell>
        </row>
        <row r="4563">
          <cell r="AU4563" t="str">
            <v>Xã Hiệp Cường</v>
          </cell>
        </row>
        <row r="4564">
          <cell r="AU4564" t="str">
            <v>Xã Hiệp Đức</v>
          </cell>
        </row>
        <row r="4565">
          <cell r="AU4565" t="str">
            <v>Xã Hiệp Hạ</v>
          </cell>
        </row>
        <row r="4566">
          <cell r="AU4566" t="str">
            <v>Xã Hiệp Hoà</v>
          </cell>
        </row>
        <row r="4567">
          <cell r="AU4567" t="str">
            <v>Xã Hiệp Hòa</v>
          </cell>
        </row>
        <row r="4568">
          <cell r="AU4568" t="str">
            <v>Xã Hiệp Hòa</v>
          </cell>
        </row>
        <row r="4569">
          <cell r="AU4569" t="str">
            <v>Xã Hiệp Hòa</v>
          </cell>
        </row>
        <row r="4570">
          <cell r="AU4570" t="str">
            <v>Xã Hiệp Hòa</v>
          </cell>
        </row>
        <row r="4571">
          <cell r="AU4571" t="str">
            <v>Xã Hiệp Hòa</v>
          </cell>
        </row>
        <row r="4572">
          <cell r="AU4572" t="str">
            <v>Xã Hiệp Hòa</v>
          </cell>
        </row>
        <row r="4573">
          <cell r="AU4573" t="str">
            <v>Xã Hiệp Hòa</v>
          </cell>
        </row>
        <row r="4574">
          <cell r="AU4574" t="str">
            <v>Xã Hiệp Hưng</v>
          </cell>
        </row>
        <row r="4575">
          <cell r="AU4575" t="str">
            <v>Xã Hiệp Lợi</v>
          </cell>
        </row>
        <row r="4576">
          <cell r="AU4576" t="str">
            <v>Xã Hiệp Lực</v>
          </cell>
        </row>
        <row r="4577">
          <cell r="AU4577" t="str">
            <v>Xã Hiệp Mỹ</v>
          </cell>
        </row>
        <row r="4578">
          <cell r="AU4578" t="str">
            <v>Xã Hiệp Mỹ Đông</v>
          </cell>
        </row>
        <row r="4579">
          <cell r="AU4579" t="str">
            <v>Xã Hiệp Mỹ Tây</v>
          </cell>
        </row>
        <row r="4580">
          <cell r="AU4580" t="str">
            <v>Xã Hiệp Phước</v>
          </cell>
        </row>
        <row r="4581">
          <cell r="AU4581" t="str">
            <v>Xã Hiệp Phước</v>
          </cell>
        </row>
        <row r="4582">
          <cell r="AU4582" t="str">
            <v>Xã Hiệp Sơn</v>
          </cell>
        </row>
        <row r="4583">
          <cell r="AU4583" t="str">
            <v>Xã Hiệp Tân</v>
          </cell>
        </row>
        <row r="4584">
          <cell r="AU4584" t="str">
            <v>Xã Hiệp Thành</v>
          </cell>
        </row>
        <row r="4585">
          <cell r="AU4585" t="str">
            <v>Xã Hiệp Thạnh</v>
          </cell>
        </row>
        <row r="4586">
          <cell r="AU4586" t="str">
            <v>Xã Hiệp Thạnh</v>
          </cell>
        </row>
        <row r="4587">
          <cell r="AU4587" t="str">
            <v>Xã Hiệp Thạnh</v>
          </cell>
        </row>
        <row r="4588">
          <cell r="AU4588" t="str">
            <v>Xã Hiệp Thạnh</v>
          </cell>
        </row>
        <row r="4589">
          <cell r="AU4589" t="str">
            <v>Xã Hiệp Thuận</v>
          </cell>
        </row>
        <row r="4590">
          <cell r="AU4590" t="str">
            <v>Xã Hiệp Thuận</v>
          </cell>
        </row>
        <row r="4591">
          <cell r="AU4591" t="str">
            <v>Xã Hiệp Tùng</v>
          </cell>
        </row>
        <row r="4592">
          <cell r="AU4592" t="str">
            <v>Xã Hiệp Xương</v>
          </cell>
        </row>
        <row r="4593">
          <cell r="AU4593" t="str">
            <v>Xã Hiếu</v>
          </cell>
        </row>
        <row r="4594">
          <cell r="AU4594" t="str">
            <v>Xã hiếu Liêm</v>
          </cell>
        </row>
        <row r="4595">
          <cell r="AU4595" t="str">
            <v>Xã Hiếu Liêm</v>
          </cell>
        </row>
        <row r="4596">
          <cell r="AU4596" t="str">
            <v>Xã Hiếu Nghĩa</v>
          </cell>
        </row>
        <row r="4597">
          <cell r="AU4597" t="str">
            <v>Xã Hiếu Nhơn</v>
          </cell>
        </row>
        <row r="4598">
          <cell r="AU4598" t="str">
            <v>Xã Hiếu Phụng</v>
          </cell>
        </row>
        <row r="4599">
          <cell r="AU4599" t="str">
            <v>Xã Hiếu Thành</v>
          </cell>
        </row>
        <row r="4600">
          <cell r="AU4600" t="str">
            <v>Xã Hiếu Thuận</v>
          </cell>
        </row>
        <row r="4601">
          <cell r="AU4601" t="str">
            <v>Xã Hiếu Trung</v>
          </cell>
        </row>
        <row r="4602">
          <cell r="AU4602" t="str">
            <v>Xã Hiếu Tử</v>
          </cell>
        </row>
        <row r="4603">
          <cell r="AU4603" t="str">
            <v>Xã HNol</v>
          </cell>
        </row>
        <row r="4604">
          <cell r="AU4604" t="str">
            <v>Xã Hồ Bốn</v>
          </cell>
        </row>
        <row r="4605">
          <cell r="AU4605" t="str">
            <v>Xã Hồ Đắc Kiện</v>
          </cell>
        </row>
        <row r="4606">
          <cell r="AU4606" t="str">
            <v>Xã Hộ Đáp</v>
          </cell>
        </row>
        <row r="4607">
          <cell r="AU4607" t="str">
            <v>Xã Hộ Độ</v>
          </cell>
        </row>
        <row r="4608">
          <cell r="AU4608" t="str">
            <v>Xã Hộ Hải</v>
          </cell>
        </row>
        <row r="4609">
          <cell r="AU4609" t="str">
            <v>Xã Hố Mít</v>
          </cell>
        </row>
        <row r="4610">
          <cell r="AU4610" t="str">
            <v>Xã Hơ Moong</v>
          </cell>
        </row>
        <row r="4611">
          <cell r="AU4611" t="str">
            <v>Xã Hố Nai 3</v>
          </cell>
        </row>
        <row r="4612">
          <cell r="AU4612" t="str">
            <v>Xã Hố Quáng Phìn</v>
          </cell>
        </row>
        <row r="4613">
          <cell r="AU4613" t="str">
            <v>Xã Hồ Sơn</v>
          </cell>
        </row>
        <row r="4614">
          <cell r="AU4614" t="str">
            <v>Xã Hồ Sơn</v>
          </cell>
        </row>
        <row r="4615">
          <cell r="AU4615" t="str">
            <v>Xã Hồ Thầu</v>
          </cell>
        </row>
        <row r="4616">
          <cell r="AU4616" t="str">
            <v>Xã Hồ Thầu</v>
          </cell>
        </row>
        <row r="4617">
          <cell r="AU4617" t="str">
            <v>Xã Hồ Thị Kỷ</v>
          </cell>
        </row>
        <row r="4618">
          <cell r="AU4618" t="str">
            <v>Xã Hồ Tùng Mậu</v>
          </cell>
        </row>
        <row r="4619">
          <cell r="AU4619" t="str">
            <v>Xã Hoà An</v>
          </cell>
        </row>
        <row r="4620">
          <cell r="AU4620" t="str">
            <v>Xã Hoà An</v>
          </cell>
        </row>
        <row r="4621">
          <cell r="AU4621" t="str">
            <v>Xã Hóa An</v>
          </cell>
        </row>
        <row r="4622">
          <cell r="AU4622" t="str">
            <v>Xã Hòa An</v>
          </cell>
        </row>
        <row r="4623">
          <cell r="AU4623" t="str">
            <v>Xã Hòa An</v>
          </cell>
        </row>
        <row r="4624">
          <cell r="AU4624" t="str">
            <v>Xã Hòa An</v>
          </cell>
        </row>
        <row r="4625">
          <cell r="AU4625" t="str">
            <v>Xã Hòa An</v>
          </cell>
        </row>
        <row r="4626">
          <cell r="AU4626" t="str">
            <v>Xã Hòa An</v>
          </cell>
        </row>
        <row r="4627">
          <cell r="AU4627" t="str">
            <v>Xã Hòa ân</v>
          </cell>
        </row>
        <row r="4628">
          <cell r="AU4628" t="str">
            <v>Xã Hoà Bắc</v>
          </cell>
        </row>
        <row r="4629">
          <cell r="AU4629" t="str">
            <v>Xã Hòa Bắc</v>
          </cell>
        </row>
        <row r="4630">
          <cell r="AU4630" t="str">
            <v>Xã Hoà Bình</v>
          </cell>
        </row>
        <row r="4631">
          <cell r="AU4631" t="str">
            <v>Xã Hoà Bình</v>
          </cell>
        </row>
        <row r="4632">
          <cell r="AU4632" t="str">
            <v>Xã Hoà Bình</v>
          </cell>
        </row>
        <row r="4633">
          <cell r="AU4633" t="str">
            <v>Xã Hòa Bình</v>
          </cell>
        </row>
        <row r="4634">
          <cell r="AU4634" t="str">
            <v>Xã Hòa Bình</v>
          </cell>
        </row>
        <row r="4635">
          <cell r="AU4635" t="str">
            <v>Xã Hòa Bình</v>
          </cell>
        </row>
        <row r="4636">
          <cell r="AU4636" t="str">
            <v>Xã Hòa Bình</v>
          </cell>
        </row>
        <row r="4637">
          <cell r="AU4637" t="str">
            <v>Xã Hòa Bình</v>
          </cell>
        </row>
        <row r="4638">
          <cell r="AU4638" t="str">
            <v>Xã Hòa Bình</v>
          </cell>
        </row>
        <row r="4639">
          <cell r="AU4639" t="str">
            <v>Xã Hòa Bình</v>
          </cell>
        </row>
        <row r="4640">
          <cell r="AU4640" t="str">
            <v>Xã Hòa Bình</v>
          </cell>
        </row>
        <row r="4641">
          <cell r="AU4641" t="str">
            <v>Xã Hòa Bình</v>
          </cell>
        </row>
        <row r="4642">
          <cell r="AU4642" t="str">
            <v>Xã Hòa Bình</v>
          </cell>
        </row>
        <row r="4643">
          <cell r="AU4643" t="str">
            <v>Xã Hòa Bình</v>
          </cell>
        </row>
        <row r="4644">
          <cell r="AU4644" t="str">
            <v>Xã Hòa Bình</v>
          </cell>
        </row>
        <row r="4645">
          <cell r="AU4645" t="str">
            <v>Xã Hòa Bình</v>
          </cell>
        </row>
        <row r="4646">
          <cell r="AU4646" t="str">
            <v>Xã Hòa Bình</v>
          </cell>
        </row>
        <row r="4647">
          <cell r="AU4647" t="str">
            <v>Xã Hòa Bình</v>
          </cell>
        </row>
        <row r="4648">
          <cell r="AU4648" t="str">
            <v>Xã Hòa Bình 1</v>
          </cell>
        </row>
        <row r="4649">
          <cell r="AU4649" t="str">
            <v>Xã Hòa Bình 2</v>
          </cell>
        </row>
        <row r="4650">
          <cell r="AU4650" t="str">
            <v>Xã Hòa Bình Thạnh</v>
          </cell>
        </row>
        <row r="4651">
          <cell r="AU4651" t="str">
            <v>Xã Hoà Chánh</v>
          </cell>
        </row>
        <row r="4652">
          <cell r="AU4652" t="str">
            <v>Xã Hoà Châu</v>
          </cell>
        </row>
        <row r="4653">
          <cell r="AU4653" t="str">
            <v>Xã Hòa Chính</v>
          </cell>
        </row>
        <row r="4654">
          <cell r="AU4654" t="str">
            <v>Xã Hoà Chung</v>
          </cell>
        </row>
        <row r="4655">
          <cell r="AU4655" t="str">
            <v>Xã Hòa Cư</v>
          </cell>
        </row>
        <row r="4656">
          <cell r="AU4656" t="str">
            <v>Xã Hòa Cuông</v>
          </cell>
        </row>
        <row r="4657">
          <cell r="AU4657" t="str">
            <v>Xã Hoà Điền</v>
          </cell>
        </row>
        <row r="4658">
          <cell r="AU4658" t="str">
            <v>Xã Hòa Định</v>
          </cell>
        </row>
        <row r="4659">
          <cell r="AU4659" t="str">
            <v>Xã Hòa Định Đông</v>
          </cell>
        </row>
        <row r="4660">
          <cell r="AU4660" t="str">
            <v>Xã Hòa Định Tây</v>
          </cell>
        </row>
        <row r="4661">
          <cell r="AU4661" t="str">
            <v>Xã Hoa Động</v>
          </cell>
        </row>
        <row r="4662">
          <cell r="AU4662" t="str">
            <v>Xã Hoà Đông</v>
          </cell>
        </row>
        <row r="4663">
          <cell r="AU4663" t="str">
            <v>Xã Hòa Đông</v>
          </cell>
        </row>
        <row r="4664">
          <cell r="AU4664" t="str">
            <v>Xã Hòa Đồng</v>
          </cell>
        </row>
        <row r="4665">
          <cell r="AU4665" t="str">
            <v>Xã Hòa Hải</v>
          </cell>
        </row>
        <row r="4666">
          <cell r="AU4666" t="str">
            <v>Xã Hòa Hậu</v>
          </cell>
        </row>
        <row r="4667">
          <cell r="AU4667" t="str">
            <v>Xã Hòa Hiệp</v>
          </cell>
        </row>
        <row r="4668">
          <cell r="AU4668" t="str">
            <v>Xã Hòa Hiệp</v>
          </cell>
        </row>
        <row r="4669">
          <cell r="AU4669" t="str">
            <v>Xã Hòa Hiệp</v>
          </cell>
        </row>
        <row r="4670">
          <cell r="AU4670" t="str">
            <v>Xã Hòa Hiệp</v>
          </cell>
        </row>
        <row r="4671">
          <cell r="AU4671" t="str">
            <v>Xã Hòa Hiệp</v>
          </cell>
        </row>
        <row r="4672">
          <cell r="AU4672" t="str">
            <v>Xã Hòa Hiệp Bắc</v>
          </cell>
        </row>
        <row r="4673">
          <cell r="AU4673" t="str">
            <v>Xã Hòa Hiệp Nam</v>
          </cell>
        </row>
        <row r="4674">
          <cell r="AU4674" t="str">
            <v>Xã Hòa Hiệp Trung</v>
          </cell>
        </row>
        <row r="4675">
          <cell r="AU4675" t="str">
            <v>Xã Hòa Hội</v>
          </cell>
        </row>
        <row r="4676">
          <cell r="AU4676" t="str">
            <v>Xã Hòa Hội</v>
          </cell>
        </row>
        <row r="4677">
          <cell r="AU4677" t="str">
            <v>Xã Hòa Hội</v>
          </cell>
        </row>
        <row r="4678">
          <cell r="AU4678" t="str">
            <v>Xã Hóa Hợp</v>
          </cell>
        </row>
        <row r="4679">
          <cell r="AU4679" t="str">
            <v>Xã Hòa Hưng</v>
          </cell>
        </row>
        <row r="4680">
          <cell r="AU4680" t="str">
            <v>Xã Hòa Hưng</v>
          </cell>
        </row>
        <row r="4681">
          <cell r="AU4681" t="str">
            <v>Xã Hòa Hưng</v>
          </cell>
        </row>
        <row r="4682">
          <cell r="AU4682" t="str">
            <v>Xã Hòa Khánh</v>
          </cell>
        </row>
        <row r="4683">
          <cell r="AU4683" t="str">
            <v>Xã Hòa Khánh</v>
          </cell>
        </row>
        <row r="4684">
          <cell r="AU4684" t="str">
            <v>Xã Hòa Khánh Đông</v>
          </cell>
        </row>
        <row r="4685">
          <cell r="AU4685" t="str">
            <v>Xã Hòa Khánh Nam</v>
          </cell>
        </row>
        <row r="4686">
          <cell r="AU4686" t="str">
            <v>Xã Hòa Khánh Tây</v>
          </cell>
        </row>
        <row r="4687">
          <cell r="AU4687" t="str">
            <v>Xã Hoà Khương</v>
          </cell>
        </row>
        <row r="4688">
          <cell r="AU4688" t="str">
            <v>Xã Hòa Kiến</v>
          </cell>
        </row>
        <row r="4689">
          <cell r="AU4689" t="str">
            <v>Xã Hoà Lạc</v>
          </cell>
        </row>
        <row r="4690">
          <cell r="AU4690" t="str">
            <v>Xã Hòa Lạc</v>
          </cell>
        </row>
        <row r="4691">
          <cell r="AU4691" t="str">
            <v>Xã Hòa Lâm</v>
          </cell>
        </row>
        <row r="4692">
          <cell r="AU4692" t="str">
            <v>Xã Hòa Lễ</v>
          </cell>
        </row>
        <row r="4693">
          <cell r="AU4693" t="str">
            <v>Xã Hoà Liên</v>
          </cell>
        </row>
        <row r="4694">
          <cell r="AU4694" t="str">
            <v>Xã Hoa Lộc</v>
          </cell>
        </row>
        <row r="4695">
          <cell r="AU4695" t="str">
            <v>Xã Hoà Lộc</v>
          </cell>
        </row>
        <row r="4696">
          <cell r="AU4696" t="str">
            <v>Xã Hòa Lộc</v>
          </cell>
        </row>
        <row r="4697">
          <cell r="AU4697" t="str">
            <v>Xã Hòa Lộc</v>
          </cell>
        </row>
        <row r="4698">
          <cell r="AU4698" t="str">
            <v>Xã Hoà Lợi</v>
          </cell>
        </row>
        <row r="4699">
          <cell r="AU4699" t="str">
            <v>Xã Hòa Lợi</v>
          </cell>
        </row>
        <row r="4700">
          <cell r="AU4700" t="str">
            <v>Xã Hòa Lợi</v>
          </cell>
        </row>
        <row r="4701">
          <cell r="AU4701" t="str">
            <v>Xã Hòa Lợi</v>
          </cell>
        </row>
        <row r="4702">
          <cell r="AU4702" t="str">
            <v>Xã Hoà Long</v>
          </cell>
        </row>
        <row r="4703">
          <cell r="AU4703" t="str">
            <v>Xã Hòa Long</v>
          </cell>
        </row>
        <row r="4704">
          <cell r="AU4704" t="str">
            <v>Xã Hòa Long</v>
          </cell>
        </row>
        <row r="4705">
          <cell r="AU4705" t="str">
            <v>Xã Hoa Lư</v>
          </cell>
        </row>
        <row r="4706">
          <cell r="AU4706" t="str">
            <v>Xã Hoả Lựu</v>
          </cell>
        </row>
        <row r="4707">
          <cell r="AU4707" t="str">
            <v>Xã Hoà Mạc</v>
          </cell>
        </row>
        <row r="4708">
          <cell r="AU4708" t="str">
            <v>Xã Hòa Minh</v>
          </cell>
        </row>
        <row r="4709">
          <cell r="AU4709" t="str">
            <v>Xã Hòa Minh</v>
          </cell>
        </row>
        <row r="4710">
          <cell r="AU4710" t="str">
            <v>Xã Hoà Mục</v>
          </cell>
        </row>
        <row r="4711">
          <cell r="AU4711" t="str">
            <v>Xã Hoà Mỹ</v>
          </cell>
        </row>
        <row r="4712">
          <cell r="AU4712" t="str">
            <v>Xã Hoà Mỹ</v>
          </cell>
        </row>
        <row r="4713">
          <cell r="AU4713" t="str">
            <v>Xã Hòa Mỹ Đông</v>
          </cell>
        </row>
        <row r="4714">
          <cell r="AU4714" t="str">
            <v>Xã Hòa Mỹ Tây</v>
          </cell>
        </row>
        <row r="4715">
          <cell r="AU4715" t="str">
            <v>Xã Hoa Nam</v>
          </cell>
        </row>
        <row r="4716">
          <cell r="AU4716" t="str">
            <v>Xã Hòa Nam</v>
          </cell>
        </row>
        <row r="4717">
          <cell r="AU4717" t="str">
            <v>Xã Hòa Nam</v>
          </cell>
        </row>
        <row r="4718">
          <cell r="AU4718" t="str">
            <v>Xã Hòa Nghĩa</v>
          </cell>
        </row>
        <row r="4719">
          <cell r="AU4719" t="str">
            <v>Xã Hoà Nhơn</v>
          </cell>
        </row>
        <row r="4720">
          <cell r="AU4720" t="str">
            <v>Xã Hoà Ninh</v>
          </cell>
        </row>
        <row r="4721">
          <cell r="AU4721" t="str">
            <v>Xã Hòa Ninh</v>
          </cell>
        </row>
        <row r="4722">
          <cell r="AU4722" t="str">
            <v>Xã Hòa Ninh</v>
          </cell>
        </row>
        <row r="4723">
          <cell r="AU4723" t="str">
            <v>Xã Hoà Phong</v>
          </cell>
        </row>
        <row r="4724">
          <cell r="AU4724" t="str">
            <v>Xã Hòa Phong</v>
          </cell>
        </row>
        <row r="4725">
          <cell r="AU4725" t="str">
            <v>Xã Hòa Phong</v>
          </cell>
        </row>
        <row r="4726">
          <cell r="AU4726" t="str">
            <v>Xã Hòa Phong</v>
          </cell>
        </row>
        <row r="4727">
          <cell r="AU4727" t="str">
            <v>Xã Hoà Phú</v>
          </cell>
        </row>
        <row r="4728">
          <cell r="AU4728" t="str">
            <v>Xã Hoà Phú</v>
          </cell>
        </row>
        <row r="4729">
          <cell r="AU4729" t="str">
            <v>Xã Hòa Phú</v>
          </cell>
        </row>
        <row r="4730">
          <cell r="AU4730" t="str">
            <v>Xã Hòa Phú</v>
          </cell>
        </row>
        <row r="4731">
          <cell r="AU4731" t="str">
            <v>Xã Hòa Phú</v>
          </cell>
        </row>
        <row r="4732">
          <cell r="AU4732" t="str">
            <v>Xã Hòa Phú</v>
          </cell>
        </row>
        <row r="4733">
          <cell r="AU4733" t="str">
            <v>Xã Hòa Phú</v>
          </cell>
        </row>
        <row r="4734">
          <cell r="AU4734" t="str">
            <v>Xã Hòa Phú</v>
          </cell>
        </row>
        <row r="4735">
          <cell r="AU4735" t="str">
            <v>Xã Hòa Phú</v>
          </cell>
        </row>
        <row r="4736">
          <cell r="AU4736" t="str">
            <v>Xã Hóa Phúc</v>
          </cell>
        </row>
        <row r="4737">
          <cell r="AU4737" t="str">
            <v>Xã Hoà Phước</v>
          </cell>
        </row>
        <row r="4738">
          <cell r="AU4738" t="str">
            <v>Xã Hòa Quang Bắc</v>
          </cell>
        </row>
        <row r="4739">
          <cell r="AU4739" t="str">
            <v>Xã Hoà Quang Nam</v>
          </cell>
        </row>
        <row r="4740">
          <cell r="AU4740" t="str">
            <v>Xã Hóa Quỳ</v>
          </cell>
        </row>
        <row r="4741">
          <cell r="AU4741" t="str">
            <v>Xã Hoa Sơn</v>
          </cell>
        </row>
        <row r="4742">
          <cell r="AU4742" t="str">
            <v>Xã Hoa Sơn</v>
          </cell>
        </row>
        <row r="4743">
          <cell r="AU4743" t="str">
            <v>Xã Hoà Sơn</v>
          </cell>
        </row>
        <row r="4744">
          <cell r="AU4744" t="str">
            <v>Xã Hóa Sơn</v>
          </cell>
        </row>
        <row r="4745">
          <cell r="AU4745" t="str">
            <v>Xã Hòa Sơn</v>
          </cell>
        </row>
        <row r="4746">
          <cell r="AU4746" t="str">
            <v>Xã Hòa Sơn</v>
          </cell>
        </row>
        <row r="4747">
          <cell r="AU4747" t="str">
            <v>Xã Hòa Sơn</v>
          </cell>
        </row>
        <row r="4748">
          <cell r="AU4748" t="str">
            <v>Xã Hòa Sơn</v>
          </cell>
        </row>
        <row r="4749">
          <cell r="AU4749" t="str">
            <v>Xã Hòa Sơn</v>
          </cell>
        </row>
        <row r="4750">
          <cell r="AU4750" t="str">
            <v>Xã Hòa Sơn</v>
          </cell>
        </row>
        <row r="4751">
          <cell r="AU4751" t="str">
            <v>Xã Hòa Tâm</v>
          </cell>
        </row>
        <row r="4752">
          <cell r="AU4752" t="str">
            <v>Xã Hoà Tân</v>
          </cell>
        </row>
        <row r="4753">
          <cell r="AU4753" t="str">
            <v>Xã Hòa Tân</v>
          </cell>
        </row>
        <row r="4754">
          <cell r="AU4754" t="str">
            <v>Xã Hòa Tân</v>
          </cell>
        </row>
        <row r="4755">
          <cell r="AU4755" t="str">
            <v>Xã Hòa Tân</v>
          </cell>
        </row>
        <row r="4756">
          <cell r="AU4756" t="str">
            <v>Xã Hòa Tân Đông</v>
          </cell>
        </row>
        <row r="4757">
          <cell r="AU4757" t="str">
            <v>Xã Hòa Tân Tây</v>
          </cell>
        </row>
        <row r="4758">
          <cell r="AU4758" t="str">
            <v>Xã Hòa Thạch</v>
          </cell>
        </row>
        <row r="4759">
          <cell r="AU4759" t="str">
            <v>Xã Hoa Thám</v>
          </cell>
        </row>
        <row r="4760">
          <cell r="AU4760" t="str">
            <v>Xã Hoa Thám</v>
          </cell>
        </row>
        <row r="4761">
          <cell r="AU4761" t="str">
            <v>Xã Hòa Thắng</v>
          </cell>
        </row>
        <row r="4762">
          <cell r="AU4762" t="str">
            <v>Xã Hòa Thắng</v>
          </cell>
        </row>
        <row r="4763">
          <cell r="AU4763" t="str">
            <v>Xã Hòa Thắng</v>
          </cell>
        </row>
        <row r="4764">
          <cell r="AU4764" t="str">
            <v>Xã Hòa Thắng</v>
          </cell>
        </row>
        <row r="4765">
          <cell r="AU4765" t="str">
            <v>Xã Hoa Thành</v>
          </cell>
        </row>
        <row r="4766">
          <cell r="AU4766" t="str">
            <v>Xã Hóa Thanh</v>
          </cell>
        </row>
        <row r="4767">
          <cell r="AU4767" t="str">
            <v>Xã Hòa Thành</v>
          </cell>
        </row>
        <row r="4768">
          <cell r="AU4768" t="str">
            <v>Xã Hòa Thành</v>
          </cell>
        </row>
        <row r="4769">
          <cell r="AU4769" t="str">
            <v>Xã Hòa Thành</v>
          </cell>
        </row>
        <row r="4770">
          <cell r="AU4770" t="str">
            <v>Xã Hòa Thành</v>
          </cell>
        </row>
        <row r="4771">
          <cell r="AU4771" t="str">
            <v>Xã Hòa Thạnh</v>
          </cell>
        </row>
        <row r="4772">
          <cell r="AU4772" t="str">
            <v>Xã Hòa Thạnh</v>
          </cell>
        </row>
        <row r="4773">
          <cell r="AU4773" t="str">
            <v>Xã Hòa Thịnh</v>
          </cell>
        </row>
        <row r="4774">
          <cell r="AU4774" t="str">
            <v>Xã Hòa Thuận</v>
          </cell>
        </row>
        <row r="4775">
          <cell r="AU4775" t="str">
            <v>Xã Hòa Thuận</v>
          </cell>
        </row>
        <row r="4776">
          <cell r="AU4776" t="str">
            <v>Xã Hòa Thuận</v>
          </cell>
        </row>
        <row r="4777">
          <cell r="AU4777" t="str">
            <v>Xã Hóa Thượng</v>
          </cell>
        </row>
        <row r="4778">
          <cell r="AU4778" t="str">
            <v>Xã Hoa Thủy</v>
          </cell>
        </row>
        <row r="4779">
          <cell r="AU4779" t="str">
            <v>Xã Hoà Tiến</v>
          </cell>
        </row>
        <row r="4780">
          <cell r="AU4780" t="str">
            <v>Xã Hoả Tiến</v>
          </cell>
        </row>
        <row r="4781">
          <cell r="AU4781" t="str">
            <v>Xã Hóa Tiến</v>
          </cell>
        </row>
        <row r="4782">
          <cell r="AU4782" t="str">
            <v>Xã Hòa Tiến</v>
          </cell>
        </row>
        <row r="4783">
          <cell r="AU4783" t="str">
            <v>Xã Hòa Tiến</v>
          </cell>
        </row>
        <row r="4784">
          <cell r="AU4784" t="str">
            <v>Xã Hòa Tiến</v>
          </cell>
        </row>
        <row r="4785">
          <cell r="AU4785" t="str">
            <v>Xã Hòa Tịnh</v>
          </cell>
        </row>
        <row r="4786">
          <cell r="AU4786" t="str">
            <v>Xã Hòa Tịnh</v>
          </cell>
        </row>
        <row r="4787">
          <cell r="AU4787" t="str">
            <v>Xã Hoà Trạch</v>
          </cell>
        </row>
        <row r="4788">
          <cell r="AU4788" t="str">
            <v>Xã Hòa Trị</v>
          </cell>
        </row>
        <row r="4789">
          <cell r="AU4789" t="str">
            <v>Xã Hóa Trung</v>
          </cell>
        </row>
        <row r="4790">
          <cell r="AU4790" t="str">
            <v>Xã Hòa Trung</v>
          </cell>
        </row>
        <row r="4791">
          <cell r="AU4791" t="str">
            <v>Xã Hòa Tú 1</v>
          </cell>
        </row>
        <row r="4792">
          <cell r="AU4792" t="str">
            <v>Xã Hòa Tú II</v>
          </cell>
        </row>
        <row r="4793">
          <cell r="AU4793" t="str">
            <v>Xã Hòa Vinh</v>
          </cell>
        </row>
        <row r="4794">
          <cell r="AU4794" t="str">
            <v>Xã Hòa Xá</v>
          </cell>
        </row>
        <row r="4795">
          <cell r="AU4795" t="str">
            <v>Xã Hòa Xuân</v>
          </cell>
        </row>
        <row r="4796">
          <cell r="AU4796" t="str">
            <v>Xã Hòa Xuân Đông</v>
          </cell>
        </row>
        <row r="4797">
          <cell r="AU4797" t="str">
            <v>Xã Hòa Xuân Nam</v>
          </cell>
        </row>
        <row r="4798">
          <cell r="AU4798" t="str">
            <v>Xã Hòa Xuân Tây</v>
          </cell>
        </row>
        <row r="4799">
          <cell r="AU4799" t="str">
            <v>Xã Hoài Châu</v>
          </cell>
        </row>
        <row r="4800">
          <cell r="AU4800" t="str">
            <v>Xã Hoài Châu Bắc</v>
          </cell>
        </row>
        <row r="4801">
          <cell r="AU4801" t="str">
            <v>Xã Hoài Đức</v>
          </cell>
        </row>
        <row r="4802">
          <cell r="AU4802" t="str">
            <v>Xã Hoài Đức</v>
          </cell>
        </row>
        <row r="4803">
          <cell r="AU4803" t="str">
            <v>Xã Hoài Hải</v>
          </cell>
        </row>
        <row r="4804">
          <cell r="AU4804" t="str">
            <v>Xã Hoài Hảo</v>
          </cell>
        </row>
        <row r="4805">
          <cell r="AU4805" t="str">
            <v>Xã Hoài Hương</v>
          </cell>
        </row>
        <row r="4806">
          <cell r="AU4806" t="str">
            <v>Xã Hoài Mỹ</v>
          </cell>
        </row>
        <row r="4807">
          <cell r="AU4807" t="str">
            <v>Xã Hoài Phú</v>
          </cell>
        </row>
        <row r="4808">
          <cell r="AU4808" t="str">
            <v>Xã Hoài Sơn</v>
          </cell>
        </row>
        <row r="4809">
          <cell r="AU4809" t="str">
            <v>Xã Hoài Tân</v>
          </cell>
        </row>
        <row r="4810">
          <cell r="AU4810" t="str">
            <v>Xã Hoài Thanh</v>
          </cell>
        </row>
        <row r="4811">
          <cell r="AU4811" t="str">
            <v>Xã Hoài Thanh Tây</v>
          </cell>
        </row>
        <row r="4812">
          <cell r="AU4812" t="str">
            <v>Xã Hoài Thượng</v>
          </cell>
        </row>
        <row r="4813">
          <cell r="AU4813" t="str">
            <v>Xã Hoài Xuân</v>
          </cell>
        </row>
        <row r="4814">
          <cell r="AU4814" t="str">
            <v>Xã Hoàn Long</v>
          </cell>
        </row>
        <row r="4815">
          <cell r="AU4815" t="str">
            <v>Xã Hoàn Sơn</v>
          </cell>
        </row>
        <row r="4816">
          <cell r="AU4816" t="str">
            <v>Xã Hoàn Trạch</v>
          </cell>
        </row>
        <row r="4817">
          <cell r="AU4817" t="str">
            <v>Xã Hoàng An</v>
          </cell>
        </row>
        <row r="4818">
          <cell r="AU4818" t="str">
            <v>Xã Hoằng Anh</v>
          </cell>
        </row>
        <row r="4819">
          <cell r="AU4819" t="str">
            <v>Xã Hoằng Cát</v>
          </cell>
        </row>
        <row r="4820">
          <cell r="AU4820" t="str">
            <v>Xã Hoàng Châu</v>
          </cell>
        </row>
        <row r="4821">
          <cell r="AU4821" t="str">
            <v>Xã Hoằng Châu</v>
          </cell>
        </row>
        <row r="4822">
          <cell r="AU4822" t="str">
            <v>Xã Hoàng Cương</v>
          </cell>
        </row>
        <row r="4823">
          <cell r="AU4823" t="str">
            <v>Xã Hoằng Đại</v>
          </cell>
        </row>
        <row r="4824">
          <cell r="AU4824" t="str">
            <v>Xã Hoàng Đan</v>
          </cell>
        </row>
        <row r="4825">
          <cell r="AU4825" t="str">
            <v>Xã Hoằng Đạo</v>
          </cell>
        </row>
        <row r="4826">
          <cell r="AU4826" t="str">
            <v>Xã Hoằng Đạt</v>
          </cell>
        </row>
        <row r="4827">
          <cell r="AU4827" t="str">
            <v>Xã Hoàng Diệu</v>
          </cell>
        </row>
        <row r="4828">
          <cell r="AU4828" t="str">
            <v>Xã Hoàng Diệu</v>
          </cell>
        </row>
        <row r="4829">
          <cell r="AU4829" t="str">
            <v>Xã Hoàng Đông</v>
          </cell>
        </row>
        <row r="4830">
          <cell r="AU4830" t="str">
            <v>Xã Hoàng Đồng</v>
          </cell>
        </row>
        <row r="4831">
          <cell r="AU4831" t="str">
            <v>Xã Hoàng Động</v>
          </cell>
        </row>
        <row r="4832">
          <cell r="AU4832" t="str">
            <v>Xã Hoằng Đông</v>
          </cell>
        </row>
        <row r="4833">
          <cell r="AU4833" t="str">
            <v>Xã Hoằng Đồng</v>
          </cell>
        </row>
        <row r="4834">
          <cell r="AU4834" t="str">
            <v>Xã Hoằng Đức</v>
          </cell>
        </row>
        <row r="4835">
          <cell r="AU4835" t="str">
            <v>Xã Hoàng Giang</v>
          </cell>
        </row>
        <row r="4836">
          <cell r="AU4836" t="str">
            <v>Xã Hoằng Giang</v>
          </cell>
        </row>
        <row r="4837">
          <cell r="AU4837" t="str">
            <v>Xã Hoằng Hà</v>
          </cell>
        </row>
        <row r="4838">
          <cell r="AU4838" t="str">
            <v>Xã Hoàng Hải</v>
          </cell>
        </row>
        <row r="4839">
          <cell r="AU4839" t="str">
            <v>Xã Hoằng Hải</v>
          </cell>
        </row>
        <row r="4840">
          <cell r="AU4840" t="str">
            <v>Xã Hoàng Hanh</v>
          </cell>
        </row>
        <row r="4841">
          <cell r="AU4841" t="str">
            <v>Xã Hoàng Hanh</v>
          </cell>
        </row>
        <row r="4842">
          <cell r="AU4842" t="str">
            <v>Xã Hoàng Hoa</v>
          </cell>
        </row>
        <row r="4843">
          <cell r="AU4843" t="str">
            <v>Xã Hoàng Hoa Thám</v>
          </cell>
        </row>
        <row r="4844">
          <cell r="AU4844" t="str">
            <v>Xã Hoàng Hoa Thám</v>
          </cell>
        </row>
        <row r="4845">
          <cell r="AU4845" t="str">
            <v>Xã Hoằng Hợp</v>
          </cell>
        </row>
        <row r="4846">
          <cell r="AU4846" t="str">
            <v>Xã Hoàng Khai</v>
          </cell>
        </row>
        <row r="4847">
          <cell r="AU4847" t="str">
            <v>Xã Hoằng Khánh</v>
          </cell>
        </row>
        <row r="4848">
          <cell r="AU4848" t="str">
            <v>Xã Hoằng Khê</v>
          </cell>
        </row>
        <row r="4849">
          <cell r="AU4849" t="str">
            <v>Xã Hoàng Kim</v>
          </cell>
        </row>
        <row r="4850">
          <cell r="AU4850" t="str">
            <v>Xã Hoằng Kim</v>
          </cell>
        </row>
        <row r="4851">
          <cell r="AU4851" t="str">
            <v>Xã Hoàng Lâu</v>
          </cell>
        </row>
        <row r="4852">
          <cell r="AU4852" t="str">
            <v>Xã Hoằng Lộc</v>
          </cell>
        </row>
        <row r="4853">
          <cell r="AU4853" t="str">
            <v>Xã Hoàng Long</v>
          </cell>
        </row>
        <row r="4854">
          <cell r="AU4854" t="str">
            <v>Xã Hoằng Long</v>
          </cell>
        </row>
        <row r="4855">
          <cell r="AU4855" t="str">
            <v>Xã Hoàng Lương</v>
          </cell>
        </row>
        <row r="4856">
          <cell r="AU4856" t="str">
            <v>Xã Hoằng Lương</v>
          </cell>
        </row>
        <row r="4857">
          <cell r="AU4857" t="str">
            <v>Xã Hoằng Lưu</v>
          </cell>
        </row>
        <row r="4858">
          <cell r="AU4858" t="str">
            <v>Xã Hoằng Lý</v>
          </cell>
        </row>
        <row r="4859">
          <cell r="AU4859" t="str">
            <v>Xã Hoằng Minh</v>
          </cell>
        </row>
        <row r="4860">
          <cell r="AU4860" t="str">
            <v>Xã Hoàng Nam</v>
          </cell>
        </row>
        <row r="4861">
          <cell r="AU4861" t="str">
            <v>Xã Hoằng Ngọc</v>
          </cell>
        </row>
        <row r="4862">
          <cell r="AU4862" t="str">
            <v>Xã Hoàng Ninh</v>
          </cell>
        </row>
        <row r="4863">
          <cell r="AU4863" t="str">
            <v>Xã Hoàng Nông</v>
          </cell>
        </row>
        <row r="4864">
          <cell r="AU4864" t="str">
            <v>Xã Hoằng Phong</v>
          </cell>
        </row>
        <row r="4865">
          <cell r="AU4865" t="str">
            <v>Xã Hoằng Phú</v>
          </cell>
        </row>
        <row r="4866">
          <cell r="AU4866" t="str">
            <v>Xã Hoằng Phụ</v>
          </cell>
        </row>
        <row r="4867">
          <cell r="AU4867" t="str">
            <v>Xã Hoằng Phúc</v>
          </cell>
        </row>
        <row r="4868">
          <cell r="AU4868" t="str">
            <v>Xã Hoằng Phượng</v>
          </cell>
        </row>
        <row r="4869">
          <cell r="AU4869" t="str">
            <v>Xã Hoằng Quang</v>
          </cell>
        </row>
        <row r="4870">
          <cell r="AU4870" t="str">
            <v>Xã Hoàng Quế</v>
          </cell>
        </row>
        <row r="4871">
          <cell r="AU4871" t="str">
            <v>Xã Hoằng Quý</v>
          </cell>
        </row>
        <row r="4872">
          <cell r="AU4872" t="str">
            <v>Xã Hoằng Quỳ</v>
          </cell>
        </row>
        <row r="4873">
          <cell r="AU4873" t="str">
            <v>Xã Hoàng Sơn</v>
          </cell>
        </row>
        <row r="4874">
          <cell r="AU4874" t="str">
            <v>Xã Hoằng Sơn</v>
          </cell>
        </row>
        <row r="4875">
          <cell r="AU4875" t="str">
            <v>Xã Hoàng Tân</v>
          </cell>
        </row>
        <row r="4876">
          <cell r="AU4876" t="str">
            <v>Xã Hoàng Tân</v>
          </cell>
        </row>
        <row r="4877">
          <cell r="AU4877" t="str">
            <v>Xã Hoằng Tân</v>
          </cell>
        </row>
        <row r="4878">
          <cell r="AU4878" t="str">
            <v>Xã Hoàng Tây</v>
          </cell>
        </row>
        <row r="4879">
          <cell r="AU4879" t="str">
            <v>Xã Hoằng Thái</v>
          </cell>
        </row>
        <row r="4880">
          <cell r="AU4880" t="str">
            <v>Xã Hoàng Thắng</v>
          </cell>
        </row>
        <row r="4881">
          <cell r="AU4881" t="str">
            <v>Xã Hoằng Thắng</v>
          </cell>
        </row>
        <row r="4882">
          <cell r="AU4882" t="str">
            <v>Xã Hoàng Thanh</v>
          </cell>
        </row>
        <row r="4883">
          <cell r="AU4883" t="str">
            <v>Xã Hoằng Thanh</v>
          </cell>
        </row>
        <row r="4884">
          <cell r="AU4884" t="str">
            <v>Xã Hoằng Thành</v>
          </cell>
        </row>
        <row r="4885">
          <cell r="AU4885" t="str">
            <v>Xã Hoang Thèn</v>
          </cell>
        </row>
        <row r="4886">
          <cell r="AU4886" t="str">
            <v>Xã Hoằng Thịnh</v>
          </cell>
        </row>
        <row r="4887">
          <cell r="AU4887" t="str">
            <v>Xã Hoàng Thu Phố</v>
          </cell>
        </row>
        <row r="4888">
          <cell r="AU4888" t="str">
            <v>Xã Hoàng Tiến</v>
          </cell>
        </row>
        <row r="4889">
          <cell r="AU4889" t="str">
            <v>Xã Hoằng Tiến</v>
          </cell>
        </row>
        <row r="4890">
          <cell r="AU4890" t="str">
            <v>Xã Hoằng Trạch</v>
          </cell>
        </row>
        <row r="4891">
          <cell r="AU4891" t="str">
            <v>Xã Hoàng Trĩ</v>
          </cell>
        </row>
        <row r="4892">
          <cell r="AU4892" t="str">
            <v>Xã Hoằng Trinh</v>
          </cell>
        </row>
        <row r="4893">
          <cell r="AU4893" t="str">
            <v>Xã Hoằng Trung</v>
          </cell>
        </row>
        <row r="4894">
          <cell r="AU4894" t="str">
            <v>Xã Hoằng Trường</v>
          </cell>
        </row>
        <row r="4895">
          <cell r="AU4895" t="str">
            <v>Xã Hoàng Tung</v>
          </cell>
        </row>
        <row r="4896">
          <cell r="AU4896" t="str">
            <v>Xã Hoàng Vân</v>
          </cell>
        </row>
        <row r="4897">
          <cell r="AU4897" t="str">
            <v>Xã Hoàng Văn Thụ</v>
          </cell>
        </row>
        <row r="4898">
          <cell r="AU4898" t="str">
            <v>Xã Hoàng Văn Thụ</v>
          </cell>
        </row>
        <row r="4899">
          <cell r="AU4899" t="str">
            <v>Xã Hoàng Văn Thụ</v>
          </cell>
        </row>
        <row r="4900">
          <cell r="AU4900" t="str">
            <v>Xã Hoàng Việt</v>
          </cell>
        </row>
        <row r="4901">
          <cell r="AU4901" t="str">
            <v>Xã Hoằng Vinh</v>
          </cell>
        </row>
        <row r="4902">
          <cell r="AU4902" t="str">
            <v>Xã Hoàng Xá</v>
          </cell>
        </row>
        <row r="4903">
          <cell r="AU4903" t="str">
            <v>Xã Hoằng Xuân</v>
          </cell>
        </row>
        <row r="4904">
          <cell r="AU4904" t="str">
            <v>Xã Hoằng Xuyên</v>
          </cell>
        </row>
        <row r="4905">
          <cell r="AU4905" t="str">
            <v>Xã Hoằng Yến</v>
          </cell>
        </row>
        <row r="4906">
          <cell r="AU4906" t="str">
            <v>Xã Hoành Mô</v>
          </cell>
        </row>
        <row r="4907">
          <cell r="AU4907" t="str">
            <v>Xã Hoành Sơn</v>
          </cell>
        </row>
        <row r="4908">
          <cell r="AU4908" t="str">
            <v>Xã Hoành Sơn</v>
          </cell>
        </row>
        <row r="4909">
          <cell r="AU4909" t="str">
            <v>Xã Hội An</v>
          </cell>
        </row>
        <row r="4910">
          <cell r="AU4910" t="str">
            <v>Xã Hội An Đông</v>
          </cell>
        </row>
        <row r="4911">
          <cell r="AU4911" t="str">
            <v>Xã Hội Hoan</v>
          </cell>
        </row>
        <row r="4912">
          <cell r="AU4912" t="str">
            <v>Xã Hội Nghĩa</v>
          </cell>
        </row>
        <row r="4913">
          <cell r="AU4913" t="str">
            <v>Xã Hồi Ninh</v>
          </cell>
        </row>
        <row r="4914">
          <cell r="AU4914" t="str">
            <v>Xã Hội Sơn</v>
          </cell>
        </row>
        <row r="4915">
          <cell r="AU4915" t="str">
            <v>Xã Hồi Xuân</v>
          </cell>
        </row>
        <row r="4916">
          <cell r="AU4916" t="str">
            <v>Xã Hội Xuân</v>
          </cell>
        </row>
        <row r="4917">
          <cell r="AU4917" t="str">
            <v>Xã Hòn Nghệ</v>
          </cell>
        </row>
        <row r="4918">
          <cell r="AU4918" t="str">
            <v>Xã Hòn Thơm</v>
          </cell>
        </row>
        <row r="4919">
          <cell r="AU4919" t="str">
            <v>Xã Hòn Tre</v>
          </cell>
        </row>
        <row r="4920">
          <cell r="AU4920" t="str">
            <v>Xã Hồng An</v>
          </cell>
        </row>
        <row r="4921">
          <cell r="AU4921" t="str">
            <v>Xã Hồng An</v>
          </cell>
        </row>
        <row r="4922">
          <cell r="AU4922" t="str">
            <v>Xã Hồng Bắc</v>
          </cell>
        </row>
        <row r="4923">
          <cell r="AU4923" t="str">
            <v>Xã Hồng Ca</v>
          </cell>
        </row>
        <row r="4924">
          <cell r="AU4924" t="str">
            <v>Xã Hồng Châu</v>
          </cell>
        </row>
        <row r="4925">
          <cell r="AU4925" t="str">
            <v>Xã Hồng Châu</v>
          </cell>
        </row>
        <row r="4926">
          <cell r="AU4926" t="str">
            <v>Xã Hồng Đà</v>
          </cell>
        </row>
        <row r="4927">
          <cell r="AU4927" t="str">
            <v>Xã Hồng Đại</v>
          </cell>
        </row>
        <row r="4928">
          <cell r="AU4928" t="str">
            <v>Xã Hồng Định</v>
          </cell>
        </row>
        <row r="4929">
          <cell r="AU4929" t="str">
            <v>Xã Hồng Dụ</v>
          </cell>
        </row>
        <row r="4930">
          <cell r="AU4930" t="str">
            <v>Xã Hồng Đức</v>
          </cell>
        </row>
        <row r="4931">
          <cell r="AU4931" t="str">
            <v>Xã Hồng Dương</v>
          </cell>
        </row>
        <row r="4932">
          <cell r="AU4932" t="str">
            <v>Xã Hồng Giang</v>
          </cell>
        </row>
        <row r="4933">
          <cell r="AU4933" t="str">
            <v>Xã Hồng Giang</v>
          </cell>
        </row>
        <row r="4934">
          <cell r="AU4934" t="str">
            <v>Xã Hồng Hà</v>
          </cell>
        </row>
        <row r="4935">
          <cell r="AU4935" t="str">
            <v>Xã Hồng Hạ</v>
          </cell>
        </row>
        <row r="4936">
          <cell r="AU4936" t="str">
            <v>Xã Hồng Hóa</v>
          </cell>
        </row>
        <row r="4937">
          <cell r="AU4937" t="str">
            <v>Xã Hồng Hưng</v>
          </cell>
        </row>
        <row r="4938">
          <cell r="AU4938" t="str">
            <v>Xã Hồng Khê</v>
          </cell>
        </row>
        <row r="4939">
          <cell r="AU4939" t="str">
            <v>Xã Hồng Kim</v>
          </cell>
        </row>
        <row r="4940">
          <cell r="AU4940" t="str">
            <v>Xã Hồng Kỳ</v>
          </cell>
        </row>
        <row r="4941">
          <cell r="AU4941" t="str">
            <v>Xã Hồng Kỳ</v>
          </cell>
        </row>
        <row r="4942">
          <cell r="AU4942" t="str">
            <v>Xã Hồng Lạc</v>
          </cell>
        </row>
        <row r="4943">
          <cell r="AU4943" t="str">
            <v>Xã Hồng Lạc</v>
          </cell>
        </row>
        <row r="4944">
          <cell r="AU4944" t="str">
            <v>Xã Hồng Liêm</v>
          </cell>
        </row>
        <row r="4945">
          <cell r="AU4945" t="str">
            <v>Xã Hồng Lĩnh</v>
          </cell>
        </row>
        <row r="4946">
          <cell r="AU4946" t="str">
            <v>Xã Hồng Lộc</v>
          </cell>
        </row>
        <row r="4947">
          <cell r="AU4947" t="str">
            <v>Xã Hồng Long</v>
          </cell>
        </row>
        <row r="4948">
          <cell r="AU4948" t="str">
            <v>Xã Hồng Lý</v>
          </cell>
        </row>
        <row r="4949">
          <cell r="AU4949" t="str">
            <v>Xã Hồng Minh</v>
          </cell>
        </row>
        <row r="4950">
          <cell r="AU4950" t="str">
            <v>Xã Hồng Minh</v>
          </cell>
        </row>
        <row r="4951">
          <cell r="AU4951" t="str">
            <v>Xã Hồng Nam</v>
          </cell>
        </row>
        <row r="4952">
          <cell r="AU4952" t="str">
            <v>Xã Hồng Nam</v>
          </cell>
        </row>
        <row r="4953">
          <cell r="AU4953" t="str">
            <v>Xã Hồng Ngài</v>
          </cell>
        </row>
        <row r="4954">
          <cell r="AU4954" t="str">
            <v>Xã Hồng Phong</v>
          </cell>
        </row>
        <row r="4955">
          <cell r="AU4955" t="str">
            <v>Xã Hồng Phong</v>
          </cell>
        </row>
        <row r="4956">
          <cell r="AU4956" t="str">
            <v>Xã Hồng Phong</v>
          </cell>
        </row>
        <row r="4957">
          <cell r="AU4957" t="str">
            <v>Xã Hồng Phong</v>
          </cell>
        </row>
        <row r="4958">
          <cell r="AU4958" t="str">
            <v>Xã Hồng Phong</v>
          </cell>
        </row>
        <row r="4959">
          <cell r="AU4959" t="str">
            <v>Xã Hồng Phong</v>
          </cell>
        </row>
        <row r="4960">
          <cell r="AU4960" t="str">
            <v>Xã Hồng Phong</v>
          </cell>
        </row>
        <row r="4961">
          <cell r="AU4961" t="str">
            <v>Xã Hồng Phong</v>
          </cell>
        </row>
        <row r="4962">
          <cell r="AU4962" t="str">
            <v>Xã Hồng Phong</v>
          </cell>
        </row>
        <row r="4963">
          <cell r="AU4963" t="str">
            <v>Xã Hồng Phúc</v>
          </cell>
        </row>
        <row r="4964">
          <cell r="AU4964" t="str">
            <v>Xã Hồng Phương</v>
          </cell>
        </row>
        <row r="4965">
          <cell r="AU4965" t="str">
            <v>Xã Hồng Quang</v>
          </cell>
        </row>
        <row r="4966">
          <cell r="AU4966" t="str">
            <v>Xã Hồng Quang</v>
          </cell>
        </row>
        <row r="4967">
          <cell r="AU4967" t="str">
            <v>Xã Hồng Quang</v>
          </cell>
        </row>
        <row r="4968">
          <cell r="AU4968" t="str">
            <v>Xã Hồng Quang</v>
          </cell>
        </row>
        <row r="4969">
          <cell r="AU4969" t="str">
            <v>Xã Hồng Quang</v>
          </cell>
        </row>
        <row r="4970">
          <cell r="AU4970" t="str">
            <v>Xã Hồng Quang</v>
          </cell>
        </row>
        <row r="4971">
          <cell r="AU4971" t="str">
            <v>Xã Hồng Quảng</v>
          </cell>
        </row>
        <row r="4972">
          <cell r="AU4972" t="str">
            <v>Xã Hồng Quỳnh</v>
          </cell>
        </row>
        <row r="4973">
          <cell r="AU4973" t="str">
            <v>Xã Hồng Sĩ</v>
          </cell>
        </row>
        <row r="4974">
          <cell r="AU4974" t="str">
            <v>Xã Hồng Sơn</v>
          </cell>
        </row>
        <row r="4975">
          <cell r="AU4975" t="str">
            <v>Xã Hồng Sơn</v>
          </cell>
        </row>
        <row r="4976">
          <cell r="AU4976" t="str">
            <v>Xã Hồng Sơn</v>
          </cell>
        </row>
        <row r="4977">
          <cell r="AU4977" t="str">
            <v>Xã Hồng Thái</v>
          </cell>
        </row>
        <row r="4978">
          <cell r="AU4978" t="str">
            <v>Xã Hồng Thái</v>
          </cell>
        </row>
        <row r="4979">
          <cell r="AU4979" t="str">
            <v>Xã Hồng Thái</v>
          </cell>
        </row>
        <row r="4980">
          <cell r="AU4980" t="str">
            <v>Xã Hồng Thái</v>
          </cell>
        </row>
        <row r="4981">
          <cell r="AU4981" t="str">
            <v>Xã Hồng Thái</v>
          </cell>
        </row>
        <row r="4982">
          <cell r="AU4982" t="str">
            <v>Xã Hồng Thái</v>
          </cell>
        </row>
        <row r="4983">
          <cell r="AU4983" t="str">
            <v>Xã Hồng Thái</v>
          </cell>
        </row>
        <row r="4984">
          <cell r="AU4984" t="str">
            <v>Xã Hồng Thái</v>
          </cell>
        </row>
        <row r="4985">
          <cell r="AU4985" t="str">
            <v>Xã Hồng Thái</v>
          </cell>
        </row>
        <row r="4986">
          <cell r="AU4986" t="str">
            <v>Xã Hồng Thái</v>
          </cell>
        </row>
        <row r="4987">
          <cell r="AU4987" t="str">
            <v>Xã Hồng Thái Đông</v>
          </cell>
        </row>
        <row r="4988">
          <cell r="AU4988" t="str">
            <v>Xã Hồng Thái Tây</v>
          </cell>
        </row>
        <row r="4989">
          <cell r="AU4989" t="str">
            <v>Xã Hồng Thành</v>
          </cell>
        </row>
        <row r="4990">
          <cell r="AU4990" t="str">
            <v>Xã Hồng Thu</v>
          </cell>
        </row>
        <row r="4991">
          <cell r="AU4991" t="str">
            <v>Xã Hồng Thuận</v>
          </cell>
        </row>
        <row r="4992">
          <cell r="AU4992" t="str">
            <v>Xã Hồng Thượng</v>
          </cell>
        </row>
        <row r="4993">
          <cell r="AU4993" t="str">
            <v>Xã Hồng Thủy</v>
          </cell>
        </row>
        <row r="4994">
          <cell r="AU4994" t="str">
            <v>Xã Hồng Thủy</v>
          </cell>
        </row>
        <row r="4995">
          <cell r="AU4995" t="str">
            <v>Xã Hồng Tiến</v>
          </cell>
        </row>
        <row r="4996">
          <cell r="AU4996" t="str">
            <v>Xã Hồng Tiến</v>
          </cell>
        </row>
        <row r="4997">
          <cell r="AU4997" t="str">
            <v>Xã Hồng Tiến</v>
          </cell>
        </row>
        <row r="4998">
          <cell r="AU4998" t="str">
            <v>Xã Hồng Tiến</v>
          </cell>
        </row>
        <row r="4999">
          <cell r="AU4999" t="str">
            <v>Xã Hồng Trị</v>
          </cell>
        </row>
        <row r="5000">
          <cell r="AU5000" t="str">
            <v>Xã Hồng Trung</v>
          </cell>
        </row>
        <row r="5001">
          <cell r="AU5001" t="str">
            <v>Xã Hồng Vân</v>
          </cell>
        </row>
        <row r="5002">
          <cell r="AU5002" t="str">
            <v>Xã Hồng Vân</v>
          </cell>
        </row>
        <row r="5003">
          <cell r="AU5003" t="str">
            <v>Xã Hồng Vân</v>
          </cell>
        </row>
        <row r="5004">
          <cell r="AU5004" t="str">
            <v>Xã Hồng Việt</v>
          </cell>
        </row>
        <row r="5005">
          <cell r="AU5005" t="str">
            <v>Xã Hồng Việt</v>
          </cell>
        </row>
        <row r="5006">
          <cell r="AU5006" t="str">
            <v>Xã Hợp Châu</v>
          </cell>
        </row>
        <row r="5007">
          <cell r="AU5007" t="str">
            <v>Xã Hợp Châu</v>
          </cell>
        </row>
        <row r="5008">
          <cell r="AU5008" t="str">
            <v>Xã Hợp Châu</v>
          </cell>
        </row>
        <row r="5009">
          <cell r="AU5009" t="str">
            <v>Xã Hợp Đồng</v>
          </cell>
        </row>
        <row r="5010">
          <cell r="AU5010" t="str">
            <v>Xã Hợp Đồng</v>
          </cell>
        </row>
        <row r="5011">
          <cell r="AU5011" t="str">
            <v>Xã Hợp Đức</v>
          </cell>
        </row>
        <row r="5012">
          <cell r="AU5012" t="str">
            <v>Xã Hợp Đức</v>
          </cell>
        </row>
        <row r="5013">
          <cell r="AU5013" t="str">
            <v>Xã Hợp Hải</v>
          </cell>
        </row>
        <row r="5014">
          <cell r="AU5014" t="str">
            <v>Xã Hợp Hòa</v>
          </cell>
        </row>
        <row r="5015">
          <cell r="AU5015" t="str">
            <v>Xã Hợp Hòa</v>
          </cell>
        </row>
        <row r="5016">
          <cell r="AU5016" t="str">
            <v>Xã Hợp Hưng</v>
          </cell>
        </row>
        <row r="5017">
          <cell r="AU5017" t="str">
            <v>Xã Hợp Kim</v>
          </cell>
        </row>
        <row r="5018">
          <cell r="AU5018" t="str">
            <v>Xã Hợp Lý</v>
          </cell>
        </row>
        <row r="5019">
          <cell r="AU5019" t="str">
            <v>Xã Hợp Lý</v>
          </cell>
        </row>
        <row r="5020">
          <cell r="AU5020" t="str">
            <v>Xã Hợp Lý</v>
          </cell>
        </row>
        <row r="5021">
          <cell r="AU5021" t="str">
            <v>Xã Hợp Minh</v>
          </cell>
        </row>
        <row r="5022">
          <cell r="AU5022" t="str">
            <v>Xã Hợp Thắng</v>
          </cell>
        </row>
        <row r="5023">
          <cell r="AU5023" t="str">
            <v>Xã Hợp Thanh</v>
          </cell>
        </row>
        <row r="5024">
          <cell r="AU5024" t="str">
            <v>Xã Hợp Thanh</v>
          </cell>
        </row>
        <row r="5025">
          <cell r="AU5025" t="str">
            <v>Xã Hợp Thanh</v>
          </cell>
        </row>
        <row r="5026">
          <cell r="AU5026" t="str">
            <v>Xã Hợp Thành</v>
          </cell>
        </row>
        <row r="5027">
          <cell r="AU5027" t="str">
            <v>Xã Hợp Thành</v>
          </cell>
        </row>
        <row r="5028">
          <cell r="AU5028" t="str">
            <v>Xã Hợp Thành</v>
          </cell>
        </row>
        <row r="5029">
          <cell r="AU5029" t="str">
            <v>Xã Hợp Thành</v>
          </cell>
        </row>
        <row r="5030">
          <cell r="AU5030" t="str">
            <v>Xã Hợp Thành</v>
          </cell>
        </row>
        <row r="5031">
          <cell r="AU5031" t="str">
            <v>Xã Hợp Thành</v>
          </cell>
        </row>
        <row r="5032">
          <cell r="AU5032" t="str">
            <v>Xã Hợp Thành</v>
          </cell>
        </row>
        <row r="5033">
          <cell r="AU5033" t="str">
            <v>Xã Hợp Thành</v>
          </cell>
        </row>
        <row r="5034">
          <cell r="AU5034" t="str">
            <v>Xã Hợp Thịnh</v>
          </cell>
        </row>
        <row r="5035">
          <cell r="AU5035" t="str">
            <v>Xã Hợp Thịnh</v>
          </cell>
        </row>
        <row r="5036">
          <cell r="AU5036" t="str">
            <v>Xã Hợp Thịnh</v>
          </cell>
        </row>
        <row r="5037">
          <cell r="AU5037" t="str">
            <v>Xã Hợp Tiến</v>
          </cell>
        </row>
        <row r="5038">
          <cell r="AU5038" t="str">
            <v>Xã Hợp Tiến</v>
          </cell>
        </row>
        <row r="5039">
          <cell r="AU5039" t="str">
            <v>Xã Hợp Tiến</v>
          </cell>
        </row>
        <row r="5040">
          <cell r="AU5040" t="str">
            <v>Xã Hợp Tiến</v>
          </cell>
        </row>
        <row r="5041">
          <cell r="AU5041" t="str">
            <v>Xã Hợp Tiến</v>
          </cell>
        </row>
        <row r="5042">
          <cell r="AU5042" t="str">
            <v>Xã Hua Bun</v>
          </cell>
        </row>
        <row r="5043">
          <cell r="AU5043" t="str">
            <v>Xã Hua La</v>
          </cell>
        </row>
        <row r="5044">
          <cell r="AU5044" t="str">
            <v>Xã Hua Nà</v>
          </cell>
        </row>
        <row r="5045">
          <cell r="AU5045" t="str">
            <v>Xã Hừa Ngài</v>
          </cell>
        </row>
        <row r="5046">
          <cell r="AU5046" t="str">
            <v>Xã Hua Nhàn</v>
          </cell>
        </row>
        <row r="5047">
          <cell r="AU5047" t="str">
            <v>Xã Hua Păng</v>
          </cell>
        </row>
        <row r="5048">
          <cell r="AU5048" t="str">
            <v>Xã Hua Trai</v>
          </cell>
        </row>
        <row r="5049">
          <cell r="AU5049" t="str">
            <v>Xã Húc</v>
          </cell>
        </row>
        <row r="5050">
          <cell r="AU5050" t="str">
            <v>Xã Húc Động</v>
          </cell>
        </row>
        <row r="5051">
          <cell r="AU5051" t="str">
            <v>Xã Húc Nghì</v>
          </cell>
        </row>
        <row r="5052">
          <cell r="AU5052" t="str">
            <v>Xã Hùng An</v>
          </cell>
        </row>
        <row r="5053">
          <cell r="AU5053" t="str">
            <v>Xã Hùng An</v>
          </cell>
        </row>
        <row r="5054">
          <cell r="AU5054" t="str">
            <v>Xã Hưng Bình</v>
          </cell>
        </row>
        <row r="5055">
          <cell r="AU5055" t="str">
            <v>Xã Hưng Châu</v>
          </cell>
        </row>
        <row r="5056">
          <cell r="AU5056" t="str">
            <v>Xã Hưng Chính</v>
          </cell>
        </row>
        <row r="5057">
          <cell r="AU5057" t="str">
            <v>Xã Hưng Công</v>
          </cell>
        </row>
        <row r="5058">
          <cell r="AU5058" t="str">
            <v>Xã Hùng Cường</v>
          </cell>
        </row>
        <row r="5059">
          <cell r="AU5059" t="str">
            <v>Xã Hưng Đạo</v>
          </cell>
        </row>
        <row r="5060">
          <cell r="AU5060" t="str">
            <v>Xã Hưng Đạo</v>
          </cell>
        </row>
        <row r="5061">
          <cell r="AU5061" t="str">
            <v>Xã Hưng Đạo</v>
          </cell>
        </row>
        <row r="5062">
          <cell r="AU5062" t="str">
            <v>Xã Hưng Đạo</v>
          </cell>
        </row>
        <row r="5063">
          <cell r="AU5063" t="str">
            <v>Xã Hưng Đạo</v>
          </cell>
        </row>
        <row r="5064">
          <cell r="AU5064" t="str">
            <v>Xã Hưng Đạo</v>
          </cell>
        </row>
        <row r="5065">
          <cell r="AU5065" t="str">
            <v>Xã Hưng Đạo</v>
          </cell>
        </row>
        <row r="5066">
          <cell r="AU5066" t="str">
            <v>Xã Hưng Đạo</v>
          </cell>
        </row>
        <row r="5067">
          <cell r="AU5067" t="str">
            <v>Xã Hưng Đạo</v>
          </cell>
        </row>
        <row r="5068">
          <cell r="AU5068" t="str">
            <v>Xã Hưng Điền</v>
          </cell>
        </row>
        <row r="5069">
          <cell r="AU5069" t="str">
            <v>Xã Hưng Điền A</v>
          </cell>
        </row>
        <row r="5070">
          <cell r="AU5070" t="str">
            <v>Xã Hưng Điền B</v>
          </cell>
        </row>
        <row r="5071">
          <cell r="AU5071" t="str">
            <v>Xã Hưng Định</v>
          </cell>
        </row>
        <row r="5072">
          <cell r="AU5072" t="str">
            <v>Xã Hùng Đô</v>
          </cell>
        </row>
        <row r="5073">
          <cell r="AU5073" t="str">
            <v>Xã Hưng Đông</v>
          </cell>
        </row>
        <row r="5074">
          <cell r="AU5074" t="str">
            <v>Xã Hùng Đức</v>
          </cell>
        </row>
        <row r="5075">
          <cell r="AU5075" t="str">
            <v>Xã Hùng Dũng</v>
          </cell>
        </row>
        <row r="5076">
          <cell r="AU5076" t="str">
            <v>Xã Hưng Hà</v>
          </cell>
        </row>
        <row r="5077">
          <cell r="AU5077" t="str">
            <v>Xã Hùng Hòa</v>
          </cell>
        </row>
        <row r="5078">
          <cell r="AU5078" t="str">
            <v>Xã Hưng Hòa</v>
          </cell>
        </row>
        <row r="5079">
          <cell r="AU5079" t="str">
            <v>Xã Hưng Hòa</v>
          </cell>
        </row>
        <row r="5080">
          <cell r="AU5080" t="str">
            <v>Xã Hưng Hội</v>
          </cell>
        </row>
        <row r="5081">
          <cell r="AU5081" t="str">
            <v>Xã Hưng Khánh</v>
          </cell>
        </row>
        <row r="5082">
          <cell r="AU5082" t="str">
            <v>Xã Hưng Khánh</v>
          </cell>
        </row>
        <row r="5083">
          <cell r="AU5083" t="str">
            <v>Xã Hưng Khánh Trung A</v>
          </cell>
        </row>
        <row r="5084">
          <cell r="AU5084" t="str">
            <v>Xã Hưng Khánh Trung B</v>
          </cell>
        </row>
        <row r="5085">
          <cell r="AU5085" t="str">
            <v>Xã Hưng Lam</v>
          </cell>
        </row>
        <row r="5086">
          <cell r="AU5086" t="str">
            <v>Xã Hưng Lễ</v>
          </cell>
        </row>
        <row r="5087">
          <cell r="AU5087" t="str">
            <v>Xã Hưng Lĩnh</v>
          </cell>
        </row>
        <row r="5088">
          <cell r="AU5088" t="str">
            <v>Xã Hùng Lô</v>
          </cell>
        </row>
        <row r="5089">
          <cell r="AU5089" t="str">
            <v>Xã Hưng Lộc</v>
          </cell>
        </row>
        <row r="5090">
          <cell r="AU5090" t="str">
            <v>Xã Hưng Lộc</v>
          </cell>
        </row>
        <row r="5091">
          <cell r="AU5091" t="str">
            <v>Xã Hưng Lộc</v>
          </cell>
        </row>
        <row r="5092">
          <cell r="AU5092" t="str">
            <v>Xã Hùng Lợi</v>
          </cell>
        </row>
        <row r="5093">
          <cell r="AU5093" t="str">
            <v>Xã Hưng Lợi</v>
          </cell>
        </row>
        <row r="5094">
          <cell r="AU5094" t="str">
            <v>Xã Hùng Long</v>
          </cell>
        </row>
        <row r="5095">
          <cell r="AU5095" t="str">
            <v>Xã Hưng Long</v>
          </cell>
        </row>
        <row r="5096">
          <cell r="AU5096" t="str">
            <v>Xã Hưng Long</v>
          </cell>
        </row>
        <row r="5097">
          <cell r="AU5097" t="str">
            <v>Xã Hưng Long</v>
          </cell>
        </row>
        <row r="5098">
          <cell r="AU5098" t="str">
            <v>Xã Hưng Long</v>
          </cell>
        </row>
        <row r="5099">
          <cell r="AU5099" t="str">
            <v>Xã Hưng Long</v>
          </cell>
        </row>
        <row r="5100">
          <cell r="AU5100" t="str">
            <v>Xã Hùng Mỹ</v>
          </cell>
        </row>
        <row r="5101">
          <cell r="AU5101" t="str">
            <v>Xã Hưng Mỹ</v>
          </cell>
        </row>
        <row r="5102">
          <cell r="AU5102" t="str">
            <v>Xã Hưng Mỹ</v>
          </cell>
        </row>
        <row r="5103">
          <cell r="AU5103" t="str">
            <v>Xã Hưng Mỹ</v>
          </cell>
        </row>
        <row r="5104">
          <cell r="AU5104" t="str">
            <v>Xã Hưng Nhân</v>
          </cell>
        </row>
        <row r="5105">
          <cell r="AU5105" t="str">
            <v>Xã Hưng Nhân</v>
          </cell>
        </row>
        <row r="5106">
          <cell r="AU5106" t="str">
            <v>Xã Hưng Nhượng</v>
          </cell>
        </row>
        <row r="5107">
          <cell r="AU5107" t="str">
            <v>Xã Hưng Phong</v>
          </cell>
        </row>
        <row r="5108">
          <cell r="AU5108" t="str">
            <v>Xã Hưng Phú</v>
          </cell>
        </row>
        <row r="5109">
          <cell r="AU5109" t="str">
            <v>Xã Hưng Phú</v>
          </cell>
        </row>
        <row r="5110">
          <cell r="AU5110" t="str">
            <v>Xã Hưng Phú</v>
          </cell>
        </row>
        <row r="5111">
          <cell r="AU5111" t="str">
            <v>Xã Hưng Phúc</v>
          </cell>
        </row>
        <row r="5112">
          <cell r="AU5112" t="str">
            <v>Xã Hưng Phước</v>
          </cell>
        </row>
        <row r="5113">
          <cell r="AU5113" t="str">
            <v>Xã Hùng Quan</v>
          </cell>
        </row>
        <row r="5114">
          <cell r="AU5114" t="str">
            <v>Xã Hùng Sơn</v>
          </cell>
        </row>
        <row r="5115">
          <cell r="AU5115" t="str">
            <v>Xã Hùng Sơn</v>
          </cell>
        </row>
        <row r="5116">
          <cell r="AU5116" t="str">
            <v>Xã Hùng Sơn</v>
          </cell>
        </row>
        <row r="5117">
          <cell r="AU5117" t="str">
            <v>Xã Hùng Sơn</v>
          </cell>
        </row>
        <row r="5118">
          <cell r="AU5118" t="str">
            <v>Xã Hùng Sơn</v>
          </cell>
        </row>
        <row r="5119">
          <cell r="AU5119" t="str">
            <v>Xã Hùng Sơn</v>
          </cell>
        </row>
        <row r="5120">
          <cell r="AU5120" t="str">
            <v>Xã Hưng Tân</v>
          </cell>
        </row>
        <row r="5121">
          <cell r="AU5121" t="str">
            <v>Xã Hưng Tây</v>
          </cell>
        </row>
        <row r="5122">
          <cell r="AU5122" t="str">
            <v>Xã Hưng Thái</v>
          </cell>
        </row>
        <row r="5123">
          <cell r="AU5123" t="str">
            <v>Xã Hùng Thắng</v>
          </cell>
        </row>
        <row r="5124">
          <cell r="AU5124" t="str">
            <v>Xã Hùng Thắng</v>
          </cell>
        </row>
        <row r="5125">
          <cell r="AU5125" t="str">
            <v>Xã Hưng Thắng</v>
          </cell>
        </row>
        <row r="5126">
          <cell r="AU5126" t="str">
            <v>Xã Hùng Thành</v>
          </cell>
        </row>
        <row r="5127">
          <cell r="AU5127" t="str">
            <v>Xã Hưng Thành</v>
          </cell>
        </row>
        <row r="5128">
          <cell r="AU5128" t="str">
            <v>Xã Hưng Thạnh</v>
          </cell>
        </row>
        <row r="5129">
          <cell r="AU5129" t="str">
            <v>Xã Hưng Thạnh</v>
          </cell>
        </row>
        <row r="5130">
          <cell r="AU5130" t="str">
            <v>Xã Hưng Thạnh</v>
          </cell>
        </row>
        <row r="5131">
          <cell r="AU5131" t="str">
            <v>Xã Hưng Thi</v>
          </cell>
        </row>
        <row r="5132">
          <cell r="AU5132" t="str">
            <v>Xã Hưng Thịnh</v>
          </cell>
        </row>
        <row r="5133">
          <cell r="AU5133" t="str">
            <v>Xã Hưng Thịnh</v>
          </cell>
        </row>
        <row r="5134">
          <cell r="AU5134" t="str">
            <v>Xã Hưng Thịnh</v>
          </cell>
        </row>
        <row r="5135">
          <cell r="AU5135" t="str">
            <v>Xã Hưng Thịnh</v>
          </cell>
        </row>
        <row r="5136">
          <cell r="AU5136" t="str">
            <v>Xã Hưng Thịnh</v>
          </cell>
        </row>
        <row r="5137">
          <cell r="AU5137" t="str">
            <v>Xã Hưng Thông</v>
          </cell>
        </row>
        <row r="5138">
          <cell r="AU5138" t="str">
            <v>Xã Hưng Thuận</v>
          </cell>
        </row>
        <row r="5139">
          <cell r="AU5139" t="str">
            <v>Xã Hưng Thủy</v>
          </cell>
        </row>
        <row r="5140">
          <cell r="AU5140" t="str">
            <v>Xã Hùng Tiến</v>
          </cell>
        </row>
        <row r="5141">
          <cell r="AU5141" t="str">
            <v>Xã Hùng Tiến</v>
          </cell>
        </row>
        <row r="5142">
          <cell r="AU5142" t="str">
            <v>Xã Hùng Tiến</v>
          </cell>
        </row>
        <row r="5143">
          <cell r="AU5143" t="str">
            <v>Xã Hùng Tiến</v>
          </cell>
        </row>
        <row r="5144">
          <cell r="AU5144" t="str">
            <v>Xã Hùng Tiến</v>
          </cell>
        </row>
        <row r="5145">
          <cell r="AU5145" t="str">
            <v>Xã Hưng Tiến</v>
          </cell>
        </row>
        <row r="5146">
          <cell r="AU5146" t="str">
            <v>Xã Hưng Trạch</v>
          </cell>
        </row>
        <row r="5147">
          <cell r="AU5147" t="str">
            <v>Xã Hưng Trung</v>
          </cell>
        </row>
        <row r="5148">
          <cell r="AU5148" t="str">
            <v>Xã Hùng Việt</v>
          </cell>
        </row>
        <row r="5149">
          <cell r="AU5149" t="str">
            <v>Xã Hưng Vũ</v>
          </cell>
        </row>
        <row r="5150">
          <cell r="AU5150" t="str">
            <v>Xã Hưng Xá</v>
          </cell>
        </row>
        <row r="5151">
          <cell r="AU5151" t="str">
            <v>Xã Hưng Xuân</v>
          </cell>
        </row>
        <row r="5152">
          <cell r="AU5152" t="str">
            <v>Xã Hưng Yên</v>
          </cell>
        </row>
        <row r="5153">
          <cell r="AU5153" t="str">
            <v>Xã Hưng Yên</v>
          </cell>
        </row>
        <row r="5154">
          <cell r="AU5154" t="str">
            <v>Xã Huổi Lèng</v>
          </cell>
        </row>
        <row r="5155">
          <cell r="AU5155" t="str">
            <v>Xã Huổi Luông</v>
          </cell>
        </row>
        <row r="5156">
          <cell r="AU5156" t="str">
            <v>Xã Huổi Một</v>
          </cell>
        </row>
        <row r="5157">
          <cell r="AU5157" t="str">
            <v>Xã Huổi Só</v>
          </cell>
        </row>
        <row r="5158">
          <cell r="AU5158" t="str">
            <v>Xã Huồi Tụ</v>
          </cell>
        </row>
        <row r="5159">
          <cell r="AU5159" t="str">
            <v>Xã Hương An</v>
          </cell>
        </row>
        <row r="5160">
          <cell r="AU5160" t="str">
            <v>Xã Hương An</v>
          </cell>
        </row>
        <row r="5161">
          <cell r="AU5161" t="str">
            <v>Xã Hương Bình</v>
          </cell>
        </row>
        <row r="5162">
          <cell r="AU5162" t="str">
            <v>Xã Hương Bình</v>
          </cell>
        </row>
        <row r="5163">
          <cell r="AU5163" t="str">
            <v>Xã Hương Cần</v>
          </cell>
        </row>
        <row r="5164">
          <cell r="AU5164" t="str">
            <v>Xã Hương Chữ</v>
          </cell>
        </row>
        <row r="5165">
          <cell r="AU5165" t="str">
            <v>Xã Hướng Đạo</v>
          </cell>
        </row>
        <row r="5166">
          <cell r="AU5166" t="str">
            <v>Xã Hương Điền</v>
          </cell>
        </row>
        <row r="5167">
          <cell r="AU5167" t="str">
            <v>Xã Hương Đô</v>
          </cell>
        </row>
        <row r="5168">
          <cell r="AU5168" t="str">
            <v>Xã Hương Gián</v>
          </cell>
        </row>
        <row r="5169">
          <cell r="AU5169" t="str">
            <v>Xã Hương Giang</v>
          </cell>
        </row>
        <row r="5170">
          <cell r="AU5170" t="str">
            <v>Xã Hương Giang</v>
          </cell>
        </row>
        <row r="5171">
          <cell r="AU5171" t="str">
            <v>Xã Hướng Hiệp</v>
          </cell>
        </row>
        <row r="5172">
          <cell r="AU5172" t="str">
            <v>Xã Hương Hồ</v>
          </cell>
        </row>
        <row r="5173">
          <cell r="AU5173" t="str">
            <v>Xã Hương Hoà</v>
          </cell>
        </row>
        <row r="5174">
          <cell r="AU5174" t="str">
            <v>Xã Hương Hóa</v>
          </cell>
        </row>
        <row r="5175">
          <cell r="AU5175" t="str">
            <v>Xã Hương Hữu</v>
          </cell>
        </row>
        <row r="5176">
          <cell r="AU5176" t="str">
            <v>Xã Hương Lạc</v>
          </cell>
        </row>
        <row r="5177">
          <cell r="AU5177" t="str">
            <v>Xã Hương Lâm</v>
          </cell>
        </row>
        <row r="5178">
          <cell r="AU5178" t="str">
            <v>Xã Hương Lâm</v>
          </cell>
        </row>
        <row r="5179">
          <cell r="AU5179" t="str">
            <v>Xã Hương Lâm</v>
          </cell>
        </row>
        <row r="5180">
          <cell r="AU5180" t="str">
            <v>Xã Hương Lâm</v>
          </cell>
        </row>
        <row r="5181">
          <cell r="AU5181" t="str">
            <v>Xã Hướng Lập</v>
          </cell>
        </row>
        <row r="5182">
          <cell r="AU5182" t="str">
            <v>Xã Hương Liên</v>
          </cell>
        </row>
        <row r="5183">
          <cell r="AU5183" t="str">
            <v>Xã Hướng Linh</v>
          </cell>
        </row>
        <row r="5184">
          <cell r="AU5184" t="str">
            <v>Xã Hương Lộc</v>
          </cell>
        </row>
        <row r="5185">
          <cell r="AU5185" t="str">
            <v>Xã Hướng Lộc</v>
          </cell>
        </row>
        <row r="5186">
          <cell r="AU5186" t="str">
            <v>Xã Hương Long</v>
          </cell>
        </row>
        <row r="5187">
          <cell r="AU5187" t="str">
            <v>Xã Hương Long</v>
          </cell>
        </row>
        <row r="5188">
          <cell r="AU5188" t="str">
            <v>Xã Hương Lung</v>
          </cell>
        </row>
        <row r="5189">
          <cell r="AU5189" t="str">
            <v>Xã Hương Mạc</v>
          </cell>
        </row>
        <row r="5190">
          <cell r="AU5190" t="str">
            <v>Xã Hương Mai</v>
          </cell>
        </row>
        <row r="5191">
          <cell r="AU5191" t="str">
            <v>Xã Hương Minh</v>
          </cell>
        </row>
        <row r="5192">
          <cell r="AU5192" t="str">
            <v>Xã Hương Mỹ</v>
          </cell>
        </row>
        <row r="5193">
          <cell r="AU5193" t="str">
            <v>Xã Hương Nê</v>
          </cell>
        </row>
        <row r="5194">
          <cell r="AU5194" t="str">
            <v>Xã Hương Ngải</v>
          </cell>
        </row>
        <row r="5195">
          <cell r="AU5195" t="str">
            <v>Xã Hương Nguyên</v>
          </cell>
        </row>
        <row r="5196">
          <cell r="AU5196" t="str">
            <v>Xã Hương Nha</v>
          </cell>
        </row>
        <row r="5197">
          <cell r="AU5197" t="str">
            <v>Xã Hương Nhượng</v>
          </cell>
        </row>
        <row r="5198">
          <cell r="AU5198" t="str">
            <v>Xã Hương Nộn</v>
          </cell>
        </row>
        <row r="5199">
          <cell r="AU5199" t="str">
            <v>Xã Hương Phong</v>
          </cell>
        </row>
        <row r="5200">
          <cell r="AU5200" t="str">
            <v>Xã Hương Phong</v>
          </cell>
        </row>
        <row r="5201">
          <cell r="AU5201" t="str">
            <v>Xã Hương Phú</v>
          </cell>
        </row>
        <row r="5202">
          <cell r="AU5202" t="str">
            <v>Xã Hướng Phùng</v>
          </cell>
        </row>
        <row r="5203">
          <cell r="AU5203" t="str">
            <v>Xã Hương Quang</v>
          </cell>
        </row>
        <row r="5204">
          <cell r="AU5204" t="str">
            <v>Xã Hương Sơn</v>
          </cell>
        </row>
        <row r="5205">
          <cell r="AU5205" t="str">
            <v>Xã Hương Sơn</v>
          </cell>
        </row>
        <row r="5206">
          <cell r="AU5206" t="str">
            <v>Xã Hương Sơn</v>
          </cell>
        </row>
        <row r="5207">
          <cell r="AU5207" t="str">
            <v>Xã Hương Sơn</v>
          </cell>
        </row>
        <row r="5208">
          <cell r="AU5208" t="str">
            <v>Xã Hương Sơn</v>
          </cell>
        </row>
        <row r="5209">
          <cell r="AU5209" t="str">
            <v>Xã Hương Sơn</v>
          </cell>
        </row>
        <row r="5210">
          <cell r="AU5210" t="str">
            <v>Xã Hướng Sơn</v>
          </cell>
        </row>
        <row r="5211">
          <cell r="AU5211" t="str">
            <v>Xã Hướng Tân</v>
          </cell>
        </row>
        <row r="5212">
          <cell r="AU5212" t="str">
            <v>Xã Hương Thọ</v>
          </cell>
        </row>
        <row r="5213">
          <cell r="AU5213" t="str">
            <v>Xã Hương Thọ</v>
          </cell>
        </row>
        <row r="5214">
          <cell r="AU5214" t="str">
            <v>Xã Hướng Thọ Phú</v>
          </cell>
        </row>
        <row r="5215">
          <cell r="AU5215" t="str">
            <v>Xã Huống Thượng</v>
          </cell>
        </row>
        <row r="5216">
          <cell r="AU5216" t="str">
            <v>Xã Hương Thủy</v>
          </cell>
        </row>
        <row r="5217">
          <cell r="AU5217" t="str">
            <v>Xã Hương Toàn</v>
          </cell>
        </row>
        <row r="5218">
          <cell r="AU5218" t="str">
            <v>Xã Hương Trà</v>
          </cell>
        </row>
        <row r="5219">
          <cell r="AU5219" t="str">
            <v>Xã Hương Trạch</v>
          </cell>
        </row>
        <row r="5220">
          <cell r="AU5220" t="str">
            <v>Xã Hương Vân</v>
          </cell>
        </row>
        <row r="5221">
          <cell r="AU5221" t="str">
            <v>Xã Hương Văn</v>
          </cell>
        </row>
        <row r="5222">
          <cell r="AU5222" t="str">
            <v>Xã Hương Vĩ</v>
          </cell>
        </row>
        <row r="5223">
          <cell r="AU5223" t="str">
            <v>Xã Hướng Việt</v>
          </cell>
        </row>
        <row r="5224">
          <cell r="AU5224" t="str">
            <v>Xã Hương Vinh</v>
          </cell>
        </row>
        <row r="5225">
          <cell r="AU5225" t="str">
            <v>Xã Hương Vĩnh</v>
          </cell>
        </row>
        <row r="5226">
          <cell r="AU5226" t="str">
            <v>Xã Hương Xạ</v>
          </cell>
        </row>
        <row r="5227">
          <cell r="AU5227" t="str">
            <v>Xã Hương Xuân</v>
          </cell>
        </row>
        <row r="5228">
          <cell r="AU5228" t="str">
            <v>Xã Hương Xuân</v>
          </cell>
        </row>
        <row r="5229">
          <cell r="AU5229" t="str">
            <v>Xã Hữu Bằng</v>
          </cell>
        </row>
        <row r="5230">
          <cell r="AU5230" t="str">
            <v>Xã Hữu Bằng</v>
          </cell>
        </row>
        <row r="5231">
          <cell r="AU5231" t="str">
            <v>Xã Hữu Đạo</v>
          </cell>
        </row>
        <row r="5232">
          <cell r="AU5232" t="str">
            <v>Xã Hữu Định</v>
          </cell>
        </row>
        <row r="5233">
          <cell r="AU5233" t="str">
            <v>Xã Hữu Đô</v>
          </cell>
        </row>
        <row r="5234">
          <cell r="AU5234" t="str">
            <v>Xã Hữu Hoà</v>
          </cell>
        </row>
        <row r="5235">
          <cell r="AU5235" t="str">
            <v>Xã Hữu Khánh</v>
          </cell>
        </row>
        <row r="5236">
          <cell r="AU5236" t="str">
            <v>Xã Hữu Khuông</v>
          </cell>
        </row>
        <row r="5237">
          <cell r="AU5237" t="str">
            <v>Xã Hữu Kiệm</v>
          </cell>
        </row>
        <row r="5238">
          <cell r="AU5238" t="str">
            <v>Xã Hữu Kiên</v>
          </cell>
        </row>
        <row r="5239">
          <cell r="AU5239" t="str">
            <v>Xã Hữu Lân</v>
          </cell>
        </row>
        <row r="5240">
          <cell r="AU5240" t="str">
            <v>Xã Hữu Lập</v>
          </cell>
        </row>
        <row r="5241">
          <cell r="AU5241" t="str">
            <v>Xã Hữu Lễ</v>
          </cell>
        </row>
        <row r="5242">
          <cell r="AU5242" t="str">
            <v>Xã Hữu Liên</v>
          </cell>
        </row>
        <row r="5243">
          <cell r="AU5243" t="str">
            <v>Xã Hữu Lợi</v>
          </cell>
        </row>
        <row r="5244">
          <cell r="AU5244" t="str">
            <v>Xã Hữu Sản</v>
          </cell>
        </row>
        <row r="5245">
          <cell r="AU5245" t="str">
            <v>Xã Hữu Sản</v>
          </cell>
        </row>
        <row r="5246">
          <cell r="AU5246" t="str">
            <v>Xã Hữu Thác</v>
          </cell>
        </row>
        <row r="5247">
          <cell r="AU5247" t="str">
            <v>Xã Hựu Thành</v>
          </cell>
        </row>
        <row r="5248">
          <cell r="AU5248" t="str">
            <v>Xã Hựu Thạnh</v>
          </cell>
        </row>
        <row r="5249">
          <cell r="AU5249" t="str">
            <v>Xã Hữu Văn</v>
          </cell>
        </row>
        <row r="5250">
          <cell r="AU5250" t="str">
            <v>Xã Hữu Vinh</v>
          </cell>
        </row>
        <row r="5251">
          <cell r="AU5251" t="str">
            <v>Xã Hữu Vĩnh</v>
          </cell>
        </row>
        <row r="5252">
          <cell r="AU5252" t="str">
            <v>Xã Huy Bắc</v>
          </cell>
        </row>
        <row r="5253">
          <cell r="AU5253" t="str">
            <v>Xã Huy Giáp</v>
          </cell>
        </row>
        <row r="5254">
          <cell r="AU5254" t="str">
            <v>Xã Huy Hạ</v>
          </cell>
        </row>
        <row r="5255">
          <cell r="AU5255" t="str">
            <v>Xã Huy Khiêm</v>
          </cell>
        </row>
        <row r="5256">
          <cell r="AU5256" t="str">
            <v>Xã Huy Tân</v>
          </cell>
        </row>
        <row r="5257">
          <cell r="AU5257" t="str">
            <v>Xã Huy Thượng</v>
          </cell>
        </row>
        <row r="5258">
          <cell r="AU5258" t="str">
            <v>Xã Huy Tường</v>
          </cell>
        </row>
        <row r="5259">
          <cell r="AU5259" t="str">
            <v>Xã Huyền Hội</v>
          </cell>
        </row>
        <row r="5260">
          <cell r="AU5260" t="str">
            <v>Xã Huyền Sơn</v>
          </cell>
        </row>
        <row r="5261">
          <cell r="AU5261" t="str">
            <v>Xã Huyền Tụng</v>
          </cell>
        </row>
        <row r="5262">
          <cell r="AU5262" t="str">
            <v>Xã Hy Cương</v>
          </cell>
        </row>
        <row r="5263">
          <cell r="AU5263" t="str">
            <v>Xã Ia Bă</v>
          </cell>
        </row>
        <row r="5264">
          <cell r="AU5264" t="str">
            <v>Xã Ia Bang</v>
          </cell>
        </row>
        <row r="5265">
          <cell r="AU5265" t="str">
            <v>Xã Ia Băng</v>
          </cell>
        </row>
        <row r="5266">
          <cell r="AU5266" t="str">
            <v>Xã Ia Băng</v>
          </cell>
        </row>
        <row r="5267">
          <cell r="AU5267" t="str">
            <v>Xã Ia Blang</v>
          </cell>
        </row>
        <row r="5268">
          <cell r="AU5268" t="str">
            <v>Xã Ia Blứ</v>
          </cell>
        </row>
        <row r="5269">
          <cell r="AU5269" t="str">
            <v>Xã Ia Boòng</v>
          </cell>
        </row>
        <row r="5270">
          <cell r="AU5270" t="str">
            <v>Xã Ia Broăi</v>
          </cell>
        </row>
        <row r="5271">
          <cell r="AU5271" t="str">
            <v>Xã Ia Chia</v>
          </cell>
        </row>
        <row r="5272">
          <cell r="AU5272" t="str">
            <v>Xã Ia Chim</v>
          </cell>
        </row>
        <row r="5273">
          <cell r="AU5273" t="str">
            <v>Xã Ia Dêr</v>
          </cell>
        </row>
        <row r="5274">
          <cell r="AU5274" t="str">
            <v>Xã Ia Din</v>
          </cell>
        </row>
        <row r="5275">
          <cell r="AU5275" t="str">
            <v>Xã Ia Dơk</v>
          </cell>
        </row>
        <row r="5276">
          <cell r="AU5276" t="str">
            <v>Xã Ia Dom</v>
          </cell>
        </row>
        <row r="5277">
          <cell r="AU5277" t="str">
            <v>Xã Ia Drăng</v>
          </cell>
        </row>
        <row r="5278">
          <cell r="AU5278" t="str">
            <v>Xã Ia Dreng</v>
          </cell>
        </row>
        <row r="5279">
          <cell r="AU5279" t="str">
            <v>Xã Ia Ga</v>
          </cell>
        </row>
        <row r="5280">
          <cell r="AU5280" t="str">
            <v>Xã Ia Glai</v>
          </cell>
        </row>
        <row r="5281">
          <cell r="AU5281" t="str">
            <v>Xã Ia HDreh</v>
          </cell>
        </row>
        <row r="5282">
          <cell r="AU5282" t="str">
            <v>Xã Ia Hiao</v>
          </cell>
        </row>
        <row r="5283">
          <cell r="AU5283" t="str">
            <v>Xã Ia Hla</v>
          </cell>
        </row>
        <row r="5284">
          <cell r="AU5284" t="str">
            <v>Xã Ia HLốp</v>
          </cell>
        </row>
        <row r="5285">
          <cell r="AU5285" t="str">
            <v>Xã Ia Hrú</v>
          </cell>
        </row>
        <row r="5286">
          <cell r="AU5286" t="str">
            <v>Xã Ia Hrung</v>
          </cell>
        </row>
        <row r="5287">
          <cell r="AU5287" t="str">
            <v>Xã Ia Jlơi</v>
          </cell>
        </row>
        <row r="5288">
          <cell r="AU5288" t="str">
            <v>Xã Ia Ka</v>
          </cell>
        </row>
        <row r="5289">
          <cell r="AU5289" t="str">
            <v>Xã Ia KDăm</v>
          </cell>
        </row>
        <row r="5290">
          <cell r="AU5290" t="str">
            <v>Xã Ia Ke</v>
          </cell>
        </row>
        <row r="5291">
          <cell r="AU5291" t="str">
            <v>Xã Ia Kênh</v>
          </cell>
        </row>
        <row r="5292">
          <cell r="AU5292" t="str">
            <v>Xã Ia Khai</v>
          </cell>
        </row>
        <row r="5293">
          <cell r="AU5293" t="str">
            <v>Xã Ia Khươl</v>
          </cell>
        </row>
        <row r="5294">
          <cell r="AU5294" t="str">
            <v>Xã Ia Kla</v>
          </cell>
        </row>
        <row r="5295">
          <cell r="AU5295" t="str">
            <v>Xã Ia Kly</v>
          </cell>
        </row>
        <row r="5296">
          <cell r="AU5296" t="str">
            <v>Xã Ia Ko</v>
          </cell>
        </row>
        <row r="5297">
          <cell r="AU5297" t="str">
            <v>Xã Ia KRai</v>
          </cell>
        </row>
        <row r="5298">
          <cell r="AU5298" t="str">
            <v>Xã Ia Krêl</v>
          </cell>
        </row>
        <row r="5299">
          <cell r="AU5299" t="str">
            <v>Xã Ia Kriêng</v>
          </cell>
        </row>
        <row r="5300">
          <cell r="AU5300" t="str">
            <v>Xã Ia Lang</v>
          </cell>
        </row>
        <row r="5301">
          <cell r="AU5301" t="str">
            <v>Xã Ia Lâu</v>
          </cell>
        </row>
        <row r="5302">
          <cell r="AU5302" t="str">
            <v>Xã Ia Le</v>
          </cell>
        </row>
        <row r="5303">
          <cell r="AU5303" t="str">
            <v>Xã Ia Lốp</v>
          </cell>
        </row>
        <row r="5304">
          <cell r="AU5304" t="str">
            <v>Xã Ia Ly</v>
          </cell>
        </row>
        <row r="5305">
          <cell r="AU5305" t="str">
            <v>Xã Ia Ma Rơn</v>
          </cell>
        </row>
        <row r="5306">
          <cell r="AU5306" t="str">
            <v>Xã Ia Me</v>
          </cell>
        </row>
        <row r="5307">
          <cell r="AU5307" t="str">
            <v>Xã Ia Mláh</v>
          </cell>
        </row>
        <row r="5308">
          <cell r="AU5308" t="str">
            <v>Xã Ia Mơ</v>
          </cell>
        </row>
        <row r="5309">
          <cell r="AU5309" t="str">
            <v>Xã Ia Mơ Nông</v>
          </cell>
        </row>
        <row r="5310">
          <cell r="AU5310" t="str">
            <v>Xã Ia Nan</v>
          </cell>
        </row>
        <row r="5311">
          <cell r="AU5311" t="str">
            <v>Xã Ia Nhin</v>
          </cell>
        </row>
        <row r="5312">
          <cell r="AU5312" t="str">
            <v>Xã Ia O</v>
          </cell>
        </row>
        <row r="5313">
          <cell r="AU5313" t="str">
            <v>Xã Ia O</v>
          </cell>
        </row>
        <row r="5314">
          <cell r="AU5314" t="str">
            <v>Xã Ia Pal</v>
          </cell>
        </row>
        <row r="5315">
          <cell r="AU5315" t="str">
            <v>Xã Ia Pếch</v>
          </cell>
        </row>
        <row r="5316">
          <cell r="AU5316" t="str">
            <v>Xã Ia Peng</v>
          </cell>
        </row>
        <row r="5317">
          <cell r="AU5317" t="str">
            <v>Xã Ia Pết</v>
          </cell>
        </row>
        <row r="5318">
          <cell r="AU5318" t="str">
            <v>Xã Ia Phang</v>
          </cell>
        </row>
        <row r="5319">
          <cell r="AU5319" t="str">
            <v>Xã Ia Phí</v>
          </cell>
        </row>
        <row r="5320">
          <cell r="AU5320" t="str">
            <v>Xã Ia Phìn</v>
          </cell>
        </row>
        <row r="5321">
          <cell r="AU5321" t="str">
            <v>Xã Ia Pia</v>
          </cell>
        </row>
        <row r="5322">
          <cell r="AU5322" t="str">
            <v>Xã Ia Piar</v>
          </cell>
        </row>
        <row r="5323">
          <cell r="AU5323" t="str">
            <v>Xã Ia Piơr</v>
          </cell>
        </row>
        <row r="5324">
          <cell r="AU5324" t="str">
            <v>Xã Ia Pnôn</v>
          </cell>
        </row>
        <row r="5325">
          <cell r="AU5325" t="str">
            <v>Xã Ia Púch</v>
          </cell>
        </row>
        <row r="5326">
          <cell r="AU5326" t="str">
            <v>Xã Ia RMok</v>
          </cell>
        </row>
        <row r="5327">
          <cell r="AU5327" t="str">
            <v>Xã Ia Rong</v>
          </cell>
        </row>
        <row r="5328">
          <cell r="AU5328" t="str">
            <v>Xã Ia RSai</v>
          </cell>
        </row>
        <row r="5329">
          <cell r="AU5329" t="str">
            <v>Xã Ia RSươm</v>
          </cell>
        </row>
        <row r="5330">
          <cell r="AU5330" t="str">
            <v>Xã Ia RTô</v>
          </cell>
        </row>
        <row r="5331">
          <cell r="AU5331" t="str">
            <v>Xã Ia Rvê</v>
          </cell>
        </row>
        <row r="5332">
          <cell r="AU5332" t="str">
            <v>Xã Ia Sao</v>
          </cell>
        </row>
        <row r="5333">
          <cell r="AU5333" t="str">
            <v>Xã Ia Sol</v>
          </cell>
        </row>
        <row r="5334">
          <cell r="AU5334" t="str">
            <v>Xã Ia Tiêm</v>
          </cell>
        </row>
        <row r="5335">
          <cell r="AU5335" t="str">
            <v>Xã Ia Tô</v>
          </cell>
        </row>
        <row r="5336">
          <cell r="AU5336" t="str">
            <v>Xã Ia Tôr</v>
          </cell>
        </row>
        <row r="5337">
          <cell r="AU5337" t="str">
            <v>Xã Ia Trok</v>
          </cell>
        </row>
        <row r="5338">
          <cell r="AU5338" t="str">
            <v>Xã Ia Tul</v>
          </cell>
        </row>
        <row r="5339">
          <cell r="AU5339" t="str">
            <v>Xã Ia Vê</v>
          </cell>
        </row>
        <row r="5340">
          <cell r="AU5340" t="str">
            <v>Xã Ia Yeng</v>
          </cell>
        </row>
        <row r="5341">
          <cell r="AU5341" t="str">
            <v>Xã Ia Yok</v>
          </cell>
        </row>
        <row r="5342">
          <cell r="AU5342" t="str">
            <v>Xã ích Hậu</v>
          </cell>
        </row>
        <row r="5343">
          <cell r="AU5343" t="str">
            <v>Xã ít Ong</v>
          </cell>
        </row>
        <row r="5344">
          <cell r="AU5344" t="str">
            <v>Xã K- Dang</v>
          </cell>
        </row>
        <row r="5345">
          <cell r="AU5345" t="str">
            <v>Xã Ka Dăng</v>
          </cell>
        </row>
        <row r="5346">
          <cell r="AU5346" t="str">
            <v>Xã Ka Đô</v>
          </cell>
        </row>
        <row r="5347">
          <cell r="AU5347" t="str">
            <v>Xã Ka Đơn</v>
          </cell>
        </row>
        <row r="5348">
          <cell r="AU5348" t="str">
            <v>Xã Ka Lăng</v>
          </cell>
        </row>
        <row r="5349">
          <cell r="AU5349" t="str">
            <v>Xã Kan Hồ</v>
          </cell>
        </row>
        <row r="5350">
          <cell r="AU5350" t="str">
            <v>Xã Kế An</v>
          </cell>
        </row>
        <row r="5351">
          <cell r="AU5351" t="str">
            <v>Xã Kế Thành</v>
          </cell>
        </row>
        <row r="5352">
          <cell r="AU5352" t="str">
            <v>Xã Keng Đu</v>
          </cell>
        </row>
        <row r="5353">
          <cell r="AU5353" t="str">
            <v>Xã Kênh Giang</v>
          </cell>
        </row>
        <row r="5354">
          <cell r="AU5354" t="str">
            <v>Xã Kênh Giang</v>
          </cell>
        </row>
        <row r="5355">
          <cell r="AU5355" t="str">
            <v>Xã Keo Lôm</v>
          </cell>
        </row>
        <row r="5356">
          <cell r="AU5356" t="str">
            <v>Xã Kéo Yên</v>
          </cell>
        </row>
        <row r="5357">
          <cell r="AU5357" t="str">
            <v>Xã Khả Cửu</v>
          </cell>
        </row>
        <row r="5358">
          <cell r="AU5358" t="str">
            <v>Xã Khả Phong</v>
          </cell>
        </row>
        <row r="5359">
          <cell r="AU5359" t="str">
            <v>Xã Kha Sơn</v>
          </cell>
        </row>
        <row r="5360">
          <cell r="AU5360" t="str">
            <v>Xã Khắc Niệm</v>
          </cell>
        </row>
        <row r="5361">
          <cell r="AU5361" t="str">
            <v>Xã Khai Sơn</v>
          </cell>
        </row>
        <row r="5362">
          <cell r="AU5362" t="str">
            <v>Xã Khai Thái</v>
          </cell>
        </row>
        <row r="5363">
          <cell r="AU5363" t="str">
            <v>Xã Khai Trung</v>
          </cell>
        </row>
        <row r="5364">
          <cell r="AU5364" t="str">
            <v>Xã Khải Xuân</v>
          </cell>
        </row>
        <row r="5365">
          <cell r="AU5365" t="str">
            <v>Xã Khám Lạng</v>
          </cell>
        </row>
        <row r="5366">
          <cell r="AU5366" t="str">
            <v>Xã Khâm Thành</v>
          </cell>
        </row>
        <row r="5367">
          <cell r="AU5367" t="str">
            <v>Xã Kháng Chiến</v>
          </cell>
        </row>
        <row r="5368">
          <cell r="AU5368" t="str">
            <v>Xã Kháng Nhật</v>
          </cell>
        </row>
        <row r="5369">
          <cell r="AU5369" t="str">
            <v>Xã Khang Ninh</v>
          </cell>
        </row>
        <row r="5370">
          <cell r="AU5370" t="str">
            <v>Xã Khánh An</v>
          </cell>
        </row>
        <row r="5371">
          <cell r="AU5371" t="str">
            <v>Xã Khánh An</v>
          </cell>
        </row>
        <row r="5372">
          <cell r="AU5372" t="str">
            <v>Xã Khánh An</v>
          </cell>
        </row>
        <row r="5373">
          <cell r="AU5373" t="str">
            <v>Xã Khánh Bình</v>
          </cell>
        </row>
        <row r="5374">
          <cell r="AU5374" t="str">
            <v>Xã Khánh Bình</v>
          </cell>
        </row>
        <row r="5375">
          <cell r="AU5375" t="str">
            <v>Xã Khánh Bình</v>
          </cell>
        </row>
        <row r="5376">
          <cell r="AU5376" t="str">
            <v>Xã Khánh Bình</v>
          </cell>
        </row>
        <row r="5377">
          <cell r="AU5377" t="str">
            <v>Xã Khánh Bình Đông</v>
          </cell>
        </row>
        <row r="5378">
          <cell r="AU5378" t="str">
            <v>Xã Khánh Bình Tây</v>
          </cell>
        </row>
        <row r="5379">
          <cell r="AU5379" t="str">
            <v>Xã Khánh Bình Tây Bắc</v>
          </cell>
        </row>
        <row r="5380">
          <cell r="AU5380" t="str">
            <v>Xã Khánh Công</v>
          </cell>
        </row>
        <row r="5381">
          <cell r="AU5381" t="str">
            <v>Xã Khánh Cư</v>
          </cell>
        </row>
        <row r="5382">
          <cell r="AU5382" t="str">
            <v>Xã Khánh Cường</v>
          </cell>
        </row>
        <row r="5383">
          <cell r="AU5383" t="str">
            <v>Xã Khánh Đông</v>
          </cell>
        </row>
        <row r="5384">
          <cell r="AU5384" t="str">
            <v>Xã Khánh Dương</v>
          </cell>
        </row>
        <row r="5385">
          <cell r="AU5385" t="str">
            <v>Xã Khánh Hà</v>
          </cell>
        </row>
        <row r="5386">
          <cell r="AU5386" t="str">
            <v>Xã Khánh Hải</v>
          </cell>
        </row>
        <row r="5387">
          <cell r="AU5387" t="str">
            <v>Xã Khánh Hải</v>
          </cell>
        </row>
        <row r="5388">
          <cell r="AU5388" t="str">
            <v>Xã Khánh Hiệp</v>
          </cell>
        </row>
        <row r="5389">
          <cell r="AU5389" t="str">
            <v>Xã Khánh Hoà</v>
          </cell>
        </row>
        <row r="5390">
          <cell r="AU5390" t="str">
            <v>Xã Khánh Hòa</v>
          </cell>
        </row>
        <row r="5391">
          <cell r="AU5391" t="str">
            <v>Xã Khánh Hòa</v>
          </cell>
        </row>
        <row r="5392">
          <cell r="AU5392" t="str">
            <v>Xã Khánh Hòa</v>
          </cell>
        </row>
        <row r="5393">
          <cell r="AU5393" t="str">
            <v>Xã Khánh Hòa</v>
          </cell>
        </row>
        <row r="5394">
          <cell r="AU5394" t="str">
            <v>Xã Khánh Hội</v>
          </cell>
        </row>
        <row r="5395">
          <cell r="AU5395" t="str">
            <v>Xã Khánh Hội</v>
          </cell>
        </row>
        <row r="5396">
          <cell r="AU5396" t="str">
            <v>Xã Khánh Hồng</v>
          </cell>
        </row>
        <row r="5397">
          <cell r="AU5397" t="str">
            <v>Xã Khánh Hưng</v>
          </cell>
        </row>
        <row r="5398">
          <cell r="AU5398" t="str">
            <v>Xã Khánh Hưng</v>
          </cell>
        </row>
        <row r="5399">
          <cell r="AU5399" t="str">
            <v>Xã Khánh Khê</v>
          </cell>
        </row>
        <row r="5400">
          <cell r="AU5400" t="str">
            <v>Xã Khánh Lâm</v>
          </cell>
        </row>
        <row r="5401">
          <cell r="AU5401" t="str">
            <v>Xã Khánh Lộc</v>
          </cell>
        </row>
        <row r="5402">
          <cell r="AU5402" t="str">
            <v>Xã Khánh Lộc</v>
          </cell>
        </row>
        <row r="5403">
          <cell r="AU5403" t="str">
            <v>Xã Khánh Lợi</v>
          </cell>
        </row>
        <row r="5404">
          <cell r="AU5404" t="str">
            <v>Xã Khánh Long</v>
          </cell>
        </row>
        <row r="5405">
          <cell r="AU5405" t="str">
            <v>Xã Khánh Mậu</v>
          </cell>
        </row>
        <row r="5406">
          <cell r="AU5406" t="str">
            <v>Xã Khánh Nam</v>
          </cell>
        </row>
        <row r="5407">
          <cell r="AU5407" t="str">
            <v>Xã Khánh Nhạc</v>
          </cell>
        </row>
        <row r="5408">
          <cell r="AU5408" t="str">
            <v>Xã Khánh Ninh</v>
          </cell>
        </row>
        <row r="5409">
          <cell r="AU5409" t="str">
            <v>Xã Khánh Phú</v>
          </cell>
        </row>
        <row r="5410">
          <cell r="AU5410" t="str">
            <v>Xã Khánh Phú</v>
          </cell>
        </row>
        <row r="5411">
          <cell r="AU5411" t="str">
            <v>Xã Khánh Sơn</v>
          </cell>
        </row>
        <row r="5412">
          <cell r="AU5412" t="str">
            <v>Xã Khánh Thành</v>
          </cell>
        </row>
        <row r="5413">
          <cell r="AU5413" t="str">
            <v>Xã Khánh Thành</v>
          </cell>
        </row>
        <row r="5414">
          <cell r="AU5414" t="str">
            <v>Xã Khánh Thành</v>
          </cell>
        </row>
        <row r="5415">
          <cell r="AU5415" t="str">
            <v>Xã Khánh Thạnh Tân</v>
          </cell>
        </row>
        <row r="5416">
          <cell r="AU5416" t="str">
            <v>Xã Khánh Thiện</v>
          </cell>
        </row>
        <row r="5417">
          <cell r="AU5417" t="str">
            <v>Xã Khánh Thiện</v>
          </cell>
        </row>
        <row r="5418">
          <cell r="AU5418" t="str">
            <v>Xã Khánh Thịnh</v>
          </cell>
        </row>
        <row r="5419">
          <cell r="AU5419" t="str">
            <v>Xã Khánh Thuận</v>
          </cell>
        </row>
        <row r="5420">
          <cell r="AU5420" t="str">
            <v>Xã Khánh Thượng</v>
          </cell>
        </row>
        <row r="5421">
          <cell r="AU5421" t="str">
            <v>Xã Khánh Thượng</v>
          </cell>
        </row>
        <row r="5422">
          <cell r="AU5422" t="str">
            <v>Xã Khánh Thượng</v>
          </cell>
        </row>
        <row r="5423">
          <cell r="AU5423" t="str">
            <v>Xã Khánh Thủy</v>
          </cell>
        </row>
        <row r="5424">
          <cell r="AU5424" t="str">
            <v>Xã Khánh Tiên</v>
          </cell>
        </row>
        <row r="5425">
          <cell r="AU5425" t="str">
            <v>Xã Khánh Tiến</v>
          </cell>
        </row>
        <row r="5426">
          <cell r="AU5426" t="str">
            <v>Xã Khánh Trung</v>
          </cell>
        </row>
        <row r="5427">
          <cell r="AU5427" t="str">
            <v>Xã Khánh Trung</v>
          </cell>
        </row>
        <row r="5428">
          <cell r="AU5428" t="str">
            <v>Xã Khánh Vân</v>
          </cell>
        </row>
        <row r="5429">
          <cell r="AU5429" t="str">
            <v>Xã Khánh Xuân</v>
          </cell>
        </row>
        <row r="5430">
          <cell r="AU5430" t="str">
            <v>Xã Khánh Yên Hạ</v>
          </cell>
        </row>
        <row r="5431">
          <cell r="AU5431" t="str">
            <v>Xã Khánh Yên Thượng</v>
          </cell>
        </row>
        <row r="5432">
          <cell r="AU5432" t="str">
            <v>Xã Khánh Yên Trung</v>
          </cell>
        </row>
        <row r="5433">
          <cell r="AU5433" t="str">
            <v>Xã Khao Mang</v>
          </cell>
        </row>
        <row r="5434">
          <cell r="AU5434" t="str">
            <v>Xã Khau Phạ</v>
          </cell>
        </row>
        <row r="5435">
          <cell r="AU5435" t="str">
            <v>Xã Khau Tinh</v>
          </cell>
        </row>
        <row r="5436">
          <cell r="AU5436" t="str">
            <v>Xã Khâu Vai</v>
          </cell>
        </row>
        <row r="5437">
          <cell r="AU5437" t="str">
            <v>Xã Khe Mo</v>
          </cell>
        </row>
        <row r="5438">
          <cell r="AU5438" t="str">
            <v>Xã Khoan Dụ</v>
          </cell>
        </row>
        <row r="5439">
          <cell r="AU5439" t="str">
            <v>Xã Khoen On</v>
          </cell>
        </row>
        <row r="5440">
          <cell r="AU5440" t="str">
            <v>Xã Khôi Kỳ</v>
          </cell>
        </row>
        <row r="5441">
          <cell r="AU5441" t="str">
            <v>Xã Khởi Nghĩa</v>
          </cell>
        </row>
        <row r="5442">
          <cell r="AU5442" t="str">
            <v>Xã Khổng Lào</v>
          </cell>
        </row>
        <row r="5443">
          <cell r="AU5443" t="str">
            <v>Xã Khuất Xá</v>
          </cell>
        </row>
        <row r="5444">
          <cell r="AU5444" t="str">
            <v>Xã Khúc Xuyên</v>
          </cell>
        </row>
        <row r="5445">
          <cell r="AU5445" t="str">
            <v>Xã Khuê Ngọc Điền</v>
          </cell>
        </row>
        <row r="5446">
          <cell r="AU5446" t="str">
            <v>Xã Khun Há</v>
          </cell>
        </row>
        <row r="5447">
          <cell r="AU5447" t="str">
            <v>Xã Khuôn Hà</v>
          </cell>
        </row>
        <row r="5448">
          <cell r="AU5448" t="str">
            <v>Xã Khuôn Lùng</v>
          </cell>
        </row>
        <row r="5449">
          <cell r="AU5449" t="str">
            <v>Xã Khuyến Nông</v>
          </cell>
        </row>
        <row r="5450">
          <cell r="AU5450" t="str">
            <v>Xã Kiến An</v>
          </cell>
        </row>
        <row r="5451">
          <cell r="AU5451" t="str">
            <v>Xã Kiền Bái</v>
          </cell>
        </row>
        <row r="5452">
          <cell r="AU5452" t="str">
            <v>Xã Kiên Bình</v>
          </cell>
        </row>
        <row r="5453">
          <cell r="AU5453" t="str">
            <v>Xã Kiến Bình</v>
          </cell>
        </row>
        <row r="5454">
          <cell r="AU5454" t="str">
            <v>Xã Kiên Đài</v>
          </cell>
        </row>
        <row r="5455">
          <cell r="AU5455" t="str">
            <v>Xã Kiến Hưng</v>
          </cell>
        </row>
        <row r="5456">
          <cell r="AU5456" t="str">
            <v>Xã Kiên Lao</v>
          </cell>
        </row>
        <row r="5457">
          <cell r="AU5457" t="str">
            <v>Xã Kiên Mộc</v>
          </cell>
        </row>
        <row r="5458">
          <cell r="AU5458" t="str">
            <v>Xã Kiến Quốc</v>
          </cell>
        </row>
        <row r="5459">
          <cell r="AU5459" t="str">
            <v>Xã Kiến Quốc</v>
          </cell>
        </row>
        <row r="5460">
          <cell r="AU5460" t="str">
            <v>Xã Kiên Thành</v>
          </cell>
        </row>
        <row r="5461">
          <cell r="AU5461" t="str">
            <v>Xã Kiên Thành</v>
          </cell>
        </row>
        <row r="5462">
          <cell r="AU5462" t="str">
            <v>Xã Kiến Thành</v>
          </cell>
        </row>
        <row r="5463">
          <cell r="AU5463" t="str">
            <v>Xã Kiến Thành</v>
          </cell>
        </row>
        <row r="5464">
          <cell r="AU5464" t="str">
            <v>Xã Kiến Thiết</v>
          </cell>
        </row>
        <row r="5465">
          <cell r="AU5465" t="str">
            <v>Xã Kiến Thiết</v>
          </cell>
        </row>
        <row r="5466">
          <cell r="AU5466" t="str">
            <v>Xã Kiên Thọ</v>
          </cell>
        </row>
        <row r="5467">
          <cell r="AU5467" t="str">
            <v>Xã Kiểng Phước</v>
          </cell>
        </row>
        <row r="5468">
          <cell r="AU5468" t="str">
            <v>Xã Kiệt Sơn</v>
          </cell>
        </row>
        <row r="5469">
          <cell r="AU5469" t="str">
            <v>Xã Kiêu Kỵ</v>
          </cell>
        </row>
        <row r="5470">
          <cell r="AU5470" t="str">
            <v>Xã Kim An</v>
          </cell>
        </row>
        <row r="5471">
          <cell r="AU5471" t="str">
            <v>Xã Kim Anh</v>
          </cell>
        </row>
        <row r="5472">
          <cell r="AU5472" t="str">
            <v>Xã Kim Bình</v>
          </cell>
        </row>
        <row r="5473">
          <cell r="AU5473" t="str">
            <v>Xã Kim Bình</v>
          </cell>
        </row>
        <row r="5474">
          <cell r="AU5474" t="str">
            <v>Xã Kim Bình</v>
          </cell>
        </row>
        <row r="5475">
          <cell r="AU5475" t="str">
            <v>Xã Kim Bôi</v>
          </cell>
        </row>
        <row r="5476">
          <cell r="AU5476" t="str">
            <v>Xã Kim Bon</v>
          </cell>
        </row>
        <row r="5477">
          <cell r="AU5477" t="str">
            <v>Xã Kim Chân</v>
          </cell>
        </row>
        <row r="5478">
          <cell r="AU5478" t="str">
            <v>Xã Kim Chính</v>
          </cell>
        </row>
        <row r="5479">
          <cell r="AU5479" t="str">
            <v>Xã Kim Chung</v>
          </cell>
        </row>
        <row r="5480">
          <cell r="AU5480" t="str">
            <v>Xã Kim Chung</v>
          </cell>
        </row>
        <row r="5481">
          <cell r="AU5481" t="str">
            <v>Xã Kim Cúc</v>
          </cell>
        </row>
        <row r="5482">
          <cell r="AU5482" t="str">
            <v>Xã Kim Đính</v>
          </cell>
        </row>
        <row r="5483">
          <cell r="AU5483" t="str">
            <v>Xã Kim Định</v>
          </cell>
        </row>
        <row r="5484">
          <cell r="AU5484" t="str">
            <v>Xã Kim Đông</v>
          </cell>
        </row>
        <row r="5485">
          <cell r="AU5485" t="str">
            <v>Xã Kim Đồng</v>
          </cell>
        </row>
        <row r="5486">
          <cell r="AU5486" t="str">
            <v>Xã Kim Đồng</v>
          </cell>
        </row>
        <row r="5487">
          <cell r="AU5487" t="str">
            <v>Xã Kim Đức</v>
          </cell>
        </row>
        <row r="5488">
          <cell r="AU5488" t="str">
            <v>Xã Kim Đường</v>
          </cell>
        </row>
        <row r="5489">
          <cell r="AU5489" t="str">
            <v>Xã Kim Giang</v>
          </cell>
        </row>
        <row r="5490">
          <cell r="AU5490" t="str">
            <v>Xã Kim Hải</v>
          </cell>
        </row>
        <row r="5491">
          <cell r="AU5491" t="str">
            <v>Xã Kim Hoa</v>
          </cell>
        </row>
        <row r="5492">
          <cell r="AU5492" t="str">
            <v>Xã Kim Hóa</v>
          </cell>
        </row>
        <row r="5493">
          <cell r="AU5493" t="str">
            <v>Xã Kim Hòa</v>
          </cell>
        </row>
        <row r="5494">
          <cell r="AU5494" t="str">
            <v>Xã Kim Hỷ</v>
          </cell>
        </row>
        <row r="5495">
          <cell r="AU5495" t="str">
            <v>Xã Kim Khê</v>
          </cell>
        </row>
        <row r="5496">
          <cell r="AU5496" t="str">
            <v>Xã Kim Lan</v>
          </cell>
        </row>
        <row r="5497">
          <cell r="AU5497" t="str">
            <v>Xã Kim Liên</v>
          </cell>
        </row>
        <row r="5498">
          <cell r="AU5498" t="str">
            <v>Xã Kim Linh</v>
          </cell>
        </row>
        <row r="5499">
          <cell r="AU5499" t="str">
            <v>Xã Kim Loan</v>
          </cell>
        </row>
        <row r="5500">
          <cell r="AU5500" t="str">
            <v>Xã Kim Lộc</v>
          </cell>
        </row>
        <row r="5501">
          <cell r="AU5501" t="str">
            <v>Xã Kim Long</v>
          </cell>
        </row>
        <row r="5502">
          <cell r="AU5502" t="str">
            <v>Xã Kim Long</v>
          </cell>
        </row>
        <row r="5503">
          <cell r="AU5503" t="str">
            <v>Xã Kim Lũ</v>
          </cell>
        </row>
        <row r="5504">
          <cell r="AU5504" t="str">
            <v>Xã Kim Lư</v>
          </cell>
        </row>
        <row r="5505">
          <cell r="AU5505" t="str">
            <v>Xã Kim Lương</v>
          </cell>
        </row>
        <row r="5506">
          <cell r="AU5506" t="str">
            <v>Xã Kim Mỹ</v>
          </cell>
        </row>
        <row r="5507">
          <cell r="AU5507" t="str">
            <v>Xã Kim Ngọc</v>
          </cell>
        </row>
        <row r="5508">
          <cell r="AU5508" t="str">
            <v>Xã Kim Nỗ</v>
          </cell>
        </row>
        <row r="5509">
          <cell r="AU5509" t="str">
            <v>Xã Kim Nọi</v>
          </cell>
        </row>
        <row r="5510">
          <cell r="AU5510" t="str">
            <v>Xã Kim Phú</v>
          </cell>
        </row>
        <row r="5511">
          <cell r="AU5511" t="str">
            <v>Xã Kim Phượng</v>
          </cell>
        </row>
        <row r="5512">
          <cell r="AU5512" t="str">
            <v>Xã Kim Quan</v>
          </cell>
        </row>
        <row r="5513">
          <cell r="AU5513" t="str">
            <v>Xã Kim Quan</v>
          </cell>
        </row>
        <row r="5514">
          <cell r="AU5514" t="str">
            <v>Xã Kim Sơn</v>
          </cell>
        </row>
        <row r="5515">
          <cell r="AU5515" t="str">
            <v>Xã Kim Sơn</v>
          </cell>
        </row>
        <row r="5516">
          <cell r="AU5516" t="str">
            <v>Xã Kim Sơn</v>
          </cell>
        </row>
        <row r="5517">
          <cell r="AU5517" t="str">
            <v>Xã Kim Sơn</v>
          </cell>
        </row>
        <row r="5518">
          <cell r="AU5518" t="str">
            <v>Xã Kim Sơn</v>
          </cell>
        </row>
        <row r="5519">
          <cell r="AU5519" t="str">
            <v>Xã Kim Sơn</v>
          </cell>
        </row>
        <row r="5520">
          <cell r="AU5520" t="str">
            <v>Xã Kim Sơn</v>
          </cell>
        </row>
        <row r="5521">
          <cell r="AU5521" t="str">
            <v>Xã Kim Sơn</v>
          </cell>
        </row>
        <row r="5522">
          <cell r="AU5522" t="str">
            <v>Xã Kim Sơn</v>
          </cell>
        </row>
        <row r="5523">
          <cell r="AU5523" t="str">
            <v>Xã Kim Tân</v>
          </cell>
        </row>
        <row r="5524">
          <cell r="AU5524" t="str">
            <v>Xã Kim Tân</v>
          </cell>
        </row>
        <row r="5525">
          <cell r="AU5525" t="str">
            <v>Xã Kim Tân</v>
          </cell>
        </row>
        <row r="5526">
          <cell r="AU5526" t="str">
            <v>Xã Kim Thạch</v>
          </cell>
        </row>
        <row r="5527">
          <cell r="AU5527" t="str">
            <v>Xã Kim Thái</v>
          </cell>
        </row>
        <row r="5528">
          <cell r="AU5528" t="str">
            <v>Xã Kim Thành</v>
          </cell>
        </row>
        <row r="5529">
          <cell r="AU5529" t="str">
            <v>Xã Kim Thư</v>
          </cell>
        </row>
        <row r="5530">
          <cell r="AU5530" t="str">
            <v>Xã Kim Thượng</v>
          </cell>
        </row>
        <row r="5531">
          <cell r="AU5531" t="str">
            <v>Xã Kim Thủy</v>
          </cell>
        </row>
        <row r="5532">
          <cell r="AU5532" t="str">
            <v>Xã Kim Tiến</v>
          </cell>
        </row>
        <row r="5533">
          <cell r="AU5533" t="str">
            <v>Xã Kim Trung</v>
          </cell>
        </row>
        <row r="5534">
          <cell r="AU5534" t="str">
            <v>Xã Kim Trung</v>
          </cell>
        </row>
        <row r="5535">
          <cell r="AU5535" t="str">
            <v>Xã Kim Truy</v>
          </cell>
        </row>
        <row r="5536">
          <cell r="AU5536" t="str">
            <v>Xã Kim Xá</v>
          </cell>
        </row>
        <row r="5537">
          <cell r="AU5537" t="str">
            <v>Xã Kim Xuyên</v>
          </cell>
        </row>
        <row r="5538">
          <cell r="AU5538" t="str">
            <v>Xã Kinh Kệ</v>
          </cell>
        </row>
        <row r="5539">
          <cell r="AU5539" t="str">
            <v>Xã Kon Chiêng</v>
          </cell>
        </row>
        <row r="5540">
          <cell r="AU5540" t="str">
            <v>Xã Kon Đào</v>
          </cell>
        </row>
        <row r="5541">
          <cell r="AU5541" t="str">
            <v>Xã Kon Gang</v>
          </cell>
        </row>
        <row r="5542">
          <cell r="AU5542" t="str">
            <v>Xã Kon Pne</v>
          </cell>
        </row>
        <row r="5543">
          <cell r="AU5543" t="str">
            <v>Xã Kon Thụp</v>
          </cell>
        </row>
        <row r="5544">
          <cell r="AU5544" t="str">
            <v>Xã Kông HTok</v>
          </cell>
        </row>
        <row r="5545">
          <cell r="AU5545" t="str">
            <v>Xã Kông Lơng Khơng</v>
          </cell>
        </row>
        <row r="5546">
          <cell r="AU5546" t="str">
            <v>Xã Kông Pla</v>
          </cell>
        </row>
        <row r="5547">
          <cell r="AU5547" t="str">
            <v>Xã Kông Yang</v>
          </cell>
        </row>
        <row r="5548">
          <cell r="AU5548" t="str">
            <v>Xã KRong</v>
          </cell>
        </row>
        <row r="5549">
          <cell r="AU5549" t="str">
            <v>Xã KRông á</v>
          </cell>
        </row>
        <row r="5550">
          <cell r="AU5550" t="str">
            <v>Xã KRông Búk</v>
          </cell>
        </row>
        <row r="5551">
          <cell r="AU5551" t="str">
            <v>Xã Krông Jing</v>
          </cell>
        </row>
        <row r="5552">
          <cell r="AU5552" t="str">
            <v>Xã Krông Na</v>
          </cell>
        </row>
        <row r="5553">
          <cell r="AU5553" t="str">
            <v>Xã Krông Năng</v>
          </cell>
        </row>
        <row r="5554">
          <cell r="AU5554" t="str">
            <v>Xã Krông Nô</v>
          </cell>
        </row>
        <row r="5555">
          <cell r="AU5555" t="str">
            <v>Xã Krông Pa</v>
          </cell>
        </row>
        <row r="5556">
          <cell r="AU5556" t="str">
            <v>Xã Kroong</v>
          </cell>
        </row>
        <row r="5557">
          <cell r="AU5557" t="str">
            <v>Xã Kỳ Bắc</v>
          </cell>
        </row>
        <row r="5558">
          <cell r="AU5558" t="str">
            <v>Xã Kỳ Châu</v>
          </cell>
        </row>
        <row r="5559">
          <cell r="AU5559" t="str">
            <v>Xã Kỳ Đồng</v>
          </cell>
        </row>
        <row r="5560">
          <cell r="AU5560" t="str">
            <v>Xã Kỳ Giang</v>
          </cell>
        </row>
        <row r="5561">
          <cell r="AU5561" t="str">
            <v>Xã Kỳ Hà</v>
          </cell>
        </row>
        <row r="5562">
          <cell r="AU5562" t="str">
            <v>Xã Kỳ Hải</v>
          </cell>
        </row>
        <row r="5563">
          <cell r="AU5563" t="str">
            <v>Xã Kỳ Hoa</v>
          </cell>
        </row>
        <row r="5564">
          <cell r="AU5564" t="str">
            <v>Xã Kỳ Hợp</v>
          </cell>
        </row>
        <row r="5565">
          <cell r="AU5565" t="str">
            <v>Xã Kỳ Hưng</v>
          </cell>
        </row>
        <row r="5566">
          <cell r="AU5566" t="str">
            <v>Xã Kỳ Khang</v>
          </cell>
        </row>
        <row r="5567">
          <cell r="AU5567" t="str">
            <v>Xã Kỳ Lạc</v>
          </cell>
        </row>
        <row r="5568">
          <cell r="AU5568" t="str">
            <v>Xã Kỳ Lâm</v>
          </cell>
        </row>
        <row r="5569">
          <cell r="AU5569" t="str">
            <v>Xã Kỳ Liên</v>
          </cell>
        </row>
        <row r="5570">
          <cell r="AU5570" t="str">
            <v>Xã Kỳ Lợi</v>
          </cell>
        </row>
        <row r="5571">
          <cell r="AU5571" t="str">
            <v>Xã Kỳ Long</v>
          </cell>
        </row>
        <row r="5572">
          <cell r="AU5572" t="str">
            <v>Xã Kỳ Nam</v>
          </cell>
        </row>
        <row r="5573">
          <cell r="AU5573" t="str">
            <v>Xã Kỳ Ninh</v>
          </cell>
        </row>
        <row r="5574">
          <cell r="AU5574" t="str">
            <v>Xã Kỳ Phong</v>
          </cell>
        </row>
        <row r="5575">
          <cell r="AU5575" t="str">
            <v>Xã Ký Phú</v>
          </cell>
        </row>
        <row r="5576">
          <cell r="AU5576" t="str">
            <v>Xã Kỳ Phú</v>
          </cell>
        </row>
        <row r="5577">
          <cell r="AU5577" t="str">
            <v>Xã Kỳ Phú</v>
          </cell>
        </row>
        <row r="5578">
          <cell r="AU5578" t="str">
            <v>Xã Kỳ Phương</v>
          </cell>
        </row>
        <row r="5579">
          <cell r="AU5579" t="str">
            <v>Xã Kỳ Sơn</v>
          </cell>
        </row>
        <row r="5580">
          <cell r="AU5580" t="str">
            <v>Xã Kỳ Sơn</v>
          </cell>
        </row>
        <row r="5581">
          <cell r="AU5581" t="str">
            <v>Xã Kỳ Sơn</v>
          </cell>
        </row>
        <row r="5582">
          <cell r="AU5582" t="str">
            <v>Xã Kỳ Sơn</v>
          </cell>
        </row>
        <row r="5583">
          <cell r="AU5583" t="str">
            <v>Xã Kỳ Tân</v>
          </cell>
        </row>
        <row r="5584">
          <cell r="AU5584" t="str">
            <v>Xã Kỳ Tân</v>
          </cell>
        </row>
        <row r="5585">
          <cell r="AU5585" t="str">
            <v>Xã Kỳ Tân</v>
          </cell>
        </row>
        <row r="5586">
          <cell r="AU5586" t="str">
            <v>Xã Kỳ Tây</v>
          </cell>
        </row>
        <row r="5587">
          <cell r="AU5587" t="str">
            <v>Xã Kỳ Thịnh</v>
          </cell>
        </row>
        <row r="5588">
          <cell r="AU5588" t="str">
            <v>Xã Kỳ Thọ</v>
          </cell>
        </row>
        <row r="5589">
          <cell r="AU5589" t="str">
            <v>Xã Kỳ Thư</v>
          </cell>
        </row>
        <row r="5590">
          <cell r="AU5590" t="str">
            <v>Xã Kỳ Thượng</v>
          </cell>
        </row>
        <row r="5591">
          <cell r="AU5591" t="str">
            <v>Xã Kỳ Thượng</v>
          </cell>
        </row>
        <row r="5592">
          <cell r="AU5592" t="str">
            <v>Xã Kỳ Tiến</v>
          </cell>
        </row>
        <row r="5593">
          <cell r="AU5593" t="str">
            <v>Xã Kỳ Trinh</v>
          </cell>
        </row>
        <row r="5594">
          <cell r="AU5594" t="str">
            <v>Xã Kỳ Trung</v>
          </cell>
        </row>
        <row r="5595">
          <cell r="AU5595" t="str">
            <v>Xã Kỳ Văn</v>
          </cell>
        </row>
        <row r="5596">
          <cell r="AU5596" t="str">
            <v>Xã Kỳ Xuân</v>
          </cell>
        </row>
        <row r="5597">
          <cell r="AU5597" t="str">
            <v>Xã La Bằng</v>
          </cell>
        </row>
        <row r="5598">
          <cell r="AU5598" t="str">
            <v>Xã La Dạ</v>
          </cell>
        </row>
        <row r="5599">
          <cell r="AU5599" t="str">
            <v>Xã La Dêê</v>
          </cell>
        </row>
        <row r="5600">
          <cell r="AU5600" t="str">
            <v>Xã La Hiên</v>
          </cell>
        </row>
        <row r="5601">
          <cell r="AU5601" t="str">
            <v>Xã La Ngà</v>
          </cell>
        </row>
        <row r="5602">
          <cell r="AU5602" t="str">
            <v>Xã La Ngâu</v>
          </cell>
        </row>
        <row r="5603">
          <cell r="AU5603" t="str">
            <v>Xã La Pan Tẩn</v>
          </cell>
        </row>
        <row r="5604">
          <cell r="AU5604" t="str">
            <v>Xã La Pán Tẩn</v>
          </cell>
        </row>
        <row r="5605">
          <cell r="AU5605" t="str">
            <v>Xã La Phù</v>
          </cell>
        </row>
        <row r="5606">
          <cell r="AU5606" t="str">
            <v>Xã La Phù</v>
          </cell>
        </row>
        <row r="5607">
          <cell r="AU5607" t="str">
            <v>Xã la RBol</v>
          </cell>
        </row>
        <row r="5608">
          <cell r="AU5608" t="str">
            <v>Xã la Sao</v>
          </cell>
        </row>
        <row r="5609">
          <cell r="AU5609" t="str">
            <v>Xã La Sơn</v>
          </cell>
        </row>
        <row r="5610">
          <cell r="AU5610" t="str">
            <v>Xã Lạc An</v>
          </cell>
        </row>
        <row r="5611">
          <cell r="AU5611" t="str">
            <v>Xã Lạc Đạo</v>
          </cell>
        </row>
        <row r="5612">
          <cell r="AU5612" t="str">
            <v>Xã Lạc Hòa</v>
          </cell>
        </row>
        <row r="5613">
          <cell r="AU5613" t="str">
            <v>Xã Lạc Hồng</v>
          </cell>
        </row>
        <row r="5614">
          <cell r="AU5614" t="str">
            <v>Xã Lạc Hưng</v>
          </cell>
        </row>
        <row r="5615">
          <cell r="AU5615" t="str">
            <v>Xã Lạc Lâm</v>
          </cell>
        </row>
        <row r="5616">
          <cell r="AU5616" t="str">
            <v>Xã Lạc Long</v>
          </cell>
        </row>
        <row r="5617">
          <cell r="AU5617" t="str">
            <v>Xã Lạc Long</v>
          </cell>
        </row>
        <row r="5618">
          <cell r="AU5618" t="str">
            <v>Xã Lạc Lương</v>
          </cell>
        </row>
        <row r="5619">
          <cell r="AU5619" t="str">
            <v>Xã Lạc Nông</v>
          </cell>
        </row>
        <row r="5620">
          <cell r="AU5620" t="str">
            <v>Xã Lạc Quới</v>
          </cell>
        </row>
        <row r="5621">
          <cell r="AU5621" t="str">
            <v>Xã Lạc Sơn</v>
          </cell>
        </row>
        <row r="5622">
          <cell r="AU5622" t="str">
            <v>Xã Lạc Sỹ</v>
          </cell>
        </row>
        <row r="5623">
          <cell r="AU5623" t="str">
            <v>Xã Lạc Tấn</v>
          </cell>
        </row>
        <row r="5624">
          <cell r="AU5624" t="str">
            <v>Xã Lạc Thịnh</v>
          </cell>
        </row>
        <row r="5625">
          <cell r="AU5625" t="str">
            <v>Xã Lạc Vân</v>
          </cell>
        </row>
        <row r="5626">
          <cell r="AU5626" t="str">
            <v>Xã Lạc Vệ</v>
          </cell>
        </row>
        <row r="5627">
          <cell r="AU5627" t="str">
            <v>Xã Lạc Xuân</v>
          </cell>
        </row>
        <row r="5628">
          <cell r="AU5628" t="str">
            <v>Xã Laêê</v>
          </cell>
        </row>
        <row r="5629">
          <cell r="AU5629" t="str">
            <v>Xã Lai Đồng</v>
          </cell>
        </row>
        <row r="5630">
          <cell r="AU5630" t="str">
            <v>Xã Lai Hạ</v>
          </cell>
        </row>
        <row r="5631">
          <cell r="AU5631" t="str">
            <v>Xã Lai Hòa</v>
          </cell>
        </row>
        <row r="5632">
          <cell r="AU5632" t="str">
            <v>Xã Lai Hưng</v>
          </cell>
        </row>
        <row r="5633">
          <cell r="AU5633" t="str">
            <v>Xã Lại Sơn</v>
          </cell>
        </row>
        <row r="5634">
          <cell r="AU5634" t="str">
            <v>Xã Lai Thành</v>
          </cell>
        </row>
        <row r="5635">
          <cell r="AU5635" t="str">
            <v>Xã Lại Thượng</v>
          </cell>
        </row>
        <row r="5636">
          <cell r="AU5636" t="str">
            <v>Xã Lai Uyên</v>
          </cell>
        </row>
        <row r="5637">
          <cell r="AU5637" t="str">
            <v>Xã Lai Vu</v>
          </cell>
        </row>
        <row r="5638">
          <cell r="AU5638" t="str">
            <v>Xã Lại Xuân</v>
          </cell>
        </row>
        <row r="5639">
          <cell r="AU5639" t="str">
            <v>Xã Lại Yên</v>
          </cell>
        </row>
        <row r="5640">
          <cell r="AU5640" t="str">
            <v>Xã Lâm Ca</v>
          </cell>
        </row>
        <row r="5641">
          <cell r="AU5641" t="str">
            <v>Xã Lam Cốt</v>
          </cell>
        </row>
        <row r="5642">
          <cell r="AU5642" t="str">
            <v>Xã Lam Điền</v>
          </cell>
        </row>
        <row r="5643">
          <cell r="AU5643" t="str">
            <v>Xã Lâm Động</v>
          </cell>
        </row>
        <row r="5644">
          <cell r="AU5644" t="str">
            <v>Xã Lâm Giang</v>
          </cell>
        </row>
        <row r="5645">
          <cell r="AU5645" t="str">
            <v>Xã Lam Hạ</v>
          </cell>
        </row>
        <row r="5646">
          <cell r="AU5646" t="str">
            <v>Xã Lâm Hải</v>
          </cell>
        </row>
        <row r="5647">
          <cell r="AU5647" t="str">
            <v>Xã Lâm Hóa</v>
          </cell>
        </row>
        <row r="5648">
          <cell r="AU5648" t="str">
            <v>Xã Lâm Kiết</v>
          </cell>
        </row>
        <row r="5649">
          <cell r="AU5649" t="str">
            <v>Xã Lâm Lợi</v>
          </cell>
        </row>
        <row r="5650">
          <cell r="AU5650" t="str">
            <v>Xã Lâm Phú</v>
          </cell>
        </row>
        <row r="5651">
          <cell r="AU5651" t="str">
            <v>Xã Lâm San</v>
          </cell>
        </row>
        <row r="5652">
          <cell r="AU5652" t="str">
            <v>Xã Lam Sơn</v>
          </cell>
        </row>
        <row r="5653">
          <cell r="AU5653" t="str">
            <v>Xã Lam Sơn</v>
          </cell>
        </row>
        <row r="5654">
          <cell r="AU5654" t="str">
            <v>Xã Lam Sơn</v>
          </cell>
        </row>
        <row r="5655">
          <cell r="AU5655" t="str">
            <v>Xã Lam Sơn</v>
          </cell>
        </row>
        <row r="5656">
          <cell r="AU5656" t="str">
            <v>Xã Lâm Sơn</v>
          </cell>
        </row>
        <row r="5657">
          <cell r="AU5657" t="str">
            <v>Xã Lâm Sơn</v>
          </cell>
        </row>
        <row r="5658">
          <cell r="AU5658" t="str">
            <v>Xã Lâm Sơn</v>
          </cell>
        </row>
        <row r="5659">
          <cell r="AU5659" t="str">
            <v>Xã Lâm Tân</v>
          </cell>
        </row>
        <row r="5660">
          <cell r="AU5660" t="str">
            <v>Xã Lâm Thao</v>
          </cell>
        </row>
        <row r="5661">
          <cell r="AU5661" t="str">
            <v>Xã Lâm Thượng</v>
          </cell>
        </row>
        <row r="5662">
          <cell r="AU5662" t="str">
            <v>Xã Lâm Thuỷ</v>
          </cell>
        </row>
        <row r="5663">
          <cell r="AU5663" t="str">
            <v>Xã Lâm Trạch</v>
          </cell>
        </row>
        <row r="5664">
          <cell r="AU5664" t="str">
            <v>Xã Lam Vỹ</v>
          </cell>
        </row>
        <row r="5665">
          <cell r="AU5665" t="str">
            <v>Xã Lâm Xa</v>
          </cell>
        </row>
        <row r="5666">
          <cell r="AU5666" t="str">
            <v>Xã Lâm Xuyên</v>
          </cell>
        </row>
        <row r="5667">
          <cell r="AU5667" t="str">
            <v>Xã Lan Giới</v>
          </cell>
        </row>
        <row r="5668">
          <cell r="AU5668" t="str">
            <v>Xã Lan Mẫu</v>
          </cell>
        </row>
        <row r="5669">
          <cell r="AU5669" t="str">
            <v>Xã Lản Nhì Thảng</v>
          </cell>
        </row>
        <row r="5670">
          <cell r="AU5670" t="str">
            <v>Xã Lăng</v>
          </cell>
        </row>
        <row r="5671">
          <cell r="AU5671" t="str">
            <v>Xã Láng Biển</v>
          </cell>
        </row>
        <row r="5672">
          <cell r="AU5672" t="str">
            <v>Xã Lăng Can</v>
          </cell>
        </row>
        <row r="5673">
          <cell r="AU5673" t="str">
            <v>Xã Làng Chếu</v>
          </cell>
        </row>
        <row r="5674">
          <cell r="AU5674" t="str">
            <v>Xã Lãng Công</v>
          </cell>
        </row>
        <row r="5675">
          <cell r="AU5675" t="str">
            <v>Xã Láng Dài</v>
          </cell>
        </row>
        <row r="5676">
          <cell r="AU5676" t="str">
            <v>Xã Làng Giàng</v>
          </cell>
        </row>
        <row r="5677">
          <cell r="AU5677" t="str">
            <v>Xã Lăng Hiếu</v>
          </cell>
        </row>
        <row r="5678">
          <cell r="AU5678" t="str">
            <v>Xã Lạng Khê</v>
          </cell>
        </row>
        <row r="5679">
          <cell r="AU5679" t="str">
            <v>Xã Láng Lớn</v>
          </cell>
        </row>
        <row r="5680">
          <cell r="AU5680" t="str">
            <v>Xã Lang Minh</v>
          </cell>
        </row>
        <row r="5681">
          <cell r="AU5681" t="str">
            <v>Xã Làng Mô</v>
          </cell>
        </row>
        <row r="5682">
          <cell r="AU5682" t="str">
            <v>Xã Lang Môn</v>
          </cell>
        </row>
        <row r="5683">
          <cell r="AU5683" t="str">
            <v>Xã Lãng Ngâm</v>
          </cell>
        </row>
        <row r="5684">
          <cell r="AU5684" t="str">
            <v>Xã Lãng Ngâm</v>
          </cell>
        </row>
        <row r="5685">
          <cell r="AU5685" t="str">
            <v>Xã Làng Nhì</v>
          </cell>
        </row>
        <row r="5686">
          <cell r="AU5686" t="str">
            <v>Xã Lạng Phong</v>
          </cell>
        </row>
        <row r="5687">
          <cell r="AU5687" t="str">
            <v>Xã Lang Quán</v>
          </cell>
        </row>
        <row r="5688">
          <cell r="AU5688" t="str">
            <v>Xã Lạng San</v>
          </cell>
        </row>
        <row r="5689">
          <cell r="AU5689" t="str">
            <v>Xã Lang Sơn</v>
          </cell>
        </row>
        <row r="5690">
          <cell r="AU5690" t="str">
            <v>Xã Lãng Sơn</v>
          </cell>
        </row>
        <row r="5691">
          <cell r="AU5691" t="str">
            <v>Xã Lạng Sơn</v>
          </cell>
        </row>
        <row r="5692">
          <cell r="AU5692" t="str">
            <v>Xã Lăng Thành</v>
          </cell>
        </row>
        <row r="5693">
          <cell r="AU5693" t="str">
            <v>Xã Lang Thíp</v>
          </cell>
        </row>
        <row r="5694">
          <cell r="AU5694" t="str">
            <v>Xã Lăng Yên</v>
          </cell>
        </row>
        <row r="5695">
          <cell r="AU5695" t="str">
            <v>Xã Lao Chải</v>
          </cell>
        </row>
        <row r="5696">
          <cell r="AU5696" t="str">
            <v>Xã Lao Chải</v>
          </cell>
        </row>
        <row r="5697">
          <cell r="AU5697" t="str">
            <v>Xã Lao Chải</v>
          </cell>
        </row>
        <row r="5698">
          <cell r="AU5698" t="str">
            <v>Xã Lão Hộ</v>
          </cell>
        </row>
        <row r="5699">
          <cell r="AU5699" t="str">
            <v>Xã Lao Và Chải</v>
          </cell>
        </row>
        <row r="5700">
          <cell r="AU5700" t="str">
            <v>Xã Lao Xả Phình</v>
          </cell>
        </row>
        <row r="5701">
          <cell r="AU5701" t="str">
            <v>Xã Lập Chiệng</v>
          </cell>
        </row>
        <row r="5702">
          <cell r="AU5702" t="str">
            <v>Xã Lập Lễ</v>
          </cell>
        </row>
        <row r="5703">
          <cell r="AU5703" t="str">
            <v>Xã Lát</v>
          </cell>
        </row>
        <row r="5704">
          <cell r="AU5704" t="str">
            <v>Xã Lầu Thí Ngài</v>
          </cell>
        </row>
        <row r="5705">
          <cell r="AU5705" t="str">
            <v>Xã Lâu Thượng</v>
          </cell>
        </row>
        <row r="5706">
          <cell r="AU5706" t="str">
            <v>Xã Lay Nưa</v>
          </cell>
        </row>
        <row r="5707">
          <cell r="AU5707" t="str">
            <v>Xã Lê Chánh</v>
          </cell>
        </row>
        <row r="5708">
          <cell r="AU5708" t="str">
            <v>Xã Lệ Chi</v>
          </cell>
        </row>
        <row r="5709">
          <cell r="AU5709" t="str">
            <v>Xã Lê Chung</v>
          </cell>
        </row>
        <row r="5710">
          <cell r="AU5710" t="str">
            <v>Xã Lê Hồ</v>
          </cell>
        </row>
        <row r="5711">
          <cell r="AU5711" t="str">
            <v>Xã Lê Hóa</v>
          </cell>
        </row>
        <row r="5712">
          <cell r="AU5712" t="str">
            <v>Xã Lê Hồng</v>
          </cell>
        </row>
        <row r="5713">
          <cell r="AU5713" t="str">
            <v>Xã Lê Lai</v>
          </cell>
        </row>
        <row r="5714">
          <cell r="AU5714" t="str">
            <v>Xã Lê Lợi</v>
          </cell>
        </row>
        <row r="5715">
          <cell r="AU5715" t="str">
            <v>Xã Lê Lợi</v>
          </cell>
        </row>
        <row r="5716">
          <cell r="AU5716" t="str">
            <v>Xã Lê Lợi</v>
          </cell>
        </row>
        <row r="5717">
          <cell r="AU5717" t="str">
            <v>Xã Lê Lợi</v>
          </cell>
        </row>
        <row r="5718">
          <cell r="AU5718" t="str">
            <v>Xã Lê Lợi</v>
          </cell>
        </row>
        <row r="5719">
          <cell r="AU5719" t="str">
            <v>Xã Lê Lợi</v>
          </cell>
        </row>
        <row r="5720">
          <cell r="AU5720" t="str">
            <v>Xã Lê Lợi</v>
          </cell>
        </row>
        <row r="5721">
          <cell r="AU5721" t="str">
            <v>Xã Lê Lợi</v>
          </cell>
        </row>
        <row r="5722">
          <cell r="AU5722" t="str">
            <v>Xã Lê Minh Xuân</v>
          </cell>
        </row>
        <row r="5723">
          <cell r="AU5723" t="str">
            <v>Xã Lệ Mỹ</v>
          </cell>
        </row>
        <row r="5724">
          <cell r="AU5724" t="str">
            <v>Xã Lê Ninh</v>
          </cell>
        </row>
        <row r="5725">
          <cell r="AU5725" t="str">
            <v>Xã Lê Thanh</v>
          </cell>
        </row>
        <row r="5726">
          <cell r="AU5726" t="str">
            <v>Xã Lê Thiện</v>
          </cell>
        </row>
        <row r="5727">
          <cell r="AU5727" t="str">
            <v>Xã Lê Trì</v>
          </cell>
        </row>
        <row r="5728">
          <cell r="AU5728" t="str">
            <v>Xã Lệ Viễn</v>
          </cell>
        </row>
        <row r="5729">
          <cell r="AU5729" t="str">
            <v>Xã Lệ Xá</v>
          </cell>
        </row>
        <row r="5730">
          <cell r="AU5730" t="str">
            <v>Xã Leng Su Sìn</v>
          </cell>
        </row>
        <row r="5731">
          <cell r="AU5731" t="str">
            <v>Xã Lệnh Khanh</v>
          </cell>
        </row>
        <row r="5732">
          <cell r="AU5732" t="str">
            <v>Xã Liêm Cần</v>
          </cell>
        </row>
        <row r="5733">
          <cell r="AU5733" t="str">
            <v>Xã Liêm Chính</v>
          </cell>
        </row>
        <row r="5734">
          <cell r="AU5734" t="str">
            <v>Xã Liêm Chung</v>
          </cell>
        </row>
        <row r="5735">
          <cell r="AU5735" t="str">
            <v>Xã Liêm Hải</v>
          </cell>
        </row>
        <row r="5736">
          <cell r="AU5736" t="str">
            <v>Xã Liêm Phong</v>
          </cell>
        </row>
        <row r="5737">
          <cell r="AU5737" t="str">
            <v>Xã Liêm Phú</v>
          </cell>
        </row>
        <row r="5738">
          <cell r="AU5738" t="str">
            <v>Xã Liêm Sơn</v>
          </cell>
        </row>
        <row r="5739">
          <cell r="AU5739" t="str">
            <v>Xã Liêm Thuận</v>
          </cell>
        </row>
        <row r="5740">
          <cell r="AU5740" t="str">
            <v>Xã Liêm Thuỷ</v>
          </cell>
        </row>
        <row r="5741">
          <cell r="AU5741" t="str">
            <v>Xã Liêm Tiết</v>
          </cell>
        </row>
        <row r="5742">
          <cell r="AU5742" t="str">
            <v>Xã Liêm Túc</v>
          </cell>
        </row>
        <row r="5743">
          <cell r="AU5743" t="str">
            <v>Xã Liêm Tuyền</v>
          </cell>
        </row>
        <row r="5744">
          <cell r="AU5744" t="str">
            <v>Xã Liên Am</v>
          </cell>
        </row>
        <row r="5745">
          <cell r="AU5745" t="str">
            <v>Xã Liên Bão</v>
          </cell>
        </row>
        <row r="5746">
          <cell r="AU5746" t="str">
            <v>Xã Liên Bảo</v>
          </cell>
        </row>
        <row r="5747">
          <cell r="AU5747" t="str">
            <v>Xã Liên Bạt</v>
          </cell>
        </row>
        <row r="5748">
          <cell r="AU5748" t="str">
            <v>Xã Liên Châu</v>
          </cell>
        </row>
        <row r="5749">
          <cell r="AU5749" t="str">
            <v>Xã Liên Châu</v>
          </cell>
        </row>
        <row r="5750">
          <cell r="AU5750" t="str">
            <v>Xã Liên Chung</v>
          </cell>
        </row>
        <row r="5751">
          <cell r="AU5751" t="str">
            <v>Xã Liên Đầm</v>
          </cell>
        </row>
        <row r="5752">
          <cell r="AU5752" t="str">
            <v>Xã Liên Giang</v>
          </cell>
        </row>
        <row r="5753">
          <cell r="AU5753" t="str">
            <v>Xã Liên Hà</v>
          </cell>
        </row>
        <row r="5754">
          <cell r="AU5754" t="str">
            <v>Xã Liên Hà</v>
          </cell>
        </row>
        <row r="5755">
          <cell r="AU5755" t="str">
            <v>Xã Liên Hà</v>
          </cell>
        </row>
        <row r="5756">
          <cell r="AU5756" t="str">
            <v>Xã Liên Hiệp</v>
          </cell>
        </row>
        <row r="5757">
          <cell r="AU5757" t="str">
            <v>Xã Liên Hiệp</v>
          </cell>
        </row>
        <row r="5758">
          <cell r="AU5758" t="str">
            <v>Xã Liên Hiệp</v>
          </cell>
        </row>
        <row r="5759">
          <cell r="AU5759" t="str">
            <v>Xã Liên Hiệp</v>
          </cell>
        </row>
        <row r="5760">
          <cell r="AU5760" t="str">
            <v>Xã Liên Hoa</v>
          </cell>
        </row>
        <row r="5761">
          <cell r="AU5761" t="str">
            <v>Xã Liên Hoà</v>
          </cell>
        </row>
        <row r="5762">
          <cell r="AU5762" t="str">
            <v>Xã Liên Hòa</v>
          </cell>
        </row>
        <row r="5763">
          <cell r="AU5763" t="str">
            <v>Xã Liên Hòa</v>
          </cell>
        </row>
        <row r="5764">
          <cell r="AU5764" t="str">
            <v>Xã Liên Hòa</v>
          </cell>
        </row>
        <row r="5765">
          <cell r="AU5765" t="str">
            <v>Xã Liên Hòa</v>
          </cell>
        </row>
        <row r="5766">
          <cell r="AU5766" t="str">
            <v>Xã Liên Hồng</v>
          </cell>
        </row>
        <row r="5767">
          <cell r="AU5767" t="str">
            <v>Xã Liên Hồng</v>
          </cell>
        </row>
        <row r="5768">
          <cell r="AU5768" t="str">
            <v>Xã Liên Hợp</v>
          </cell>
        </row>
        <row r="5769">
          <cell r="AU5769" t="str">
            <v>Xã Liên Khê</v>
          </cell>
        </row>
        <row r="5770">
          <cell r="AU5770" t="str">
            <v>Xã Liên Khê</v>
          </cell>
        </row>
        <row r="5771">
          <cell r="AU5771" t="str">
            <v>Xã Liên Lộc</v>
          </cell>
        </row>
        <row r="5772">
          <cell r="AU5772" t="str">
            <v>Xã Liên Mạc</v>
          </cell>
        </row>
        <row r="5773">
          <cell r="AU5773" t="str">
            <v>Xã Liên Mạc</v>
          </cell>
        </row>
        <row r="5774">
          <cell r="AU5774" t="str">
            <v>Xã Liên Mạc</v>
          </cell>
        </row>
        <row r="5775">
          <cell r="AU5775" t="str">
            <v>Xã Liên Minh</v>
          </cell>
        </row>
        <row r="5776">
          <cell r="AU5776" t="str">
            <v>Xã Liên Minh</v>
          </cell>
        </row>
        <row r="5777">
          <cell r="AU5777" t="str">
            <v>Xã Liên Minh</v>
          </cell>
        </row>
        <row r="5778">
          <cell r="AU5778" t="str">
            <v>Xã Liên Nghĩa</v>
          </cell>
        </row>
        <row r="5779">
          <cell r="AU5779" t="str">
            <v>Xã Liên Ninh</v>
          </cell>
        </row>
        <row r="5780">
          <cell r="AU5780" t="str">
            <v>Xã Liên Phương</v>
          </cell>
        </row>
        <row r="5781">
          <cell r="AU5781" t="str">
            <v>Xã Liên Phương</v>
          </cell>
        </row>
        <row r="5782">
          <cell r="AU5782" t="str">
            <v>Xã Liên Phương</v>
          </cell>
        </row>
        <row r="5783">
          <cell r="AU5783" t="str">
            <v>Xã Liên Sang</v>
          </cell>
        </row>
        <row r="5784">
          <cell r="AU5784" t="str">
            <v>Xã Liên Sơn</v>
          </cell>
        </row>
        <row r="5785">
          <cell r="AU5785" t="str">
            <v>Xã Liên Sơn</v>
          </cell>
        </row>
        <row r="5786">
          <cell r="AU5786" t="str">
            <v>Xã Liên Sơn</v>
          </cell>
        </row>
        <row r="5787">
          <cell r="AU5787" t="str">
            <v>Xã Liên Sơn</v>
          </cell>
        </row>
        <row r="5788">
          <cell r="AU5788" t="str">
            <v>Xã Liên Sơn</v>
          </cell>
        </row>
        <row r="5789">
          <cell r="AU5789" t="str">
            <v>Xã Liễn Sơn</v>
          </cell>
        </row>
        <row r="5790">
          <cell r="AU5790" t="str">
            <v>Xã Liên Thành</v>
          </cell>
        </row>
        <row r="5791">
          <cell r="AU5791" t="str">
            <v>Xã Liên Thủy</v>
          </cell>
        </row>
        <row r="5792">
          <cell r="AU5792" t="str">
            <v>Xã Liên Trạch</v>
          </cell>
        </row>
        <row r="5793">
          <cell r="AU5793" t="str">
            <v>Xã Liên Trung</v>
          </cell>
        </row>
        <row r="5794">
          <cell r="AU5794" t="str">
            <v>Xã Liên Vị</v>
          </cell>
        </row>
        <row r="5795">
          <cell r="AU5795" t="str">
            <v>Xã Liên Vũ</v>
          </cell>
        </row>
        <row r="5796">
          <cell r="AU5796" t="str">
            <v>Xã Liêng Srônh</v>
          </cell>
        </row>
        <row r="5797">
          <cell r="AU5797" t="str">
            <v>Xã Liệp Muội</v>
          </cell>
        </row>
        <row r="5798">
          <cell r="AU5798" t="str">
            <v>Xã Liệp Tè</v>
          </cell>
        </row>
        <row r="5799">
          <cell r="AU5799" t="str">
            <v>Xã Liệp Tuyết</v>
          </cell>
        </row>
        <row r="5800">
          <cell r="AU5800" t="str">
            <v>Xã Liễu Đô</v>
          </cell>
        </row>
        <row r="5801">
          <cell r="AU5801" t="str">
            <v>Xã Liêu Tú</v>
          </cell>
        </row>
        <row r="5802">
          <cell r="AU5802" t="str">
            <v>Xã Liêu Xá</v>
          </cell>
        </row>
        <row r="5803">
          <cell r="AU5803" t="str">
            <v>Xã Linh Hải</v>
          </cell>
        </row>
        <row r="5804">
          <cell r="AU5804" t="str">
            <v>Xã Linh Hồ</v>
          </cell>
        </row>
        <row r="5805">
          <cell r="AU5805" t="str">
            <v>Xã Lịnh Hội Thượng</v>
          </cell>
        </row>
        <row r="5806">
          <cell r="AU5806" t="str">
            <v>Xã Lình Huỳnh</v>
          </cell>
        </row>
        <row r="5807">
          <cell r="AU5807" t="str">
            <v>Xã Linh Phú</v>
          </cell>
        </row>
        <row r="5808">
          <cell r="AU5808" t="str">
            <v>Xã Linh Sơn</v>
          </cell>
        </row>
        <row r="5809">
          <cell r="AU5809" t="str">
            <v>Xã Lĩnh Sơn</v>
          </cell>
        </row>
        <row r="5810">
          <cell r="AU5810" t="str">
            <v>Xã Linh Thông</v>
          </cell>
        </row>
        <row r="5811">
          <cell r="AU5811" t="str">
            <v>Xã Linh Thượng</v>
          </cell>
        </row>
        <row r="5812">
          <cell r="AU5812" t="str">
            <v>Xã Lộ 25</v>
          </cell>
        </row>
        <row r="5813">
          <cell r="AU5813" t="str">
            <v>Xã Lô Giang</v>
          </cell>
        </row>
        <row r="5814">
          <cell r="AU5814" t="str">
            <v>Xã Lơ Ku</v>
          </cell>
        </row>
        <row r="5815">
          <cell r="AU5815" t="str">
            <v>Xã Lơ Pang</v>
          </cell>
        </row>
        <row r="5816">
          <cell r="AU5816" t="str">
            <v>Xã Lỗ Sơn</v>
          </cell>
        </row>
        <row r="5817">
          <cell r="AU5817" t="str">
            <v>Xã Loan Mỹ</v>
          </cell>
        </row>
        <row r="5818">
          <cell r="AU5818" t="str">
            <v>Xã Lộc An</v>
          </cell>
        </row>
        <row r="5819">
          <cell r="AU5819" t="str">
            <v>Xã Lộc An</v>
          </cell>
        </row>
        <row r="5820">
          <cell r="AU5820" t="str">
            <v>Xã Lộc An</v>
          </cell>
        </row>
        <row r="5821">
          <cell r="AU5821" t="str">
            <v>Xã Lộc An</v>
          </cell>
        </row>
        <row r="5822">
          <cell r="AU5822" t="str">
            <v>Xã Lộc An</v>
          </cell>
        </row>
        <row r="5823">
          <cell r="AU5823" t="str">
            <v>Xã Lộc An</v>
          </cell>
        </row>
        <row r="5824">
          <cell r="AU5824" t="str">
            <v>Xã Lộc Bắc</v>
          </cell>
        </row>
        <row r="5825">
          <cell r="AU5825" t="str">
            <v>Xã Lộc Bảo</v>
          </cell>
        </row>
        <row r="5826">
          <cell r="AU5826" t="str">
            <v>Xã Lộc Bình</v>
          </cell>
        </row>
        <row r="5827">
          <cell r="AU5827" t="str">
            <v>Xã Lộc Bổn</v>
          </cell>
        </row>
        <row r="5828">
          <cell r="AU5828" t="str">
            <v>Xã Lộc Châu</v>
          </cell>
        </row>
        <row r="5829">
          <cell r="AU5829" t="str">
            <v>Xã Lộc Điền</v>
          </cell>
        </row>
        <row r="5830">
          <cell r="AU5830" t="str">
            <v>Xã Lộc Điền</v>
          </cell>
        </row>
        <row r="5831">
          <cell r="AU5831" t="str">
            <v>Xã Lộc Đức</v>
          </cell>
        </row>
        <row r="5832">
          <cell r="AU5832" t="str">
            <v>Xã Lộc Giang</v>
          </cell>
        </row>
        <row r="5833">
          <cell r="AU5833" t="str">
            <v>Xã Lộc Hiệp</v>
          </cell>
        </row>
        <row r="5834">
          <cell r="AU5834" t="str">
            <v>Xã Lộc Hoà</v>
          </cell>
        </row>
        <row r="5835">
          <cell r="AU5835" t="str">
            <v>Xã Lộc Hòa</v>
          </cell>
        </row>
        <row r="5836">
          <cell r="AU5836" t="str">
            <v>Xã Lộc Hòa</v>
          </cell>
        </row>
        <row r="5837">
          <cell r="AU5837" t="str">
            <v>Xã Lộc Hòa</v>
          </cell>
        </row>
        <row r="5838">
          <cell r="AU5838" t="str">
            <v>Xã Lộc Hưng</v>
          </cell>
        </row>
        <row r="5839">
          <cell r="AU5839" t="str">
            <v>Xã Lộc Hưng</v>
          </cell>
        </row>
        <row r="5840">
          <cell r="AU5840" t="str">
            <v>Xã Lộc Khánh</v>
          </cell>
        </row>
        <row r="5841">
          <cell r="AU5841" t="str">
            <v>Xã Lộc Lâm</v>
          </cell>
        </row>
        <row r="5842">
          <cell r="AU5842" t="str">
            <v>Xã Lộc Nam</v>
          </cell>
        </row>
        <row r="5843">
          <cell r="AU5843" t="str">
            <v>Xã Lộc Nga</v>
          </cell>
        </row>
        <row r="5844">
          <cell r="AU5844" t="str">
            <v>Xã Lộc Ngãi</v>
          </cell>
        </row>
        <row r="5845">
          <cell r="AU5845" t="str">
            <v>Xã Lộc Ninh</v>
          </cell>
        </row>
        <row r="5846">
          <cell r="AU5846" t="str">
            <v>Xã Lộc Ninh</v>
          </cell>
        </row>
        <row r="5847">
          <cell r="AU5847" t="str">
            <v>Xã Lộc Ninh</v>
          </cell>
        </row>
        <row r="5848">
          <cell r="AU5848" t="str">
            <v>Xã Lộc Phú</v>
          </cell>
        </row>
        <row r="5849">
          <cell r="AU5849" t="str">
            <v>Xã Lộc Phú</v>
          </cell>
        </row>
        <row r="5850">
          <cell r="AU5850" t="str">
            <v>Xã Lộc Quang</v>
          </cell>
        </row>
        <row r="5851">
          <cell r="AU5851" t="str">
            <v>Xã Lộc Quảng</v>
          </cell>
        </row>
        <row r="5852">
          <cell r="AU5852" t="str">
            <v>Xã Lộc Sơn</v>
          </cell>
        </row>
        <row r="5853">
          <cell r="AU5853" t="str">
            <v>Xã Lộc Sơn</v>
          </cell>
        </row>
        <row r="5854">
          <cell r="AU5854" t="str">
            <v>Xã Lộc Tân</v>
          </cell>
        </row>
        <row r="5855">
          <cell r="AU5855" t="str">
            <v>Xã Lộc Tân</v>
          </cell>
        </row>
        <row r="5856">
          <cell r="AU5856" t="str">
            <v>Xã Lộc Tấn</v>
          </cell>
        </row>
        <row r="5857">
          <cell r="AU5857" t="str">
            <v>Xã Lộc Thái</v>
          </cell>
        </row>
        <row r="5858">
          <cell r="AU5858" t="str">
            <v>Xã Lộc Thanh</v>
          </cell>
        </row>
        <row r="5859">
          <cell r="AU5859" t="str">
            <v>Xã Lộc Thành</v>
          </cell>
        </row>
        <row r="5860">
          <cell r="AU5860" t="str">
            <v>Xã Lộc Thành</v>
          </cell>
        </row>
        <row r="5861">
          <cell r="AU5861" t="str">
            <v>Xã Lộc Thạnh</v>
          </cell>
        </row>
        <row r="5862">
          <cell r="AU5862" t="str">
            <v>Xã Lộc Thiện</v>
          </cell>
        </row>
        <row r="5863">
          <cell r="AU5863" t="str">
            <v>Xã Lộc Thịnh</v>
          </cell>
        </row>
        <row r="5864">
          <cell r="AU5864" t="str">
            <v>Xã Lộc Thịnh</v>
          </cell>
        </row>
        <row r="5865">
          <cell r="AU5865" t="str">
            <v>Xã Lộc Thuận</v>
          </cell>
        </row>
        <row r="5866">
          <cell r="AU5866" t="str">
            <v>Xã Lộc Thuận</v>
          </cell>
        </row>
        <row r="5867">
          <cell r="AU5867" t="str">
            <v>Xã Lộc Thủy</v>
          </cell>
        </row>
        <row r="5868">
          <cell r="AU5868" t="str">
            <v>Xã Lộc Thủy</v>
          </cell>
        </row>
        <row r="5869">
          <cell r="AU5869" t="str">
            <v>Xã Lộc Tiến</v>
          </cell>
        </row>
        <row r="5870">
          <cell r="AU5870" t="str">
            <v>Xã Lộc Trì</v>
          </cell>
        </row>
        <row r="5871">
          <cell r="AU5871" t="str">
            <v>Xã Lộc Vĩnh</v>
          </cell>
        </row>
        <row r="5872">
          <cell r="AU5872" t="str">
            <v>Xã Lộc Yên</v>
          </cell>
        </row>
        <row r="5873">
          <cell r="AU5873" t="str">
            <v>Xã Lộc Yên</v>
          </cell>
        </row>
        <row r="5874">
          <cell r="AU5874" t="str">
            <v>Xã Lợi An</v>
          </cell>
        </row>
        <row r="5875">
          <cell r="AU5875" t="str">
            <v>Xã Lợi Bác</v>
          </cell>
        </row>
        <row r="5876">
          <cell r="AU5876" t="str">
            <v>Xã Lợi Bình Nhơn</v>
          </cell>
        </row>
        <row r="5877">
          <cell r="AU5877" t="str">
            <v>Xã Lợi Hải</v>
          </cell>
        </row>
        <row r="5878">
          <cell r="AU5878" t="str">
            <v>Xã Lợi Thuận</v>
          </cell>
        </row>
        <row r="5879">
          <cell r="AU5879" t="str">
            <v>Xã Long An</v>
          </cell>
        </row>
        <row r="5880">
          <cell r="AU5880" t="str">
            <v>Xã Long An</v>
          </cell>
        </row>
        <row r="5881">
          <cell r="AU5881" t="str">
            <v>Xã Long An</v>
          </cell>
        </row>
        <row r="5882">
          <cell r="AU5882" t="str">
            <v>Xã Long An</v>
          </cell>
        </row>
        <row r="5883">
          <cell r="AU5883" t="str">
            <v>Xã Long An</v>
          </cell>
        </row>
        <row r="5884">
          <cell r="AU5884" t="str">
            <v>Xã Long Bình</v>
          </cell>
        </row>
        <row r="5885">
          <cell r="AU5885" t="str">
            <v>Xã Long Bình</v>
          </cell>
        </row>
        <row r="5886">
          <cell r="AU5886" t="str">
            <v>Xã Long Bình</v>
          </cell>
        </row>
        <row r="5887">
          <cell r="AU5887" t="str">
            <v>Xã Long Bình</v>
          </cell>
        </row>
        <row r="5888">
          <cell r="AU5888" t="str">
            <v>Xã Long Bình Điền</v>
          </cell>
        </row>
        <row r="5889">
          <cell r="AU5889" t="str">
            <v>Xã Long Cang</v>
          </cell>
        </row>
        <row r="5890">
          <cell r="AU5890" t="str">
            <v>Xã Long Chánh</v>
          </cell>
        </row>
        <row r="5891">
          <cell r="AU5891" t="str">
            <v>Xã Long Châu</v>
          </cell>
        </row>
        <row r="5892">
          <cell r="AU5892" t="str">
            <v>Xã Long Chữ</v>
          </cell>
        </row>
        <row r="5893">
          <cell r="AU5893" t="str">
            <v>Xã Long Cốc</v>
          </cell>
        </row>
        <row r="5894">
          <cell r="AU5894" t="str">
            <v>Xã Long Điền</v>
          </cell>
        </row>
        <row r="5895">
          <cell r="AU5895" t="str">
            <v>Xã Long Điền A</v>
          </cell>
        </row>
        <row r="5896">
          <cell r="AU5896" t="str">
            <v>Xã Long Điền B</v>
          </cell>
        </row>
        <row r="5897">
          <cell r="AU5897" t="str">
            <v>Xã Long Điền Đông</v>
          </cell>
        </row>
        <row r="5898">
          <cell r="AU5898" t="str">
            <v>Xã Long Điền Đông A</v>
          </cell>
        </row>
        <row r="5899">
          <cell r="AU5899" t="str">
            <v>Xã Long Điền Tây</v>
          </cell>
        </row>
        <row r="5900">
          <cell r="AU5900" t="str">
            <v>Xã Long Định</v>
          </cell>
        </row>
        <row r="5901">
          <cell r="AU5901" t="str">
            <v>Xã Long Định</v>
          </cell>
        </row>
        <row r="5902">
          <cell r="AU5902" t="str">
            <v>Xã Long Định</v>
          </cell>
        </row>
        <row r="5903">
          <cell r="AU5903" t="str">
            <v>Xã Long Đống</v>
          </cell>
        </row>
        <row r="5904">
          <cell r="AU5904" t="str">
            <v>Xã Long Đức</v>
          </cell>
        </row>
        <row r="5905">
          <cell r="AU5905" t="str">
            <v>Xã Long Đức</v>
          </cell>
        </row>
        <row r="5906">
          <cell r="AU5906" t="str">
            <v>Xã Long Đức</v>
          </cell>
        </row>
        <row r="5907">
          <cell r="AU5907" t="str">
            <v>Xã Long Giang</v>
          </cell>
        </row>
        <row r="5908">
          <cell r="AU5908" t="str">
            <v>Xã Long Giang</v>
          </cell>
        </row>
        <row r="5909">
          <cell r="AU5909" t="str">
            <v>Xã Long Giang</v>
          </cell>
        </row>
        <row r="5910">
          <cell r="AU5910" t="str">
            <v>Xã Long Giao</v>
          </cell>
        </row>
        <row r="5911">
          <cell r="AU5911" t="str">
            <v>Xã Long Hà</v>
          </cell>
        </row>
        <row r="5912">
          <cell r="AU5912" t="str">
            <v>Xã Long Hải</v>
          </cell>
        </row>
        <row r="5913">
          <cell r="AU5913" t="str">
            <v>Xã Long Hậu</v>
          </cell>
        </row>
        <row r="5914">
          <cell r="AU5914" t="str">
            <v>Xã Long Hậu</v>
          </cell>
        </row>
        <row r="5915">
          <cell r="AU5915" t="str">
            <v>Xã Long Hẹ</v>
          </cell>
        </row>
        <row r="5916">
          <cell r="AU5916" t="str">
            <v>Xã Long Hiệp</v>
          </cell>
        </row>
        <row r="5917">
          <cell r="AU5917" t="str">
            <v>Xã Long Hiệp</v>
          </cell>
        </row>
        <row r="5918">
          <cell r="AU5918" t="str">
            <v>Xã Long Hiệp</v>
          </cell>
        </row>
        <row r="5919">
          <cell r="AU5919" t="str">
            <v>Xã Long Hoà</v>
          </cell>
        </row>
        <row r="5920">
          <cell r="AU5920" t="str">
            <v>Xã Long Hoà</v>
          </cell>
        </row>
        <row r="5921">
          <cell r="AU5921" t="str">
            <v>Xã Long Hoà</v>
          </cell>
        </row>
        <row r="5922">
          <cell r="AU5922" t="str">
            <v>Xã Long Hòa</v>
          </cell>
        </row>
        <row r="5923">
          <cell r="AU5923" t="str">
            <v>Xã Long Hòa</v>
          </cell>
        </row>
        <row r="5924">
          <cell r="AU5924" t="str">
            <v>Xã Long Hòa</v>
          </cell>
        </row>
        <row r="5925">
          <cell r="AU5925" t="str">
            <v>Xã Long Hòa</v>
          </cell>
        </row>
        <row r="5926">
          <cell r="AU5926" t="str">
            <v>Xã Long Hưng</v>
          </cell>
        </row>
        <row r="5927">
          <cell r="AU5927" t="str">
            <v>Xã Long Hưng</v>
          </cell>
        </row>
        <row r="5928">
          <cell r="AU5928" t="str">
            <v>Xã Long Hưng</v>
          </cell>
        </row>
        <row r="5929">
          <cell r="AU5929" t="str">
            <v>Xã Long Hưng</v>
          </cell>
        </row>
        <row r="5930">
          <cell r="AU5930" t="str">
            <v>Xã Long Hưng</v>
          </cell>
        </row>
        <row r="5931">
          <cell r="AU5931" t="str">
            <v>Xã Long Hưng</v>
          </cell>
        </row>
        <row r="5932">
          <cell r="AU5932" t="str">
            <v>Xã Long Hưng</v>
          </cell>
        </row>
        <row r="5933">
          <cell r="AU5933" t="str">
            <v>Xã Long Hưng A</v>
          </cell>
        </row>
        <row r="5934">
          <cell r="AU5934" t="str">
            <v>Xã Long Hưng B</v>
          </cell>
        </row>
        <row r="5935">
          <cell r="AU5935" t="str">
            <v>Xã Long Hữu</v>
          </cell>
        </row>
        <row r="5936">
          <cell r="AU5936" t="str">
            <v>Xã Long Hựu Đông</v>
          </cell>
        </row>
        <row r="5937">
          <cell r="AU5937" t="str">
            <v>Xã Long Hựu Tây</v>
          </cell>
        </row>
        <row r="5938">
          <cell r="AU5938" t="str">
            <v>Xã Long Khánh</v>
          </cell>
        </row>
        <row r="5939">
          <cell r="AU5939" t="str">
            <v>Xã Long Khánh</v>
          </cell>
        </row>
        <row r="5940">
          <cell r="AU5940" t="str">
            <v>Xã Long Khánh</v>
          </cell>
        </row>
        <row r="5941">
          <cell r="AU5941" t="str">
            <v>Xã Long Khánh</v>
          </cell>
        </row>
        <row r="5942">
          <cell r="AU5942" t="str">
            <v>Xã Long Khánh A</v>
          </cell>
        </row>
        <row r="5943">
          <cell r="AU5943" t="str">
            <v>Xã Long Khánh B</v>
          </cell>
        </row>
        <row r="5944">
          <cell r="AU5944" t="str">
            <v>Xã Long Khê</v>
          </cell>
        </row>
        <row r="5945">
          <cell r="AU5945" t="str">
            <v>Xã Long Kiến</v>
          </cell>
        </row>
        <row r="5946">
          <cell r="AU5946" t="str">
            <v>Xã Lóng Luông</v>
          </cell>
        </row>
        <row r="5947">
          <cell r="AU5947" t="str">
            <v>Xã Long Mai</v>
          </cell>
        </row>
        <row r="5948">
          <cell r="AU5948" t="str">
            <v>Xã Long Môn</v>
          </cell>
        </row>
        <row r="5949">
          <cell r="AU5949" t="str">
            <v>Xã Long Mỹ</v>
          </cell>
        </row>
        <row r="5950">
          <cell r="AU5950" t="str">
            <v>Xã Long Mỹ</v>
          </cell>
        </row>
        <row r="5951">
          <cell r="AU5951" t="str">
            <v>Xã Long Mỹ</v>
          </cell>
        </row>
        <row r="5952">
          <cell r="AU5952" t="str">
            <v>Xã Long Nguyên</v>
          </cell>
        </row>
        <row r="5953">
          <cell r="AU5953" t="str">
            <v>Xã Lóng Phiêng</v>
          </cell>
        </row>
        <row r="5954">
          <cell r="AU5954" t="str">
            <v>Xã Long Phú</v>
          </cell>
        </row>
        <row r="5955">
          <cell r="AU5955" t="str">
            <v>Xã Long Phú</v>
          </cell>
        </row>
        <row r="5956">
          <cell r="AU5956" t="str">
            <v>Xã Long Phú</v>
          </cell>
        </row>
        <row r="5957">
          <cell r="AU5957" t="str">
            <v>Xã Long Phú</v>
          </cell>
        </row>
        <row r="5958">
          <cell r="AU5958" t="str">
            <v>Xã Long Phúc</v>
          </cell>
        </row>
        <row r="5959">
          <cell r="AU5959" t="str">
            <v>Xã Long Phụng</v>
          </cell>
        </row>
        <row r="5960">
          <cell r="AU5960" t="str">
            <v>Xã Long Phước</v>
          </cell>
        </row>
        <row r="5961">
          <cell r="AU5961" t="str">
            <v>Xã Long Phước</v>
          </cell>
        </row>
        <row r="5962">
          <cell r="AU5962" t="str">
            <v>Xã Long Phước</v>
          </cell>
        </row>
        <row r="5963">
          <cell r="AU5963" t="str">
            <v>Xã Long Phước</v>
          </cell>
        </row>
        <row r="5964">
          <cell r="AU5964" t="str">
            <v>Xã Lóng Sập</v>
          </cell>
        </row>
        <row r="5965">
          <cell r="AU5965" t="str">
            <v>Xã Long Sơn</v>
          </cell>
        </row>
        <row r="5966">
          <cell r="AU5966" t="str">
            <v>Xã Long Sơn</v>
          </cell>
        </row>
        <row r="5967">
          <cell r="AU5967" t="str">
            <v>Xã Long Sơn</v>
          </cell>
        </row>
        <row r="5968">
          <cell r="AU5968" t="str">
            <v>Xã Long Sơn</v>
          </cell>
        </row>
        <row r="5969">
          <cell r="AU5969" t="str">
            <v>Xã Long Sơn</v>
          </cell>
        </row>
        <row r="5970">
          <cell r="AU5970" t="str">
            <v>Xã Long Sơn</v>
          </cell>
        </row>
        <row r="5971">
          <cell r="AU5971" t="str">
            <v>Xã Long Sơn</v>
          </cell>
        </row>
        <row r="5972">
          <cell r="AU5972" t="str">
            <v>Xã Long Sơn</v>
          </cell>
        </row>
        <row r="5973">
          <cell r="AU5973" t="str">
            <v>Xã Long Sơn</v>
          </cell>
        </row>
        <row r="5974">
          <cell r="AU5974" t="str">
            <v>Xã Long Sơn</v>
          </cell>
        </row>
        <row r="5975">
          <cell r="AU5975" t="str">
            <v>Xã Long Tân</v>
          </cell>
        </row>
        <row r="5976">
          <cell r="AU5976" t="str">
            <v>Xã Long Tân</v>
          </cell>
        </row>
        <row r="5977">
          <cell r="AU5977" t="str">
            <v>Xã Long Tân</v>
          </cell>
        </row>
        <row r="5978">
          <cell r="AU5978" t="str">
            <v>Xã Long Tân</v>
          </cell>
        </row>
        <row r="5979">
          <cell r="AU5979" t="str">
            <v>Xã Long Tân</v>
          </cell>
        </row>
        <row r="5980">
          <cell r="AU5980" t="str">
            <v>Xã Long Thắng</v>
          </cell>
        </row>
        <row r="5981">
          <cell r="AU5981" t="str">
            <v>Xã Long Thành</v>
          </cell>
        </row>
        <row r="5982">
          <cell r="AU5982" t="str">
            <v>Xã Long Thành</v>
          </cell>
        </row>
        <row r="5983">
          <cell r="AU5983" t="str">
            <v>Xã Long Thạnh</v>
          </cell>
        </row>
        <row r="5984">
          <cell r="AU5984" t="str">
            <v>Xã Long Thạnh</v>
          </cell>
        </row>
        <row r="5985">
          <cell r="AU5985" t="str">
            <v>Xã Long Thạnh</v>
          </cell>
        </row>
        <row r="5986">
          <cell r="AU5986" t="str">
            <v>Xã Long Thạnh</v>
          </cell>
        </row>
        <row r="5987">
          <cell r="AU5987" t="str">
            <v>Xã Long Thành Bắc</v>
          </cell>
        </row>
        <row r="5988">
          <cell r="AU5988" t="str">
            <v>Xã Long Thành Nam</v>
          </cell>
        </row>
        <row r="5989">
          <cell r="AU5989" t="str">
            <v>Xã Long Thành Trung</v>
          </cell>
        </row>
        <row r="5990">
          <cell r="AU5990" t="str">
            <v>Xã Long Thọ</v>
          </cell>
        </row>
        <row r="5991">
          <cell r="AU5991" t="str">
            <v>Xã Long Thới</v>
          </cell>
        </row>
        <row r="5992">
          <cell r="AU5992" t="str">
            <v>Xã Long Thới</v>
          </cell>
        </row>
        <row r="5993">
          <cell r="AU5993" t="str">
            <v>Xã Long Thới</v>
          </cell>
        </row>
        <row r="5994">
          <cell r="AU5994" t="str">
            <v>Xã Long Thuận</v>
          </cell>
        </row>
        <row r="5995">
          <cell r="AU5995" t="str">
            <v>Xã Long Thuận</v>
          </cell>
        </row>
        <row r="5996">
          <cell r="AU5996" t="str">
            <v>Xã Long Thuận</v>
          </cell>
        </row>
        <row r="5997">
          <cell r="AU5997" t="str">
            <v>Xã Long Thuận</v>
          </cell>
        </row>
        <row r="5998">
          <cell r="AU5998" t="str">
            <v>Xã Long Thượng</v>
          </cell>
        </row>
        <row r="5999">
          <cell r="AU5999" t="str">
            <v>Xã Long Tiên</v>
          </cell>
        </row>
        <row r="6000">
          <cell r="AU6000" t="str">
            <v>Xã Long Toàn</v>
          </cell>
        </row>
        <row r="6001">
          <cell r="AU6001" t="str">
            <v>Xã Long Trạch</v>
          </cell>
        </row>
        <row r="6002">
          <cell r="AU6002" t="str">
            <v>Xã Long Trì</v>
          </cell>
        </row>
        <row r="6003">
          <cell r="AU6003" t="str">
            <v>Xã Long Trị</v>
          </cell>
        </row>
        <row r="6004">
          <cell r="AU6004" t="str">
            <v>Xã Long Trị A</v>
          </cell>
        </row>
        <row r="6005">
          <cell r="AU6005" t="str">
            <v>Xã Long Trung</v>
          </cell>
        </row>
        <row r="6006">
          <cell r="AU6006" t="str">
            <v>Xã Long Vĩnh</v>
          </cell>
        </row>
        <row r="6007">
          <cell r="AU6007" t="str">
            <v>Xã Long Vĩnh</v>
          </cell>
        </row>
        <row r="6008">
          <cell r="AU6008" t="str">
            <v>Xã Long Vĩnh</v>
          </cell>
        </row>
        <row r="6009">
          <cell r="AU6009" t="str">
            <v>Xã Long Xuyên</v>
          </cell>
        </row>
        <row r="6010">
          <cell r="AU6010" t="str">
            <v>Xã Long Xuyên</v>
          </cell>
        </row>
        <row r="6011">
          <cell r="AU6011" t="str">
            <v>Xã Long Xuyên</v>
          </cell>
        </row>
        <row r="6012">
          <cell r="AU6012" t="str">
            <v>Xã Lử Thẩn</v>
          </cell>
        </row>
        <row r="6013">
          <cell r="AU6013" t="str">
            <v>Xã Luân Giói</v>
          </cell>
        </row>
        <row r="6014">
          <cell r="AU6014" t="str">
            <v>Xã Luận Khê</v>
          </cell>
        </row>
        <row r="6015">
          <cell r="AU6015" t="str">
            <v>Xã Luận Thành</v>
          </cell>
        </row>
        <row r="6016">
          <cell r="AU6016" t="str">
            <v>Xã Lục Ba</v>
          </cell>
        </row>
        <row r="6017">
          <cell r="AU6017" t="str">
            <v>Xã Lục Bình</v>
          </cell>
        </row>
        <row r="6018">
          <cell r="AU6018" t="str">
            <v>Xã Lục Dạ</v>
          </cell>
        </row>
        <row r="6019">
          <cell r="AU6019" t="str">
            <v>Xã Lực Hành</v>
          </cell>
        </row>
        <row r="6020">
          <cell r="AU6020" t="str">
            <v>Xã Lục Hồn</v>
          </cell>
        </row>
        <row r="6021">
          <cell r="AU6021" t="str">
            <v>Xã Lục Sơn</v>
          </cell>
        </row>
        <row r="6022">
          <cell r="AU6022" t="str">
            <v>Xã Lục Sỹ Thành</v>
          </cell>
        </row>
        <row r="6023">
          <cell r="AU6023" t="str">
            <v>Xã Lục Thôn</v>
          </cell>
        </row>
        <row r="6024">
          <cell r="AU6024" t="str">
            <v>Xã Lùng Cải</v>
          </cell>
        </row>
        <row r="6025">
          <cell r="AU6025" t="str">
            <v>Xã Lũng Cao</v>
          </cell>
        </row>
        <row r="6026">
          <cell r="AU6026" t="str">
            <v>Xã Lũng Chinh</v>
          </cell>
        </row>
        <row r="6027">
          <cell r="AU6027" t="str">
            <v>Xã Lũng Cú</v>
          </cell>
        </row>
        <row r="6028">
          <cell r="AU6028" t="str">
            <v>Xã Lũng Hồ</v>
          </cell>
        </row>
        <row r="6029">
          <cell r="AU6029" t="str">
            <v>Xã Lũng Hoà</v>
          </cell>
        </row>
        <row r="6030">
          <cell r="AU6030" t="str">
            <v>Xã Lùng Khấu Nhin</v>
          </cell>
        </row>
        <row r="6031">
          <cell r="AU6031" t="str">
            <v>Xã Lũng Nặm</v>
          </cell>
        </row>
        <row r="6032">
          <cell r="AU6032" t="str">
            <v>Xã Lũng Niêm</v>
          </cell>
        </row>
        <row r="6033">
          <cell r="AU6033" t="str">
            <v>Xã Lũng Phìn</v>
          </cell>
        </row>
        <row r="6034">
          <cell r="AU6034" t="str">
            <v>Xã Lùng Phình</v>
          </cell>
        </row>
        <row r="6035">
          <cell r="AU6035" t="str">
            <v>Xã Lũng Pù</v>
          </cell>
        </row>
        <row r="6036">
          <cell r="AU6036" t="str">
            <v>Xã Lùng Sui</v>
          </cell>
        </row>
        <row r="6037">
          <cell r="AU6037" t="str">
            <v>Xã Lùng Tám</v>
          </cell>
        </row>
        <row r="6038">
          <cell r="AU6038" t="str">
            <v>Xã Lũng Táo</v>
          </cell>
        </row>
        <row r="6039">
          <cell r="AU6039" t="str">
            <v>Xã Lũng Thầu</v>
          </cell>
        </row>
        <row r="6040">
          <cell r="AU6040" t="str">
            <v>Xã Lùng Vai</v>
          </cell>
        </row>
        <row r="6041">
          <cell r="AU6041" t="str">
            <v>Xã Lũng Vân</v>
          </cell>
        </row>
        <row r="6042">
          <cell r="AU6042" t="str">
            <v>Xã Lương An Trà</v>
          </cell>
        </row>
        <row r="6043">
          <cell r="AU6043" t="str">
            <v>Xã Lương Bằng</v>
          </cell>
        </row>
        <row r="6044">
          <cell r="AU6044" t="str">
            <v>Xã Lương Bình</v>
          </cell>
        </row>
        <row r="6045">
          <cell r="AU6045" t="str">
            <v>Xã Lương Can</v>
          </cell>
        </row>
        <row r="6046">
          <cell r="AU6046" t="str">
            <v>Xã Lương Điền</v>
          </cell>
        </row>
        <row r="6047">
          <cell r="AU6047" t="str">
            <v>Xã Lương Hạ</v>
          </cell>
        </row>
        <row r="6048">
          <cell r="AU6048" t="str">
            <v>Xã Lương Hòa</v>
          </cell>
        </row>
        <row r="6049">
          <cell r="AU6049" t="str">
            <v>Xã Lương Hòa</v>
          </cell>
        </row>
        <row r="6050">
          <cell r="AU6050" t="str">
            <v>Xã Lương Hòa</v>
          </cell>
        </row>
        <row r="6051">
          <cell r="AU6051" t="str">
            <v>Xã Lương Hoà A</v>
          </cell>
        </row>
        <row r="6052">
          <cell r="AU6052" t="str">
            <v>Xã Lương Hòa Lạc</v>
          </cell>
        </row>
        <row r="6053">
          <cell r="AU6053" t="str">
            <v>Xã Lương Lỗ</v>
          </cell>
        </row>
        <row r="6054">
          <cell r="AU6054" t="str">
            <v>Xã Lưỡng Minh</v>
          </cell>
        </row>
        <row r="6055">
          <cell r="AU6055" t="str">
            <v>Xã Lương Mông</v>
          </cell>
        </row>
        <row r="6056">
          <cell r="AU6056" t="str">
            <v>Xã Lương Năng</v>
          </cell>
        </row>
        <row r="6057">
          <cell r="AU6057" t="str">
            <v>Xã Lương Nghĩa</v>
          </cell>
        </row>
        <row r="6058">
          <cell r="AU6058" t="str">
            <v>Xã Lương Ngoại</v>
          </cell>
        </row>
        <row r="6059">
          <cell r="AU6059" t="str">
            <v>Xã Lương Nha</v>
          </cell>
        </row>
        <row r="6060">
          <cell r="AU6060" t="str">
            <v>Xã Lương Ninh</v>
          </cell>
        </row>
        <row r="6061">
          <cell r="AU6061" t="str">
            <v>Xã Lương Nội</v>
          </cell>
        </row>
        <row r="6062">
          <cell r="AU6062" t="str">
            <v>Xã Lương Phi</v>
          </cell>
        </row>
        <row r="6063">
          <cell r="AU6063" t="str">
            <v>Xã Lương Phong</v>
          </cell>
        </row>
        <row r="6064">
          <cell r="AU6064" t="str">
            <v>Xã Lương Phú</v>
          </cell>
        </row>
        <row r="6065">
          <cell r="AU6065" t="str">
            <v>Xã Lương Phú</v>
          </cell>
        </row>
        <row r="6066">
          <cell r="AU6066" t="str">
            <v>Xã Lương Quới</v>
          </cell>
        </row>
        <row r="6067">
          <cell r="AU6067" t="str">
            <v>Xã Lương Sơn</v>
          </cell>
        </row>
        <row r="6068">
          <cell r="AU6068" t="str">
            <v>Xã Lương Sơn</v>
          </cell>
        </row>
        <row r="6069">
          <cell r="AU6069" t="str">
            <v>Xã Lương Sơn</v>
          </cell>
        </row>
        <row r="6070">
          <cell r="AU6070" t="str">
            <v>Xã Lương Sơn</v>
          </cell>
        </row>
        <row r="6071">
          <cell r="AU6071" t="str">
            <v>Xã Lương Sơn</v>
          </cell>
        </row>
        <row r="6072">
          <cell r="AU6072" t="str">
            <v>Xã Lương Sơn</v>
          </cell>
        </row>
        <row r="6073">
          <cell r="AU6073" t="str">
            <v>Xã Lương Tài</v>
          </cell>
        </row>
        <row r="6074">
          <cell r="AU6074" t="str">
            <v>Xã Lương Tâm</v>
          </cell>
        </row>
        <row r="6075">
          <cell r="AU6075" t="str">
            <v>Xã Lương Thành</v>
          </cell>
        </row>
        <row r="6076">
          <cell r="AU6076" t="str">
            <v>Xã Lương Thế Trân</v>
          </cell>
        </row>
        <row r="6077">
          <cell r="AU6077" t="str">
            <v>Xã Lương Thiện</v>
          </cell>
        </row>
        <row r="6078">
          <cell r="AU6078" t="str">
            <v>Xã Lương Thiện</v>
          </cell>
        </row>
        <row r="6079">
          <cell r="AU6079" t="str">
            <v>Xã Lương Thịnh</v>
          </cell>
        </row>
        <row r="6080">
          <cell r="AU6080" t="str">
            <v>Xã Lương Thông</v>
          </cell>
        </row>
        <row r="6081">
          <cell r="AU6081" t="str">
            <v>Xã Lương Thượng</v>
          </cell>
        </row>
        <row r="6082">
          <cell r="AU6082" t="str">
            <v>Xã Lương Trung</v>
          </cell>
        </row>
        <row r="6083">
          <cell r="AU6083" t="str">
            <v>Xã Lưỡng Vượng</v>
          </cell>
        </row>
        <row r="6084">
          <cell r="AU6084" t="str">
            <v>Xã Lưu Hoàng</v>
          </cell>
        </row>
        <row r="6085">
          <cell r="AU6085" t="str">
            <v>Xã Lưu Kiếm</v>
          </cell>
        </row>
        <row r="6086">
          <cell r="AU6086" t="str">
            <v>Xã Lưu Kiền</v>
          </cell>
        </row>
        <row r="6087">
          <cell r="AU6087" t="str">
            <v>Xã Lưu Kỳ</v>
          </cell>
        </row>
        <row r="6088">
          <cell r="AU6088" t="str">
            <v>Xã Lưu Nghiệp Anh</v>
          </cell>
        </row>
        <row r="6089">
          <cell r="AU6089" t="str">
            <v>Xã Lưu Ngọc</v>
          </cell>
        </row>
        <row r="6090">
          <cell r="AU6090" t="str">
            <v>Xã Lưu Phương</v>
          </cell>
        </row>
        <row r="6091">
          <cell r="AU6091" t="str">
            <v>Xã Lưu Sơn</v>
          </cell>
        </row>
        <row r="6092">
          <cell r="AU6092" t="str">
            <v>Xã Lý Bôn</v>
          </cell>
        </row>
        <row r="6093">
          <cell r="AU6093" t="str">
            <v>Xã Lý Học</v>
          </cell>
        </row>
        <row r="6094">
          <cell r="AU6094" t="str">
            <v>Xã Lý Nhân</v>
          </cell>
        </row>
        <row r="6095">
          <cell r="AU6095" t="str">
            <v>Xã Lý Nhơn</v>
          </cell>
        </row>
        <row r="6096">
          <cell r="AU6096" t="str">
            <v>Xã Lý Quốc</v>
          </cell>
        </row>
        <row r="6097">
          <cell r="AU6097" t="str">
            <v>Xã Lý Thành</v>
          </cell>
        </row>
        <row r="6098">
          <cell r="AU6098" t="str">
            <v>Xã Lý Thường Kiệt</v>
          </cell>
        </row>
        <row r="6099">
          <cell r="AU6099" t="str">
            <v>Xã Lý Trạch</v>
          </cell>
        </row>
        <row r="6100">
          <cell r="AU6100" t="str">
            <v>Xã Lý Văn Lâm</v>
          </cell>
        </row>
        <row r="6101">
          <cell r="AU6101" t="str">
            <v>Xã Mã Ba</v>
          </cell>
        </row>
        <row r="6102">
          <cell r="AU6102" t="str">
            <v>Xã Mà Cooil</v>
          </cell>
        </row>
        <row r="6103">
          <cell r="AU6103" t="str">
            <v>Xã Mã Đà</v>
          </cell>
        </row>
        <row r="6104">
          <cell r="AU6104" t="str">
            <v>Xã Ma Đa Guôi</v>
          </cell>
        </row>
        <row r="6105">
          <cell r="AU6105" t="str">
            <v>Xã Má Lé</v>
          </cell>
        </row>
        <row r="6106">
          <cell r="AU6106" t="str">
            <v>Xã Ma Li Chải</v>
          </cell>
        </row>
        <row r="6107">
          <cell r="AU6107" t="str">
            <v>Xã Ma Ly Pho</v>
          </cell>
        </row>
        <row r="6108">
          <cell r="AU6108" t="str">
            <v>Xã Ma Nới</v>
          </cell>
        </row>
        <row r="6109">
          <cell r="AU6109" t="str">
            <v>Xã Ma Quai</v>
          </cell>
        </row>
        <row r="6110">
          <cell r="AU6110" t="str">
            <v>Xã Mã Thành</v>
          </cell>
        </row>
        <row r="6111">
          <cell r="AU6111" t="str">
            <v>Xã Ma Thì Hồ</v>
          </cell>
        </row>
        <row r="6112">
          <cell r="AU6112" t="str">
            <v>Xã Mai Đình</v>
          </cell>
        </row>
        <row r="6113">
          <cell r="AU6113" t="str">
            <v>Xã Mai Đình</v>
          </cell>
        </row>
        <row r="6114">
          <cell r="AU6114" t="str">
            <v>Xã Mai Động</v>
          </cell>
        </row>
        <row r="6115">
          <cell r="AU6115" t="str">
            <v>Xã Mai Hạ</v>
          </cell>
        </row>
        <row r="6116">
          <cell r="AU6116" t="str">
            <v>Xã Mai Hịch</v>
          </cell>
        </row>
        <row r="6117">
          <cell r="AU6117" t="str">
            <v>Xã Mai Hóa</v>
          </cell>
        </row>
        <row r="6118">
          <cell r="AU6118" t="str">
            <v>Xã Mai Hùng</v>
          </cell>
        </row>
        <row r="6119">
          <cell r="AU6119" t="str">
            <v>Xã Mai Lâm</v>
          </cell>
        </row>
        <row r="6120">
          <cell r="AU6120" t="str">
            <v>Xã Mai Lâm</v>
          </cell>
        </row>
        <row r="6121">
          <cell r="AU6121" t="str">
            <v>Xã Mai Lạp</v>
          </cell>
        </row>
        <row r="6122">
          <cell r="AU6122" t="str">
            <v>Xã Mai Long</v>
          </cell>
        </row>
        <row r="6123">
          <cell r="AU6123" t="str">
            <v>Xã Mai Pha</v>
          </cell>
        </row>
        <row r="6124">
          <cell r="AU6124" t="str">
            <v>Xã Mai Phụ</v>
          </cell>
        </row>
        <row r="6125">
          <cell r="AU6125" t="str">
            <v>Xã Mai Sao</v>
          </cell>
        </row>
        <row r="6126">
          <cell r="AU6126" t="str">
            <v>Xã Mai Sơn</v>
          </cell>
        </row>
        <row r="6127">
          <cell r="AU6127" t="str">
            <v>Xã Mai Sơn</v>
          </cell>
        </row>
        <row r="6128">
          <cell r="AU6128" t="str">
            <v>Xã Mai Sơn</v>
          </cell>
        </row>
        <row r="6129">
          <cell r="AU6129" t="str">
            <v>Xã Mai Thủy</v>
          </cell>
        </row>
        <row r="6130">
          <cell r="AU6130" t="str">
            <v>Xã Mai Trung</v>
          </cell>
        </row>
        <row r="6131">
          <cell r="AU6131" t="str">
            <v>Xã Mai Tùng</v>
          </cell>
        </row>
        <row r="6132">
          <cell r="AU6132" t="str">
            <v>Xã Mãn Đức</v>
          </cell>
        </row>
        <row r="6133">
          <cell r="AU6133" t="str">
            <v>Xã Mạn Lạn</v>
          </cell>
        </row>
        <row r="6134">
          <cell r="AU6134" t="str">
            <v>Xã Mản Thẩn</v>
          </cell>
        </row>
        <row r="6135">
          <cell r="AU6135" t="str">
            <v>Xã Măng Buk</v>
          </cell>
        </row>
        <row r="6136">
          <cell r="AU6136" t="str">
            <v>Xã Măng Cành</v>
          </cell>
        </row>
        <row r="6137">
          <cell r="AU6137" t="str">
            <v>Xã Măng Ri</v>
          </cell>
        </row>
        <row r="6138">
          <cell r="AU6138" t="str">
            <v>Xã Măng Tố</v>
          </cell>
        </row>
        <row r="6139">
          <cell r="AU6139" t="str">
            <v>Xã Mão Điền</v>
          </cell>
        </row>
        <row r="6140">
          <cell r="AU6140" t="str">
            <v>Xã Mậu Đông</v>
          </cell>
        </row>
        <row r="6141">
          <cell r="AU6141" t="str">
            <v>Xã Mậu Đức</v>
          </cell>
        </row>
        <row r="6142">
          <cell r="AU6142" t="str">
            <v>Xã Mậu Duệ</v>
          </cell>
        </row>
        <row r="6143">
          <cell r="AU6143" t="str">
            <v>Xã Mậu Lâm</v>
          </cell>
        </row>
        <row r="6144">
          <cell r="AU6144" t="str">
            <v>Xã Mậu Long</v>
          </cell>
        </row>
        <row r="6145">
          <cell r="AU6145" t="str">
            <v>Xã Mẫu Sơn</v>
          </cell>
        </row>
        <row r="6146">
          <cell r="AU6146" t="str">
            <v>Xã Mẫu Sơn</v>
          </cell>
        </row>
        <row r="6147">
          <cell r="AU6147" t="str">
            <v>Xã Mê Linh</v>
          </cell>
        </row>
        <row r="6148">
          <cell r="AU6148" t="str">
            <v>Xã Mê Linh</v>
          </cell>
        </row>
        <row r="6149">
          <cell r="AU6149" t="str">
            <v>Xã Mê Linh</v>
          </cell>
        </row>
        <row r="6150">
          <cell r="AU6150" t="str">
            <v>Xã Mê Pu</v>
          </cell>
        </row>
        <row r="6151">
          <cell r="AU6151" t="str">
            <v>Xã Mễ Sở</v>
          </cell>
        </row>
        <row r="6152">
          <cell r="AU6152" t="str">
            <v>Xã Mễ Trì</v>
          </cell>
        </row>
        <row r="6153">
          <cell r="AU6153" t="str">
            <v>Xã Miền Đồi</v>
          </cell>
        </row>
        <row r="6154">
          <cell r="AU6154" t="str">
            <v>Xã Minh An</v>
          </cell>
        </row>
        <row r="6155">
          <cell r="AU6155" t="str">
            <v>Xã Minh Bảo</v>
          </cell>
        </row>
        <row r="6156">
          <cell r="AU6156" t="str">
            <v>Xã Minh Cầm</v>
          </cell>
        </row>
        <row r="6157">
          <cell r="AU6157" t="str">
            <v>Xã Minh Châu</v>
          </cell>
        </row>
        <row r="6158">
          <cell r="AU6158" t="str">
            <v>Xã Minh Châu</v>
          </cell>
        </row>
        <row r="6159">
          <cell r="AU6159" t="str">
            <v>Xã Minh Châu</v>
          </cell>
        </row>
        <row r="6160">
          <cell r="AU6160" t="str">
            <v>Xã Minh Châu</v>
          </cell>
        </row>
        <row r="6161">
          <cell r="AU6161" t="str">
            <v>Xã Minh Châu</v>
          </cell>
        </row>
        <row r="6162">
          <cell r="AU6162" t="str">
            <v>Xã Minh Chuẩn</v>
          </cell>
        </row>
        <row r="6163">
          <cell r="AU6163" t="str">
            <v>Xã Minh Côi</v>
          </cell>
        </row>
        <row r="6164">
          <cell r="AU6164" t="str">
            <v>Xã Minh Cường</v>
          </cell>
        </row>
        <row r="6165">
          <cell r="AU6165" t="str">
            <v>Xã Minh Đài</v>
          </cell>
        </row>
        <row r="6166">
          <cell r="AU6166" t="str">
            <v>Xã Minh Dân</v>
          </cell>
        </row>
        <row r="6167">
          <cell r="AU6167" t="str">
            <v>Xã Minh Dân</v>
          </cell>
        </row>
        <row r="6168">
          <cell r="AU6168" t="str">
            <v>Xã Minh Đạo</v>
          </cell>
        </row>
        <row r="6169">
          <cell r="AU6169" t="str">
            <v>Xã Minh Diệu</v>
          </cell>
        </row>
        <row r="6170">
          <cell r="AU6170" t="str">
            <v>Xã Minh Đức</v>
          </cell>
        </row>
        <row r="6171">
          <cell r="AU6171" t="str">
            <v>Xã Minh Đức</v>
          </cell>
        </row>
        <row r="6172">
          <cell r="AU6172" t="str">
            <v>Xã Minh Đức</v>
          </cell>
        </row>
        <row r="6173">
          <cell r="AU6173" t="str">
            <v>Xã Minh Đức</v>
          </cell>
        </row>
        <row r="6174">
          <cell r="AU6174" t="str">
            <v>Xã Minh Đức</v>
          </cell>
        </row>
        <row r="6175">
          <cell r="AU6175" t="str">
            <v>Xã Minh Đức</v>
          </cell>
        </row>
        <row r="6176">
          <cell r="AU6176" t="str">
            <v>Xã Minh Đức</v>
          </cell>
        </row>
        <row r="6177">
          <cell r="AU6177" t="str">
            <v>Xã Minh Hạc</v>
          </cell>
        </row>
        <row r="6178">
          <cell r="AU6178" t="str">
            <v>Xã Minh Hải</v>
          </cell>
        </row>
        <row r="6179">
          <cell r="AU6179" t="str">
            <v>Xã Minh Hoà</v>
          </cell>
        </row>
        <row r="6180">
          <cell r="AU6180" t="str">
            <v>Xã Minh Hóa</v>
          </cell>
        </row>
        <row r="6181">
          <cell r="AU6181" t="str">
            <v>Xã Minh Hòa</v>
          </cell>
        </row>
        <row r="6182">
          <cell r="AU6182" t="str">
            <v>Xã Minh Hòa</v>
          </cell>
        </row>
        <row r="6183">
          <cell r="AU6183" t="str">
            <v>Xã Minh Hòa</v>
          </cell>
        </row>
        <row r="6184">
          <cell r="AU6184" t="str">
            <v>Xã Minh Hòa</v>
          </cell>
        </row>
        <row r="6185">
          <cell r="AU6185" t="str">
            <v>Xã Minh Hòa</v>
          </cell>
        </row>
        <row r="6186">
          <cell r="AU6186" t="str">
            <v>Xã Minh Hoàng</v>
          </cell>
        </row>
        <row r="6187">
          <cell r="AU6187" t="str">
            <v>Xã Minh Hợp</v>
          </cell>
        </row>
        <row r="6188">
          <cell r="AU6188" t="str">
            <v>Xã Minh Hưng</v>
          </cell>
        </row>
        <row r="6189">
          <cell r="AU6189" t="str">
            <v>Xã Minh Hưng</v>
          </cell>
        </row>
        <row r="6190">
          <cell r="AU6190" t="str">
            <v>Xã Minh Hưng</v>
          </cell>
        </row>
        <row r="6191">
          <cell r="AU6191" t="str">
            <v>Xã Minh Hương</v>
          </cell>
        </row>
        <row r="6192">
          <cell r="AU6192" t="str">
            <v>Xã Minh Khai</v>
          </cell>
        </row>
        <row r="6193">
          <cell r="AU6193" t="str">
            <v>Xã Minh Khai</v>
          </cell>
        </row>
        <row r="6194">
          <cell r="AU6194" t="str">
            <v>Xã Minh Khai</v>
          </cell>
        </row>
        <row r="6195">
          <cell r="AU6195" t="str">
            <v>Xã Minh Khai</v>
          </cell>
        </row>
        <row r="6196">
          <cell r="AU6196" t="str">
            <v>Xã Minh Khai</v>
          </cell>
        </row>
        <row r="6197">
          <cell r="AU6197" t="str">
            <v>Xã Minh Khai</v>
          </cell>
        </row>
        <row r="6198">
          <cell r="AU6198" t="str">
            <v>Xã Minh Khôi</v>
          </cell>
        </row>
        <row r="6199">
          <cell r="AU6199" t="str">
            <v>Xã Minh Khương</v>
          </cell>
        </row>
        <row r="6200">
          <cell r="AU6200" t="str">
            <v>Xã Minh Lãng</v>
          </cell>
        </row>
        <row r="6201">
          <cell r="AU6201" t="str">
            <v>Xã Minh Lập</v>
          </cell>
        </row>
        <row r="6202">
          <cell r="AU6202" t="str">
            <v>Xã Minh Lập</v>
          </cell>
        </row>
        <row r="6203">
          <cell r="AU6203" t="str">
            <v>Xã Minh Lộc</v>
          </cell>
        </row>
        <row r="6204">
          <cell r="AU6204" t="str">
            <v>Xã Minh Long</v>
          </cell>
        </row>
        <row r="6205">
          <cell r="AU6205" t="str">
            <v>Xã Minh Long</v>
          </cell>
        </row>
        <row r="6206">
          <cell r="AU6206" t="str">
            <v>Xã Minh Lương</v>
          </cell>
        </row>
        <row r="6207">
          <cell r="AU6207" t="str">
            <v>Xã Minh Lương</v>
          </cell>
        </row>
        <row r="6208">
          <cell r="AU6208" t="str">
            <v>Xã Minh Nghĩa</v>
          </cell>
        </row>
        <row r="6209">
          <cell r="AU6209" t="str">
            <v>Xã Minh Ngọc</v>
          </cell>
        </row>
        <row r="6210">
          <cell r="AU6210" t="str">
            <v>Xã Minh Nông</v>
          </cell>
        </row>
        <row r="6211">
          <cell r="AU6211" t="str">
            <v>Xã Minh Phát</v>
          </cell>
        </row>
        <row r="6212">
          <cell r="AU6212" t="str">
            <v>Xã Minh Phú</v>
          </cell>
        </row>
        <row r="6213">
          <cell r="AU6213" t="str">
            <v>Xã Minh Phú</v>
          </cell>
        </row>
        <row r="6214">
          <cell r="AU6214" t="str">
            <v>Xã Minh Phương</v>
          </cell>
        </row>
        <row r="6215">
          <cell r="AU6215" t="str">
            <v>Xã Minh Phượng</v>
          </cell>
        </row>
        <row r="6216">
          <cell r="AU6216" t="str">
            <v>Xã Minh Quán</v>
          </cell>
        </row>
        <row r="6217">
          <cell r="AU6217" t="str">
            <v>Xã Minh Quân</v>
          </cell>
        </row>
        <row r="6218">
          <cell r="AU6218" t="str">
            <v>Xã Minh Quang</v>
          </cell>
        </row>
        <row r="6219">
          <cell r="AU6219" t="str">
            <v>Xã Minh Quang</v>
          </cell>
        </row>
        <row r="6220">
          <cell r="AU6220" t="str">
            <v>Xã Minh Quang</v>
          </cell>
        </row>
        <row r="6221">
          <cell r="AU6221" t="str">
            <v>Xã Minh Quang</v>
          </cell>
        </row>
        <row r="6222">
          <cell r="AU6222" t="str">
            <v>Xã Minh Sơn</v>
          </cell>
        </row>
        <row r="6223">
          <cell r="AU6223" t="str">
            <v>Xã Minh Sơn</v>
          </cell>
        </row>
        <row r="6224">
          <cell r="AU6224" t="str">
            <v>Xã Minh Sơn</v>
          </cell>
        </row>
        <row r="6225">
          <cell r="AU6225" t="str">
            <v>Xã Minh Sơn</v>
          </cell>
        </row>
        <row r="6226">
          <cell r="AU6226" t="str">
            <v>Xã Minh Sơn</v>
          </cell>
        </row>
        <row r="6227">
          <cell r="AU6227" t="str">
            <v>Xã Minh Tâm</v>
          </cell>
        </row>
        <row r="6228">
          <cell r="AU6228" t="str">
            <v>Xã Minh Tâm</v>
          </cell>
        </row>
        <row r="6229">
          <cell r="AU6229" t="str">
            <v>Xã Minh Tân</v>
          </cell>
        </row>
        <row r="6230">
          <cell r="AU6230" t="str">
            <v>Xã Minh Tân</v>
          </cell>
        </row>
        <row r="6231">
          <cell r="AU6231" t="str">
            <v>Xã Minh Tân</v>
          </cell>
        </row>
        <row r="6232">
          <cell r="AU6232" t="str">
            <v>Xã Minh Tân</v>
          </cell>
        </row>
        <row r="6233">
          <cell r="AU6233" t="str">
            <v>Xã Minh Tân</v>
          </cell>
        </row>
        <row r="6234">
          <cell r="AU6234" t="str">
            <v>Xã Minh Tân</v>
          </cell>
        </row>
        <row r="6235">
          <cell r="AU6235" t="str">
            <v>Xã Minh Tân</v>
          </cell>
        </row>
        <row r="6236">
          <cell r="AU6236" t="str">
            <v>Xã Minh Tân</v>
          </cell>
        </row>
        <row r="6237">
          <cell r="AU6237" t="str">
            <v>Xã Minh Tân</v>
          </cell>
        </row>
        <row r="6238">
          <cell r="AU6238" t="str">
            <v>Xã Minh Tân</v>
          </cell>
        </row>
        <row r="6239">
          <cell r="AU6239" t="str">
            <v>Xã Minh Tân</v>
          </cell>
        </row>
        <row r="6240">
          <cell r="AU6240" t="str">
            <v>Xã Minh Tân</v>
          </cell>
        </row>
        <row r="6241">
          <cell r="AU6241" t="str">
            <v>Xã Minh Tân</v>
          </cell>
        </row>
        <row r="6242">
          <cell r="AU6242" t="str">
            <v>Xã Minh Thắng</v>
          </cell>
        </row>
        <row r="6243">
          <cell r="AU6243" t="str">
            <v>Xã Minh Thanh</v>
          </cell>
        </row>
        <row r="6244">
          <cell r="AU6244" t="str">
            <v>Xã Minh Thanh</v>
          </cell>
        </row>
        <row r="6245">
          <cell r="AU6245" t="str">
            <v>Xã Minh Thành</v>
          </cell>
        </row>
        <row r="6246">
          <cell r="AU6246" t="str">
            <v>Xã Minh Thành</v>
          </cell>
        </row>
        <row r="6247">
          <cell r="AU6247" t="str">
            <v>Xã Minh Thành</v>
          </cell>
        </row>
        <row r="6248">
          <cell r="AU6248" t="str">
            <v>Xã Minh Thạnh</v>
          </cell>
        </row>
        <row r="6249">
          <cell r="AU6249" t="str">
            <v>Xã Minh Thọ</v>
          </cell>
        </row>
        <row r="6250">
          <cell r="AU6250" t="str">
            <v>Xã Minh Thuận</v>
          </cell>
        </row>
        <row r="6251">
          <cell r="AU6251" t="str">
            <v>Xã Minh Thuận</v>
          </cell>
        </row>
        <row r="6252">
          <cell r="AU6252" t="str">
            <v>Xã Minh Tiến</v>
          </cell>
        </row>
        <row r="6253">
          <cell r="AU6253" t="str">
            <v>Xã Minh Tiến</v>
          </cell>
        </row>
        <row r="6254">
          <cell r="AU6254" t="str">
            <v>Xã Minh Tiến</v>
          </cell>
        </row>
        <row r="6255">
          <cell r="AU6255" t="str">
            <v>Xã Minh Tiến</v>
          </cell>
        </row>
        <row r="6256">
          <cell r="AU6256" t="str">
            <v>Xã Minh Tiến</v>
          </cell>
        </row>
        <row r="6257">
          <cell r="AU6257" t="str">
            <v>Xã Minh Tiến</v>
          </cell>
        </row>
        <row r="6258">
          <cell r="AU6258" t="str">
            <v>Xã Minh Tiến</v>
          </cell>
        </row>
        <row r="6259">
          <cell r="AU6259" t="str">
            <v>Xã Minh Trí</v>
          </cell>
        </row>
        <row r="6260">
          <cell r="AU6260" t="str">
            <v>Xã Minh Xuân</v>
          </cell>
        </row>
        <row r="6261">
          <cell r="AU6261" t="str">
            <v>Xã Mỏ Công</v>
          </cell>
        </row>
        <row r="6262">
          <cell r="AU6262" t="str">
            <v>Xã Mộ Đạo</v>
          </cell>
        </row>
        <row r="6263">
          <cell r="AU6263" t="str">
            <v>Xã Mồ Dề</v>
          </cell>
        </row>
        <row r="6264">
          <cell r="AU6264" t="str">
            <v>Xã Mò ó</v>
          </cell>
        </row>
        <row r="6265">
          <cell r="AU6265" t="str">
            <v>Xã Mô Rai</v>
          </cell>
        </row>
        <row r="6266">
          <cell r="AU6266" t="str">
            <v>Xã Mồ Sì San</v>
          </cell>
        </row>
        <row r="6267">
          <cell r="AU6267" t="str">
            <v>Xã Mỏ Vàng</v>
          </cell>
        </row>
        <row r="6268">
          <cell r="AU6268" t="str">
            <v>Xã Mộc Bắc</v>
          </cell>
        </row>
        <row r="6269">
          <cell r="AU6269" t="str">
            <v>Xã Mộc Nam</v>
          </cell>
        </row>
        <row r="6270">
          <cell r="AU6270" t="str">
            <v>Xã Môn Sơn</v>
          </cell>
        </row>
        <row r="6271">
          <cell r="AU6271" t="str">
            <v>Xã Mông ân</v>
          </cell>
        </row>
        <row r="6272">
          <cell r="AU6272" t="str">
            <v>Xã Mông ân</v>
          </cell>
        </row>
        <row r="6273">
          <cell r="AU6273" t="str">
            <v>Xã Mông Hóa</v>
          </cell>
        </row>
        <row r="6274">
          <cell r="AU6274" t="str">
            <v>Xã Mông Sơn</v>
          </cell>
        </row>
        <row r="6275">
          <cell r="AU6275" t="str">
            <v>Xã Mong Thọ</v>
          </cell>
        </row>
        <row r="6276">
          <cell r="AU6276" t="str">
            <v>Xã Mong Thọ A</v>
          </cell>
        </row>
        <row r="6277">
          <cell r="AU6277" t="str">
            <v>Xã Mong Thọ B</v>
          </cell>
        </row>
        <row r="6278">
          <cell r="AU6278" t="str">
            <v>Xã Mù Cả</v>
          </cell>
        </row>
        <row r="6279">
          <cell r="AU6279" t="str">
            <v>Xã Mù Sang</v>
          </cell>
        </row>
        <row r="6280">
          <cell r="AU6280" t="str">
            <v>Xã Mùn Chung</v>
          </cell>
        </row>
        <row r="6281">
          <cell r="AU6281" t="str">
            <v>Xã Muổi Nọi</v>
          </cell>
        </row>
        <row r="6282">
          <cell r="AU6282" t="str">
            <v>Xã Mường ải</v>
          </cell>
        </row>
        <row r="6283">
          <cell r="AU6283" t="str">
            <v>Xã Mường Bám</v>
          </cell>
        </row>
        <row r="6284">
          <cell r="AU6284" t="str">
            <v>Xá Mường Bang</v>
          </cell>
        </row>
        <row r="6285">
          <cell r="AU6285" t="str">
            <v>Xã Mường Báng</v>
          </cell>
        </row>
        <row r="6286">
          <cell r="AU6286" t="str">
            <v>Xã Mường Bằng</v>
          </cell>
        </row>
        <row r="6287">
          <cell r="AU6287" t="str">
            <v>Xã Mường Bon</v>
          </cell>
        </row>
        <row r="6288">
          <cell r="AU6288" t="str">
            <v>Xã Mường Bú</v>
          </cell>
        </row>
        <row r="6289">
          <cell r="AU6289" t="str">
            <v>Xã Mường Cai</v>
          </cell>
        </row>
        <row r="6290">
          <cell r="AU6290" t="str">
            <v>Xã Mường Cang</v>
          </cell>
        </row>
        <row r="6291">
          <cell r="AU6291" t="str">
            <v>Xã Mường Chanh</v>
          </cell>
        </row>
        <row r="6292">
          <cell r="AU6292" t="str">
            <v>Xã Mường Chiên</v>
          </cell>
        </row>
        <row r="6293">
          <cell r="AU6293" t="str">
            <v>Xã Mường Chiềng</v>
          </cell>
        </row>
        <row r="6294">
          <cell r="AU6294" t="str">
            <v>Xã Mường Chùm</v>
          </cell>
        </row>
        <row r="6295">
          <cell r="AU6295" t="str">
            <v>Xã Mường Cơi</v>
          </cell>
        </row>
        <row r="6296">
          <cell r="AU6296" t="str">
            <v>Xã Mường Đăng</v>
          </cell>
        </row>
        <row r="6297">
          <cell r="AU6297" t="str">
            <v>Xã Mường Do</v>
          </cell>
        </row>
        <row r="6298">
          <cell r="AU6298" t="str">
            <v>Xã Mường Đun</v>
          </cell>
        </row>
        <row r="6299">
          <cell r="AU6299" t="str">
            <v>Xã Mường é</v>
          </cell>
        </row>
        <row r="6300">
          <cell r="AU6300" t="str">
            <v>Xã Mường Giàng</v>
          </cell>
        </row>
        <row r="6301">
          <cell r="AU6301" t="str">
            <v>Xã Mường Giôn</v>
          </cell>
        </row>
        <row r="6302">
          <cell r="AU6302" t="str">
            <v>Xã Mường Hoong</v>
          </cell>
        </row>
        <row r="6303">
          <cell r="AU6303" t="str">
            <v>Xã Mường Hum</v>
          </cell>
        </row>
        <row r="6304">
          <cell r="AU6304" t="str">
            <v>Xã Mường Hung</v>
          </cell>
        </row>
        <row r="6305">
          <cell r="AU6305" t="str">
            <v>Xã Mường Khiêng</v>
          </cell>
        </row>
        <row r="6306">
          <cell r="AU6306" t="str">
            <v>Xã Mường Khoa</v>
          </cell>
        </row>
        <row r="6307">
          <cell r="AU6307" t="str">
            <v>Xã Mường Khoa</v>
          </cell>
        </row>
        <row r="6308">
          <cell r="AU6308" t="str">
            <v>Xã Mường Khương</v>
          </cell>
        </row>
        <row r="6309">
          <cell r="AU6309" t="str">
            <v>Xã Mường Kim</v>
          </cell>
        </row>
        <row r="6310">
          <cell r="AU6310" t="str">
            <v>Xã Mường Lai</v>
          </cell>
        </row>
        <row r="6311">
          <cell r="AU6311" t="str">
            <v>Xã Mường Lầm</v>
          </cell>
        </row>
        <row r="6312">
          <cell r="AU6312" t="str">
            <v>Xã Mường Lạn</v>
          </cell>
        </row>
        <row r="6313">
          <cell r="AU6313" t="str">
            <v>Xã Mường Lạn</v>
          </cell>
        </row>
        <row r="6314">
          <cell r="AU6314" t="str">
            <v>Xã Mường Lang</v>
          </cell>
        </row>
        <row r="6315">
          <cell r="AU6315" t="str">
            <v>Xã Mường Lèo</v>
          </cell>
        </row>
        <row r="6316">
          <cell r="AU6316" t="str">
            <v>Xã Mường Lói</v>
          </cell>
        </row>
        <row r="6317">
          <cell r="AU6317" t="str">
            <v>Xã Mường Lống</v>
          </cell>
        </row>
        <row r="6318">
          <cell r="AU6318" t="str">
            <v>Xã Mường Luân</v>
          </cell>
        </row>
        <row r="6319">
          <cell r="AU6319" t="str">
            <v>Xã Mường Lựm</v>
          </cell>
        </row>
        <row r="6320">
          <cell r="AU6320" t="str">
            <v>Xã Mường Lý</v>
          </cell>
        </row>
        <row r="6321">
          <cell r="AU6321" t="str">
            <v>Xã Mương Mán</v>
          </cell>
        </row>
        <row r="6322">
          <cell r="AU6322" t="str">
            <v>Xã Mường Men</v>
          </cell>
        </row>
        <row r="6323">
          <cell r="AU6323" t="str">
            <v>Xã Mường Mìn</v>
          </cell>
        </row>
        <row r="6324">
          <cell r="AU6324" t="str">
            <v>Xã Mường Mít</v>
          </cell>
        </row>
        <row r="6325">
          <cell r="AU6325" t="str">
            <v>Xã Mường Mô</v>
          </cell>
        </row>
        <row r="6326">
          <cell r="AU6326" t="str">
            <v>Xã Mường Mơn</v>
          </cell>
        </row>
        <row r="6327">
          <cell r="AU6327" t="str">
            <v>Xã Mường Mùn</v>
          </cell>
        </row>
        <row r="6328">
          <cell r="AU6328" t="str">
            <v>Xã Mường Nhà</v>
          </cell>
        </row>
        <row r="6329">
          <cell r="AU6329" t="str">
            <v>Xã Mường Nhé</v>
          </cell>
        </row>
        <row r="6330">
          <cell r="AU6330" t="str">
            <v>Xã Mường Nọc</v>
          </cell>
        </row>
        <row r="6331">
          <cell r="AU6331" t="str">
            <v>Xã Mường Phăng</v>
          </cell>
        </row>
        <row r="6332">
          <cell r="AU6332" t="str">
            <v>Xã Mường Pồn</v>
          </cell>
        </row>
        <row r="6333">
          <cell r="AU6333" t="str">
            <v>Xã Mường Sai</v>
          </cell>
        </row>
        <row r="6334">
          <cell r="AU6334" t="str">
            <v>Xã Mường Sại</v>
          </cell>
        </row>
        <row r="6335">
          <cell r="AU6335" t="str">
            <v>Xã Mường Sang</v>
          </cell>
        </row>
        <row r="6336">
          <cell r="AU6336" t="str">
            <v>Xã Mường So</v>
          </cell>
        </row>
        <row r="6337">
          <cell r="AU6337" t="str">
            <v>Xã Mường Tè</v>
          </cell>
        </row>
        <row r="6338">
          <cell r="AU6338" t="str">
            <v>Xã Mường Tè</v>
          </cell>
        </row>
        <row r="6339">
          <cell r="AU6339" t="str">
            <v>Xã Mường Thải</v>
          </cell>
        </row>
        <row r="6340">
          <cell r="AU6340" t="str">
            <v>Xã Mường Than</v>
          </cell>
        </row>
        <row r="6341">
          <cell r="AU6341" t="str">
            <v>Xã Mường Thín</v>
          </cell>
        </row>
        <row r="6342">
          <cell r="AU6342" t="str">
            <v>Xã Mường Típ</v>
          </cell>
        </row>
        <row r="6343">
          <cell r="AU6343" t="str">
            <v>Xã Mường Toong</v>
          </cell>
        </row>
        <row r="6344">
          <cell r="AU6344" t="str">
            <v>Xã Mường Trai</v>
          </cell>
        </row>
        <row r="6345">
          <cell r="AU6345" t="str">
            <v>Xã Mương Tranh</v>
          </cell>
        </row>
        <row r="6346">
          <cell r="AU6346" t="str">
            <v>Xã Mường Tùng</v>
          </cell>
        </row>
        <row r="6347">
          <cell r="AU6347" t="str">
            <v>Xã Mường Tuổng</v>
          </cell>
        </row>
        <row r="6348">
          <cell r="AU6348" t="str">
            <v>Xã Mường Và</v>
          </cell>
        </row>
        <row r="6349">
          <cell r="AU6349" t="str">
            <v>Xã Mường Vi</v>
          </cell>
        </row>
        <row r="6350">
          <cell r="AU6350" t="str">
            <v>Xã Mỹ An</v>
          </cell>
        </row>
        <row r="6351">
          <cell r="AU6351" t="str">
            <v>Xã Mỹ An</v>
          </cell>
        </row>
        <row r="6352">
          <cell r="AU6352" t="str">
            <v>Xã Mỹ An</v>
          </cell>
        </row>
        <row r="6353">
          <cell r="AU6353" t="str">
            <v>Xã Mỹ An</v>
          </cell>
        </row>
        <row r="6354">
          <cell r="AU6354" t="str">
            <v>Xã Mỹ An</v>
          </cell>
        </row>
        <row r="6355">
          <cell r="AU6355" t="str">
            <v>Xã Mỹ An</v>
          </cell>
        </row>
        <row r="6356">
          <cell r="AU6356" t="str">
            <v>Xã Mỹ An</v>
          </cell>
        </row>
        <row r="6357">
          <cell r="AU6357" t="str">
            <v>Xã Mỹ An Hưng A</v>
          </cell>
        </row>
        <row r="6358">
          <cell r="AU6358" t="str">
            <v>Xã Mỹ An Hưng B</v>
          </cell>
        </row>
        <row r="6359">
          <cell r="AU6359" t="str">
            <v>Xã Mỹ Bằng</v>
          </cell>
        </row>
        <row r="6360">
          <cell r="AU6360" t="str">
            <v>Xã Mỹ Bình</v>
          </cell>
        </row>
        <row r="6361">
          <cell r="AU6361" t="str">
            <v>Xã Mỹ Bình</v>
          </cell>
        </row>
        <row r="6362">
          <cell r="AU6362" t="str">
            <v>Xã Mỹ Bình</v>
          </cell>
        </row>
        <row r="6363">
          <cell r="AU6363" t="str">
            <v>Xã Mỹ Cẩm</v>
          </cell>
        </row>
        <row r="6364">
          <cell r="AU6364" t="str">
            <v>Xã Mỹ Cát</v>
          </cell>
        </row>
        <row r="6365">
          <cell r="AU6365" t="str">
            <v>Xã Mỹ Chánh</v>
          </cell>
        </row>
        <row r="6366">
          <cell r="AU6366" t="str">
            <v>Xã Mỹ Chánh</v>
          </cell>
        </row>
        <row r="6367">
          <cell r="AU6367" t="str">
            <v>Xã Mỹ Chánh</v>
          </cell>
        </row>
        <row r="6368">
          <cell r="AU6368" t="str">
            <v>Xã Mỹ Chánh Tây</v>
          </cell>
        </row>
        <row r="6369">
          <cell r="AU6369" t="str">
            <v>Xã Mỹ Châu</v>
          </cell>
        </row>
        <row r="6370">
          <cell r="AU6370" t="str">
            <v>Xã Mỹ Đình</v>
          </cell>
        </row>
        <row r="6371">
          <cell r="AU6371" t="str">
            <v>Xã Mỹ Đông</v>
          </cell>
        </row>
        <row r="6372">
          <cell r="AU6372" t="str">
            <v>Xã Mỹ Đồng</v>
          </cell>
        </row>
        <row r="6373">
          <cell r="AU6373" t="str">
            <v>Xã Mỹ Đức</v>
          </cell>
        </row>
        <row r="6374">
          <cell r="AU6374" t="str">
            <v>Xã Mỹ Đức</v>
          </cell>
        </row>
        <row r="6375">
          <cell r="AU6375" t="str">
            <v>Xã Mỹ Đức</v>
          </cell>
        </row>
        <row r="6376">
          <cell r="AU6376" t="str">
            <v>Xã Mỹ Đức</v>
          </cell>
        </row>
        <row r="6377">
          <cell r="AU6377" t="str">
            <v>Xã Mỹ Đức</v>
          </cell>
        </row>
        <row r="6378">
          <cell r="AU6378" t="str">
            <v>Xã Mỹ Đức Đông</v>
          </cell>
        </row>
        <row r="6379">
          <cell r="AU6379" t="str">
            <v>Xã Mỹ Đức Tây</v>
          </cell>
        </row>
        <row r="6380">
          <cell r="AU6380" t="str">
            <v>Xã Mỹ Gia</v>
          </cell>
        </row>
        <row r="6381">
          <cell r="AU6381" t="str">
            <v>Xã Mỹ Hà</v>
          </cell>
        </row>
        <row r="6382">
          <cell r="AU6382" t="str">
            <v>Xã Mỹ Hà</v>
          </cell>
        </row>
        <row r="6383">
          <cell r="AU6383" t="str">
            <v>Xã Mỹ Hạnh Bắc</v>
          </cell>
        </row>
        <row r="6384">
          <cell r="AU6384" t="str">
            <v>Xã Mỹ Hạnh Đông</v>
          </cell>
        </row>
        <row r="6385">
          <cell r="AU6385" t="str">
            <v>Xã Mỹ Hạnh Nam</v>
          </cell>
        </row>
        <row r="6386">
          <cell r="AU6386" t="str">
            <v>Xã Mỹ Hạnh Trung</v>
          </cell>
        </row>
        <row r="6387">
          <cell r="AU6387" t="str">
            <v>Xã Mỹ Hiệp</v>
          </cell>
        </row>
        <row r="6388">
          <cell r="AU6388" t="str">
            <v>Xã Mỹ Hiệp</v>
          </cell>
        </row>
        <row r="6389">
          <cell r="AU6389" t="str">
            <v>Xã Mỹ Hiệp</v>
          </cell>
        </row>
        <row r="6390">
          <cell r="AU6390" t="str">
            <v>Xã Mỹ Hiệp Sơn</v>
          </cell>
        </row>
        <row r="6391">
          <cell r="AU6391" t="str">
            <v>Xã Mỹ Hòa</v>
          </cell>
        </row>
        <row r="6392">
          <cell r="AU6392" t="str">
            <v>Xã Mỹ Hòa</v>
          </cell>
        </row>
        <row r="6393">
          <cell r="AU6393" t="str">
            <v>Xã Mỹ Hòa</v>
          </cell>
        </row>
        <row r="6394">
          <cell r="AU6394" t="str">
            <v>Xã Mỹ Hòa</v>
          </cell>
        </row>
        <row r="6395">
          <cell r="AU6395" t="str">
            <v>Xã Mỹ Hòa</v>
          </cell>
        </row>
        <row r="6396">
          <cell r="AU6396" t="str">
            <v>Xã Mỹ Hòa</v>
          </cell>
        </row>
        <row r="6397">
          <cell r="AU6397" t="str">
            <v>Xã Mỵ Hòa</v>
          </cell>
        </row>
        <row r="6398">
          <cell r="AU6398" t="str">
            <v>Xã Mỹ Hoà Hưng</v>
          </cell>
        </row>
        <row r="6399">
          <cell r="AU6399" t="str">
            <v>Xã Mỹ Hội</v>
          </cell>
        </row>
        <row r="6400">
          <cell r="AU6400" t="str">
            <v>Xã Mỹ Hội</v>
          </cell>
        </row>
        <row r="6401">
          <cell r="AU6401" t="str">
            <v>Xã Mỹ Hội Đông</v>
          </cell>
        </row>
        <row r="6402">
          <cell r="AU6402" t="str">
            <v>Xã Mỹ Hưng</v>
          </cell>
        </row>
        <row r="6403">
          <cell r="AU6403" t="str">
            <v>Xã Mỹ Hưng</v>
          </cell>
        </row>
        <row r="6404">
          <cell r="AU6404" t="str">
            <v>Xã Mỹ Hưng</v>
          </cell>
        </row>
        <row r="6405">
          <cell r="AU6405" t="str">
            <v>Xã Mỹ Hưng</v>
          </cell>
        </row>
        <row r="6406">
          <cell r="AU6406" t="str">
            <v>Xã Mỹ Hương</v>
          </cell>
        </row>
        <row r="6407">
          <cell r="AU6407" t="str">
            <v>Xã Mỹ Hương</v>
          </cell>
        </row>
        <row r="6408">
          <cell r="AU6408" t="str">
            <v>Xã Mỹ Khánh</v>
          </cell>
        </row>
        <row r="6409">
          <cell r="AU6409" t="str">
            <v>Xã Mỹ Khánh</v>
          </cell>
        </row>
        <row r="6410">
          <cell r="AU6410" t="str">
            <v>Xã Mỹ Lạc</v>
          </cell>
        </row>
        <row r="6411">
          <cell r="AU6411" t="str">
            <v>Xã Mỹ Lâm</v>
          </cell>
        </row>
        <row r="6412">
          <cell r="AU6412" t="str">
            <v>Xã Mỹ Lâm</v>
          </cell>
        </row>
        <row r="6413">
          <cell r="AU6413" t="str">
            <v>Xã Mỹ Lệ</v>
          </cell>
        </row>
        <row r="6414">
          <cell r="AU6414" t="str">
            <v>Xã Mỹ Lộc</v>
          </cell>
        </row>
        <row r="6415">
          <cell r="AU6415" t="str">
            <v>Xã Mỹ Lộc</v>
          </cell>
        </row>
        <row r="6416">
          <cell r="AU6416" t="str">
            <v>Xã Mỹ Lộc</v>
          </cell>
        </row>
        <row r="6417">
          <cell r="AU6417" t="str">
            <v>Xã Mỹ Lộc</v>
          </cell>
        </row>
        <row r="6418">
          <cell r="AU6418" t="str">
            <v>Xã Mỹ Lộc</v>
          </cell>
        </row>
        <row r="6419">
          <cell r="AU6419" t="str">
            <v>Xã Mỹ Lộc</v>
          </cell>
        </row>
        <row r="6420">
          <cell r="AU6420" t="str">
            <v>Xã Mỹ Lợi</v>
          </cell>
        </row>
        <row r="6421">
          <cell r="AU6421" t="str">
            <v>Xã Mỹ Lợi A</v>
          </cell>
        </row>
        <row r="6422">
          <cell r="AU6422" t="str">
            <v>Xã Mỹ Lợi B</v>
          </cell>
        </row>
        <row r="6423">
          <cell r="AU6423" t="str">
            <v>Xã Mỹ Long</v>
          </cell>
        </row>
        <row r="6424">
          <cell r="AU6424" t="str">
            <v>Xã Mỹ Long</v>
          </cell>
        </row>
        <row r="6425">
          <cell r="AU6425" t="str">
            <v>Xã Mỹ Long Bắc</v>
          </cell>
        </row>
        <row r="6426">
          <cell r="AU6426" t="str">
            <v>Xã Mỹ Long Nam</v>
          </cell>
        </row>
        <row r="6427">
          <cell r="AU6427" t="str">
            <v>Xã Mỹ Lung</v>
          </cell>
        </row>
        <row r="6428">
          <cell r="AU6428" t="str">
            <v>Xã Mỹ Lương</v>
          </cell>
        </row>
        <row r="6429">
          <cell r="AU6429" t="str">
            <v>Xã Mỹ Lương</v>
          </cell>
        </row>
        <row r="6430">
          <cell r="AU6430" t="str">
            <v>Xã Mỹ Lương</v>
          </cell>
        </row>
        <row r="6431">
          <cell r="AU6431" t="str">
            <v>Xã Mỹ Lý</v>
          </cell>
        </row>
        <row r="6432">
          <cell r="AU6432" t="str">
            <v>Xã Mỹ Ngãi</v>
          </cell>
        </row>
        <row r="6433">
          <cell r="AU6433" t="str">
            <v>Xã Mỹ Nhơn</v>
          </cell>
        </row>
        <row r="6434">
          <cell r="AU6434" t="str">
            <v>Xã Mỹ Phong</v>
          </cell>
        </row>
        <row r="6435">
          <cell r="AU6435" t="str">
            <v>Xã Mỹ Phong</v>
          </cell>
        </row>
        <row r="6436">
          <cell r="AU6436" t="str">
            <v>Xã Mỹ Phú</v>
          </cell>
        </row>
        <row r="6437">
          <cell r="AU6437" t="str">
            <v>Xã Mỹ Phú</v>
          </cell>
        </row>
        <row r="6438">
          <cell r="AU6438" t="str">
            <v>Xã Mỹ Phú Đông</v>
          </cell>
        </row>
        <row r="6439">
          <cell r="AU6439" t="str">
            <v>Xã Mỹ Phúc</v>
          </cell>
        </row>
        <row r="6440">
          <cell r="AU6440" t="str">
            <v>Xã Mỹ Phước</v>
          </cell>
        </row>
        <row r="6441">
          <cell r="AU6441" t="str">
            <v>Xã Mỹ Phước</v>
          </cell>
        </row>
        <row r="6442">
          <cell r="AU6442" t="str">
            <v>Xã Mỹ Phước</v>
          </cell>
        </row>
        <row r="6443">
          <cell r="AU6443" t="str">
            <v>Xã Mỹ Phước</v>
          </cell>
        </row>
        <row r="6444">
          <cell r="AU6444" t="str">
            <v>Xã Mỹ Phước Tây</v>
          </cell>
        </row>
        <row r="6445">
          <cell r="AU6445" t="str">
            <v>Xã Mỹ Phương</v>
          </cell>
        </row>
        <row r="6446">
          <cell r="AU6446" t="str">
            <v>Xã Mỹ Quang</v>
          </cell>
        </row>
        <row r="6447">
          <cell r="AU6447" t="str">
            <v>Xã Mỹ Quới</v>
          </cell>
        </row>
        <row r="6448">
          <cell r="AU6448" t="str">
            <v>Xã Mỹ Quý</v>
          </cell>
        </row>
        <row r="6449">
          <cell r="AU6449" t="str">
            <v>Xã Mỹ Quý Đông</v>
          </cell>
        </row>
        <row r="6450">
          <cell r="AU6450" t="str">
            <v>Xã Mỹ Quý Tây</v>
          </cell>
        </row>
        <row r="6451">
          <cell r="AU6451" t="str">
            <v>Xã Mỹ Sơn</v>
          </cell>
        </row>
        <row r="6452">
          <cell r="AU6452" t="str">
            <v>Xã Mỹ Sơn</v>
          </cell>
        </row>
        <row r="6453">
          <cell r="AU6453" t="str">
            <v>Xã Mỹ Tài</v>
          </cell>
        </row>
        <row r="6454">
          <cell r="AU6454" t="str">
            <v>Xã Mỹ Tân</v>
          </cell>
        </row>
        <row r="6455">
          <cell r="AU6455" t="str">
            <v>Xã Mỹ Tân</v>
          </cell>
        </row>
        <row r="6456">
          <cell r="AU6456" t="str">
            <v>Xã Mỹ Tân</v>
          </cell>
        </row>
        <row r="6457">
          <cell r="AU6457" t="str">
            <v>Xã Mỹ Tân</v>
          </cell>
        </row>
        <row r="6458">
          <cell r="AU6458" t="str">
            <v>Xã Mỹ Thái</v>
          </cell>
        </row>
        <row r="6459">
          <cell r="AU6459" t="str">
            <v>Xã Mỹ Thái</v>
          </cell>
        </row>
        <row r="6460">
          <cell r="AU6460" t="str">
            <v>Xã Mỹ Thắng</v>
          </cell>
        </row>
        <row r="6461">
          <cell r="AU6461" t="str">
            <v>Xã Mỹ Thắng</v>
          </cell>
        </row>
        <row r="6462">
          <cell r="AU6462" t="str">
            <v>Xã Mỹ Thanh</v>
          </cell>
        </row>
        <row r="6463">
          <cell r="AU6463" t="str">
            <v>Xã Mỹ Thành</v>
          </cell>
        </row>
        <row r="6464">
          <cell r="AU6464" t="str">
            <v>Xã Mỹ Thành</v>
          </cell>
        </row>
        <row r="6465">
          <cell r="AU6465" t="str">
            <v>Xã Mỹ Thành</v>
          </cell>
        </row>
        <row r="6466">
          <cell r="AU6466" t="str">
            <v>Xã Mỹ Thành</v>
          </cell>
        </row>
        <row r="6467">
          <cell r="AU6467" t="str">
            <v>Xã Mỹ Thành</v>
          </cell>
        </row>
        <row r="6468">
          <cell r="AU6468" t="str">
            <v>Xã Mỹ Thành</v>
          </cell>
        </row>
        <row r="6469">
          <cell r="AU6469" t="str">
            <v>Xã Mỹ Thạnh</v>
          </cell>
        </row>
        <row r="6470">
          <cell r="AU6470" t="str">
            <v>Xã Mỹ Thạnh</v>
          </cell>
        </row>
        <row r="6471">
          <cell r="AU6471" t="str">
            <v>Xã Mỹ Thạnh</v>
          </cell>
        </row>
        <row r="6472">
          <cell r="AU6472" t="str">
            <v>Xã Mỹ Thạnh</v>
          </cell>
        </row>
        <row r="6473">
          <cell r="AU6473" t="str">
            <v>Xã Mỹ Thạnh An</v>
          </cell>
        </row>
        <row r="6474">
          <cell r="AU6474" t="str">
            <v>Xã Mỹ Thành Bắc</v>
          </cell>
        </row>
        <row r="6475">
          <cell r="AU6475" t="str">
            <v>Xã Mỹ Thạnh Bắc</v>
          </cell>
        </row>
        <row r="6476">
          <cell r="AU6476" t="str">
            <v>Xã Mỹ Thạnh Đông</v>
          </cell>
        </row>
        <row r="6477">
          <cell r="AU6477" t="str">
            <v>Xã Mỹ Thành Nam</v>
          </cell>
        </row>
        <row r="6478">
          <cell r="AU6478" t="str">
            <v>Xã Mỹ Thạnh Tây</v>
          </cell>
        </row>
        <row r="6479">
          <cell r="AU6479" t="str">
            <v>Xã Mỹ Thạnh Trung</v>
          </cell>
        </row>
        <row r="6480">
          <cell r="AU6480" t="str">
            <v>Xã Mỹ Thịnh</v>
          </cell>
        </row>
        <row r="6481">
          <cell r="AU6481" t="str">
            <v>Xã Mỹ Thọ</v>
          </cell>
        </row>
        <row r="6482">
          <cell r="AU6482" t="str">
            <v>Xã Mỹ Thọ</v>
          </cell>
        </row>
        <row r="6483">
          <cell r="AU6483" t="str">
            <v>Xã Mỹ Thọ</v>
          </cell>
        </row>
        <row r="6484">
          <cell r="AU6484" t="str">
            <v>Xã Mỹ Thuận</v>
          </cell>
        </row>
        <row r="6485">
          <cell r="AU6485" t="str">
            <v>Xã Mỹ Thuận</v>
          </cell>
        </row>
        <row r="6486">
          <cell r="AU6486" t="str">
            <v>Xã Mỹ Thuận</v>
          </cell>
        </row>
        <row r="6487">
          <cell r="AU6487" t="str">
            <v>Xã Mỹ Thuận</v>
          </cell>
        </row>
        <row r="6488">
          <cell r="AU6488" t="str">
            <v>Xã Mỹ Thuận</v>
          </cell>
        </row>
        <row r="6489">
          <cell r="AU6489" t="str">
            <v>Xã Mỹ Thủy</v>
          </cell>
        </row>
        <row r="6490">
          <cell r="AU6490" t="str">
            <v>Xã Mỹ Tiến</v>
          </cell>
        </row>
        <row r="6491">
          <cell r="AU6491" t="str">
            <v>Xã Mỹ Tịnh An</v>
          </cell>
        </row>
        <row r="6492">
          <cell r="AU6492" t="str">
            <v>Xã Mỹ Trà</v>
          </cell>
        </row>
        <row r="6493">
          <cell r="AU6493" t="str">
            <v>Xã Mỹ Trạch</v>
          </cell>
        </row>
        <row r="6494">
          <cell r="AU6494" t="str">
            <v>Xã Mỹ Trinh</v>
          </cell>
        </row>
        <row r="6495">
          <cell r="AU6495" t="str">
            <v>Xã Mỹ Trung</v>
          </cell>
        </row>
        <row r="6496">
          <cell r="AU6496" t="str">
            <v>Xã Mỹ Trung</v>
          </cell>
        </row>
        <row r="6497">
          <cell r="AU6497" t="str">
            <v>Xã Mỹ Tú</v>
          </cell>
        </row>
        <row r="6498">
          <cell r="AU6498" t="str">
            <v>Xã Mỹ Xá</v>
          </cell>
        </row>
        <row r="6499">
          <cell r="AU6499" t="str">
            <v>Xã Mỹ Xuân</v>
          </cell>
        </row>
        <row r="6500">
          <cell r="AU6500" t="str">
            <v>Xã Mỹ Xương</v>
          </cell>
        </row>
        <row r="6501">
          <cell r="AU6501" t="str">
            <v>Xã Mỹ Yên</v>
          </cell>
        </row>
        <row r="6502">
          <cell r="AU6502" t="str">
            <v>Xã Mỹ Yên</v>
          </cell>
        </row>
        <row r="6503">
          <cell r="AU6503" t="str">
            <v>Xã Nà Bó</v>
          </cell>
        </row>
        <row r="6504">
          <cell r="AU6504" t="str">
            <v>Xã Nà Bủng</v>
          </cell>
        </row>
        <row r="6505">
          <cell r="AU6505" t="str">
            <v>Xã Nà Chì</v>
          </cell>
        </row>
        <row r="6506">
          <cell r="AU6506" t="str">
            <v>Xã Na Cô Sa</v>
          </cell>
        </row>
        <row r="6507">
          <cell r="AU6507" t="str">
            <v>Xã Nà Hẩu</v>
          </cell>
        </row>
        <row r="6508">
          <cell r="AU6508" t="str">
            <v>Xã Na Hối</v>
          </cell>
        </row>
        <row r="6509">
          <cell r="AU6509" t="str">
            <v>Xã Nà Hỳ</v>
          </cell>
        </row>
        <row r="6510">
          <cell r="AU6510" t="str">
            <v>Xã Na Khê</v>
          </cell>
        </row>
        <row r="6511">
          <cell r="AU6511" t="str">
            <v>Xã Nà Khoa</v>
          </cell>
        </row>
        <row r="6512">
          <cell r="AU6512" t="str">
            <v>Xã Nà Khương</v>
          </cell>
        </row>
        <row r="6513">
          <cell r="AU6513" t="str">
            <v>Xã Na Loi</v>
          </cell>
        </row>
        <row r="6514">
          <cell r="AU6514" t="str">
            <v>Xã Na Mao</v>
          </cell>
        </row>
        <row r="6515">
          <cell r="AU6515" t="str">
            <v>Xã Na Mèo</v>
          </cell>
        </row>
        <row r="6516">
          <cell r="AU6516" t="str">
            <v>Xã Nà Mèo</v>
          </cell>
        </row>
        <row r="6517">
          <cell r="AU6517" t="str">
            <v>Xã Nà Mường</v>
          </cell>
        </row>
        <row r="6518">
          <cell r="AU6518" t="str">
            <v>Xã Nà Nghịu</v>
          </cell>
        </row>
        <row r="6519">
          <cell r="AU6519" t="str">
            <v>Xã Na Ngoi</v>
          </cell>
        </row>
        <row r="6520">
          <cell r="AU6520" t="str">
            <v>Xã Nà Nhạn</v>
          </cell>
        </row>
        <row r="6521">
          <cell r="AU6521" t="str">
            <v>Xã Nà ơt</v>
          </cell>
        </row>
        <row r="6522">
          <cell r="AU6522" t="str">
            <v>Xã Nà Phòn</v>
          </cell>
        </row>
        <row r="6523">
          <cell r="AU6523" t="str">
            <v>Xã Nà Sác</v>
          </cell>
        </row>
        <row r="6524">
          <cell r="AU6524" t="str">
            <v>Xã Na Sang</v>
          </cell>
        </row>
        <row r="6525">
          <cell r="AU6525" t="str">
            <v>Xã Nà Sáy</v>
          </cell>
        </row>
        <row r="6526">
          <cell r="AU6526" t="str">
            <v>Xã Na Son</v>
          </cell>
        </row>
        <row r="6527">
          <cell r="AU6527" t="str">
            <v>Xã Nà Tăm</v>
          </cell>
        </row>
        <row r="6528">
          <cell r="AU6528" t="str">
            <v>Xã Nà Tấu</v>
          </cell>
        </row>
        <row r="6529">
          <cell r="AU6529" t="str">
            <v>Xã Na ư</v>
          </cell>
        </row>
        <row r="6530">
          <cell r="AU6530" t="str">
            <v>Xã Nâm   Đir</v>
          </cell>
        </row>
        <row r="6531">
          <cell r="AU6531" t="str">
            <v>Xã Nam Anh</v>
          </cell>
        </row>
        <row r="6532">
          <cell r="AU6532" t="str">
            <v>Xã Nậm Ban</v>
          </cell>
        </row>
        <row r="6533">
          <cell r="AU6533" t="str">
            <v>Xã Nậm Ban</v>
          </cell>
        </row>
        <row r="6534">
          <cell r="AU6534" t="str">
            <v>Xã Nam Bình</v>
          </cell>
        </row>
        <row r="6535">
          <cell r="AU6535" t="str">
            <v>Xã Nậm Búng</v>
          </cell>
        </row>
        <row r="6536">
          <cell r="AU6536" t="str">
            <v>Xã Nậm Càn</v>
          </cell>
        </row>
        <row r="6537">
          <cell r="AU6537" t="str">
            <v>Xã Nậm Cần</v>
          </cell>
        </row>
        <row r="6538">
          <cell r="AU6538" t="str">
            <v>Xã Nậm Cắn</v>
          </cell>
        </row>
        <row r="6539">
          <cell r="AU6539" t="str">
            <v>Xã Nậm Cang</v>
          </cell>
        </row>
        <row r="6540">
          <cell r="AU6540" t="str">
            <v>Xã Nam Cao</v>
          </cell>
        </row>
        <row r="6541">
          <cell r="AU6541" t="str">
            <v>Xã Nam Cao</v>
          </cell>
        </row>
        <row r="6542">
          <cell r="AU6542" t="str">
            <v>Xã Nam Cát</v>
          </cell>
        </row>
        <row r="6543">
          <cell r="AU6543" t="str">
            <v>Xã Nam Cát Tiên</v>
          </cell>
        </row>
        <row r="6544">
          <cell r="AU6544" t="str">
            <v>Xã Nậm Cha</v>
          </cell>
        </row>
        <row r="6545">
          <cell r="AU6545" t="str">
            <v>Xã Nậm Chạc</v>
          </cell>
        </row>
        <row r="6546">
          <cell r="AU6546" t="str">
            <v>Xã Nậm Chầy</v>
          </cell>
        </row>
        <row r="6547">
          <cell r="AU6547" t="str">
            <v>Xã Nậm Chảy</v>
          </cell>
        </row>
        <row r="6548">
          <cell r="AU6548" t="str">
            <v>Xã Nam Chính</v>
          </cell>
        </row>
        <row r="6549">
          <cell r="AU6549" t="str">
            <v>Xã Nam Chính</v>
          </cell>
        </row>
        <row r="6550">
          <cell r="AU6550" t="str">
            <v>Xã Nam Chính</v>
          </cell>
        </row>
        <row r="6551">
          <cell r="AU6551" t="str">
            <v>Xã Nậm Có</v>
          </cell>
        </row>
        <row r="6552">
          <cell r="AU6552" t="str">
            <v>Xã Nậm Cuổi</v>
          </cell>
        </row>
        <row r="6553">
          <cell r="AU6553" t="str">
            <v>Xã Nam Cường</v>
          </cell>
        </row>
        <row r="6554">
          <cell r="AU6554" t="str">
            <v>Xã Nam Cường</v>
          </cell>
        </row>
        <row r="6555">
          <cell r="AU6555" t="str">
            <v>Xã Nam Cường</v>
          </cell>
        </row>
        <row r="6556">
          <cell r="AU6556" t="str">
            <v>Xã Nam Cường</v>
          </cell>
        </row>
        <row r="6557">
          <cell r="AU6557" t="str">
            <v>Xã Nam Cường</v>
          </cell>
        </row>
        <row r="6558">
          <cell r="AU6558" t="str">
            <v>Xã Nam Đà</v>
          </cell>
        </row>
        <row r="6559">
          <cell r="AU6559" t="str">
            <v>Xã Nấm Dẩn</v>
          </cell>
        </row>
        <row r="6560">
          <cell r="AU6560" t="str">
            <v>Xã Nậm Dạng</v>
          </cell>
        </row>
        <row r="6561">
          <cell r="AU6561" t="str">
            <v>Xã Nậm Đét</v>
          </cell>
        </row>
        <row r="6562">
          <cell r="AU6562" t="str">
            <v>Xã Nậm Dịch</v>
          </cell>
        </row>
        <row r="6563">
          <cell r="AU6563" t="str">
            <v>Xã Nam Điền</v>
          </cell>
        </row>
        <row r="6564">
          <cell r="AU6564" t="str">
            <v>Xã Nam Dong</v>
          </cell>
        </row>
        <row r="6565">
          <cell r="AU6565" t="str">
            <v>Xã Nam Đồng</v>
          </cell>
        </row>
        <row r="6566">
          <cell r="AU6566" t="str">
            <v>Xã Nam Động</v>
          </cell>
        </row>
        <row r="6567">
          <cell r="AU6567" t="str">
            <v>Xã Nam Du</v>
          </cell>
        </row>
        <row r="6568">
          <cell r="AU6568" t="str">
            <v>Xã Nam Dương</v>
          </cell>
        </row>
        <row r="6569">
          <cell r="AU6569" t="str">
            <v>Xã Nam Dương</v>
          </cell>
        </row>
        <row r="6570">
          <cell r="AU6570" t="str">
            <v>Xã Nậm ét</v>
          </cell>
        </row>
        <row r="6571">
          <cell r="AU6571" t="str">
            <v>Xã Nậm Giải</v>
          </cell>
        </row>
        <row r="6572">
          <cell r="AU6572" t="str">
            <v>Xã Nam Giang</v>
          </cell>
        </row>
        <row r="6573">
          <cell r="AU6573" t="str">
            <v>Xã Nam Giang</v>
          </cell>
        </row>
        <row r="6574">
          <cell r="AU6574" t="str">
            <v>Xã Nậm Giôn</v>
          </cell>
        </row>
        <row r="6575">
          <cell r="AU6575" t="str">
            <v>Xã Nam Hà</v>
          </cell>
        </row>
        <row r="6576">
          <cell r="AU6576" t="str">
            <v>Xã Nam Hà</v>
          </cell>
        </row>
        <row r="6577">
          <cell r="AU6577" t="str">
            <v>Xã Nam Hải</v>
          </cell>
        </row>
        <row r="6578">
          <cell r="AU6578" t="str">
            <v>Xã Nam Hải</v>
          </cell>
        </row>
        <row r="6579">
          <cell r="AU6579" t="str">
            <v>Xã Nậm Hăn</v>
          </cell>
        </row>
        <row r="6580">
          <cell r="AU6580" t="str">
            <v>Xã Nậm Hàng</v>
          </cell>
        </row>
        <row r="6581">
          <cell r="AU6581" t="str">
            <v>Xã Nam Hoa</v>
          </cell>
        </row>
        <row r="6582">
          <cell r="AU6582" t="str">
            <v>Xã Nam Hoá</v>
          </cell>
        </row>
        <row r="6583">
          <cell r="AU6583" t="str">
            <v>Xã Nam Hòa</v>
          </cell>
        </row>
        <row r="6584">
          <cell r="AU6584" t="str">
            <v>Xã Nam Hòa</v>
          </cell>
        </row>
        <row r="6585">
          <cell r="AU6585" t="str">
            <v>Xã Nam Hồng</v>
          </cell>
        </row>
        <row r="6586">
          <cell r="AU6586" t="str">
            <v>Xã Nam Hồng</v>
          </cell>
        </row>
        <row r="6587">
          <cell r="AU6587" t="str">
            <v>Xã Nam Hồng</v>
          </cell>
        </row>
        <row r="6588">
          <cell r="AU6588" t="str">
            <v>Xã Nam Hồng</v>
          </cell>
        </row>
        <row r="6589">
          <cell r="AU6589" t="str">
            <v>Xã Nam Hùng</v>
          </cell>
        </row>
        <row r="6590">
          <cell r="AU6590" t="str">
            <v>Xã Nam Hưng</v>
          </cell>
        </row>
        <row r="6591">
          <cell r="AU6591" t="str">
            <v>Xã Nam Hưng</v>
          </cell>
        </row>
        <row r="6592">
          <cell r="AU6592" t="str">
            <v>Xã Nam Hưng</v>
          </cell>
        </row>
        <row r="6593">
          <cell r="AU6593" t="str">
            <v>Xã Nam Hưng</v>
          </cell>
        </row>
        <row r="6594">
          <cell r="AU6594" t="str">
            <v>Xã Nam Hương</v>
          </cell>
        </row>
        <row r="6595">
          <cell r="AU6595" t="str">
            <v>Xã Nam Ka</v>
          </cell>
        </row>
        <row r="6596">
          <cell r="AU6596" t="str">
            <v>Xã Nậm Kè</v>
          </cell>
        </row>
        <row r="6597">
          <cell r="AU6597" t="str">
            <v>Xã Nậm Khăn</v>
          </cell>
        </row>
        <row r="6598">
          <cell r="AU6598" t="str">
            <v>Xã Nậm Khánh</v>
          </cell>
        </row>
        <row r="6599">
          <cell r="AU6599" t="str">
            <v>Xã Nậm Khao</v>
          </cell>
        </row>
        <row r="6600">
          <cell r="AU6600" t="str">
            <v>Xã Nậm Khắt</v>
          </cell>
        </row>
        <row r="6601">
          <cell r="AU6601" t="str">
            <v>Xã Nậm Khòa</v>
          </cell>
        </row>
        <row r="6602">
          <cell r="AU6602" t="str">
            <v>Xã Nam Kim</v>
          </cell>
        </row>
        <row r="6603">
          <cell r="AU6603" t="str">
            <v>Xã Nam La</v>
          </cell>
        </row>
        <row r="6604">
          <cell r="AU6604" t="str">
            <v>Xã Nậm Lành</v>
          </cell>
        </row>
        <row r="6605">
          <cell r="AU6605" t="str">
            <v>Xã Nậm Lạnh</v>
          </cell>
        </row>
        <row r="6606">
          <cell r="AU6606" t="str">
            <v>Xã Nậm Lầu</v>
          </cell>
        </row>
        <row r="6607">
          <cell r="AU6607" t="str">
            <v>Xã Nậm Lịch</v>
          </cell>
        </row>
        <row r="6608">
          <cell r="AU6608" t="str">
            <v>Xã Nam Lĩnh</v>
          </cell>
        </row>
        <row r="6609">
          <cell r="AU6609" t="str">
            <v>Xã Nam Lộc</v>
          </cell>
        </row>
        <row r="6610">
          <cell r="AU6610" t="str">
            <v>Xã Nam Lợi</v>
          </cell>
        </row>
        <row r="6611">
          <cell r="AU6611" t="str">
            <v>Xã Nậm Loong</v>
          </cell>
        </row>
        <row r="6612">
          <cell r="AU6612" t="str">
            <v>Xã Nấm Lư</v>
          </cell>
        </row>
        <row r="6613">
          <cell r="AU6613" t="str">
            <v>Xã Nậm Lúc</v>
          </cell>
        </row>
        <row r="6614">
          <cell r="AU6614" t="str">
            <v>Xã Nậm Mả</v>
          </cell>
        </row>
        <row r="6615">
          <cell r="AU6615" t="str">
            <v>Xã Nậm Mạ</v>
          </cell>
        </row>
        <row r="6616">
          <cell r="AU6616" t="str">
            <v>Xã Nậm Mằn</v>
          </cell>
        </row>
        <row r="6617">
          <cell r="AU6617" t="str">
            <v>Xã Nậm Manh</v>
          </cell>
        </row>
        <row r="6618">
          <cell r="AU6618" t="str">
            <v>Xã Nam Mẫu</v>
          </cell>
        </row>
        <row r="6619">
          <cell r="AU6619" t="str">
            <v>Xã Nậm Mòn</v>
          </cell>
        </row>
        <row r="6620">
          <cell r="AU6620" t="str">
            <v>Xã Nậm Mười</v>
          </cell>
        </row>
        <row r="6621">
          <cell r="AU6621" t="str">
            <v>Xã Nam Mỹ</v>
          </cell>
        </row>
        <row r="6622">
          <cell r="AU6622" t="str">
            <v>Xã Nâm N Jang</v>
          </cell>
        </row>
        <row r="6623">
          <cell r="AU6623" t="str">
            <v>Xã Nam Nghĩa</v>
          </cell>
        </row>
        <row r="6624">
          <cell r="AU6624" t="str">
            <v>Xã Nậm Nhoóng</v>
          </cell>
        </row>
        <row r="6625">
          <cell r="AU6625" t="str">
            <v>Xã Nam Ninh</v>
          </cell>
        </row>
        <row r="6626">
          <cell r="AU6626" t="str">
            <v>Xã Nâm Nung</v>
          </cell>
        </row>
        <row r="6627">
          <cell r="AU6627" t="str">
            <v>Xã Nậm Păm</v>
          </cell>
        </row>
        <row r="6628">
          <cell r="AU6628" t="str">
            <v>Xã Nam Phong</v>
          </cell>
        </row>
        <row r="6629">
          <cell r="AU6629" t="str">
            <v>Xã Nam Phong</v>
          </cell>
        </row>
        <row r="6630">
          <cell r="AU6630" t="str">
            <v>Xã Nam Phong</v>
          </cell>
        </row>
        <row r="6631">
          <cell r="AU6631" t="str">
            <v>Xã Nam Phong</v>
          </cell>
        </row>
        <row r="6632">
          <cell r="AU6632" t="str">
            <v>Xã Nam Phú</v>
          </cell>
        </row>
        <row r="6633">
          <cell r="AU6633" t="str">
            <v>Xã Nam Phúc</v>
          </cell>
        </row>
        <row r="6634">
          <cell r="AU6634" t="str">
            <v>Xã Nam Phương Tiến</v>
          </cell>
        </row>
        <row r="6635">
          <cell r="AU6635" t="str">
            <v>Xã Nậm Pung</v>
          </cell>
        </row>
        <row r="6636">
          <cell r="AU6636" t="str">
            <v>Xã Nam Quan</v>
          </cell>
        </row>
        <row r="6637">
          <cell r="AU6637" t="str">
            <v>Xã Nam Quang</v>
          </cell>
        </row>
        <row r="6638">
          <cell r="AU6638" t="str">
            <v>Xã Nậm Sài</v>
          </cell>
        </row>
        <row r="6639">
          <cell r="AU6639" t="str">
            <v>Xã Nậm Sỏ</v>
          </cell>
        </row>
        <row r="6640">
          <cell r="AU6640" t="str">
            <v>Xã Nam Sơn</v>
          </cell>
        </row>
        <row r="6641">
          <cell r="AU6641" t="str">
            <v>Xã Nam Sơn</v>
          </cell>
        </row>
        <row r="6642">
          <cell r="AU6642" t="str">
            <v>Xã Nam Sơn</v>
          </cell>
        </row>
        <row r="6643">
          <cell r="AU6643" t="str">
            <v>Xã Nam Sơn</v>
          </cell>
        </row>
        <row r="6644">
          <cell r="AU6644" t="str">
            <v>Xã Nam Sơn</v>
          </cell>
        </row>
        <row r="6645">
          <cell r="AU6645" t="str">
            <v>Xã Nam Sơn</v>
          </cell>
        </row>
        <row r="6646">
          <cell r="AU6646" t="str">
            <v>Xã Nam Sơn</v>
          </cell>
        </row>
        <row r="6647">
          <cell r="AU6647" t="str">
            <v>Xã Nam Sơn</v>
          </cell>
        </row>
        <row r="6648">
          <cell r="AU6648" t="str">
            <v>Xã Nậm Tăm</v>
          </cell>
        </row>
        <row r="6649">
          <cell r="AU6649" t="str">
            <v>Xã Nam Tân</v>
          </cell>
        </row>
        <row r="6650">
          <cell r="AU6650" t="str">
            <v>Xã Nam Tân</v>
          </cell>
        </row>
        <row r="6651">
          <cell r="AU6651" t="str">
            <v>Xã Nậm Tha</v>
          </cell>
        </row>
        <row r="6652">
          <cell r="AU6652" t="str">
            <v>Xã Nam Thái</v>
          </cell>
        </row>
        <row r="6653">
          <cell r="AU6653" t="str">
            <v>Xã Nam Thái</v>
          </cell>
        </row>
        <row r="6654">
          <cell r="AU6654" t="str">
            <v>Xã Nam Thái</v>
          </cell>
        </row>
        <row r="6655">
          <cell r="AU6655" t="str">
            <v>Xã Nam Thái A</v>
          </cell>
        </row>
        <row r="6656">
          <cell r="AU6656" t="str">
            <v>Xã Nam Thái Sơn</v>
          </cell>
        </row>
        <row r="6657">
          <cell r="AU6657" t="str">
            <v>Xã Nam Thắng</v>
          </cell>
        </row>
        <row r="6658">
          <cell r="AU6658" t="str">
            <v>Xã Nam Thắng</v>
          </cell>
        </row>
        <row r="6659">
          <cell r="AU6659" t="str">
            <v>Xã Nam Thanh</v>
          </cell>
        </row>
        <row r="6660">
          <cell r="AU6660" t="str">
            <v>Xã Nam Thanh</v>
          </cell>
        </row>
        <row r="6661">
          <cell r="AU6661" t="str">
            <v>Xã Nam Thanh</v>
          </cell>
        </row>
        <row r="6662">
          <cell r="AU6662" t="str">
            <v>Xã Nam Thành</v>
          </cell>
        </row>
        <row r="6663">
          <cell r="AU6663" t="str">
            <v>Xã Nam Thịnh</v>
          </cell>
        </row>
        <row r="6664">
          <cell r="AU6664" t="str">
            <v>Xã Nam Thượng</v>
          </cell>
        </row>
        <row r="6665">
          <cell r="AU6665" t="str">
            <v>Xã Nam Thượng</v>
          </cell>
        </row>
        <row r="6666">
          <cell r="AU6666" t="str">
            <v>Xã Nam Tiến</v>
          </cell>
        </row>
        <row r="6667">
          <cell r="AU6667" t="str">
            <v>Xã Nam Tiến</v>
          </cell>
        </row>
        <row r="6668">
          <cell r="AU6668" t="str">
            <v>Xã Nam Tiến</v>
          </cell>
        </row>
        <row r="6669">
          <cell r="AU6669" t="str">
            <v>Xã Nam Toàn</v>
          </cell>
        </row>
        <row r="6670">
          <cell r="AU6670" t="str">
            <v>Xã Nam Trạch</v>
          </cell>
        </row>
        <row r="6671">
          <cell r="AU6671" t="str">
            <v>Xã Nam Triều</v>
          </cell>
        </row>
        <row r="6672">
          <cell r="AU6672" t="str">
            <v>Xã Nam Trung</v>
          </cell>
        </row>
        <row r="6673">
          <cell r="AU6673" t="str">
            <v>Xã Nam Trung</v>
          </cell>
        </row>
        <row r="6674">
          <cell r="AU6674" t="str">
            <v>Xã Nam Trung</v>
          </cell>
        </row>
        <row r="6675">
          <cell r="AU6675" t="str">
            <v>Xã Nam Tuấn</v>
          </cell>
        </row>
        <row r="6676">
          <cell r="AU6676" t="str">
            <v>Xã Nậm Ty</v>
          </cell>
        </row>
        <row r="6677">
          <cell r="AU6677" t="str">
            <v>Xã Nậm Tỵ</v>
          </cell>
        </row>
        <row r="6678">
          <cell r="AU6678" t="str">
            <v>Xã Nam Vân</v>
          </cell>
        </row>
        <row r="6679">
          <cell r="AU6679" t="str">
            <v>Xã Nậm Vì</v>
          </cell>
        </row>
        <row r="6680">
          <cell r="AU6680" t="str">
            <v>Xã Nam Viêm</v>
          </cell>
        </row>
        <row r="6681">
          <cell r="AU6681" t="str">
            <v>Xã Nậm Xây</v>
          </cell>
        </row>
        <row r="6682">
          <cell r="AU6682" t="str">
            <v>Xã Nậm Xe</v>
          </cell>
        </row>
        <row r="6683">
          <cell r="AU6683" t="str">
            <v>Xã Nậm Xé</v>
          </cell>
        </row>
        <row r="6684">
          <cell r="AU6684" t="str">
            <v>Xã Nam Xuân</v>
          </cell>
        </row>
        <row r="6685">
          <cell r="AU6685" t="str">
            <v>Xã Nam Xuân</v>
          </cell>
        </row>
        <row r="6686">
          <cell r="AU6686" t="str">
            <v>Xã Nam Xuân</v>
          </cell>
        </row>
        <row r="6687">
          <cell r="AU6687" t="str">
            <v>Xã Nam Yang</v>
          </cell>
        </row>
        <row r="6688">
          <cell r="AU6688" t="str">
            <v>Xã Nam Yên</v>
          </cell>
        </row>
        <row r="6689">
          <cell r="AU6689" t="str">
            <v>Xã Nàn Ma</v>
          </cell>
        </row>
        <row r="6690">
          <cell r="AU6690" t="str">
            <v>Xã Nàn Sán</v>
          </cell>
        </row>
        <row r="6691">
          <cell r="AU6691" t="str">
            <v>Xã Nàn Sín</v>
          </cell>
        </row>
        <row r="6692">
          <cell r="AU6692" t="str">
            <v>Xã Nàn Xỉn</v>
          </cell>
        </row>
        <row r="6693">
          <cell r="AU6693" t="str">
            <v>Xã Nàng Đôn</v>
          </cell>
        </row>
        <row r="6694">
          <cell r="AU6694" t="str">
            <v>Xã Năng Khả</v>
          </cell>
        </row>
        <row r="6695">
          <cell r="AU6695" t="str">
            <v>Xã Năng Yên</v>
          </cell>
        </row>
        <row r="6696">
          <cell r="AU6696" t="str">
            <v>Xã Nật Sơn</v>
          </cell>
        </row>
        <row r="6697">
          <cell r="AU6697" t="str">
            <v>Xã Nga An</v>
          </cell>
        </row>
        <row r="6698">
          <cell r="AU6698" t="str">
            <v>Xã Nga Bạch</v>
          </cell>
        </row>
        <row r="6699">
          <cell r="AU6699" t="str">
            <v>Xã Nga Điền</v>
          </cell>
        </row>
        <row r="6700">
          <cell r="AU6700" t="str">
            <v>Xã Nga Giáp</v>
          </cell>
        </row>
        <row r="6701">
          <cell r="AU6701" t="str">
            <v>Xã Nga Hải</v>
          </cell>
        </row>
        <row r="6702">
          <cell r="AU6702" t="str">
            <v>Xã Nga Hoàng</v>
          </cell>
        </row>
        <row r="6703">
          <cell r="AU6703" t="str">
            <v>Xã Nga Hưng</v>
          </cell>
        </row>
        <row r="6704">
          <cell r="AU6704" t="str">
            <v>Xã Nga Liên</v>
          </cell>
        </row>
        <row r="6705">
          <cell r="AU6705" t="str">
            <v>Xã Nga Lĩnh</v>
          </cell>
        </row>
        <row r="6706">
          <cell r="AU6706" t="str">
            <v>Xã Nga My</v>
          </cell>
        </row>
        <row r="6707">
          <cell r="AU6707" t="str">
            <v>Xã Nga My</v>
          </cell>
        </row>
        <row r="6708">
          <cell r="AU6708" t="str">
            <v>Xã Nga Mỹ</v>
          </cell>
        </row>
        <row r="6709">
          <cell r="AU6709" t="str">
            <v>Xã Nga Nhân</v>
          </cell>
        </row>
        <row r="6710">
          <cell r="AU6710" t="str">
            <v>Xã Nga Phú</v>
          </cell>
        </row>
        <row r="6711">
          <cell r="AU6711" t="str">
            <v>Xã Nga Quán</v>
          </cell>
        </row>
        <row r="6712">
          <cell r="AU6712" t="str">
            <v>Xã Nga Tân</v>
          </cell>
        </row>
        <row r="6713">
          <cell r="AU6713" t="str">
            <v>Xã Nga Thạch</v>
          </cell>
        </row>
        <row r="6714">
          <cell r="AU6714" t="str">
            <v>Xã Nga Thái</v>
          </cell>
        </row>
        <row r="6715">
          <cell r="AU6715" t="str">
            <v>Xã Nga Thắng</v>
          </cell>
        </row>
        <row r="6716">
          <cell r="AU6716" t="str">
            <v>Xã Nga Thanh</v>
          </cell>
        </row>
        <row r="6717">
          <cell r="AU6717" t="str">
            <v>Xã Nga Thành</v>
          </cell>
        </row>
        <row r="6718">
          <cell r="AU6718" t="str">
            <v>Xã Nga Thiện</v>
          </cell>
        </row>
        <row r="6719">
          <cell r="AU6719" t="str">
            <v>Xã Nga Thủy</v>
          </cell>
        </row>
        <row r="6720">
          <cell r="AU6720" t="str">
            <v>Xã Nga Tiến</v>
          </cell>
        </row>
        <row r="6721">
          <cell r="AU6721" t="str">
            <v>Xã Nga Trung</v>
          </cell>
        </row>
        <row r="6722">
          <cell r="AU6722" t="str">
            <v>Xã Nga Trường</v>
          </cell>
        </row>
        <row r="6723">
          <cell r="AU6723" t="str">
            <v>Xã Nga Văn</v>
          </cell>
        </row>
        <row r="6724">
          <cell r="AU6724" t="str">
            <v>Xã Nga Vịnh</v>
          </cell>
        </row>
        <row r="6725">
          <cell r="AU6725" t="str">
            <v>Xã Nga Yên</v>
          </cell>
        </row>
        <row r="6726">
          <cell r="AU6726" t="str">
            <v>Xã Ngãi Đăng</v>
          </cell>
        </row>
        <row r="6727">
          <cell r="AU6727" t="str">
            <v>Xã Ngãi Hùng</v>
          </cell>
        </row>
        <row r="6728">
          <cell r="AU6728" t="str">
            <v>Xã Ngải Thầu</v>
          </cell>
        </row>
        <row r="6729">
          <cell r="AU6729" t="str">
            <v>Xã Ngãi Tứ</v>
          </cell>
        </row>
        <row r="6730">
          <cell r="AU6730" t="str">
            <v>Xã Ngãi Xuyên</v>
          </cell>
        </row>
        <row r="6731">
          <cell r="AU6731" t="str">
            <v>Xã Ngàm Đăng Vài</v>
          </cell>
        </row>
        <row r="6732">
          <cell r="AU6732" t="str">
            <v>Xã Ngam La</v>
          </cell>
        </row>
        <row r="6733">
          <cell r="AU6733" t="str">
            <v>Xã Ngán Chiên</v>
          </cell>
        </row>
        <row r="6734">
          <cell r="AU6734" t="str">
            <v>Xã Ngân Thủy</v>
          </cell>
        </row>
        <row r="6735">
          <cell r="AU6735" t="str">
            <v>Xã Nghi Ân</v>
          </cell>
        </row>
        <row r="6736">
          <cell r="AU6736" t="str">
            <v>Xã Nghi Công Bắc</v>
          </cell>
        </row>
        <row r="6737">
          <cell r="AU6737" t="str">
            <v>Xã Nghi Công Nam</v>
          </cell>
        </row>
        <row r="6738">
          <cell r="AU6738" t="str">
            <v>Xã Nghi Diên</v>
          </cell>
        </row>
        <row r="6739">
          <cell r="AU6739" t="str">
            <v>Xã Nghi Đồng</v>
          </cell>
        </row>
        <row r="6740">
          <cell r="AU6740" t="str">
            <v>Xã Nghi Đức</v>
          </cell>
        </row>
        <row r="6741">
          <cell r="AU6741" t="str">
            <v>Xã Nghị Đức</v>
          </cell>
        </row>
        <row r="6742">
          <cell r="AU6742" t="str">
            <v>Xã Nghi Hoa</v>
          </cell>
        </row>
        <row r="6743">
          <cell r="AU6743" t="str">
            <v>Xã Nghi Hợp</v>
          </cell>
        </row>
        <row r="6744">
          <cell r="AU6744" t="str">
            <v>Xã Nghi Hưng</v>
          </cell>
        </row>
        <row r="6745">
          <cell r="AU6745" t="str">
            <v>Xã Nghi Hương</v>
          </cell>
        </row>
        <row r="6746">
          <cell r="AU6746" t="str">
            <v>Xã Nghi Khánh</v>
          </cell>
        </row>
        <row r="6747">
          <cell r="AU6747" t="str">
            <v>Xã Nghi Kiều</v>
          </cell>
        </row>
        <row r="6748">
          <cell r="AU6748" t="str">
            <v>Xã Nghi Kim</v>
          </cell>
        </row>
        <row r="6749">
          <cell r="AU6749" t="str">
            <v>Xã Nghi Lâm</v>
          </cell>
        </row>
        <row r="6750">
          <cell r="AU6750" t="str">
            <v>Xã Nghi Liên</v>
          </cell>
        </row>
        <row r="6751">
          <cell r="AU6751" t="str">
            <v>Xã Nghi Long</v>
          </cell>
        </row>
        <row r="6752">
          <cell r="AU6752" t="str">
            <v>Xã Nghi Mỹ</v>
          </cell>
        </row>
        <row r="6753">
          <cell r="AU6753" t="str">
            <v>Xã Nghi Phong</v>
          </cell>
        </row>
        <row r="6754">
          <cell r="AU6754" t="str">
            <v>Xã Nghi Phú</v>
          </cell>
        </row>
        <row r="6755">
          <cell r="AU6755" t="str">
            <v>Xã Nghi Phương</v>
          </cell>
        </row>
        <row r="6756">
          <cell r="AU6756" t="str">
            <v>Xã Nghi Quang</v>
          </cell>
        </row>
        <row r="6757">
          <cell r="AU6757" t="str">
            <v>Xã Nghi Sơn</v>
          </cell>
        </row>
        <row r="6758">
          <cell r="AU6758" t="str">
            <v>Xã Nghi Thạch</v>
          </cell>
        </row>
        <row r="6759">
          <cell r="AU6759" t="str">
            <v>Xã Nghi Thái</v>
          </cell>
        </row>
        <row r="6760">
          <cell r="AU6760" t="str">
            <v>Xã Nghi Thiết</v>
          </cell>
        </row>
        <row r="6761">
          <cell r="AU6761" t="str">
            <v>Xã Nghi Thịnh</v>
          </cell>
        </row>
        <row r="6762">
          <cell r="AU6762" t="str">
            <v>Xã Nghi Thu</v>
          </cell>
        </row>
        <row r="6763">
          <cell r="AU6763" t="str">
            <v>Xã Nghi Thuận</v>
          </cell>
        </row>
        <row r="6764">
          <cell r="AU6764" t="str">
            <v>Xã Nghi Tiến</v>
          </cell>
        </row>
        <row r="6765">
          <cell r="AU6765" t="str">
            <v>Xã Nghi Trung</v>
          </cell>
        </row>
        <row r="6766">
          <cell r="AU6766" t="str">
            <v>Xã Nghi Trường</v>
          </cell>
        </row>
        <row r="6767">
          <cell r="AU6767" t="str">
            <v>Xã Nghi Văn</v>
          </cell>
        </row>
        <row r="6768">
          <cell r="AU6768" t="str">
            <v>Xã Nghi Vạn</v>
          </cell>
        </row>
        <row r="6769">
          <cell r="AU6769" t="str">
            <v>Xã Nghi Xá</v>
          </cell>
        </row>
        <row r="6770">
          <cell r="AU6770" t="str">
            <v>Xã Nghi Xuân</v>
          </cell>
        </row>
        <row r="6771">
          <cell r="AU6771" t="str">
            <v>Xã Nghi Yên</v>
          </cell>
        </row>
        <row r="6772">
          <cell r="AU6772" t="str">
            <v>Xã Nghĩa An</v>
          </cell>
        </row>
        <row r="6773">
          <cell r="AU6773" t="str">
            <v>Xã Nghĩa An</v>
          </cell>
        </row>
        <row r="6774">
          <cell r="AU6774" t="str">
            <v>Xã Nghĩa An</v>
          </cell>
        </row>
        <row r="6775">
          <cell r="AU6775" t="str">
            <v>Xã Nghĩa An</v>
          </cell>
        </row>
        <row r="6776">
          <cell r="AU6776" t="str">
            <v>Xã Nghĩa An</v>
          </cell>
        </row>
        <row r="6777">
          <cell r="AU6777" t="str">
            <v>Xã Nghĩa An</v>
          </cell>
        </row>
        <row r="6778">
          <cell r="AU6778" t="str">
            <v>Xã Nghĩa Bình</v>
          </cell>
        </row>
        <row r="6779">
          <cell r="AU6779" t="str">
            <v>Xã Nghĩa Bình</v>
          </cell>
        </row>
        <row r="6780">
          <cell r="AU6780" t="str">
            <v>Xã Nghĩa Bình</v>
          </cell>
        </row>
        <row r="6781">
          <cell r="AU6781" t="str">
            <v>Xã Nghĩa Bình</v>
          </cell>
        </row>
        <row r="6782">
          <cell r="AU6782" t="str">
            <v>Xã Nghĩa Châu</v>
          </cell>
        </row>
        <row r="6783">
          <cell r="AU6783" t="str">
            <v>Xã Nghĩa Dân</v>
          </cell>
        </row>
        <row r="6784">
          <cell r="AU6784" t="str">
            <v>Xã Nghĩa Đạo</v>
          </cell>
        </row>
        <row r="6785">
          <cell r="AU6785" t="str">
            <v>Xã Nghĩa Điền</v>
          </cell>
        </row>
        <row r="6786">
          <cell r="AU6786" t="str">
            <v>Xã Nghĩa Đô</v>
          </cell>
        </row>
        <row r="6787">
          <cell r="AU6787" t="str">
            <v>Xã Nghĩa Dõng</v>
          </cell>
        </row>
        <row r="6788">
          <cell r="AU6788" t="str">
            <v>Xã Nghĩa Đồng</v>
          </cell>
        </row>
        <row r="6789">
          <cell r="AU6789" t="str">
            <v>Xã Nghĩa Đồng</v>
          </cell>
        </row>
        <row r="6790">
          <cell r="AU6790" t="str">
            <v>Xã Nghĩa Đức</v>
          </cell>
        </row>
        <row r="6791">
          <cell r="AU6791" t="str">
            <v>Xã Nghĩa Dũng</v>
          </cell>
        </row>
        <row r="6792">
          <cell r="AU6792" t="str">
            <v>Xã Nghĩa Dũng</v>
          </cell>
        </row>
        <row r="6793">
          <cell r="AU6793" t="str">
            <v>Xã Nghĩa Hà</v>
          </cell>
        </row>
        <row r="6794">
          <cell r="AU6794" t="str">
            <v>Xã Nghĩa Hải</v>
          </cell>
        </row>
        <row r="6795">
          <cell r="AU6795" t="str">
            <v>Xã Nghĩa Hành</v>
          </cell>
        </row>
        <row r="6796">
          <cell r="AU6796" t="str">
            <v>Xã Nghĩa Hiệp</v>
          </cell>
        </row>
        <row r="6797">
          <cell r="AU6797" t="str">
            <v>Xã Nghĩa Hiệp</v>
          </cell>
        </row>
        <row r="6798">
          <cell r="AU6798" t="str">
            <v>Xã Nghĩa Hiếu</v>
          </cell>
        </row>
        <row r="6799">
          <cell r="AU6799" t="str">
            <v>Xã Nghĩa Hồ</v>
          </cell>
        </row>
        <row r="6800">
          <cell r="AU6800" t="str">
            <v>Xã Nghĩa Hoà</v>
          </cell>
        </row>
        <row r="6801">
          <cell r="AU6801" t="str">
            <v>Xã Nghĩa Hòa</v>
          </cell>
        </row>
        <row r="6802">
          <cell r="AU6802" t="str">
            <v>Xã Nghĩa Hòa</v>
          </cell>
        </row>
        <row r="6803">
          <cell r="AU6803" t="str">
            <v>Xã Nghĩa Hòa</v>
          </cell>
        </row>
        <row r="6804">
          <cell r="AU6804" t="str">
            <v>Xã Nghĩa Hoàn</v>
          </cell>
        </row>
        <row r="6805">
          <cell r="AU6805" t="str">
            <v>Xã Nghĩa Hội</v>
          </cell>
        </row>
        <row r="6806">
          <cell r="AU6806" t="str">
            <v>Xã Nghĩa Hồng</v>
          </cell>
        </row>
        <row r="6807">
          <cell r="AU6807" t="str">
            <v>Xã Nghĩa Hồng</v>
          </cell>
        </row>
        <row r="6808">
          <cell r="AU6808" t="str">
            <v>Xã Nghĩa Hợp</v>
          </cell>
        </row>
        <row r="6809">
          <cell r="AU6809" t="str">
            <v>Xã Nghĩa Hùng</v>
          </cell>
        </row>
        <row r="6810">
          <cell r="AU6810" t="str">
            <v>Xã Nghĩa Hưng</v>
          </cell>
        </row>
        <row r="6811">
          <cell r="AU6811" t="str">
            <v>Xã Nghĩa Hưng</v>
          </cell>
        </row>
        <row r="6812">
          <cell r="AU6812" t="str">
            <v>Xã Nghĩa Hưng</v>
          </cell>
        </row>
        <row r="6813">
          <cell r="AU6813" t="str">
            <v>Xã Nghĩa Hưng</v>
          </cell>
        </row>
        <row r="6814">
          <cell r="AU6814" t="str">
            <v>Xã Nghĩa Hương</v>
          </cell>
        </row>
        <row r="6815">
          <cell r="AU6815" t="str">
            <v>Xã Nghĩa Khánh</v>
          </cell>
        </row>
        <row r="6816">
          <cell r="AU6816" t="str">
            <v>Xã Nghĩa Kỳ</v>
          </cell>
        </row>
        <row r="6817">
          <cell r="AU6817" t="str">
            <v>Xã Nghĩa Lạc</v>
          </cell>
        </row>
        <row r="6818">
          <cell r="AU6818" t="str">
            <v>Xã Nghĩa Lạc</v>
          </cell>
        </row>
        <row r="6819">
          <cell r="AU6819" t="str">
            <v>Xã Nghĩa Lâm</v>
          </cell>
        </row>
        <row r="6820">
          <cell r="AU6820" t="str">
            <v>Xã Nghĩa Lâm</v>
          </cell>
        </row>
        <row r="6821">
          <cell r="AU6821" t="str">
            <v>Xã Nghĩa Lâm</v>
          </cell>
        </row>
        <row r="6822">
          <cell r="AU6822" t="str">
            <v>Xã Nghĩa Liên</v>
          </cell>
        </row>
        <row r="6823">
          <cell r="AU6823" t="str">
            <v>Xã Nghĩa Lộ</v>
          </cell>
        </row>
        <row r="6824">
          <cell r="AU6824" t="str">
            <v>Xã Nghĩa Lộc</v>
          </cell>
        </row>
        <row r="6825">
          <cell r="AU6825" t="str">
            <v>Xã Nghĩa Lợi</v>
          </cell>
        </row>
        <row r="6826">
          <cell r="AU6826" t="str">
            <v>Xã Nghĩa Lợi</v>
          </cell>
        </row>
        <row r="6827">
          <cell r="AU6827" t="str">
            <v>Xã Nghĩa Lợi</v>
          </cell>
        </row>
        <row r="6828">
          <cell r="AU6828" t="str">
            <v>Xã Nghĩa Long</v>
          </cell>
        </row>
        <row r="6829">
          <cell r="AU6829" t="str">
            <v>Xã Nghĩa Mai</v>
          </cell>
        </row>
        <row r="6830">
          <cell r="AU6830" t="str">
            <v>Xã Nghĩa Minh</v>
          </cell>
        </row>
        <row r="6831">
          <cell r="AU6831" t="str">
            <v>Xã Nghĩa Minh</v>
          </cell>
        </row>
        <row r="6832">
          <cell r="AU6832" t="str">
            <v>Xã Nghĩa Mỹ</v>
          </cell>
        </row>
        <row r="6833">
          <cell r="AU6833" t="str">
            <v>Xã Nghĩa Mỹ</v>
          </cell>
        </row>
        <row r="6834">
          <cell r="AU6834" t="str">
            <v>Xã Nghĩa Ninh</v>
          </cell>
        </row>
        <row r="6835">
          <cell r="AU6835" t="str">
            <v>Xã Nghĩa Phong</v>
          </cell>
        </row>
        <row r="6836">
          <cell r="AU6836" t="str">
            <v>Xã Nghĩa Phú</v>
          </cell>
        </row>
        <row r="6837">
          <cell r="AU6837" t="str">
            <v>Xã Nghĩa Phú</v>
          </cell>
        </row>
        <row r="6838">
          <cell r="AU6838" t="str">
            <v>Xã Nghĩa Phú</v>
          </cell>
        </row>
        <row r="6839">
          <cell r="AU6839" t="str">
            <v>Xã Nghĩa Phúc</v>
          </cell>
        </row>
        <row r="6840">
          <cell r="AU6840" t="str">
            <v>Xã Nghĩa Phúc</v>
          </cell>
        </row>
        <row r="6841">
          <cell r="AU6841" t="str">
            <v>Xã Nghĩa Phúc</v>
          </cell>
        </row>
        <row r="6842">
          <cell r="AU6842" t="str">
            <v>Xã Nghĩa Phương</v>
          </cell>
        </row>
        <row r="6843">
          <cell r="AU6843" t="str">
            <v>Xã Nghĩa Phương</v>
          </cell>
        </row>
        <row r="6844">
          <cell r="AU6844" t="str">
            <v>Xã Nghĩa Sơn</v>
          </cell>
        </row>
        <row r="6845">
          <cell r="AU6845" t="str">
            <v>Xã Nghĩa Sơn</v>
          </cell>
        </row>
        <row r="6846">
          <cell r="AU6846" t="str">
            <v>Xã Nghĩa Sơn</v>
          </cell>
        </row>
        <row r="6847">
          <cell r="AU6847" t="str">
            <v>Xã Nghĩa Sơn</v>
          </cell>
        </row>
        <row r="6848">
          <cell r="AU6848" t="str">
            <v>Xã Nghĩa Tá</v>
          </cell>
        </row>
        <row r="6849">
          <cell r="AU6849" t="str">
            <v>Xã Nghĩa Tâm</v>
          </cell>
        </row>
        <row r="6850">
          <cell r="AU6850" t="str">
            <v>Xã Nghĩa Tân</v>
          </cell>
        </row>
        <row r="6851">
          <cell r="AU6851" t="str">
            <v>Xã Nghĩa Tân</v>
          </cell>
        </row>
        <row r="6852">
          <cell r="AU6852" t="str">
            <v>Xã Nghĩa Thái</v>
          </cell>
        </row>
        <row r="6853">
          <cell r="AU6853" t="str">
            <v>Xã Nghĩa Thái</v>
          </cell>
        </row>
        <row r="6854">
          <cell r="AU6854" t="str">
            <v>Xã Nghĩa Thắng</v>
          </cell>
        </row>
        <row r="6855">
          <cell r="AU6855" t="str">
            <v>Xã Nghĩa Thắng</v>
          </cell>
        </row>
        <row r="6856">
          <cell r="AU6856" t="str">
            <v>Xã Nghĩa Thắng</v>
          </cell>
        </row>
        <row r="6857">
          <cell r="AU6857" t="str">
            <v>Xã Nghĩa Thắng</v>
          </cell>
        </row>
        <row r="6858">
          <cell r="AU6858" t="str">
            <v>Xã Nghĩa Thành</v>
          </cell>
        </row>
        <row r="6859">
          <cell r="AU6859" t="str">
            <v>Xã Nghĩa Thành</v>
          </cell>
        </row>
        <row r="6860">
          <cell r="AU6860" t="str">
            <v>Xã Nghĩa Thịnh</v>
          </cell>
        </row>
        <row r="6861">
          <cell r="AU6861" t="str">
            <v>Xã Nghĩa Thịnh</v>
          </cell>
        </row>
        <row r="6862">
          <cell r="AU6862" t="str">
            <v>Xã Nghĩa Thọ</v>
          </cell>
        </row>
        <row r="6863">
          <cell r="AU6863" t="str">
            <v>Xã Nghĩa Thọ</v>
          </cell>
        </row>
        <row r="6864">
          <cell r="AU6864" t="str">
            <v>Xã Nghĩa Thuận</v>
          </cell>
        </row>
        <row r="6865">
          <cell r="AU6865" t="str">
            <v>Xã Nghĩa Thuận</v>
          </cell>
        </row>
        <row r="6866">
          <cell r="AU6866" t="str">
            <v>Xã Nghĩa Thuận</v>
          </cell>
        </row>
        <row r="6867">
          <cell r="AU6867" t="str">
            <v>Xã Nghĩa Thương</v>
          </cell>
        </row>
        <row r="6868">
          <cell r="AU6868" t="str">
            <v>Xã Nghĩa Tiến</v>
          </cell>
        </row>
        <row r="6869">
          <cell r="AU6869" t="str">
            <v>Xã Nghĩa Tiến</v>
          </cell>
        </row>
        <row r="6870">
          <cell r="AU6870" t="str">
            <v>Xã Nghĩa Trụ</v>
          </cell>
        </row>
        <row r="6871">
          <cell r="AU6871" t="str">
            <v>Xã Nghĩa Trung</v>
          </cell>
        </row>
        <row r="6872">
          <cell r="AU6872" t="str">
            <v>Xã Nghĩa Trung</v>
          </cell>
        </row>
        <row r="6873">
          <cell r="AU6873" t="str">
            <v>Xã Nghĩa Trung</v>
          </cell>
        </row>
        <row r="6874">
          <cell r="AU6874" t="str">
            <v>Xã Nghĩa Trung</v>
          </cell>
        </row>
        <row r="6875">
          <cell r="AU6875" t="str">
            <v>Xã Nghĩa Trung</v>
          </cell>
        </row>
        <row r="6876">
          <cell r="AU6876" t="str">
            <v>Xã Nghĩa Xuân</v>
          </cell>
        </row>
        <row r="6877">
          <cell r="AU6877" t="str">
            <v>Xã Nghĩa Yên</v>
          </cell>
        </row>
        <row r="6878">
          <cell r="AU6878" t="str">
            <v>Xã Nghiêm Xuyên</v>
          </cell>
        </row>
        <row r="6879">
          <cell r="AU6879" t="str">
            <v>Xã Nghiên Loan</v>
          </cell>
        </row>
        <row r="6880">
          <cell r="AU6880" t="str">
            <v>Xã Nghinh Tường</v>
          </cell>
        </row>
        <row r="6881">
          <cell r="AU6881" t="str">
            <v>Xã Nghinh Xuyên</v>
          </cell>
        </row>
        <row r="6882">
          <cell r="AU6882" t="str">
            <v>Xã Ngổ Luông</v>
          </cell>
        </row>
        <row r="6883">
          <cell r="AU6883" t="str">
            <v>Xã Ngô Quyền</v>
          </cell>
        </row>
        <row r="6884">
          <cell r="AU6884" t="str">
            <v>Xã Ngô Quyền</v>
          </cell>
        </row>
        <row r="6885">
          <cell r="AU6885" t="str">
            <v>Xã Ngô Xá</v>
          </cell>
        </row>
        <row r="6886">
          <cell r="AU6886" t="str">
            <v>Xã Ngọc Biên</v>
          </cell>
        </row>
        <row r="6887">
          <cell r="AU6887" t="str">
            <v>Xã Ngọc Chấn</v>
          </cell>
        </row>
        <row r="6888">
          <cell r="AU6888" t="str">
            <v>Xã Ngọc Chánh</v>
          </cell>
        </row>
        <row r="6889">
          <cell r="AU6889" t="str">
            <v>Xã Ngọc Châu</v>
          </cell>
        </row>
        <row r="6890">
          <cell r="AU6890" t="str">
            <v>Xã Ngọc Chiến</v>
          </cell>
        </row>
        <row r="6891">
          <cell r="AU6891" t="str">
            <v>Xã Ngọc Chúc</v>
          </cell>
        </row>
        <row r="6892">
          <cell r="AU6892" t="str">
            <v>Xã Ngọc Chung</v>
          </cell>
        </row>
        <row r="6893">
          <cell r="AU6893" t="str">
            <v>Xã Ngọc Côn</v>
          </cell>
        </row>
        <row r="6894">
          <cell r="AU6894" t="str">
            <v>Xã Ngọc Định</v>
          </cell>
        </row>
        <row r="6895">
          <cell r="AU6895" t="str">
            <v>Xã Ngọc Đông</v>
          </cell>
        </row>
        <row r="6896">
          <cell r="AU6896" t="str">
            <v>Xã Ngọc Đồng</v>
          </cell>
        </row>
        <row r="6897">
          <cell r="AU6897" t="str">
            <v>Xã Ngọc Động</v>
          </cell>
        </row>
        <row r="6898">
          <cell r="AU6898" t="str">
            <v>Xã Ngọc Động</v>
          </cell>
        </row>
        <row r="6899">
          <cell r="AU6899" t="str">
            <v>Xã Ngọc Đường</v>
          </cell>
        </row>
        <row r="6900">
          <cell r="AU6900" t="str">
            <v>Xã Ngọc Hòa</v>
          </cell>
        </row>
        <row r="6901">
          <cell r="AU6901" t="str">
            <v>Xã Ngọc Hòa</v>
          </cell>
        </row>
        <row r="6902">
          <cell r="AU6902" t="str">
            <v>Xã Ngọc Hồi</v>
          </cell>
        </row>
        <row r="6903">
          <cell r="AU6903" t="str">
            <v>Xã Ngọc Hội</v>
          </cell>
        </row>
        <row r="6904">
          <cell r="AU6904" t="str">
            <v>Xã Ngọc Khê</v>
          </cell>
        </row>
        <row r="6905">
          <cell r="AU6905" t="str">
            <v>Xã Ngọc Khê</v>
          </cell>
        </row>
        <row r="6906">
          <cell r="AU6906" t="str">
            <v>Xã Ngọc Kỳ</v>
          </cell>
        </row>
        <row r="6907">
          <cell r="AU6907" t="str">
            <v>Xã Ngọc Lâm</v>
          </cell>
        </row>
        <row r="6908">
          <cell r="AU6908" t="str">
            <v>Xã Ngọc Lâm</v>
          </cell>
        </row>
        <row r="6909">
          <cell r="AU6909" t="str">
            <v>Xã Ngọc Lập</v>
          </cell>
        </row>
        <row r="6910">
          <cell r="AU6910" t="str">
            <v>Xã Ngọc Lâu</v>
          </cell>
        </row>
        <row r="6911">
          <cell r="AU6911" t="str">
            <v>Xã Ngọc Liên</v>
          </cell>
        </row>
        <row r="6912">
          <cell r="AU6912" t="str">
            <v>Xã Ngọc Liên</v>
          </cell>
        </row>
        <row r="6913">
          <cell r="AU6913" t="str">
            <v>Xã Ngọc Liệp</v>
          </cell>
        </row>
        <row r="6914">
          <cell r="AU6914" t="str">
            <v>Xã Ngọc Linh</v>
          </cell>
        </row>
        <row r="6915">
          <cell r="AU6915" t="str">
            <v>Xã Ngọc Linh</v>
          </cell>
        </row>
        <row r="6916">
          <cell r="AU6916" t="str">
            <v>Xã Ngọc Lĩnh</v>
          </cell>
        </row>
        <row r="6917">
          <cell r="AU6917" t="str">
            <v>Xã Ngọc Long</v>
          </cell>
        </row>
        <row r="6918">
          <cell r="AU6918" t="str">
            <v>Xã Ngọc Long</v>
          </cell>
        </row>
        <row r="6919">
          <cell r="AU6919" t="str">
            <v>Xã Ngọc Lũ</v>
          </cell>
        </row>
        <row r="6920">
          <cell r="AU6920" t="str">
            <v>Xã Ngọc Lương</v>
          </cell>
        </row>
        <row r="6921">
          <cell r="AU6921" t="str">
            <v>Xã Ngọc Lý</v>
          </cell>
        </row>
        <row r="6922">
          <cell r="AU6922" t="str">
            <v>Xã Ngọc Minh</v>
          </cell>
        </row>
        <row r="6923">
          <cell r="AU6923" t="str">
            <v>Xã Ngọc Mỹ</v>
          </cell>
        </row>
        <row r="6924">
          <cell r="AU6924" t="str">
            <v>Xã Ngọc Mỹ</v>
          </cell>
        </row>
        <row r="6925">
          <cell r="AU6925" t="str">
            <v>Xã Ngọc Mỹ</v>
          </cell>
        </row>
        <row r="6926">
          <cell r="AU6926" t="str">
            <v>Xã Ngọc Phái</v>
          </cell>
        </row>
        <row r="6927">
          <cell r="AU6927" t="str">
            <v>Xã Ngọc Phụng</v>
          </cell>
        </row>
        <row r="6928">
          <cell r="AU6928" t="str">
            <v>Xã Ngọc Quan</v>
          </cell>
        </row>
        <row r="6929">
          <cell r="AU6929" t="str">
            <v>Xã Ngọc Sơn</v>
          </cell>
        </row>
        <row r="6930">
          <cell r="AU6930" t="str">
            <v>Xã Ngọc Sơn</v>
          </cell>
        </row>
        <row r="6931">
          <cell r="AU6931" t="str">
            <v>Xã Ngọc Sơn</v>
          </cell>
        </row>
        <row r="6932">
          <cell r="AU6932" t="str">
            <v>Xã Ngọc Sơn</v>
          </cell>
        </row>
        <row r="6933">
          <cell r="AU6933" t="str">
            <v>Xã Ngọc Sơn</v>
          </cell>
        </row>
        <row r="6934">
          <cell r="AU6934" t="str">
            <v>Xã Ngọc Sơn</v>
          </cell>
        </row>
        <row r="6935">
          <cell r="AU6935" t="str">
            <v>Xã Ngọc Sơn</v>
          </cell>
        </row>
        <row r="6936">
          <cell r="AU6936" t="str">
            <v>Xã Ngọc Sơn</v>
          </cell>
        </row>
        <row r="6937">
          <cell r="AU6937" t="str">
            <v>Xã Ngọc Sơn</v>
          </cell>
        </row>
        <row r="6938">
          <cell r="AU6938" t="str">
            <v>Xã Ngọc Tảo</v>
          </cell>
        </row>
        <row r="6939">
          <cell r="AU6939" t="str">
            <v>Xã Ngọc Thanh</v>
          </cell>
        </row>
        <row r="6940">
          <cell r="AU6940" t="str">
            <v>Xã Ngọc Thanh</v>
          </cell>
        </row>
        <row r="6941">
          <cell r="AU6941" t="str">
            <v>Xã Ngọc Thành</v>
          </cell>
        </row>
        <row r="6942">
          <cell r="AU6942" t="str">
            <v>Xã Ngọc Thiện</v>
          </cell>
        </row>
        <row r="6943">
          <cell r="AU6943" t="str">
            <v>Xã Ngọc Thuận</v>
          </cell>
        </row>
        <row r="6944">
          <cell r="AU6944" t="str">
            <v>Xã Ngọc Tố</v>
          </cell>
        </row>
        <row r="6945">
          <cell r="AU6945" t="str">
            <v>Xã Ngọc Trạo</v>
          </cell>
        </row>
        <row r="6946">
          <cell r="AU6946" t="str">
            <v>Xã Ngọc Trung</v>
          </cell>
        </row>
        <row r="6947">
          <cell r="AU6947" t="str">
            <v>Xã Ngọc Vân</v>
          </cell>
        </row>
        <row r="6948">
          <cell r="AU6948" t="str">
            <v>Xã Ngọc Vừng</v>
          </cell>
        </row>
        <row r="6949">
          <cell r="AU6949" t="str">
            <v>Xã Ngọc Xá</v>
          </cell>
        </row>
        <row r="6950">
          <cell r="AU6950" t="str">
            <v>Xã Ngòi A</v>
          </cell>
        </row>
        <row r="6951">
          <cell r="AU6951" t="str">
            <v>Xã Ngối Cáy</v>
          </cell>
        </row>
        <row r="6952">
          <cell r="AU6952" t="str">
            <v>Xã Ngòi Hoa</v>
          </cell>
        </row>
        <row r="6953">
          <cell r="AU6953" t="str">
            <v>Xã Ngọk Bay</v>
          </cell>
        </row>
        <row r="6954">
          <cell r="AU6954" t="str">
            <v>Xã Ngọk Lây</v>
          </cell>
        </row>
        <row r="6955">
          <cell r="AU6955" t="str">
            <v>Xã Ngok Réo</v>
          </cell>
        </row>
        <row r="6956">
          <cell r="AU6956" t="str">
            <v>Xã Ngok Tem</v>
          </cell>
        </row>
        <row r="6957">
          <cell r="AU6957" t="str">
            <v>Xã Ngọk Tụ</v>
          </cell>
        </row>
        <row r="6958">
          <cell r="AU6958" t="str">
            <v>Xã Ngok Wang</v>
          </cell>
        </row>
        <row r="6959">
          <cell r="AU6959" t="str">
            <v>Xã Ngok Yêu</v>
          </cell>
        </row>
        <row r="6960">
          <cell r="AU6960" t="str">
            <v>Xã Ngũ Đoan</v>
          </cell>
        </row>
        <row r="6961">
          <cell r="AU6961" t="str">
            <v>Xã Ngũ Hiệp</v>
          </cell>
        </row>
        <row r="6962">
          <cell r="AU6962" t="str">
            <v>Xã Ngũ Hiệp</v>
          </cell>
        </row>
        <row r="6963">
          <cell r="AU6963" t="str">
            <v>Xã Ngư Hóa</v>
          </cell>
        </row>
        <row r="6964">
          <cell r="AU6964" t="str">
            <v>Xã Ngũ Hùng</v>
          </cell>
        </row>
        <row r="6965">
          <cell r="AU6965" t="str">
            <v>Xã Ngũ Kiên</v>
          </cell>
        </row>
        <row r="6966">
          <cell r="AU6966" t="str">
            <v>Xã Ngũ Lạc</v>
          </cell>
        </row>
        <row r="6967">
          <cell r="AU6967" t="str">
            <v>Xã Ngũ Lão</v>
          </cell>
        </row>
        <row r="6968">
          <cell r="AU6968" t="str">
            <v>Xã Ngũ Lão</v>
          </cell>
        </row>
        <row r="6969">
          <cell r="AU6969" t="str">
            <v>Xã Ngư Lộc</v>
          </cell>
        </row>
        <row r="6970">
          <cell r="AU6970" t="str">
            <v>Xã Ngũ Phúc</v>
          </cell>
        </row>
        <row r="6971">
          <cell r="AU6971" t="str">
            <v>Xã Ngũ Phúc</v>
          </cell>
        </row>
        <row r="6972">
          <cell r="AU6972" t="str">
            <v>Xã Ngũ Phụng</v>
          </cell>
        </row>
        <row r="6973">
          <cell r="AU6973" t="str">
            <v>Xã Ngũ Thái</v>
          </cell>
        </row>
        <row r="6974">
          <cell r="AU6974" t="str">
            <v>Xã Ngư Thuỷ Bắc</v>
          </cell>
        </row>
        <row r="6975">
          <cell r="AU6975" t="str">
            <v>Xã Ngư Thủy Nam</v>
          </cell>
        </row>
        <row r="6976">
          <cell r="AU6976" t="str">
            <v>Xã Ngư Thuỷ Trung</v>
          </cell>
        </row>
        <row r="6977">
          <cell r="AU6977" t="str">
            <v>Xã Nguyên Bình</v>
          </cell>
        </row>
        <row r="6978">
          <cell r="AU6978" t="str">
            <v>Xã Nguyên Giáp</v>
          </cell>
        </row>
        <row r="6979">
          <cell r="AU6979" t="str">
            <v>Xã Nguyên Hòa</v>
          </cell>
        </row>
        <row r="6980">
          <cell r="AU6980" t="str">
            <v>Xã Nguyễn Huân</v>
          </cell>
        </row>
        <row r="6981">
          <cell r="AU6981" t="str">
            <v>Xã Nguyễn Huệ</v>
          </cell>
        </row>
        <row r="6982">
          <cell r="AU6982" t="str">
            <v>Xã Nguyễn Huệ</v>
          </cell>
        </row>
        <row r="6983">
          <cell r="AU6983" t="str">
            <v>Xã Nguyên Khê</v>
          </cell>
        </row>
        <row r="6984">
          <cell r="AU6984" t="str">
            <v>Xã Nguyên Lý</v>
          </cell>
        </row>
        <row r="6985">
          <cell r="AU6985" t="str">
            <v>Xã Nguyễn Phích</v>
          </cell>
        </row>
        <row r="6986">
          <cell r="AU6986" t="str">
            <v>Xã Nguyên Phúc</v>
          </cell>
        </row>
        <row r="6987">
          <cell r="AU6987" t="str">
            <v>Xã Nguyễn Trãi</v>
          </cell>
        </row>
        <row r="6988">
          <cell r="AU6988" t="str">
            <v>Xã Nguyễn Trãi</v>
          </cell>
        </row>
        <row r="6989">
          <cell r="AU6989" t="str">
            <v>Xã Nguyễn úy</v>
          </cell>
        </row>
        <row r="6990">
          <cell r="AU6990" t="str">
            <v>Xã Nguyễn Văn Thảnh</v>
          </cell>
        </row>
        <row r="6991">
          <cell r="AU6991" t="str">
            <v>Xã Nguyễn Việt Khái</v>
          </cell>
        </row>
        <row r="6992">
          <cell r="AU6992" t="str">
            <v>Xã Nguyên Xá</v>
          </cell>
        </row>
        <row r="6993">
          <cell r="AU6993" t="str">
            <v>Xã Nguyên Xá</v>
          </cell>
        </row>
        <row r="6994">
          <cell r="AU6994" t="str">
            <v>Xã Nguyệt ấn</v>
          </cell>
        </row>
        <row r="6995">
          <cell r="AU6995" t="str">
            <v>Xã Nguyệt Đức</v>
          </cell>
        </row>
        <row r="6996">
          <cell r="AU6996" t="str">
            <v>Xã Nguyệt Đức</v>
          </cell>
        </row>
        <row r="6997">
          <cell r="AU6997" t="str">
            <v>Xã Nguyệt Hóa</v>
          </cell>
        </row>
        <row r="6998">
          <cell r="AU6998" t="str">
            <v>Xã Nha Bích</v>
          </cell>
        </row>
        <row r="6999">
          <cell r="AU6999" t="str">
            <v>Xã Nhã Lộng</v>
          </cell>
        </row>
        <row r="7000">
          <cell r="AU7000" t="str">
            <v>Xã Nhã Nam</v>
          </cell>
        </row>
        <row r="7001">
          <cell r="AU7001" t="str">
            <v>Xã Nhạc Kỳ</v>
          </cell>
        </row>
        <row r="7002">
          <cell r="AU7002" t="str">
            <v>Xã Nhâm</v>
          </cell>
        </row>
        <row r="7003">
          <cell r="AU7003" t="str">
            <v>Xã Nham Sơn</v>
          </cell>
        </row>
        <row r="7004">
          <cell r="AU7004" t="str">
            <v>Xã Nhân Bình</v>
          </cell>
        </row>
        <row r="7005">
          <cell r="AU7005" t="str">
            <v>Xã Nhân Chính</v>
          </cell>
        </row>
        <row r="7006">
          <cell r="AU7006" t="str">
            <v>Xã Nhân Cơ</v>
          </cell>
        </row>
        <row r="7007">
          <cell r="AU7007" t="str">
            <v>Xã Nhân Đạo</v>
          </cell>
        </row>
        <row r="7008">
          <cell r="AU7008" t="str">
            <v>Xã Nhân Đạo</v>
          </cell>
        </row>
        <row r="7009">
          <cell r="AU7009" t="str">
            <v>Xã Nhân Đạo</v>
          </cell>
        </row>
        <row r="7010">
          <cell r="AU7010" t="str">
            <v>Xã Nhân Hoà</v>
          </cell>
        </row>
        <row r="7011">
          <cell r="AU7011" t="str">
            <v>Xã Nhân Hòa</v>
          </cell>
        </row>
        <row r="7012">
          <cell r="AU7012" t="str">
            <v>Xã Nhân Hòa</v>
          </cell>
        </row>
        <row r="7013">
          <cell r="AU7013" t="str">
            <v>Xã Nhân Huệ</v>
          </cell>
        </row>
        <row r="7014">
          <cell r="AU7014" t="str">
            <v>Xã Nhân Hưng</v>
          </cell>
        </row>
        <row r="7015">
          <cell r="AU7015" t="str">
            <v>Xã Nhân Khang</v>
          </cell>
        </row>
        <row r="7016">
          <cell r="AU7016" t="str">
            <v>Xã Nhân La</v>
          </cell>
        </row>
        <row r="7017">
          <cell r="AU7017" t="str">
            <v>Xã Nhân Lý</v>
          </cell>
        </row>
        <row r="7018">
          <cell r="AU7018" t="str">
            <v>Xã Nhân Lý</v>
          </cell>
        </row>
        <row r="7019">
          <cell r="AU7019" t="str">
            <v>Xã Nhạn Môn</v>
          </cell>
        </row>
        <row r="7020">
          <cell r="AU7020" t="str">
            <v>Xã Nhân Mục</v>
          </cell>
        </row>
        <row r="7021">
          <cell r="AU7021" t="str">
            <v>Xã Nhân Mỹ</v>
          </cell>
        </row>
        <row r="7022">
          <cell r="AU7022" t="str">
            <v>Xã Nhân Nghĩa</v>
          </cell>
        </row>
        <row r="7023">
          <cell r="AU7023" t="str">
            <v>Xã Nhân Nghĩa</v>
          </cell>
        </row>
        <row r="7024">
          <cell r="AU7024" t="str">
            <v>Xã Nhân Nghĩa</v>
          </cell>
        </row>
        <row r="7025">
          <cell r="AU7025" t="str">
            <v>Xã Nhân Quyền</v>
          </cell>
        </row>
        <row r="7026">
          <cell r="AU7026" t="str">
            <v>Xã Nhân Sơn</v>
          </cell>
        </row>
        <row r="7027">
          <cell r="AU7027" t="str">
            <v>Xã Nhân Thắng</v>
          </cell>
        </row>
        <row r="7028">
          <cell r="AU7028" t="str">
            <v>Xã Nhân Thành</v>
          </cell>
        </row>
        <row r="7029">
          <cell r="AU7029" t="str">
            <v>Xã Nhân Thịnh</v>
          </cell>
        </row>
        <row r="7030">
          <cell r="AU7030" t="str">
            <v>Xã Nhân Trạch</v>
          </cell>
        </row>
        <row r="7031">
          <cell r="AU7031" t="str">
            <v>Xã Nhạo Sơn</v>
          </cell>
        </row>
        <row r="7032">
          <cell r="AU7032" t="str">
            <v>Xã Nhất Hòa</v>
          </cell>
        </row>
        <row r="7033">
          <cell r="AU7033" t="str">
            <v>Xã Nhật Quang</v>
          </cell>
        </row>
        <row r="7034">
          <cell r="AU7034" t="str">
            <v>Xã Nhật Tân</v>
          </cell>
        </row>
        <row r="7035">
          <cell r="AU7035" t="str">
            <v>Xã Nhật Tân</v>
          </cell>
        </row>
        <row r="7036">
          <cell r="AU7036" t="str">
            <v>Xã Nhật Tân</v>
          </cell>
        </row>
        <row r="7037">
          <cell r="AU7037" t="str">
            <v>Xã Nhất Tiến</v>
          </cell>
        </row>
        <row r="7038">
          <cell r="AU7038" t="str">
            <v>Xã Nhật Tiến</v>
          </cell>
        </row>
        <row r="7039">
          <cell r="AU7039" t="str">
            <v>Xã Nhật Tựu</v>
          </cell>
        </row>
        <row r="7040">
          <cell r="AU7040" t="str">
            <v>Xã Nhị Bình</v>
          </cell>
        </row>
        <row r="7041">
          <cell r="AU7041" t="str">
            <v>Xã Nhị Bình</v>
          </cell>
        </row>
        <row r="7042">
          <cell r="AU7042" t="str">
            <v>Xã Nhị Hà</v>
          </cell>
        </row>
        <row r="7043">
          <cell r="AU7043" t="str">
            <v>Xã Nhị Hà</v>
          </cell>
        </row>
        <row r="7044">
          <cell r="AU7044" t="str">
            <v>Xã Nhị Khê</v>
          </cell>
        </row>
        <row r="7045">
          <cell r="AU7045" t="str">
            <v>Xã Nhị Long</v>
          </cell>
        </row>
        <row r="7046">
          <cell r="AU7046" t="str">
            <v>Xã Nhị Long Phú</v>
          </cell>
        </row>
        <row r="7047">
          <cell r="AU7047" t="str">
            <v>Xã Nhị Mỹ</v>
          </cell>
        </row>
        <row r="7048">
          <cell r="AU7048" t="str">
            <v>Xã Nhị Mỹ</v>
          </cell>
        </row>
        <row r="7049">
          <cell r="AU7049" t="str">
            <v>Xã Nhị Quý</v>
          </cell>
        </row>
        <row r="7050">
          <cell r="AU7050" t="str">
            <v>Xã Nhi Sơn</v>
          </cell>
        </row>
        <row r="7051">
          <cell r="AU7051" t="str">
            <v>Xã Nhị Thành</v>
          </cell>
        </row>
        <row r="7052">
          <cell r="AU7052" t="str">
            <v>Xã Nhị Trường</v>
          </cell>
        </row>
        <row r="7053">
          <cell r="AU7053" t="str">
            <v>Xã Nhơn ái</v>
          </cell>
        </row>
        <row r="7054">
          <cell r="AU7054" t="str">
            <v>Xã Nhơn An</v>
          </cell>
        </row>
        <row r="7055">
          <cell r="AU7055" t="str">
            <v>Xã Nhơn Bình</v>
          </cell>
        </row>
        <row r="7056">
          <cell r="AU7056" t="str">
            <v>Xã Nhơn Châu</v>
          </cell>
        </row>
        <row r="7057">
          <cell r="AU7057" t="str">
            <v>Xã Nhơn Đức</v>
          </cell>
        </row>
        <row r="7058">
          <cell r="AU7058" t="str">
            <v>Xã Nhơn Hải</v>
          </cell>
        </row>
        <row r="7059">
          <cell r="AU7059" t="str">
            <v>Xã Nhơn Hải</v>
          </cell>
        </row>
        <row r="7060">
          <cell r="AU7060" t="str">
            <v>Xã Nhơn Hạnh</v>
          </cell>
        </row>
        <row r="7061">
          <cell r="AU7061" t="str">
            <v>Xã Nhơn Hậu</v>
          </cell>
        </row>
        <row r="7062">
          <cell r="AU7062" t="str">
            <v>Xã Nhơn Hoà</v>
          </cell>
        </row>
        <row r="7063">
          <cell r="AU7063" t="str">
            <v>Xã Nhơn Hòa</v>
          </cell>
        </row>
        <row r="7064">
          <cell r="AU7064" t="str">
            <v>Xã Nhơn Hòa Lập</v>
          </cell>
        </row>
        <row r="7065">
          <cell r="AU7065" t="str">
            <v>Xã Nhơn Hội</v>
          </cell>
        </row>
        <row r="7066">
          <cell r="AU7066" t="str">
            <v>Xã Nhơn Hội</v>
          </cell>
        </row>
        <row r="7067">
          <cell r="AU7067" t="str">
            <v>Xã Nhơn Hưng</v>
          </cell>
        </row>
        <row r="7068">
          <cell r="AU7068" t="str">
            <v>Xã Nhơn Hưng</v>
          </cell>
        </row>
        <row r="7069">
          <cell r="AU7069" t="str">
            <v>Xã Nhơn Khánh</v>
          </cell>
        </row>
        <row r="7070">
          <cell r="AU7070" t="str">
            <v>Xã Nhơn Lộc</v>
          </cell>
        </row>
        <row r="7071">
          <cell r="AU7071" t="str">
            <v>Xã Nhơn Lý</v>
          </cell>
        </row>
        <row r="7072">
          <cell r="AU7072" t="str">
            <v>Xã Nhôn Mai</v>
          </cell>
        </row>
        <row r="7073">
          <cell r="AU7073" t="str">
            <v>Xã Nhơn Mỹ</v>
          </cell>
        </row>
        <row r="7074">
          <cell r="AU7074" t="str">
            <v>Xã Nhơn Mỹ</v>
          </cell>
        </row>
        <row r="7075">
          <cell r="AU7075" t="str">
            <v>Xã Nhơn Mỹ</v>
          </cell>
        </row>
        <row r="7076">
          <cell r="AU7076" t="str">
            <v>Xã Nhơn Nghĩa</v>
          </cell>
        </row>
        <row r="7077">
          <cell r="AU7077" t="str">
            <v>Xã Nhơn nghĩa A</v>
          </cell>
        </row>
        <row r="7078">
          <cell r="AU7078" t="str">
            <v>Xã Nhơn Ninh</v>
          </cell>
        </row>
        <row r="7079">
          <cell r="AU7079" t="str">
            <v>Xã Nhơn Phong</v>
          </cell>
        </row>
        <row r="7080">
          <cell r="AU7080" t="str">
            <v>Xã Nhơn Phú</v>
          </cell>
        </row>
        <row r="7081">
          <cell r="AU7081" t="str">
            <v>Xã Nhơn Phúc</v>
          </cell>
        </row>
        <row r="7082">
          <cell r="AU7082" t="str">
            <v>Xã Nhơn Sơn</v>
          </cell>
        </row>
        <row r="7083">
          <cell r="AU7083" t="str">
            <v>Xã Nhơn Tân</v>
          </cell>
        </row>
        <row r="7084">
          <cell r="AU7084" t="str">
            <v>Xã Nhơn Thành</v>
          </cell>
        </row>
        <row r="7085">
          <cell r="AU7085" t="str">
            <v>Xã Nhơn Thạnh</v>
          </cell>
        </row>
        <row r="7086">
          <cell r="AU7086" t="str">
            <v>Xã Nhơn Thạnh Trung</v>
          </cell>
        </row>
        <row r="7087">
          <cell r="AU7087" t="str">
            <v>Xã Nhơn Thọ</v>
          </cell>
        </row>
        <row r="7088">
          <cell r="AU7088" t="str">
            <v>Xã Như Cố</v>
          </cell>
        </row>
        <row r="7089">
          <cell r="AU7089" t="str">
            <v>Xã Nhữ Hán</v>
          </cell>
        </row>
        <row r="7090">
          <cell r="AU7090" t="str">
            <v>Xã Như Hòa</v>
          </cell>
        </row>
        <row r="7091">
          <cell r="AU7091" t="str">
            <v>Xã Nhữ Khê</v>
          </cell>
        </row>
        <row r="7092">
          <cell r="AU7092" t="str">
            <v>Xã Như Khuê</v>
          </cell>
        </row>
        <row r="7093">
          <cell r="AU7093" t="str">
            <v>Xã Như Thụy</v>
          </cell>
        </row>
        <row r="7094">
          <cell r="AU7094" t="str">
            <v>Xã Nhuận Phú Tân</v>
          </cell>
        </row>
        <row r="7095">
          <cell r="AU7095" t="str">
            <v>Xã Nhuận Trạch</v>
          </cell>
        </row>
        <row r="7096">
          <cell r="AU7096" t="str">
            <v>Xã Nhuế Dương</v>
          </cell>
        </row>
        <row r="7097">
          <cell r="AU7097" t="str">
            <v>Xã Nhượng Bạn</v>
          </cell>
        </row>
        <row r="7098">
          <cell r="AU7098" t="str">
            <v>Xã Nhựt Chánh</v>
          </cell>
        </row>
        <row r="7099">
          <cell r="AU7099" t="str">
            <v>Xã Nhựt Ninh</v>
          </cell>
        </row>
        <row r="7100">
          <cell r="AU7100" t="str">
            <v>Xã Niêm Sơn</v>
          </cell>
        </row>
        <row r="7101">
          <cell r="AU7101" t="str">
            <v>Xã Niêm Tòng</v>
          </cell>
        </row>
        <row r="7102">
          <cell r="AU7102" t="str">
            <v>Xã Ninh An</v>
          </cell>
        </row>
        <row r="7103">
          <cell r="AU7103" t="str">
            <v>Xã Ninh An</v>
          </cell>
        </row>
        <row r="7104">
          <cell r="AU7104" t="str">
            <v>Xã Ninh Bình</v>
          </cell>
        </row>
        <row r="7105">
          <cell r="AU7105" t="str">
            <v>Xã Ninh Đa</v>
          </cell>
        </row>
        <row r="7106">
          <cell r="AU7106" t="str">
            <v>Xã Ninh Dân</v>
          </cell>
        </row>
        <row r="7107">
          <cell r="AU7107" t="str">
            <v>Xã Ninh Diêm</v>
          </cell>
        </row>
        <row r="7108">
          <cell r="AU7108" t="str">
            <v>Xã Ninh Điền</v>
          </cell>
        </row>
        <row r="7109">
          <cell r="AU7109" t="str">
            <v>Xã Ninh Đông</v>
          </cell>
        </row>
        <row r="7110">
          <cell r="AU7110" t="str">
            <v>Xã Ninh Gia</v>
          </cell>
        </row>
        <row r="7111">
          <cell r="AU7111" t="str">
            <v>Xã Ninh Giang</v>
          </cell>
        </row>
        <row r="7112">
          <cell r="AU7112" t="str">
            <v>Xã Ninh Giang</v>
          </cell>
        </row>
        <row r="7113">
          <cell r="AU7113" t="str">
            <v>Xã Ninh Hà</v>
          </cell>
        </row>
        <row r="7114">
          <cell r="AU7114" t="str">
            <v>Xã Ninh Hải</v>
          </cell>
        </row>
        <row r="7115">
          <cell r="AU7115" t="str">
            <v>Xã Ninh Hải</v>
          </cell>
        </row>
        <row r="7116">
          <cell r="AU7116" t="str">
            <v>Xã Ninh Hải</v>
          </cell>
        </row>
        <row r="7117">
          <cell r="AU7117" t="str">
            <v>Xã Ninh Hải</v>
          </cell>
        </row>
        <row r="7118">
          <cell r="AU7118" t="str">
            <v>Xã Ninh Hiệp</v>
          </cell>
        </row>
        <row r="7119">
          <cell r="AU7119" t="str">
            <v>Xã Ninh Hòa</v>
          </cell>
        </row>
        <row r="7120">
          <cell r="AU7120" t="str">
            <v>Xã Ninh Hòa</v>
          </cell>
        </row>
        <row r="7121">
          <cell r="AU7121" t="str">
            <v>Xã Ninh Hòa</v>
          </cell>
        </row>
        <row r="7122">
          <cell r="AU7122" t="str">
            <v>Xã Ninh Hưng</v>
          </cell>
        </row>
        <row r="7123">
          <cell r="AU7123" t="str">
            <v>Xã Ninh ích</v>
          </cell>
        </row>
        <row r="7124">
          <cell r="AU7124" t="str">
            <v>Xã Ninh Khang</v>
          </cell>
        </row>
        <row r="7125">
          <cell r="AU7125" t="str">
            <v>Xã Ninh Lai</v>
          </cell>
        </row>
        <row r="7126">
          <cell r="AU7126" t="str">
            <v>Xã Ninh Loan</v>
          </cell>
        </row>
        <row r="7127">
          <cell r="AU7127" t="str">
            <v>Xã Ninh Lộc</v>
          </cell>
        </row>
        <row r="7128">
          <cell r="AU7128" t="str">
            <v>Xã Ninh Mỹ</v>
          </cell>
        </row>
        <row r="7129">
          <cell r="AU7129" t="str">
            <v>Xã Ninh Nhất</v>
          </cell>
        </row>
        <row r="7130">
          <cell r="AU7130" t="str">
            <v>Xã Ninh Phú</v>
          </cell>
        </row>
        <row r="7131">
          <cell r="AU7131" t="str">
            <v>Xã Ninh Phúc</v>
          </cell>
        </row>
        <row r="7132">
          <cell r="AU7132" t="str">
            <v>Xã Ninh Phụng</v>
          </cell>
        </row>
        <row r="7133">
          <cell r="AU7133" t="str">
            <v>Xã Ninh Phước</v>
          </cell>
        </row>
        <row r="7134">
          <cell r="AU7134" t="str">
            <v>Xã Ninh Quang</v>
          </cell>
        </row>
        <row r="7135">
          <cell r="AU7135" t="str">
            <v>Xã Ninh Quới</v>
          </cell>
        </row>
        <row r="7136">
          <cell r="AU7136" t="str">
            <v>Xã Ninh Quới A</v>
          </cell>
        </row>
        <row r="7137">
          <cell r="AU7137" t="str">
            <v>Xã Ninh Sim</v>
          </cell>
        </row>
        <row r="7138">
          <cell r="AU7138" t="str">
            <v>Xã Ninh Sở</v>
          </cell>
        </row>
        <row r="7139">
          <cell r="AU7139" t="str">
            <v>Xã Ninh Sơn</v>
          </cell>
        </row>
        <row r="7140">
          <cell r="AU7140" t="str">
            <v>Xã Ninh Sơn</v>
          </cell>
        </row>
        <row r="7141">
          <cell r="AU7141" t="str">
            <v>Xã Ninh Sơn</v>
          </cell>
        </row>
        <row r="7142">
          <cell r="AU7142" t="str">
            <v>Xã Ninh Tân</v>
          </cell>
        </row>
        <row r="7143">
          <cell r="AU7143" t="str">
            <v>Xã Ninh Tây</v>
          </cell>
        </row>
        <row r="7144">
          <cell r="AU7144" t="str">
            <v>Xã Ninh Thân</v>
          </cell>
        </row>
        <row r="7145">
          <cell r="AU7145" t="str">
            <v>Xã Ninh Thắng</v>
          </cell>
        </row>
        <row r="7146">
          <cell r="AU7146" t="str">
            <v>Xã Ninh Thành</v>
          </cell>
        </row>
        <row r="7147">
          <cell r="AU7147" t="str">
            <v>Xã Ninh Thạnh</v>
          </cell>
        </row>
        <row r="7148">
          <cell r="AU7148" t="str">
            <v>Xã Ninh Thạnh Lợi</v>
          </cell>
        </row>
        <row r="7149">
          <cell r="AU7149" t="str">
            <v>Xã Ninh Thạnh Lợi A</v>
          </cell>
        </row>
        <row r="7150">
          <cell r="AU7150" t="str">
            <v>Xã Ninh Thọ</v>
          </cell>
        </row>
        <row r="7151">
          <cell r="AU7151" t="str">
            <v>Xã Ninh Thới</v>
          </cell>
        </row>
        <row r="7152">
          <cell r="AU7152" t="str">
            <v>Xã Ninh Thượng</v>
          </cell>
        </row>
        <row r="7153">
          <cell r="AU7153" t="str">
            <v>Xã Ninh Thủy</v>
          </cell>
        </row>
        <row r="7154">
          <cell r="AU7154" t="str">
            <v>Xã Ninh Tiến</v>
          </cell>
        </row>
        <row r="7155">
          <cell r="AU7155" t="str">
            <v>Xã Ninh Trung</v>
          </cell>
        </row>
        <row r="7156">
          <cell r="AU7156" t="str">
            <v>Xã Ninh Vân</v>
          </cell>
        </row>
        <row r="7157">
          <cell r="AU7157" t="str">
            <v>Xã Ninh Vân</v>
          </cell>
        </row>
        <row r="7158">
          <cell r="AU7158" t="str">
            <v>Xã Ninh Xá</v>
          </cell>
        </row>
        <row r="7159">
          <cell r="AU7159" t="str">
            <v>Xã Ninh Xuân</v>
          </cell>
        </row>
        <row r="7160">
          <cell r="AU7160" t="str">
            <v>Xã Ninh Xuân</v>
          </cell>
        </row>
        <row r="7161">
          <cell r="AU7161" t="str">
            <v>Xã Nội Duệ</v>
          </cell>
        </row>
        <row r="7162">
          <cell r="AU7162" t="str">
            <v>Xã Nội Hoàng</v>
          </cell>
        </row>
        <row r="7163">
          <cell r="AU7163" t="str">
            <v>Xã Nội Thôn</v>
          </cell>
        </row>
        <row r="7164">
          <cell r="AU7164" t="str">
            <v>Xã Nông Hạ</v>
          </cell>
        </row>
        <row r="7165">
          <cell r="AU7165" t="str">
            <v>Xã Nong Lay</v>
          </cell>
        </row>
        <row r="7166">
          <cell r="AU7166" t="str">
            <v>Xã Nông Thịnh</v>
          </cell>
        </row>
        <row r="7167">
          <cell r="AU7167" t="str">
            <v>Xã Nông Thượng</v>
          </cell>
        </row>
        <row r="7168">
          <cell r="AU7168" t="str">
            <v>Xã Nông Trường</v>
          </cell>
        </row>
        <row r="7169">
          <cell r="AU7169" t="str">
            <v>Xã Nong U</v>
          </cell>
        </row>
        <row r="7170">
          <cell r="AU7170" t="str">
            <v>Xã Noong Hẻo</v>
          </cell>
        </row>
        <row r="7171">
          <cell r="AU7171" t="str">
            <v>Xã Noong Hẹt</v>
          </cell>
        </row>
        <row r="7172">
          <cell r="AU7172" t="str">
            <v>Xã Noong Luông</v>
          </cell>
        </row>
        <row r="7173">
          <cell r="AU7173" t="str">
            <v>Xã Noong Luống</v>
          </cell>
        </row>
        <row r="7174">
          <cell r="AU7174" t="str">
            <v>Xã N-Thol Hạ</v>
          </cell>
        </row>
        <row r="7175">
          <cell r="AU7175" t="str">
            <v>Xã Núa Ngam</v>
          </cell>
        </row>
        <row r="7176">
          <cell r="AU7176" t="str">
            <v>Xã Núi Tô</v>
          </cell>
        </row>
        <row r="7177">
          <cell r="AU7177" t="str">
            <v>Xã Núi Tượng</v>
          </cell>
        </row>
        <row r="7178">
          <cell r="AU7178" t="str">
            <v>Xã Núi Voi</v>
          </cell>
        </row>
        <row r="7179">
          <cell r="AU7179" t="str">
            <v>Xã Nùng Nàng</v>
          </cell>
        </row>
        <row r="7180">
          <cell r="AU7180" t="str">
            <v>Xã Nuông Dăm</v>
          </cell>
        </row>
        <row r="7181">
          <cell r="AU7181" t="str">
            <v>Xã ô Lâm</v>
          </cell>
        </row>
        <row r="7182">
          <cell r="AU7182" t="str">
            <v>Xã ô Long Vỹ</v>
          </cell>
        </row>
        <row r="7183">
          <cell r="AU7183" t="str">
            <v>Xã ôn Lương</v>
          </cell>
        </row>
        <row r="7184">
          <cell r="AU7184" t="str">
            <v>Xã ông Đình</v>
          </cell>
        </row>
        <row r="7185">
          <cell r="AU7185" t="str">
            <v>Xã Pa Cheo</v>
          </cell>
        </row>
        <row r="7186">
          <cell r="AU7186" t="str">
            <v>Xã Pà Cò</v>
          </cell>
        </row>
        <row r="7187">
          <cell r="AU7187" t="str">
            <v>Xã Pa Ham</v>
          </cell>
        </row>
        <row r="7188">
          <cell r="AU7188" t="str">
            <v>Xã Pá Hu</v>
          </cell>
        </row>
        <row r="7189">
          <cell r="AU7189" t="str">
            <v>Xã Pá Lau</v>
          </cell>
        </row>
        <row r="7190">
          <cell r="AU7190" t="str">
            <v>Xã Pá Lông</v>
          </cell>
        </row>
        <row r="7191">
          <cell r="AU7191" t="str">
            <v>Xã Pá Mỳ</v>
          </cell>
        </row>
        <row r="7192">
          <cell r="AU7192" t="str">
            <v>Xã Pa Tần</v>
          </cell>
        </row>
        <row r="7193">
          <cell r="AU7193" t="str">
            <v>Xã Pa Tần</v>
          </cell>
        </row>
        <row r="7194">
          <cell r="AU7194" t="str">
            <v>Xã Pa Thơm</v>
          </cell>
        </row>
        <row r="7195">
          <cell r="AU7195" t="str">
            <v>Xã Pa ủ</v>
          </cell>
        </row>
        <row r="7196">
          <cell r="AU7196" t="str">
            <v>Xã Pa Vây Sử</v>
          </cell>
        </row>
        <row r="7197">
          <cell r="AU7197" t="str">
            <v>Xã Pà Vây Sử</v>
          </cell>
        </row>
        <row r="7198">
          <cell r="AU7198" t="str">
            <v>Xã Pa Vệ Sử</v>
          </cell>
        </row>
        <row r="7199">
          <cell r="AU7199" t="str">
            <v>Xã Pả Vi</v>
          </cell>
        </row>
        <row r="7200">
          <cell r="AU7200" t="str">
            <v>Xã Pắc Ma</v>
          </cell>
        </row>
        <row r="7201">
          <cell r="AU7201" t="str">
            <v>Xã Pắc Ngà</v>
          </cell>
        </row>
        <row r="7202">
          <cell r="AU7202" t="str">
            <v>Xã Pắc Ta</v>
          </cell>
        </row>
        <row r="7203">
          <cell r="AU7203" t="str">
            <v>Xã Pải Lủng</v>
          </cell>
        </row>
        <row r="7204">
          <cell r="AU7204" t="str">
            <v>Xã Phà Đánh</v>
          </cell>
        </row>
        <row r="7205">
          <cell r="AU7205" t="str">
            <v>Xã Pha Khinh</v>
          </cell>
        </row>
        <row r="7206">
          <cell r="AU7206" t="str">
            <v>Xã Phả Lễ</v>
          </cell>
        </row>
        <row r="7207">
          <cell r="AU7207" t="str">
            <v>Xã Pha Long</v>
          </cell>
        </row>
        <row r="7208">
          <cell r="AU7208" t="str">
            <v>Xã Pha Mu</v>
          </cell>
        </row>
        <row r="7209">
          <cell r="AU7209" t="str">
            <v>Xã Phạm Kha</v>
          </cell>
        </row>
        <row r="7210">
          <cell r="AU7210" t="str">
            <v>Xã Phạm Mệnh</v>
          </cell>
        </row>
        <row r="7211">
          <cell r="AU7211" t="str">
            <v>Xã Phạm Ngũ Lão</v>
          </cell>
        </row>
        <row r="7212">
          <cell r="AU7212" t="str">
            <v>Xã Phạm Trấn</v>
          </cell>
        </row>
        <row r="7213">
          <cell r="AU7213" t="str">
            <v>Xã Phạm Văn Cội</v>
          </cell>
        </row>
        <row r="7214">
          <cell r="AU7214" t="str">
            <v>Xã Phạm Văn Hai</v>
          </cell>
        </row>
        <row r="7215">
          <cell r="AU7215" t="str">
            <v>Xã Phan</v>
          </cell>
        </row>
        <row r="7216">
          <cell r="AU7216" t="str">
            <v>Xã Phan Điền</v>
          </cell>
        </row>
        <row r="7217">
          <cell r="AU7217" t="str">
            <v>Xã Phan Đình Phùng</v>
          </cell>
        </row>
        <row r="7218">
          <cell r="AU7218" t="str">
            <v>Xã Phan Dũng</v>
          </cell>
        </row>
        <row r="7219">
          <cell r="AU7219" t="str">
            <v>Xã Phan Hiệp</v>
          </cell>
        </row>
        <row r="7220">
          <cell r="AU7220" t="str">
            <v>Xã Phan Hòa</v>
          </cell>
        </row>
        <row r="7221">
          <cell r="AU7221" t="str">
            <v>Xã Phan Lâm</v>
          </cell>
        </row>
        <row r="7222">
          <cell r="AU7222" t="str">
            <v>Xã Phấn Mễ</v>
          </cell>
        </row>
        <row r="7223">
          <cell r="AU7223" t="str">
            <v>Xã Phan Rí Thành</v>
          </cell>
        </row>
        <row r="7224">
          <cell r="AU7224" t="str">
            <v>Xã Phan Sào Nam</v>
          </cell>
        </row>
        <row r="7225">
          <cell r="AU7225" t="str">
            <v>Xã Phan Sơn</v>
          </cell>
        </row>
        <row r="7226">
          <cell r="AU7226" t="str">
            <v>Xã Phan Thanh</v>
          </cell>
        </row>
        <row r="7227">
          <cell r="AU7227" t="str">
            <v>Xã Phan Thanh</v>
          </cell>
        </row>
        <row r="7228">
          <cell r="AU7228" t="str">
            <v>Xã Phan Thanh</v>
          </cell>
        </row>
        <row r="7229">
          <cell r="AU7229" t="str">
            <v>Xã Phan Thanh</v>
          </cell>
        </row>
        <row r="7230">
          <cell r="AU7230" t="str">
            <v>Xã Phan Tiến</v>
          </cell>
        </row>
        <row r="7231">
          <cell r="AU7231" t="str">
            <v>Xã Phăng Sô Lin</v>
          </cell>
        </row>
        <row r="7232">
          <cell r="AU7232" t="str">
            <v>Xã Phật Tích</v>
          </cell>
        </row>
        <row r="7233">
          <cell r="AU7233" t="str">
            <v>Xã Phì Điền</v>
          </cell>
        </row>
        <row r="7234">
          <cell r="AU7234" t="str">
            <v>Xã Phi Hải</v>
          </cell>
        </row>
        <row r="7235">
          <cell r="AU7235" t="str">
            <v>Xã Phi Liêng</v>
          </cell>
        </row>
        <row r="7236">
          <cell r="AU7236" t="str">
            <v>Xã Phi Mô</v>
          </cell>
        </row>
        <row r="7237">
          <cell r="AU7237" t="str">
            <v>Xã Phì Nhừ</v>
          </cell>
        </row>
        <row r="7238">
          <cell r="AU7238" t="str">
            <v>Xã Phi Thông</v>
          </cell>
        </row>
        <row r="7239">
          <cell r="AU7239" t="str">
            <v>Xã Phi Tô</v>
          </cell>
        </row>
        <row r="7240">
          <cell r="AU7240" t="str">
            <v>Xã Phiêng Ban</v>
          </cell>
        </row>
        <row r="7241">
          <cell r="AU7241" t="str">
            <v>Xã Phiêng Cằm</v>
          </cell>
        </row>
        <row r="7242">
          <cell r="AU7242" t="str">
            <v>Xã Phiêng Côn</v>
          </cell>
        </row>
        <row r="7243">
          <cell r="AU7243" t="str">
            <v>Xã Phiêng Khoài</v>
          </cell>
        </row>
        <row r="7244">
          <cell r="AU7244" t="str">
            <v>Xã Phiêng Luông</v>
          </cell>
        </row>
        <row r="7245">
          <cell r="AU7245" t="str">
            <v>Xã Phiêng Luông</v>
          </cell>
        </row>
        <row r="7246">
          <cell r="AU7246" t="str">
            <v>Xã Phiêng Pằn</v>
          </cell>
        </row>
        <row r="7247">
          <cell r="AU7247" t="str">
            <v>Xã Phìn Hồ</v>
          </cell>
        </row>
        <row r="7248">
          <cell r="AU7248" t="str">
            <v>Xã Phìn Hồ</v>
          </cell>
        </row>
        <row r="7249">
          <cell r="AU7249" t="str">
            <v>Xã Phìn Ngan</v>
          </cell>
        </row>
        <row r="7250">
          <cell r="AU7250" t="str">
            <v>Xã Phình Giàng</v>
          </cell>
        </row>
        <row r="7251">
          <cell r="AU7251" t="str">
            <v>Xã Phình Hồ</v>
          </cell>
        </row>
        <row r="7252">
          <cell r="AU7252" t="str">
            <v>Xã Phình Sáng</v>
          </cell>
        </row>
        <row r="7253">
          <cell r="AU7253" t="str">
            <v>Xã Phổ An</v>
          </cell>
        </row>
        <row r="7254">
          <cell r="AU7254" t="str">
            <v>Xã Phố Cáo</v>
          </cell>
        </row>
        <row r="7255">
          <cell r="AU7255" t="str">
            <v>Xã Phổ Châu</v>
          </cell>
        </row>
        <row r="7256">
          <cell r="AU7256" t="str">
            <v>Xã Phổ Cường</v>
          </cell>
        </row>
        <row r="7257">
          <cell r="AU7257" t="str">
            <v>Xã Phổ Hòa</v>
          </cell>
        </row>
        <row r="7258">
          <cell r="AU7258" t="str">
            <v>Xã Phổ Khánh</v>
          </cell>
        </row>
        <row r="7259">
          <cell r="AU7259" t="str">
            <v>Xã Phố Là</v>
          </cell>
        </row>
        <row r="7260">
          <cell r="AU7260" t="str">
            <v>Xã Phố Lu</v>
          </cell>
        </row>
        <row r="7261">
          <cell r="AU7261" t="str">
            <v>Xã Phổ Minh</v>
          </cell>
        </row>
        <row r="7262">
          <cell r="AU7262" t="str">
            <v>Xã Phổ Nhơn</v>
          </cell>
        </row>
        <row r="7263">
          <cell r="AU7263" t="str">
            <v>Xã Phổ Ninh</v>
          </cell>
        </row>
        <row r="7264">
          <cell r="AU7264" t="str">
            <v>Xã Phổ Phong</v>
          </cell>
        </row>
        <row r="7265">
          <cell r="AU7265" t="str">
            <v>Xã Phổ Quang</v>
          </cell>
        </row>
        <row r="7266">
          <cell r="AU7266" t="str">
            <v>Xã Phổ Thạnh</v>
          </cell>
        </row>
        <row r="7267">
          <cell r="AU7267" t="str">
            <v>Xã Phổ Thuận</v>
          </cell>
        </row>
        <row r="7268">
          <cell r="AU7268" t="str">
            <v>Xã Phổ Văn</v>
          </cell>
        </row>
        <row r="7269">
          <cell r="AU7269" t="str">
            <v>Xã Phổ Vinh</v>
          </cell>
        </row>
        <row r="7270">
          <cell r="AU7270" t="str">
            <v>Xã Phồn Xương</v>
          </cell>
        </row>
        <row r="7271">
          <cell r="AU7271" t="str">
            <v>Xã Phong An</v>
          </cell>
        </row>
        <row r="7272">
          <cell r="AU7272" t="str">
            <v>Xã Phong Bình</v>
          </cell>
        </row>
        <row r="7273">
          <cell r="AU7273" t="str">
            <v>Xã Phong Châu</v>
          </cell>
        </row>
        <row r="7274">
          <cell r="AU7274" t="str">
            <v>Xã Phong Châu</v>
          </cell>
        </row>
        <row r="7275">
          <cell r="AU7275" t="str">
            <v>Xã Phong Chương</v>
          </cell>
        </row>
        <row r="7276">
          <cell r="AU7276" t="str">
            <v>Xã Phong Cốc</v>
          </cell>
        </row>
        <row r="7277">
          <cell r="AU7277" t="str">
            <v>Xã Phong Điền</v>
          </cell>
        </row>
        <row r="7278">
          <cell r="AU7278" t="str">
            <v>Xã Phong Dụ</v>
          </cell>
        </row>
        <row r="7279">
          <cell r="AU7279" t="str">
            <v>Xã Phong Dụ Hạ</v>
          </cell>
        </row>
        <row r="7280">
          <cell r="AU7280" t="str">
            <v>Xã Phong Dụ Thượng</v>
          </cell>
        </row>
        <row r="7281">
          <cell r="AU7281" t="str">
            <v>Xã Phong Hải</v>
          </cell>
        </row>
        <row r="7282">
          <cell r="AU7282" t="str">
            <v>Xã Phong Hải</v>
          </cell>
        </row>
        <row r="7283">
          <cell r="AU7283" t="str">
            <v>Xã Phong Hiền</v>
          </cell>
        </row>
        <row r="7284">
          <cell r="AU7284" t="str">
            <v>Xã Phong Hóa</v>
          </cell>
        </row>
        <row r="7285">
          <cell r="AU7285" t="str">
            <v>Xã Phong Hòa</v>
          </cell>
        </row>
        <row r="7286">
          <cell r="AU7286" t="str">
            <v>Xã Phong Hòa</v>
          </cell>
        </row>
        <row r="7287">
          <cell r="AU7287" t="str">
            <v>Xã Phong Huân</v>
          </cell>
        </row>
        <row r="7288">
          <cell r="AU7288" t="str">
            <v>Xã Phong Khê</v>
          </cell>
        </row>
        <row r="7289">
          <cell r="AU7289" t="str">
            <v>Xã Phong Lạc</v>
          </cell>
        </row>
        <row r="7290">
          <cell r="AU7290" t="str">
            <v>Xã Phỏng Lái</v>
          </cell>
        </row>
        <row r="7291">
          <cell r="AU7291" t="str">
            <v>Xã Phổng Lăng</v>
          </cell>
        </row>
        <row r="7292">
          <cell r="AU7292" t="str">
            <v>Xã Phỏng Lập</v>
          </cell>
        </row>
        <row r="7293">
          <cell r="AU7293" t="str">
            <v>Xã Phong Lộc</v>
          </cell>
        </row>
        <row r="7294">
          <cell r="AU7294" t="str">
            <v>Xã Phong Minh</v>
          </cell>
        </row>
        <row r="7295">
          <cell r="AU7295" t="str">
            <v>Xã Phong Mỹ</v>
          </cell>
        </row>
        <row r="7296">
          <cell r="AU7296" t="str">
            <v>Xã Phong Mỹ</v>
          </cell>
        </row>
        <row r="7297">
          <cell r="AU7297" t="str">
            <v>Xã Phong Mỹ</v>
          </cell>
        </row>
        <row r="7298">
          <cell r="AU7298" t="str">
            <v>Xã Phong Nẫm</v>
          </cell>
        </row>
        <row r="7299">
          <cell r="AU7299" t="str">
            <v>Xã Phong Nẫm</v>
          </cell>
        </row>
        <row r="7300">
          <cell r="AU7300" t="str">
            <v>Xã Phong Nẫm</v>
          </cell>
        </row>
        <row r="7301">
          <cell r="AU7301" t="str">
            <v>Xã Phong Nậm</v>
          </cell>
        </row>
        <row r="7302">
          <cell r="AU7302" t="str">
            <v>Xã Phong Niên</v>
          </cell>
        </row>
        <row r="7303">
          <cell r="AU7303" t="str">
            <v>Xã Phong Phú</v>
          </cell>
        </row>
        <row r="7304">
          <cell r="AU7304" t="str">
            <v>Xã Phong Phú</v>
          </cell>
        </row>
        <row r="7305">
          <cell r="AU7305" t="str">
            <v>Xã Phong Phú</v>
          </cell>
        </row>
        <row r="7306">
          <cell r="AU7306" t="str">
            <v>Xã Phong Phú</v>
          </cell>
        </row>
        <row r="7307">
          <cell r="AU7307" t="str">
            <v>Xã Phong Phú</v>
          </cell>
        </row>
        <row r="7308">
          <cell r="AU7308" t="str">
            <v>Xã Phong Quang</v>
          </cell>
        </row>
        <row r="7309">
          <cell r="AU7309" t="str">
            <v>Xã Phong Sơn</v>
          </cell>
        </row>
        <row r="7310">
          <cell r="AU7310" t="str">
            <v>Xã Phong Tân</v>
          </cell>
        </row>
        <row r="7311">
          <cell r="AU7311" t="str">
            <v>Xã Phong Thạnh</v>
          </cell>
        </row>
        <row r="7312">
          <cell r="AU7312" t="str">
            <v>Xã Phong Thạnh</v>
          </cell>
        </row>
        <row r="7313">
          <cell r="AU7313" t="str">
            <v>Xã Phong Thạnh A</v>
          </cell>
        </row>
        <row r="7314">
          <cell r="AU7314" t="str">
            <v>Xã Phong Thạnh Đông</v>
          </cell>
        </row>
        <row r="7315">
          <cell r="AU7315" t="str">
            <v>Xã Phong Thạnh Đông A</v>
          </cell>
        </row>
        <row r="7316">
          <cell r="AU7316" t="str">
            <v>Xã Phong Thạnh Tây</v>
          </cell>
        </row>
        <row r="7317">
          <cell r="AU7317" t="str">
            <v>Xã Phong Thạnh Tây A</v>
          </cell>
        </row>
        <row r="7318">
          <cell r="AU7318" t="str">
            <v>Xã Phong Thạnh Tây B</v>
          </cell>
        </row>
        <row r="7319">
          <cell r="AU7319" t="str">
            <v>Xã Phong Thịnh</v>
          </cell>
        </row>
        <row r="7320">
          <cell r="AU7320" t="str">
            <v>Xã Phong Thu</v>
          </cell>
        </row>
        <row r="7321">
          <cell r="AU7321" t="str">
            <v>Xã Phong Thủy</v>
          </cell>
        </row>
        <row r="7322">
          <cell r="AU7322" t="str">
            <v>Xã Phong Vân</v>
          </cell>
        </row>
        <row r="7323">
          <cell r="AU7323" t="str">
            <v>Xã Phong Vân</v>
          </cell>
        </row>
        <row r="7324">
          <cell r="AU7324" t="str">
            <v>Xã Phong Xuân</v>
          </cell>
        </row>
        <row r="7325">
          <cell r="AU7325" t="str">
            <v>Xã Phú An</v>
          </cell>
        </row>
        <row r="7326">
          <cell r="AU7326" t="str">
            <v>Xã Phú An</v>
          </cell>
        </row>
        <row r="7327">
          <cell r="AU7327" t="str">
            <v>Xã Phú An</v>
          </cell>
        </row>
        <row r="7328">
          <cell r="AU7328" t="str">
            <v>Xã Phú An</v>
          </cell>
        </row>
        <row r="7329">
          <cell r="AU7329" t="str">
            <v>Xã Phú An</v>
          </cell>
        </row>
        <row r="7330">
          <cell r="AU7330" t="str">
            <v>Xã Phú An</v>
          </cell>
        </row>
        <row r="7331">
          <cell r="AU7331" t="str">
            <v>Xã Phú An</v>
          </cell>
        </row>
        <row r="7332">
          <cell r="AU7332" t="str">
            <v>Xã Phú An Hòa</v>
          </cell>
        </row>
        <row r="7333">
          <cell r="AU7333" t="str">
            <v>Xã Phú Bình</v>
          </cell>
        </row>
        <row r="7334">
          <cell r="AU7334" t="str">
            <v>Xã Phú Bình</v>
          </cell>
        </row>
        <row r="7335">
          <cell r="AU7335" t="str">
            <v>Xã Phú Bình</v>
          </cell>
        </row>
        <row r="7336">
          <cell r="AU7336" t="str">
            <v>Xã Phú Cần</v>
          </cell>
        </row>
        <row r="7337">
          <cell r="AU7337" t="str">
            <v>Xã Phú Cần</v>
          </cell>
        </row>
        <row r="7338">
          <cell r="AU7338" t="str">
            <v>Xã Phú Cát</v>
          </cell>
        </row>
        <row r="7339">
          <cell r="AU7339" t="str">
            <v>Xã Phù Chẩn</v>
          </cell>
        </row>
        <row r="7340">
          <cell r="AU7340" t="str">
            <v>Xã Phú Chánh</v>
          </cell>
        </row>
        <row r="7341">
          <cell r="AU7341" t="str">
            <v>Xã Phú Châu</v>
          </cell>
        </row>
        <row r="7342">
          <cell r="AU7342" t="str">
            <v>Xã Phú Châu</v>
          </cell>
        </row>
        <row r="7343">
          <cell r="AU7343" t="str">
            <v>Xã Phú Cường</v>
          </cell>
        </row>
        <row r="7344">
          <cell r="AU7344" t="str">
            <v>Xã Phú Cường</v>
          </cell>
        </row>
        <row r="7345">
          <cell r="AU7345" t="str">
            <v>Xã Phú Cường</v>
          </cell>
        </row>
        <row r="7346">
          <cell r="AU7346" t="str">
            <v>Xã Phú Cường</v>
          </cell>
        </row>
        <row r="7347">
          <cell r="AU7347" t="str">
            <v>Xã Phú Cường</v>
          </cell>
        </row>
        <row r="7348">
          <cell r="AU7348" t="str">
            <v>Xã Phú Cường</v>
          </cell>
        </row>
        <row r="7349">
          <cell r="AU7349" t="str">
            <v>Xã Phú Cường</v>
          </cell>
        </row>
        <row r="7350">
          <cell r="AU7350" t="str">
            <v>Xã Phú Cường</v>
          </cell>
        </row>
        <row r="7351">
          <cell r="AU7351" t="str">
            <v>Xã Phú Đa</v>
          </cell>
        </row>
        <row r="7352">
          <cell r="AU7352" t="str">
            <v>Xã Phú Đa</v>
          </cell>
        </row>
        <row r="7353">
          <cell r="AU7353" t="str">
            <v>Xã Phú Diên</v>
          </cell>
        </row>
        <row r="7354">
          <cell r="AU7354" t="str">
            <v>Xã Phú Diễn</v>
          </cell>
        </row>
        <row r="7355">
          <cell r="AU7355" t="str">
            <v>Xã Phú Điền</v>
          </cell>
        </row>
        <row r="7356">
          <cell r="AU7356" t="str">
            <v>Xã Phú Điền</v>
          </cell>
        </row>
        <row r="7357">
          <cell r="AU7357" t="str">
            <v>Xã Phú Điền</v>
          </cell>
        </row>
        <row r="7358">
          <cell r="AU7358" t="str">
            <v>Xã Phú Đình</v>
          </cell>
        </row>
        <row r="7359">
          <cell r="AU7359" t="str">
            <v>Xã Phú Định</v>
          </cell>
        </row>
        <row r="7360">
          <cell r="AU7360" t="str">
            <v>Xã Phú Đô</v>
          </cell>
        </row>
        <row r="7361">
          <cell r="AU7361" t="str">
            <v>Xã Phú Đông</v>
          </cell>
        </row>
        <row r="7362">
          <cell r="AU7362" t="str">
            <v>Xã Phú Đông</v>
          </cell>
        </row>
        <row r="7363">
          <cell r="AU7363" t="str">
            <v>Xã Phú Đông</v>
          </cell>
        </row>
        <row r="7364">
          <cell r="AU7364" t="str">
            <v>Xã Phù Đổng</v>
          </cell>
        </row>
        <row r="7365">
          <cell r="AU7365" t="str">
            <v>Xã Phú Đức</v>
          </cell>
        </row>
        <row r="7366">
          <cell r="AU7366" t="str">
            <v>Xã Phú Đức</v>
          </cell>
        </row>
        <row r="7367">
          <cell r="AU7367" t="str">
            <v>Xã Phú Đức</v>
          </cell>
        </row>
        <row r="7368">
          <cell r="AU7368" t="str">
            <v>Xã Phú Dương</v>
          </cell>
        </row>
        <row r="7369">
          <cell r="AU7369" t="str">
            <v>Xã Phú Gia</v>
          </cell>
        </row>
        <row r="7370">
          <cell r="AU7370" t="str">
            <v>Xã Phú Hải</v>
          </cell>
        </row>
        <row r="7371">
          <cell r="AU7371" t="str">
            <v>Xã Phú Hải</v>
          </cell>
        </row>
        <row r="7372">
          <cell r="AU7372" t="str">
            <v>Xã Phú Hiệp</v>
          </cell>
        </row>
        <row r="7373">
          <cell r="AU7373" t="str">
            <v>Xã Phú Hiệp</v>
          </cell>
        </row>
        <row r="7374">
          <cell r="AU7374" t="str">
            <v>Xã Phú Hồ</v>
          </cell>
        </row>
        <row r="7375">
          <cell r="AU7375" t="str">
            <v>Xã Phú Hộ</v>
          </cell>
        </row>
        <row r="7376">
          <cell r="AU7376" t="str">
            <v>Xã Phú Hòa</v>
          </cell>
        </row>
        <row r="7377">
          <cell r="AU7377" t="str">
            <v>Xã Phú Hòa</v>
          </cell>
        </row>
        <row r="7378">
          <cell r="AU7378" t="str">
            <v>Xã Phù Hóa</v>
          </cell>
        </row>
        <row r="7379">
          <cell r="AU7379" t="str">
            <v>Xã Phú Hội</v>
          </cell>
        </row>
        <row r="7380">
          <cell r="AU7380" t="str">
            <v>Xã Phú Hội</v>
          </cell>
        </row>
        <row r="7381">
          <cell r="AU7381" t="str">
            <v>Xã Phú Hội</v>
          </cell>
        </row>
        <row r="7382">
          <cell r="AU7382" t="str">
            <v>Xã Phú Hưng</v>
          </cell>
        </row>
        <row r="7383">
          <cell r="AU7383" t="str">
            <v>Xã Phú Hưng</v>
          </cell>
        </row>
        <row r="7384">
          <cell r="AU7384" t="str">
            <v>Xã Phú Hưng</v>
          </cell>
        </row>
        <row r="7385">
          <cell r="AU7385" t="str">
            <v>Xã Phú Hữu</v>
          </cell>
        </row>
        <row r="7386">
          <cell r="AU7386" t="str">
            <v>Xã Phú Hữu</v>
          </cell>
        </row>
        <row r="7387">
          <cell r="AU7387" t="str">
            <v>Xã Phú Hữu</v>
          </cell>
        </row>
        <row r="7388">
          <cell r="AU7388" t="str">
            <v>Xã Phú Hữu</v>
          </cell>
        </row>
        <row r="7389">
          <cell r="AU7389" t="str">
            <v>Xã Phú Hựu</v>
          </cell>
        </row>
        <row r="7390">
          <cell r="AU7390" t="str">
            <v>Xã Phú Hữu A</v>
          </cell>
        </row>
        <row r="7391">
          <cell r="AU7391" t="str">
            <v>Xã Phú Khánh</v>
          </cell>
        </row>
        <row r="7392">
          <cell r="AU7392" t="str">
            <v>Xã Phụ Khánh</v>
          </cell>
        </row>
        <row r="7393">
          <cell r="AU7393" t="str">
            <v>Xã Phú Khê</v>
          </cell>
        </row>
        <row r="7394">
          <cell r="AU7394" t="str">
            <v>Xã Phù Khê</v>
          </cell>
        </row>
        <row r="7395">
          <cell r="AU7395" t="str">
            <v>Xã Phú Kiết</v>
          </cell>
        </row>
        <row r="7396">
          <cell r="AU7396" t="str">
            <v>Xã Phú Kim</v>
          </cell>
        </row>
        <row r="7397">
          <cell r="AU7397" t="str">
            <v>Xã Phú Lạc</v>
          </cell>
        </row>
        <row r="7398">
          <cell r="AU7398" t="str">
            <v>Xã Phú Lạc</v>
          </cell>
        </row>
        <row r="7399">
          <cell r="AU7399" t="str">
            <v>Xã Phú Lạc</v>
          </cell>
        </row>
        <row r="7400">
          <cell r="AU7400" t="str">
            <v>Xã Phú Lai</v>
          </cell>
        </row>
        <row r="7401">
          <cell r="AU7401" t="str">
            <v>Xã Phú Lâm</v>
          </cell>
        </row>
        <row r="7402">
          <cell r="AU7402" t="str">
            <v>Xã Phú Lâm</v>
          </cell>
        </row>
        <row r="7403">
          <cell r="AU7403" t="str">
            <v>Xã Phú Lâm</v>
          </cell>
        </row>
        <row r="7404">
          <cell r="AU7404" t="str">
            <v>Xã Phú Lâm</v>
          </cell>
        </row>
        <row r="7405">
          <cell r="AU7405" t="str">
            <v>Xã Phú Lâm</v>
          </cell>
        </row>
        <row r="7406">
          <cell r="AU7406" t="str">
            <v>Xã Phú Lãm</v>
          </cell>
        </row>
        <row r="7407">
          <cell r="AU7407" t="str">
            <v>Xã Phù Lãng</v>
          </cell>
        </row>
        <row r="7408">
          <cell r="AU7408" t="str">
            <v>Xã Phú Lão</v>
          </cell>
        </row>
        <row r="7409">
          <cell r="AU7409" t="str">
            <v>Xã Phú Lập</v>
          </cell>
        </row>
        <row r="7410">
          <cell r="AU7410" t="str">
            <v>Xã Phú Lễ</v>
          </cell>
        </row>
        <row r="7411">
          <cell r="AU7411" t="str">
            <v>Xã Phú Lệ</v>
          </cell>
        </row>
        <row r="7412">
          <cell r="AU7412" t="str">
            <v>Xã Phú Linh</v>
          </cell>
        </row>
        <row r="7413">
          <cell r="AU7413" t="str">
            <v>Xã Phù Linh</v>
          </cell>
        </row>
        <row r="7414">
          <cell r="AU7414" t="str">
            <v>Xã Phù Lỗ</v>
          </cell>
        </row>
        <row r="7415">
          <cell r="AU7415" t="str">
            <v>Xã Phú Lộc</v>
          </cell>
        </row>
        <row r="7416">
          <cell r="AU7416" t="str">
            <v>Xã Phú Lộc</v>
          </cell>
        </row>
        <row r="7417">
          <cell r="AU7417" t="str">
            <v>Xã Phú Lộc</v>
          </cell>
        </row>
        <row r="7418">
          <cell r="AU7418" t="str">
            <v>Xã Phú Lộc</v>
          </cell>
        </row>
        <row r="7419">
          <cell r="AU7419" t="str">
            <v>Xã Phú Lộc</v>
          </cell>
        </row>
        <row r="7420">
          <cell r="AU7420" t="str">
            <v>Xã Phú Lộc</v>
          </cell>
        </row>
        <row r="7421">
          <cell r="AU7421" t="str">
            <v>Xã Phú Lộc</v>
          </cell>
        </row>
        <row r="7422">
          <cell r="AU7422" t="str">
            <v>Xã Phú Lộc</v>
          </cell>
        </row>
        <row r="7423">
          <cell r="AU7423" t="str">
            <v>Xã Phú Lợi</v>
          </cell>
        </row>
        <row r="7424">
          <cell r="AU7424" t="str">
            <v>Xã Phú Lợi</v>
          </cell>
        </row>
        <row r="7425">
          <cell r="AU7425" t="str">
            <v>Xã Phú Lợi</v>
          </cell>
        </row>
        <row r="7426">
          <cell r="AU7426" t="str">
            <v>Xã Phú Lợi</v>
          </cell>
        </row>
        <row r="7427">
          <cell r="AU7427" t="str">
            <v>Xã Phú Long</v>
          </cell>
        </row>
        <row r="7428">
          <cell r="AU7428" t="str">
            <v>Xã Phú Long</v>
          </cell>
        </row>
        <row r="7429">
          <cell r="AU7429" t="str">
            <v>Xã Phú Long</v>
          </cell>
        </row>
        <row r="7430">
          <cell r="AU7430" t="str">
            <v>Xã Phú Long</v>
          </cell>
        </row>
        <row r="7431">
          <cell r="AU7431" t="str">
            <v>Xã Phù Long</v>
          </cell>
        </row>
        <row r="7432">
          <cell r="AU7432" t="str">
            <v>Xã Phú Lũng</v>
          </cell>
        </row>
        <row r="7433">
          <cell r="AU7433" t="str">
            <v>Xã Phú Lương</v>
          </cell>
        </row>
        <row r="7434">
          <cell r="AU7434" t="str">
            <v>Xã Phú Lương</v>
          </cell>
        </row>
        <row r="7435">
          <cell r="AU7435" t="str">
            <v>Xã Phú Lương</v>
          </cell>
        </row>
        <row r="7436">
          <cell r="AU7436" t="str">
            <v>Xã Phú Lương</v>
          </cell>
        </row>
        <row r="7437">
          <cell r="AU7437" t="str">
            <v>Xã Phú Lương</v>
          </cell>
        </row>
        <row r="7438">
          <cell r="AU7438" t="str">
            <v>Xã Phú Lương</v>
          </cell>
        </row>
        <row r="7439">
          <cell r="AU7439" t="str">
            <v>Xã Phù Lương</v>
          </cell>
        </row>
        <row r="7440">
          <cell r="AU7440" t="str">
            <v>Xã Phù Lưu</v>
          </cell>
        </row>
        <row r="7441">
          <cell r="AU7441" t="str">
            <v>Xã Phù Lưu</v>
          </cell>
        </row>
        <row r="7442">
          <cell r="AU7442" t="str">
            <v>Xã Phù Lưu</v>
          </cell>
        </row>
        <row r="7443">
          <cell r="AU7443" t="str">
            <v>Xã Phù Lưu Tế</v>
          </cell>
        </row>
        <row r="7444">
          <cell r="AU7444" t="str">
            <v>Xã Phú Lý</v>
          </cell>
        </row>
        <row r="7445">
          <cell r="AU7445" t="str">
            <v>Xã Phủ Lý</v>
          </cell>
        </row>
        <row r="7446">
          <cell r="AU7446" t="str">
            <v>Xã Phú Mãn</v>
          </cell>
        </row>
        <row r="7447">
          <cell r="AU7447" t="str">
            <v>Xã Phú Mậu</v>
          </cell>
        </row>
        <row r="7448">
          <cell r="AU7448" t="str">
            <v>Xã Phú Minh</v>
          </cell>
        </row>
        <row r="7449">
          <cell r="AU7449" t="str">
            <v>Xã Phú Minh</v>
          </cell>
        </row>
        <row r="7450">
          <cell r="AU7450" t="str">
            <v>Xã Phú Mỡ</v>
          </cell>
        </row>
        <row r="7451">
          <cell r="AU7451" t="str">
            <v>Xã Phú Mỹ</v>
          </cell>
        </row>
        <row r="7452">
          <cell r="AU7452" t="str">
            <v>Xã Phú Mỹ</v>
          </cell>
        </row>
        <row r="7453">
          <cell r="AU7453" t="str">
            <v>Xã Phú Mỹ</v>
          </cell>
        </row>
        <row r="7454">
          <cell r="AU7454" t="str">
            <v>Xã Phú Mỹ</v>
          </cell>
        </row>
        <row r="7455">
          <cell r="AU7455" t="str">
            <v>Xã Phú Mỹ</v>
          </cell>
        </row>
        <row r="7456">
          <cell r="AU7456" t="str">
            <v>Xã Phú Mỹ</v>
          </cell>
        </row>
        <row r="7457">
          <cell r="AU7457" t="str">
            <v>Xã Phú Mỹ</v>
          </cell>
        </row>
        <row r="7458">
          <cell r="AU7458" t="str">
            <v>Xã Phú Mỹ</v>
          </cell>
        </row>
        <row r="7459">
          <cell r="AU7459" t="str">
            <v>Xã Phú Mỹ</v>
          </cell>
        </row>
        <row r="7460">
          <cell r="AU7460" t="str">
            <v>Xã Phù Mỹ</v>
          </cell>
        </row>
        <row r="7461">
          <cell r="AU7461" t="str">
            <v>Xã Phú Nam</v>
          </cell>
        </row>
        <row r="7462">
          <cell r="AU7462" t="str">
            <v>Xã Phú Nam An</v>
          </cell>
        </row>
        <row r="7463">
          <cell r="AU7463" t="str">
            <v>Xã Phú Ngãi</v>
          </cell>
        </row>
        <row r="7464">
          <cell r="AU7464" t="str">
            <v>Xã Phú Ngãi Trị</v>
          </cell>
        </row>
        <row r="7465">
          <cell r="AU7465" t="str">
            <v>Xã Phú Nghĩa</v>
          </cell>
        </row>
        <row r="7466">
          <cell r="AU7466" t="str">
            <v>Xã Phú Nghĩa</v>
          </cell>
        </row>
        <row r="7467">
          <cell r="AU7467" t="str">
            <v>Xã Phú Nghiêm</v>
          </cell>
        </row>
        <row r="7468">
          <cell r="AU7468" t="str">
            <v>Xã Phú Ngọc</v>
          </cell>
        </row>
        <row r="7469">
          <cell r="AU7469" t="str">
            <v>Xã Phù Ngọc</v>
          </cell>
        </row>
        <row r="7470">
          <cell r="AU7470" t="str">
            <v>Xã Phú Nham</v>
          </cell>
        </row>
        <row r="7471">
          <cell r="AU7471" t="str">
            <v>Xã Phù Nham</v>
          </cell>
        </row>
        <row r="7472">
          <cell r="AU7472" t="str">
            <v>Xã Phú Nhuận</v>
          </cell>
        </row>
        <row r="7473">
          <cell r="AU7473" t="str">
            <v>Xã Phú Nhuận</v>
          </cell>
        </row>
        <row r="7474">
          <cell r="AU7474" t="str">
            <v>Xã Phú Nhuận</v>
          </cell>
        </row>
        <row r="7475">
          <cell r="AU7475" t="str">
            <v>Xã Phú Nhuận</v>
          </cell>
        </row>
        <row r="7476">
          <cell r="AU7476" t="str">
            <v>Xã Phú Nhuận</v>
          </cell>
        </row>
        <row r="7477">
          <cell r="AU7477" t="str">
            <v>Xã Phú Ninh</v>
          </cell>
        </row>
        <row r="7478">
          <cell r="AU7478" t="str">
            <v>Xã Phù Ninh</v>
          </cell>
        </row>
        <row r="7479">
          <cell r="AU7479" t="str">
            <v>Xã Phù Ninh</v>
          </cell>
        </row>
        <row r="7480">
          <cell r="AU7480" t="str">
            <v>Xã Phú Phong</v>
          </cell>
        </row>
        <row r="7481">
          <cell r="AU7481" t="str">
            <v>Xã Phú Phong</v>
          </cell>
        </row>
        <row r="7482">
          <cell r="AU7482" t="str">
            <v>Xã Phú Phúc</v>
          </cell>
        </row>
        <row r="7483">
          <cell r="AU7483" t="str">
            <v>Xã Phú Phụng</v>
          </cell>
        </row>
        <row r="7484">
          <cell r="AU7484" t="str">
            <v>Xã Phú Phương</v>
          </cell>
        </row>
        <row r="7485">
          <cell r="AU7485" t="str">
            <v>Xã Phú Quới</v>
          </cell>
        </row>
        <row r="7486">
          <cell r="AU7486" t="str">
            <v>Xã Phú Quý</v>
          </cell>
        </row>
        <row r="7487">
          <cell r="AU7487" t="str">
            <v>Xã Phú Riềng</v>
          </cell>
        </row>
        <row r="7488">
          <cell r="AU7488" t="str">
            <v>Xã Phú Sơn</v>
          </cell>
        </row>
        <row r="7489">
          <cell r="AU7489" t="str">
            <v>Xã Phú Sơn</v>
          </cell>
        </row>
        <row r="7490">
          <cell r="AU7490" t="str">
            <v>Xã Phú Sơn</v>
          </cell>
        </row>
        <row r="7491">
          <cell r="AU7491" t="str">
            <v>Xã Phú Sơn</v>
          </cell>
        </row>
        <row r="7492">
          <cell r="AU7492" t="str">
            <v>Xã Phú Sơn</v>
          </cell>
        </row>
        <row r="7493">
          <cell r="AU7493" t="str">
            <v>Xã Phú Sơn</v>
          </cell>
        </row>
        <row r="7494">
          <cell r="AU7494" t="str">
            <v>Xã Phú Sơn</v>
          </cell>
        </row>
        <row r="7495">
          <cell r="AU7495" t="str">
            <v>Xã Phú Sơn</v>
          </cell>
        </row>
        <row r="7496">
          <cell r="AU7496" t="str">
            <v>Xã Phú Sơn</v>
          </cell>
        </row>
        <row r="7497">
          <cell r="AU7497" t="str">
            <v>Xã Phú Sơn</v>
          </cell>
        </row>
        <row r="7498">
          <cell r="AU7498" t="str">
            <v>Xã Phú Tâm</v>
          </cell>
        </row>
        <row r="7499">
          <cell r="AU7499" t="str">
            <v>Xã Phú Tân</v>
          </cell>
        </row>
        <row r="7500">
          <cell r="AU7500" t="str">
            <v>Xã Phú Tân</v>
          </cell>
        </row>
        <row r="7501">
          <cell r="AU7501" t="str">
            <v>Xã Phú Tân</v>
          </cell>
        </row>
        <row r="7502">
          <cell r="AU7502" t="str">
            <v>Xã Phú Tân</v>
          </cell>
        </row>
        <row r="7503">
          <cell r="AU7503" t="str">
            <v>Xã Phú Tân</v>
          </cell>
        </row>
        <row r="7504">
          <cell r="AU7504" t="str">
            <v>Xã Phú Thanh</v>
          </cell>
        </row>
        <row r="7505">
          <cell r="AU7505" t="str">
            <v>Xã Phú Thanh</v>
          </cell>
        </row>
        <row r="7506">
          <cell r="AU7506" t="str">
            <v>Xã Phú Thanh</v>
          </cell>
        </row>
        <row r="7507">
          <cell r="AU7507" t="str">
            <v>Xã Phú Thành</v>
          </cell>
        </row>
        <row r="7508">
          <cell r="AU7508" t="str">
            <v>Xã Phú Thành</v>
          </cell>
        </row>
        <row r="7509">
          <cell r="AU7509" t="str">
            <v>Xã Phú Thành</v>
          </cell>
        </row>
        <row r="7510">
          <cell r="AU7510" t="str">
            <v>Xã Phú Thành</v>
          </cell>
        </row>
        <row r="7511">
          <cell r="AU7511" t="str">
            <v>Xã Phú Thạnh</v>
          </cell>
        </row>
        <row r="7512">
          <cell r="AU7512" t="str">
            <v>Xã Phú Thạnh</v>
          </cell>
        </row>
        <row r="7513">
          <cell r="AU7513" t="str">
            <v>Xã Phú Thạnh</v>
          </cell>
        </row>
        <row r="7514">
          <cell r="AU7514" t="str">
            <v>Xã Phú Thành A</v>
          </cell>
        </row>
        <row r="7515">
          <cell r="AU7515" t="str">
            <v>Xã Phú Thành B</v>
          </cell>
        </row>
        <row r="7516">
          <cell r="AU7516" t="str">
            <v>Xã Phú Thị</v>
          </cell>
        </row>
        <row r="7517">
          <cell r="AU7517" t="str">
            <v>Xã Phú Thịnh</v>
          </cell>
        </row>
        <row r="7518">
          <cell r="AU7518" t="str">
            <v>Xã Phú Thịnh</v>
          </cell>
        </row>
        <row r="7519">
          <cell r="AU7519" t="str">
            <v>Xã Phú Thịnh</v>
          </cell>
        </row>
        <row r="7520">
          <cell r="AU7520" t="str">
            <v>Xã Phú Thịnh</v>
          </cell>
        </row>
        <row r="7521">
          <cell r="AU7521" t="str">
            <v>Xã Phú Thịnh</v>
          </cell>
        </row>
        <row r="7522">
          <cell r="AU7522" t="str">
            <v>Xã Phú Thịnh</v>
          </cell>
        </row>
        <row r="7523">
          <cell r="AU7523" t="str">
            <v>Xã Phú Thịnh</v>
          </cell>
        </row>
        <row r="7524">
          <cell r="AU7524" t="str">
            <v>Xã Phú Thọ</v>
          </cell>
        </row>
        <row r="7525">
          <cell r="AU7525" t="str">
            <v>Xã Phú Thọ</v>
          </cell>
        </row>
        <row r="7526">
          <cell r="AU7526" t="str">
            <v>Xã Phú Thọ</v>
          </cell>
        </row>
        <row r="7527">
          <cell r="AU7527" t="str">
            <v>Xã Phú Thứ</v>
          </cell>
        </row>
        <row r="7528">
          <cell r="AU7528" t="str">
            <v>Xã Phú Thuận</v>
          </cell>
        </row>
        <row r="7529">
          <cell r="AU7529" t="str">
            <v>Xã Phú Thuận</v>
          </cell>
        </row>
        <row r="7530">
          <cell r="AU7530" t="str">
            <v>Xã Phú Thuận</v>
          </cell>
        </row>
        <row r="7531">
          <cell r="AU7531" t="str">
            <v>xã Phú Thuận</v>
          </cell>
        </row>
        <row r="7532">
          <cell r="AU7532" t="str">
            <v>Xã Phú Thuận A</v>
          </cell>
        </row>
        <row r="7533">
          <cell r="AU7533" t="str">
            <v>Xã Phú Thuận B</v>
          </cell>
        </row>
        <row r="7534">
          <cell r="AU7534" t="str">
            <v>Xã Phú Thượng</v>
          </cell>
        </row>
        <row r="7535">
          <cell r="AU7535" t="str">
            <v>Xã Phú Thượng</v>
          </cell>
        </row>
        <row r="7536">
          <cell r="AU7536" t="str">
            <v>Xã Phú Thủy</v>
          </cell>
        </row>
        <row r="7537">
          <cell r="AU7537" t="str">
            <v>Xã Phú Tiến</v>
          </cell>
        </row>
        <row r="7538">
          <cell r="AU7538" t="str">
            <v>Xã Phú Trạch</v>
          </cell>
        </row>
        <row r="7539">
          <cell r="AU7539" t="str">
            <v>Xã Phú Trung</v>
          </cell>
        </row>
        <row r="7540">
          <cell r="AU7540" t="str">
            <v>Xã Phú Trung</v>
          </cell>
        </row>
        <row r="7541">
          <cell r="AU7541" t="str">
            <v>Xã Phú Túc</v>
          </cell>
        </row>
        <row r="7542">
          <cell r="AU7542" t="str">
            <v>Xã Phú Túc</v>
          </cell>
        </row>
        <row r="7543">
          <cell r="AU7543" t="str">
            <v>Xã Phú Túc</v>
          </cell>
        </row>
        <row r="7544">
          <cell r="AU7544" t="str">
            <v>Xã Phù ủng</v>
          </cell>
        </row>
        <row r="7545">
          <cell r="AU7545" t="str">
            <v>Xã Phú Văn</v>
          </cell>
        </row>
        <row r="7546">
          <cell r="AU7546" t="str">
            <v>Xã Phù Vân</v>
          </cell>
        </row>
        <row r="7547">
          <cell r="AU7547" t="str">
            <v>Xã Phú Vang</v>
          </cell>
        </row>
        <row r="7548">
          <cell r="AU7548" t="str">
            <v>Xã Phù Việt</v>
          </cell>
        </row>
        <row r="7549">
          <cell r="AU7549" t="str">
            <v>Xã Phú Vinh</v>
          </cell>
        </row>
        <row r="7550">
          <cell r="AU7550" t="str">
            <v>Xã Phú Vinh</v>
          </cell>
        </row>
        <row r="7551">
          <cell r="AU7551" t="str">
            <v>Xã Phú Vinh</v>
          </cell>
        </row>
        <row r="7552">
          <cell r="AU7552" t="str">
            <v>Xã Phú Vĩnh</v>
          </cell>
        </row>
        <row r="7553">
          <cell r="AU7553" t="str">
            <v>Xã Phú Xá</v>
          </cell>
        </row>
        <row r="7554">
          <cell r="AU7554" t="str">
            <v>Xã Phú Xuân</v>
          </cell>
        </row>
        <row r="7555">
          <cell r="AU7555" t="str">
            <v>Xã Phú Xuân</v>
          </cell>
        </row>
        <row r="7556">
          <cell r="AU7556" t="str">
            <v>Xã Phú Xuân</v>
          </cell>
        </row>
        <row r="7557">
          <cell r="AU7557" t="str">
            <v>Xã Phú Xuân</v>
          </cell>
        </row>
        <row r="7558">
          <cell r="AU7558" t="str">
            <v>Xã Phú Xuân</v>
          </cell>
        </row>
        <row r="7559">
          <cell r="AU7559" t="str">
            <v>Xã Phú Xuân</v>
          </cell>
        </row>
        <row r="7560">
          <cell r="AU7560" t="str">
            <v>Xã Phú Xuân</v>
          </cell>
        </row>
        <row r="7561">
          <cell r="AU7561" t="str">
            <v>Xã Phú Xuân</v>
          </cell>
        </row>
        <row r="7562">
          <cell r="AU7562" t="str">
            <v>Xã Phú Xuyên</v>
          </cell>
        </row>
        <row r="7563">
          <cell r="AU7563" t="str">
            <v>Xã Phú Yên</v>
          </cell>
        </row>
        <row r="7564">
          <cell r="AU7564" t="str">
            <v>Xã Phú Yên</v>
          </cell>
        </row>
        <row r="7565">
          <cell r="AU7565" t="str">
            <v>Xã Phúc An</v>
          </cell>
        </row>
        <row r="7566">
          <cell r="AU7566" t="str">
            <v>Xã Phúc Chu</v>
          </cell>
        </row>
        <row r="7567">
          <cell r="AU7567" t="str">
            <v>Xã Phúc Do</v>
          </cell>
        </row>
        <row r="7568">
          <cell r="AU7568" t="str">
            <v>Xã Phúc Đồng</v>
          </cell>
        </row>
        <row r="7569">
          <cell r="AU7569" t="str">
            <v>Xã Phúc Đường</v>
          </cell>
        </row>
        <row r="7570">
          <cell r="AU7570" t="str">
            <v>Xã Phúc Hà</v>
          </cell>
        </row>
        <row r="7571">
          <cell r="AU7571" t="str">
            <v>Xã Phúc Hòa</v>
          </cell>
        </row>
        <row r="7572">
          <cell r="AU7572" t="str">
            <v>Xã Phúc Hòa</v>
          </cell>
        </row>
        <row r="7573">
          <cell r="AU7573" t="str">
            <v>Xã Phúc Khánh</v>
          </cell>
        </row>
        <row r="7574">
          <cell r="AU7574" t="str">
            <v>Xã Phúc Khánh</v>
          </cell>
        </row>
        <row r="7575">
          <cell r="AU7575" t="str">
            <v>Xã Phúc Khoa</v>
          </cell>
        </row>
        <row r="7576">
          <cell r="AU7576" t="str">
            <v>Xã Phúc Lai</v>
          </cell>
        </row>
        <row r="7577">
          <cell r="AU7577" t="str">
            <v>Xã Phúc Lâm</v>
          </cell>
        </row>
        <row r="7578">
          <cell r="AU7578" t="str">
            <v>Xã Phục Lễ</v>
          </cell>
        </row>
        <row r="7579">
          <cell r="AU7579" t="str">
            <v>Xã Phục Linh</v>
          </cell>
        </row>
        <row r="7580">
          <cell r="AU7580" t="str">
            <v>Xã Phúc Lộc</v>
          </cell>
        </row>
        <row r="7581">
          <cell r="AU7581" t="str">
            <v>Xã Phúc Lộc</v>
          </cell>
        </row>
        <row r="7582">
          <cell r="AU7582" t="str">
            <v>Xã Phúc Lợi</v>
          </cell>
        </row>
        <row r="7583">
          <cell r="AU7583" t="str">
            <v>Xã Phúc Lương</v>
          </cell>
        </row>
        <row r="7584">
          <cell r="AU7584" t="str">
            <v>Xã Phúc Ninh</v>
          </cell>
        </row>
        <row r="7585">
          <cell r="AU7585" t="str">
            <v>Xã Phúc Ninh</v>
          </cell>
        </row>
        <row r="7586">
          <cell r="AU7586" t="str">
            <v>Xã Phúc Sạn</v>
          </cell>
        </row>
        <row r="7587">
          <cell r="AU7587" t="str">
            <v>Xã Phúc Sen</v>
          </cell>
        </row>
        <row r="7588">
          <cell r="AU7588" t="str">
            <v>Xã Phúc Sơn</v>
          </cell>
        </row>
        <row r="7589">
          <cell r="AU7589" t="str">
            <v>Xã Phúc Sơn</v>
          </cell>
        </row>
        <row r="7590">
          <cell r="AU7590" t="str">
            <v>Xã Phúc Sơn</v>
          </cell>
        </row>
        <row r="7591">
          <cell r="AU7591" t="str">
            <v>Xã Phúc Sơn</v>
          </cell>
        </row>
        <row r="7592">
          <cell r="AU7592" t="str">
            <v>Xã Phúc Tân</v>
          </cell>
        </row>
        <row r="7593">
          <cell r="AU7593" t="str">
            <v>Xã Phúc Than</v>
          </cell>
        </row>
        <row r="7594">
          <cell r="AU7594" t="str">
            <v>Xã Phúc Thắng</v>
          </cell>
        </row>
        <row r="7595">
          <cell r="AU7595" t="str">
            <v>Xã Phúc Thành</v>
          </cell>
        </row>
        <row r="7596">
          <cell r="AU7596" t="str">
            <v>Xã Phúc Thành</v>
          </cell>
        </row>
        <row r="7597">
          <cell r="AU7597" t="str">
            <v>Xã Phúc Thành A</v>
          </cell>
        </row>
        <row r="7598">
          <cell r="AU7598" t="str">
            <v>Xã Phúc Thành B</v>
          </cell>
        </row>
        <row r="7599">
          <cell r="AU7599" t="str">
            <v>Xã Phúc Thịnh</v>
          </cell>
        </row>
        <row r="7600">
          <cell r="AU7600" t="str">
            <v>Xã Phúc Thịnh</v>
          </cell>
        </row>
        <row r="7601">
          <cell r="AU7601" t="str">
            <v>Xã Phúc Thọ</v>
          </cell>
        </row>
        <row r="7602">
          <cell r="AU7602" t="str">
            <v>Xã Phúc Thọ</v>
          </cell>
        </row>
        <row r="7603">
          <cell r="AU7603" t="str">
            <v>Xã Phúc Thuận</v>
          </cell>
        </row>
        <row r="7604">
          <cell r="AU7604" t="str">
            <v>Xã Phúc Tiến</v>
          </cell>
        </row>
        <row r="7605">
          <cell r="AU7605" t="str">
            <v>Xã Phúc Tiến</v>
          </cell>
        </row>
        <row r="7606">
          <cell r="AU7606" t="str">
            <v>Xã Phúc Trạch</v>
          </cell>
        </row>
        <row r="7607">
          <cell r="AU7607" t="str">
            <v>Xã Phúc Trạch</v>
          </cell>
        </row>
        <row r="7608">
          <cell r="AU7608" t="str">
            <v>Xã Phúc Trìu</v>
          </cell>
        </row>
        <row r="7609">
          <cell r="AU7609" t="str">
            <v>Xã Phúc Tuy</v>
          </cell>
        </row>
        <row r="7610">
          <cell r="AU7610" t="str">
            <v>Xã Phúc ứng</v>
          </cell>
        </row>
        <row r="7611">
          <cell r="AU7611" t="str">
            <v>Xã Phúc Xuân</v>
          </cell>
        </row>
        <row r="7612">
          <cell r="AU7612" t="str">
            <v>Xã Phúc Yên</v>
          </cell>
        </row>
        <row r="7613">
          <cell r="AU7613" t="str">
            <v>Xã Phụng Châu</v>
          </cell>
        </row>
        <row r="7614">
          <cell r="AU7614" t="str">
            <v>Xã Phùng Chí Kiên</v>
          </cell>
        </row>
        <row r="7615">
          <cell r="AU7615" t="str">
            <v>Xã Phụng Công</v>
          </cell>
        </row>
        <row r="7616">
          <cell r="AU7616" t="str">
            <v>Xã Phùng Giáo</v>
          </cell>
        </row>
        <row r="7617">
          <cell r="AU7617" t="str">
            <v>Xã Phụng Hiệp</v>
          </cell>
        </row>
        <row r="7618">
          <cell r="AU7618" t="str">
            <v>Xã Phùng Hưng</v>
          </cell>
        </row>
        <row r="7619">
          <cell r="AU7619" t="str">
            <v>Xã Phùng Minh</v>
          </cell>
        </row>
        <row r="7620">
          <cell r="AU7620" t="str">
            <v>Xã Phụng Thượng</v>
          </cell>
        </row>
        <row r="7621">
          <cell r="AU7621" t="str">
            <v>Xã Phùng Xá</v>
          </cell>
        </row>
        <row r="7622">
          <cell r="AU7622" t="str">
            <v>Xã Phùng Xá</v>
          </cell>
        </row>
        <row r="7623">
          <cell r="AU7623" t="str">
            <v>Xã Phùng Xá</v>
          </cell>
        </row>
        <row r="7624">
          <cell r="AU7624" t="str">
            <v>Xã Phước An</v>
          </cell>
        </row>
        <row r="7625">
          <cell r="AU7625" t="str">
            <v>Xã Phước An</v>
          </cell>
        </row>
        <row r="7626">
          <cell r="AU7626" t="str">
            <v>Xã Phước An</v>
          </cell>
        </row>
        <row r="7627">
          <cell r="AU7627" t="str">
            <v>Xã Phước Bình</v>
          </cell>
        </row>
        <row r="7628">
          <cell r="AU7628" t="str">
            <v>Xã Phước Bình</v>
          </cell>
        </row>
        <row r="7629">
          <cell r="AU7629" t="str">
            <v>Xã Phước Cát 1</v>
          </cell>
        </row>
        <row r="7630">
          <cell r="AU7630" t="str">
            <v>Xã Phước Cát 2</v>
          </cell>
        </row>
        <row r="7631">
          <cell r="AU7631" t="str">
            <v>Xã Phước Chánh</v>
          </cell>
        </row>
        <row r="7632">
          <cell r="AU7632" t="str">
            <v>Xã Phước Chỉ</v>
          </cell>
        </row>
        <row r="7633">
          <cell r="AU7633" t="str">
            <v>Xã Phước Chiến</v>
          </cell>
        </row>
        <row r="7634">
          <cell r="AU7634" t="str">
            <v>Xã Phước Chính</v>
          </cell>
        </row>
        <row r="7635">
          <cell r="AU7635" t="str">
            <v>Xã Phước Công</v>
          </cell>
        </row>
        <row r="7636">
          <cell r="AU7636" t="str">
            <v>Xã Phước Đại</v>
          </cell>
        </row>
        <row r="7637">
          <cell r="AU7637" t="str">
            <v>Xã Phước Diêm</v>
          </cell>
        </row>
        <row r="7638">
          <cell r="AU7638" t="str">
            <v>Xã Phước Diêm</v>
          </cell>
        </row>
        <row r="7639">
          <cell r="AU7639" t="str">
            <v>Xã Phước Dinh</v>
          </cell>
        </row>
        <row r="7640">
          <cell r="AU7640" t="str">
            <v>Xã Phước Dinh</v>
          </cell>
        </row>
        <row r="7641">
          <cell r="AU7641" t="str">
            <v>Xã Phước Đông</v>
          </cell>
        </row>
        <row r="7642">
          <cell r="AU7642" t="str">
            <v>Xã Phước Đông</v>
          </cell>
        </row>
        <row r="7643">
          <cell r="AU7643" t="str">
            <v>Xã Phước Đồng</v>
          </cell>
        </row>
        <row r="7644">
          <cell r="AU7644" t="str">
            <v>Xã Phước Đức</v>
          </cell>
        </row>
        <row r="7645">
          <cell r="AU7645" t="str">
            <v>Xã Phước Gia</v>
          </cell>
        </row>
        <row r="7646">
          <cell r="AU7646" t="str">
            <v>Xã Phước Hà</v>
          </cell>
        </row>
        <row r="7647">
          <cell r="AU7647" t="str">
            <v>Xã Phước Hà</v>
          </cell>
        </row>
        <row r="7648">
          <cell r="AU7648" t="str">
            <v>Xã Phước Hải</v>
          </cell>
        </row>
        <row r="7649">
          <cell r="AU7649" t="str">
            <v>Xã Phước Hảo</v>
          </cell>
        </row>
        <row r="7650">
          <cell r="AU7650" t="str">
            <v>Xã Phước Hậu</v>
          </cell>
        </row>
        <row r="7651">
          <cell r="AU7651" t="str">
            <v>Xã Phước Hậu</v>
          </cell>
        </row>
        <row r="7652">
          <cell r="AU7652" t="str">
            <v>Xã Phứơc Hậu</v>
          </cell>
        </row>
        <row r="7653">
          <cell r="AU7653" t="str">
            <v>Xã Phước Hiệp</v>
          </cell>
        </row>
        <row r="7654">
          <cell r="AU7654" t="str">
            <v>Xã Phước Hiệp</v>
          </cell>
        </row>
        <row r="7655">
          <cell r="AU7655" t="str">
            <v>Xã Phước Hiệp</v>
          </cell>
        </row>
        <row r="7656">
          <cell r="AU7656" t="str">
            <v>Xã Phước Hiệp</v>
          </cell>
        </row>
        <row r="7657">
          <cell r="AU7657" t="str">
            <v>Xã Phước Hoà</v>
          </cell>
        </row>
        <row r="7658">
          <cell r="AU7658" t="str">
            <v>Xã Phước Hoà</v>
          </cell>
        </row>
        <row r="7659">
          <cell r="AU7659" t="str">
            <v>Xã Phước Hoà</v>
          </cell>
        </row>
        <row r="7660">
          <cell r="AU7660" t="str">
            <v>Xã Phước Hòa</v>
          </cell>
        </row>
        <row r="7661">
          <cell r="AU7661" t="str">
            <v>Xã Phước Hòa</v>
          </cell>
        </row>
        <row r="7662">
          <cell r="AU7662" t="str">
            <v>Xã Phước Hội</v>
          </cell>
        </row>
        <row r="7663">
          <cell r="AU7663" t="str">
            <v>Xã Phước Hưng</v>
          </cell>
        </row>
        <row r="7664">
          <cell r="AU7664" t="str">
            <v>Xã Phước Hưng</v>
          </cell>
        </row>
        <row r="7665">
          <cell r="AU7665" t="str">
            <v>Xã Phước Hưng</v>
          </cell>
        </row>
        <row r="7666">
          <cell r="AU7666" t="str">
            <v>Xã Phước Hưng</v>
          </cell>
        </row>
        <row r="7667">
          <cell r="AU7667" t="str">
            <v>Xã Phước Hữu</v>
          </cell>
        </row>
        <row r="7668">
          <cell r="AU7668" t="str">
            <v>Xã Phước Kháng</v>
          </cell>
        </row>
        <row r="7669">
          <cell r="AU7669" t="str">
            <v>Xã Phước Khánh</v>
          </cell>
        </row>
        <row r="7670">
          <cell r="AU7670" t="str">
            <v>Xã Phước Kiển</v>
          </cell>
        </row>
        <row r="7671">
          <cell r="AU7671" t="str">
            <v>Xã Phước Kim</v>
          </cell>
        </row>
        <row r="7672">
          <cell r="AU7672" t="str">
            <v>Xã Phước Lại</v>
          </cell>
        </row>
        <row r="7673">
          <cell r="AU7673" t="str">
            <v>Xã Phước Lâm</v>
          </cell>
        </row>
        <row r="7674">
          <cell r="AU7674" t="str">
            <v>Xã Phước Lập</v>
          </cell>
        </row>
        <row r="7675">
          <cell r="AU7675" t="str">
            <v>Xã Phước Lộc</v>
          </cell>
        </row>
        <row r="7676">
          <cell r="AU7676" t="str">
            <v>Xã Phước Lộc</v>
          </cell>
        </row>
        <row r="7677">
          <cell r="AU7677" t="str">
            <v>Xã Phước Lộc</v>
          </cell>
        </row>
        <row r="7678">
          <cell r="AU7678" t="str">
            <v>Xã Phước Lộc</v>
          </cell>
        </row>
        <row r="7679">
          <cell r="AU7679" t="str">
            <v>Xã Phước Lợi</v>
          </cell>
        </row>
        <row r="7680">
          <cell r="AU7680" t="str">
            <v>Xã Phước Long</v>
          </cell>
        </row>
        <row r="7681">
          <cell r="AU7681" t="str">
            <v>Xã Phước Long</v>
          </cell>
        </row>
        <row r="7682">
          <cell r="AU7682" t="str">
            <v>Xã Phước Long Thọ</v>
          </cell>
        </row>
        <row r="7683">
          <cell r="AU7683" t="str">
            <v>Xã Phước Lưu</v>
          </cell>
        </row>
        <row r="7684">
          <cell r="AU7684" t="str">
            <v>Xã Phước Lý</v>
          </cell>
        </row>
        <row r="7685">
          <cell r="AU7685" t="str">
            <v>Xã Phước Minh</v>
          </cell>
        </row>
        <row r="7686">
          <cell r="AU7686" t="str">
            <v>Xã Phước Minh</v>
          </cell>
        </row>
        <row r="7687">
          <cell r="AU7687" t="str">
            <v>Xã Phước Minh</v>
          </cell>
        </row>
        <row r="7688">
          <cell r="AU7688" t="str">
            <v>Xã Phước Minh</v>
          </cell>
        </row>
        <row r="7689">
          <cell r="AU7689" t="str">
            <v>Xã Phước Mỹ</v>
          </cell>
        </row>
        <row r="7690">
          <cell r="AU7690" t="str">
            <v>Xã Phước Mỹ</v>
          </cell>
        </row>
        <row r="7691">
          <cell r="AU7691" t="str">
            <v>Xã Phước Mỹ Trung</v>
          </cell>
        </row>
        <row r="7692">
          <cell r="AU7692" t="str">
            <v>Xã Phước Nam</v>
          </cell>
        </row>
        <row r="7693">
          <cell r="AU7693" t="str">
            <v>Xã Phước Nam</v>
          </cell>
        </row>
        <row r="7694">
          <cell r="AU7694" t="str">
            <v>Xã Phước Năng</v>
          </cell>
        </row>
        <row r="7695">
          <cell r="AU7695" t="str">
            <v>Xã Phước Nghĩa</v>
          </cell>
        </row>
        <row r="7696">
          <cell r="AU7696" t="str">
            <v>Xã Phước Ninh</v>
          </cell>
        </row>
        <row r="7697">
          <cell r="AU7697" t="str">
            <v>Xã Phước Ninh</v>
          </cell>
        </row>
        <row r="7698">
          <cell r="AU7698" t="str">
            <v>Xã Phước Ninh</v>
          </cell>
        </row>
        <row r="7699">
          <cell r="AU7699" t="str">
            <v>Xã Phước Quang</v>
          </cell>
        </row>
        <row r="7700">
          <cell r="AU7700" t="str">
            <v>Xã Phước Sang</v>
          </cell>
        </row>
        <row r="7701">
          <cell r="AU7701" t="str">
            <v>Xã Phước Sơn</v>
          </cell>
        </row>
        <row r="7702">
          <cell r="AU7702" t="str">
            <v>Xã Phước Sơn</v>
          </cell>
        </row>
        <row r="7703">
          <cell r="AU7703" t="str">
            <v>Xã Phước Sơn</v>
          </cell>
        </row>
        <row r="7704">
          <cell r="AU7704" t="str">
            <v>Xã Phước Tân</v>
          </cell>
        </row>
        <row r="7705">
          <cell r="AU7705" t="str">
            <v>Xã Phước Tân</v>
          </cell>
        </row>
        <row r="7706">
          <cell r="AU7706" t="str">
            <v>Xã Phước Tân</v>
          </cell>
        </row>
        <row r="7707">
          <cell r="AU7707" t="str">
            <v>Xã Phước Tân</v>
          </cell>
        </row>
        <row r="7708">
          <cell r="AU7708" t="str">
            <v>Xã Phước Tân</v>
          </cell>
        </row>
        <row r="7709">
          <cell r="AU7709" t="str">
            <v>Xã Phước Tân</v>
          </cell>
        </row>
        <row r="7710">
          <cell r="AU7710" t="str">
            <v>Xã Phước Tân Hưng</v>
          </cell>
        </row>
        <row r="7711">
          <cell r="AU7711" t="str">
            <v>Xã Phước Thái</v>
          </cell>
        </row>
        <row r="7712">
          <cell r="AU7712" t="str">
            <v>Xã Phước Thái</v>
          </cell>
        </row>
        <row r="7713">
          <cell r="AU7713" t="str">
            <v>Xã Phước Thắng</v>
          </cell>
        </row>
        <row r="7714">
          <cell r="AU7714" t="str">
            <v>Xã Phước Thắng</v>
          </cell>
        </row>
        <row r="7715">
          <cell r="AU7715" t="str">
            <v>Xã Phước Thành</v>
          </cell>
        </row>
        <row r="7716">
          <cell r="AU7716" t="str">
            <v>Xã Phước Thành</v>
          </cell>
        </row>
        <row r="7717">
          <cell r="AU7717" t="str">
            <v>Xã Phước Thành</v>
          </cell>
        </row>
        <row r="7718">
          <cell r="AU7718" t="str">
            <v>Xã Phước Thạnh</v>
          </cell>
        </row>
        <row r="7719">
          <cell r="AU7719" t="str">
            <v>Xã Phước Thạnh</v>
          </cell>
        </row>
        <row r="7720">
          <cell r="AU7720" t="str">
            <v>Xã Phước Thạnh</v>
          </cell>
        </row>
        <row r="7721">
          <cell r="AU7721" t="str">
            <v>Xã Phước Thể</v>
          </cell>
        </row>
        <row r="7722">
          <cell r="AU7722" t="str">
            <v>Xã Phước Thiền</v>
          </cell>
        </row>
        <row r="7723">
          <cell r="AU7723" t="str">
            <v>Xã Phước Thiện</v>
          </cell>
        </row>
        <row r="7724">
          <cell r="AU7724" t="str">
            <v>Xã Phước Thuận</v>
          </cell>
        </row>
        <row r="7725">
          <cell r="AU7725" t="str">
            <v>Xã Phước Thuận</v>
          </cell>
        </row>
        <row r="7726">
          <cell r="AU7726" t="str">
            <v>Xã Phước Thuận</v>
          </cell>
        </row>
        <row r="7727">
          <cell r="AU7727" t="str">
            <v>Xã Phước Tiến</v>
          </cell>
        </row>
        <row r="7728">
          <cell r="AU7728" t="str">
            <v>Xã Phước Tín</v>
          </cell>
        </row>
        <row r="7729">
          <cell r="AU7729" t="str">
            <v>Xã Phước Tỉnh</v>
          </cell>
        </row>
        <row r="7730">
          <cell r="AU7730" t="str">
            <v>Xã Phước Trà</v>
          </cell>
        </row>
        <row r="7731">
          <cell r="AU7731" t="str">
            <v>Xã Phước Trạch</v>
          </cell>
        </row>
        <row r="7732">
          <cell r="AU7732" t="str">
            <v>Xã Phước Trung</v>
          </cell>
        </row>
        <row r="7733">
          <cell r="AU7733" t="str">
            <v>Xã Phước Trung</v>
          </cell>
        </row>
        <row r="7734">
          <cell r="AU7734" t="str">
            <v>Xã Phước Tuy</v>
          </cell>
        </row>
        <row r="7735">
          <cell r="AU7735" t="str">
            <v>Xã Phước Tuy</v>
          </cell>
        </row>
        <row r="7736">
          <cell r="AU7736" t="str">
            <v>Xã Phước Vân</v>
          </cell>
        </row>
        <row r="7737">
          <cell r="AU7737" t="str">
            <v>Xã Phước Vinh</v>
          </cell>
        </row>
        <row r="7738">
          <cell r="AU7738" t="str">
            <v>Xã Phước Vinh</v>
          </cell>
        </row>
        <row r="7739">
          <cell r="AU7739" t="str">
            <v>Xã Phước Vĩnh Đông</v>
          </cell>
        </row>
        <row r="7740">
          <cell r="AU7740" t="str">
            <v>Xã Phước Vĩnh Tây</v>
          </cell>
        </row>
        <row r="7741">
          <cell r="AU7741" t="str">
            <v>Xã Phước Xuân</v>
          </cell>
        </row>
        <row r="7742">
          <cell r="AU7742" t="str">
            <v>Xã Phương Bình</v>
          </cell>
        </row>
        <row r="7743">
          <cell r="AU7743" t="str">
            <v>Xã Phượng Cách</v>
          </cell>
        </row>
        <row r="7744">
          <cell r="AU7744" t="str">
            <v>Xã Phương Chiểu</v>
          </cell>
        </row>
        <row r="7745">
          <cell r="AU7745" t="str">
            <v>Xã Phương Công</v>
          </cell>
        </row>
        <row r="7746">
          <cell r="AU7746" t="str">
            <v>Xã Phương Điền</v>
          </cell>
        </row>
        <row r="7747">
          <cell r="AU7747" t="str">
            <v>Xã Phương Đình</v>
          </cell>
        </row>
        <row r="7748">
          <cell r="AU7748" t="str">
            <v>Xã Phương Định</v>
          </cell>
        </row>
        <row r="7749">
          <cell r="AU7749" t="str">
            <v>Xã Phương Độ</v>
          </cell>
        </row>
        <row r="7750">
          <cell r="AU7750" t="str">
            <v>Xã Phương Độ</v>
          </cell>
        </row>
        <row r="7751">
          <cell r="AU7751" t="str">
            <v>Xã Phương Đông</v>
          </cell>
        </row>
        <row r="7752">
          <cell r="AU7752" t="str">
            <v>Xã Phượng Dực</v>
          </cell>
        </row>
        <row r="7753">
          <cell r="AU7753" t="str">
            <v>Xã Phương Giao</v>
          </cell>
        </row>
        <row r="7754">
          <cell r="AU7754" t="str">
            <v>Xã Phương Hải</v>
          </cell>
        </row>
        <row r="7755">
          <cell r="AU7755" t="str">
            <v>Xã Phượng Hoàng</v>
          </cell>
        </row>
        <row r="7756">
          <cell r="AU7756" t="str">
            <v>Xã Phương Hưng</v>
          </cell>
        </row>
        <row r="7757">
          <cell r="AU7757" t="str">
            <v>Xã Phương Khoan</v>
          </cell>
        </row>
        <row r="7758">
          <cell r="AU7758" t="str">
            <v>Xã Phượng Kỳ</v>
          </cell>
        </row>
        <row r="7759">
          <cell r="AU7759" t="str">
            <v>Xã Phượng Lâu</v>
          </cell>
        </row>
        <row r="7760">
          <cell r="AU7760" t="str">
            <v>Xã Phương Liễu</v>
          </cell>
        </row>
        <row r="7761">
          <cell r="AU7761" t="str">
            <v>Xã Phương Linh</v>
          </cell>
        </row>
        <row r="7762">
          <cell r="AU7762" t="str">
            <v>Xã Phương Lĩnh</v>
          </cell>
        </row>
        <row r="7763">
          <cell r="AU7763" t="str">
            <v>Xã Phượng Mao</v>
          </cell>
        </row>
        <row r="7764">
          <cell r="AU7764" t="str">
            <v>Xã Phượng Mao</v>
          </cell>
        </row>
        <row r="7765">
          <cell r="AU7765" t="str">
            <v>Xã Phương Mỹ</v>
          </cell>
        </row>
        <row r="7766">
          <cell r="AU7766" t="str">
            <v>Xã Phương Nam</v>
          </cell>
        </row>
        <row r="7767">
          <cell r="AU7767" t="str">
            <v>Xã Phượng Nghi</v>
          </cell>
        </row>
        <row r="7768">
          <cell r="AU7768" t="str">
            <v>Xã Phương Phú</v>
          </cell>
        </row>
        <row r="7769">
          <cell r="AU7769" t="str">
            <v>Xã Phương Sơn</v>
          </cell>
        </row>
        <row r="7770">
          <cell r="AU7770" t="str">
            <v>Xã Phượng Sơn</v>
          </cell>
        </row>
        <row r="7771">
          <cell r="AU7771" t="str">
            <v>Xã Phương Thạnh</v>
          </cell>
        </row>
        <row r="7772">
          <cell r="AU7772" t="str">
            <v>Xã Phương Thiện</v>
          </cell>
        </row>
        <row r="7773">
          <cell r="AU7773" t="str">
            <v>Xã Phương Thịnh</v>
          </cell>
        </row>
        <row r="7774">
          <cell r="AU7774" t="str">
            <v>Xã Phương Thịnh</v>
          </cell>
        </row>
        <row r="7775">
          <cell r="AU7775" t="str">
            <v>Xã Phương Tiến</v>
          </cell>
        </row>
        <row r="7776">
          <cell r="AU7776" t="str">
            <v>Xã Phượng Tiến</v>
          </cell>
        </row>
        <row r="7777">
          <cell r="AU7777" t="str">
            <v>Xã Phương Trà</v>
          </cell>
        </row>
        <row r="7778">
          <cell r="AU7778" t="str">
            <v>Xã Phương Trung</v>
          </cell>
        </row>
        <row r="7779">
          <cell r="AU7779" t="str">
            <v>Xã Phương Trung</v>
          </cell>
        </row>
        <row r="7780">
          <cell r="AU7780" t="str">
            <v>Xã Phương Tú</v>
          </cell>
        </row>
        <row r="7781">
          <cell r="AU7781" t="str">
            <v>Xã Phượng Vĩ</v>
          </cell>
        </row>
        <row r="7782">
          <cell r="AU7782" t="str">
            <v>Xã Phương Viên</v>
          </cell>
        </row>
        <row r="7783">
          <cell r="AU7783" t="str">
            <v>Xã Phương Viên</v>
          </cell>
        </row>
        <row r="7784">
          <cell r="AU7784" t="str">
            <v>Xã Phương Xá</v>
          </cell>
        </row>
        <row r="7785">
          <cell r="AU7785" t="str">
            <v>Xã Pi Toong</v>
          </cell>
        </row>
        <row r="7786">
          <cell r="AU7786" t="str">
            <v>Xã Piềng Vế</v>
          </cell>
        </row>
        <row r="7787">
          <cell r="AU7787" t="str">
            <v>Xã Pờ ê</v>
          </cell>
        </row>
        <row r="7788">
          <cell r="AU7788" t="str">
            <v>Xã Pô Kô</v>
          </cell>
        </row>
        <row r="7789">
          <cell r="AU7789" t="str">
            <v>Xã Pố Lồ</v>
          </cell>
        </row>
        <row r="7790">
          <cell r="AU7790" t="str">
            <v>Xã Pờ Ly Ngài</v>
          </cell>
        </row>
        <row r="7791">
          <cell r="AU7791" t="str">
            <v>Xã Pờ Tó</v>
          </cell>
        </row>
        <row r="7792">
          <cell r="AU7792" t="str">
            <v>Xã Pờ Y</v>
          </cell>
        </row>
        <row r="7793">
          <cell r="AU7793" t="str">
            <v>Xã Pơng Đrang</v>
          </cell>
        </row>
        <row r="7794">
          <cell r="AU7794" t="str">
            <v>Xã Pró</v>
          </cell>
        </row>
        <row r="7795">
          <cell r="AU7795" t="str">
            <v>Xã Pú Đao</v>
          </cell>
        </row>
        <row r="7796">
          <cell r="AU7796" t="str">
            <v>Xã Pú Hồng</v>
          </cell>
        </row>
        <row r="7797">
          <cell r="AU7797" t="str">
            <v>Xã Pú Nhi</v>
          </cell>
        </row>
        <row r="7798">
          <cell r="AU7798" t="str">
            <v>Xã Pù Nhi</v>
          </cell>
        </row>
        <row r="7799">
          <cell r="AU7799" t="str">
            <v>Xã Pú Nhung</v>
          </cell>
        </row>
        <row r="7800">
          <cell r="AU7800" t="str">
            <v>Xã Pú Pẩu</v>
          </cell>
        </row>
        <row r="7801">
          <cell r="AU7801" t="str">
            <v>Xã Pù Pin</v>
          </cell>
        </row>
        <row r="7802">
          <cell r="AU7802" t="str">
            <v>Xã Pu Sam Cáp</v>
          </cell>
        </row>
        <row r="7803">
          <cell r="AU7803" t="str">
            <v>Xã Púng Bánh</v>
          </cell>
        </row>
        <row r="7804">
          <cell r="AU7804" t="str">
            <v>Xã Púng Luông</v>
          </cell>
        </row>
        <row r="7805">
          <cell r="AU7805" t="str">
            <v>Xã Púng Tra</v>
          </cell>
        </row>
        <row r="7806">
          <cell r="AU7806" t="str">
            <v>Xã Quách Phẩm</v>
          </cell>
        </row>
        <row r="7807">
          <cell r="AU7807" t="str">
            <v>Xã Quách Phẩm Bắc</v>
          </cell>
        </row>
        <row r="7808">
          <cell r="AU7808" t="str">
            <v>Xã Quài Cang</v>
          </cell>
        </row>
        <row r="7809">
          <cell r="AU7809" t="str">
            <v>Xã Quài Nưa</v>
          </cell>
        </row>
        <row r="7810">
          <cell r="AU7810" t="str">
            <v>Xã Quài Tở</v>
          </cell>
        </row>
        <row r="7811">
          <cell r="AU7811" t="str">
            <v>Xã Quản Bạ</v>
          </cell>
        </row>
        <row r="7812">
          <cell r="AU7812" t="str">
            <v>Xã Quan Bản</v>
          </cell>
        </row>
        <row r="7813">
          <cell r="AU7813" t="str">
            <v>Xã Quân Bình</v>
          </cell>
        </row>
        <row r="7814">
          <cell r="AU7814" t="str">
            <v>Xã Quân Chu</v>
          </cell>
        </row>
        <row r="7815">
          <cell r="AU7815" t="str">
            <v>Xã Quân Khê</v>
          </cell>
        </row>
        <row r="7816">
          <cell r="AU7816" t="str">
            <v>Xã Quan Lạn</v>
          </cell>
        </row>
        <row r="7817">
          <cell r="AU7817" t="str">
            <v>Xã Quan Sơn</v>
          </cell>
        </row>
        <row r="7818">
          <cell r="AU7818" t="str">
            <v>Xã Quan Thần Sán</v>
          </cell>
        </row>
        <row r="7819">
          <cell r="AU7819" t="str">
            <v>Xã Quảng An</v>
          </cell>
        </row>
        <row r="7820">
          <cell r="AU7820" t="str">
            <v>Xã Quảng An</v>
          </cell>
        </row>
        <row r="7821">
          <cell r="AU7821" t="str">
            <v>Xã Quảng Bạch</v>
          </cell>
        </row>
        <row r="7822">
          <cell r="AU7822" t="str">
            <v>Xã Quảng Bị</v>
          </cell>
        </row>
        <row r="7823">
          <cell r="AU7823" t="str">
            <v>Xã Quang Bình</v>
          </cell>
        </row>
        <row r="7824">
          <cell r="AU7824" t="str">
            <v>Xã Quảng Bình</v>
          </cell>
        </row>
        <row r="7825">
          <cell r="AU7825" t="str">
            <v>Xã Quảng Cát</v>
          </cell>
        </row>
        <row r="7826">
          <cell r="AU7826" t="str">
            <v>Xã Quang Châu</v>
          </cell>
        </row>
        <row r="7827">
          <cell r="AU7827" t="str">
            <v>Xã Quảng Châu</v>
          </cell>
        </row>
        <row r="7828">
          <cell r="AU7828" t="str">
            <v>Xã Quảng Châu</v>
          </cell>
        </row>
        <row r="7829">
          <cell r="AU7829" t="str">
            <v>Xã Quảng Châu</v>
          </cell>
        </row>
        <row r="7830">
          <cell r="AU7830" t="str">
            <v>Xã Quang Chiểu</v>
          </cell>
        </row>
        <row r="7831">
          <cell r="AU7831" t="str">
            <v>Xã Quảng Chính</v>
          </cell>
        </row>
        <row r="7832">
          <cell r="AU7832" t="str">
            <v>Xã Quảng Chính</v>
          </cell>
        </row>
        <row r="7833">
          <cell r="AU7833" t="str">
            <v>Xã Quảng Chu</v>
          </cell>
        </row>
        <row r="7834">
          <cell r="AU7834" t="str">
            <v>Xã Quảng Công</v>
          </cell>
        </row>
        <row r="7835">
          <cell r="AU7835" t="str">
            <v>Xã Quảng Đại</v>
          </cell>
        </row>
        <row r="7836">
          <cell r="AU7836" t="str">
            <v>Xã Quảng Điền</v>
          </cell>
        </row>
        <row r="7837">
          <cell r="AU7837" t="str">
            <v>Xã Quảng Điền</v>
          </cell>
        </row>
        <row r="7838">
          <cell r="AU7838" t="str">
            <v>Xã Quảng Định</v>
          </cell>
        </row>
        <row r="7839">
          <cell r="AU7839" t="str">
            <v>Xã Quảng Đông</v>
          </cell>
        </row>
        <row r="7840">
          <cell r="AU7840" t="str">
            <v>Xã Quảng Đông</v>
          </cell>
        </row>
        <row r="7841">
          <cell r="AU7841" t="str">
            <v>Xã Quảng Đức</v>
          </cell>
        </row>
        <row r="7842">
          <cell r="AU7842" t="str">
            <v>Xã Quảng Đức</v>
          </cell>
        </row>
        <row r="7843">
          <cell r="AU7843" t="str">
            <v>Xã Quảng Giao</v>
          </cell>
        </row>
        <row r="7844">
          <cell r="AU7844" t="str">
            <v>Xã Quảng Hải</v>
          </cell>
        </row>
        <row r="7845">
          <cell r="AU7845" t="str">
            <v>Xã Quảng Hải</v>
          </cell>
        </row>
        <row r="7846">
          <cell r="AU7846" t="str">
            <v>Xã Quang Hán</v>
          </cell>
        </row>
        <row r="7847">
          <cell r="AU7847" t="str">
            <v>Xã Quang Hiến</v>
          </cell>
        </row>
        <row r="7848">
          <cell r="AU7848" t="str">
            <v>Xã Quảng Hiệp</v>
          </cell>
        </row>
        <row r="7849">
          <cell r="AU7849" t="str">
            <v>Xã Quảng Hoà</v>
          </cell>
        </row>
        <row r="7850">
          <cell r="AU7850" t="str">
            <v>Xã Quảng Hòa</v>
          </cell>
        </row>
        <row r="7851">
          <cell r="AU7851" t="str">
            <v>Xã Quảng Hòa</v>
          </cell>
        </row>
        <row r="7852">
          <cell r="AU7852" t="str">
            <v>Xã Quảng Hợp</v>
          </cell>
        </row>
        <row r="7853">
          <cell r="AU7853" t="str">
            <v>Xã Quảng Hợp</v>
          </cell>
        </row>
        <row r="7854">
          <cell r="AU7854" t="str">
            <v>Xã Quang Húc</v>
          </cell>
        </row>
        <row r="7855">
          <cell r="AU7855" t="str">
            <v>Xã Quang Hưng</v>
          </cell>
        </row>
        <row r="7856">
          <cell r="AU7856" t="str">
            <v>Xã Quang Hưng</v>
          </cell>
        </row>
        <row r="7857">
          <cell r="AU7857" t="str">
            <v>Xã Quang Hưng</v>
          </cell>
        </row>
        <row r="7858">
          <cell r="AU7858" t="str">
            <v>Xã Quang Hưng</v>
          </cell>
        </row>
        <row r="7859">
          <cell r="AU7859" t="str">
            <v>Xã Quảng Hùng</v>
          </cell>
        </row>
        <row r="7860">
          <cell r="AU7860" t="str">
            <v>Xã Quảng Hưng</v>
          </cell>
        </row>
        <row r="7861">
          <cell r="AU7861" t="str">
            <v>Xã Quảng Hưng</v>
          </cell>
        </row>
        <row r="7862">
          <cell r="AU7862" t="str">
            <v>Xã Quảng Hưng</v>
          </cell>
        </row>
        <row r="7863">
          <cell r="AU7863" t="str">
            <v>Xã Quang Huy</v>
          </cell>
        </row>
        <row r="7864">
          <cell r="AU7864" t="str">
            <v>Xã Quang Khải</v>
          </cell>
        </row>
        <row r="7865">
          <cell r="AU7865" t="str">
            <v>Xã Quảng Khê</v>
          </cell>
        </row>
        <row r="7866">
          <cell r="AU7866" t="str">
            <v>Xã Quảng Khê</v>
          </cell>
        </row>
        <row r="7867">
          <cell r="AU7867" t="str">
            <v>Xã Quảng Khê</v>
          </cell>
        </row>
        <row r="7868">
          <cell r="AU7868" t="str">
            <v>Xã Quang Kim</v>
          </cell>
        </row>
        <row r="7869">
          <cell r="AU7869" t="str">
            <v>Xã Quảng Kim</v>
          </cell>
        </row>
        <row r="7870">
          <cell r="AU7870" t="str">
            <v>Xã Quảng La</v>
          </cell>
        </row>
        <row r="7871">
          <cell r="AU7871" t="str">
            <v>Xã Quảng Lạc</v>
          </cell>
        </row>
        <row r="7872">
          <cell r="AU7872" t="str">
            <v>Xã Quảng Lạc</v>
          </cell>
        </row>
        <row r="7873">
          <cell r="AU7873" t="str">
            <v>Xã Quảng Lâm</v>
          </cell>
        </row>
        <row r="7874">
          <cell r="AU7874" t="str">
            <v>Xã Quảng Lâm</v>
          </cell>
        </row>
        <row r="7875">
          <cell r="AU7875" t="str">
            <v>Xã Quảng Lâm</v>
          </cell>
        </row>
        <row r="7876">
          <cell r="AU7876" t="str">
            <v>Xã Quang Lang</v>
          </cell>
        </row>
        <row r="7877">
          <cell r="AU7877" t="str">
            <v>Xã Quang Lãng</v>
          </cell>
        </row>
        <row r="7878">
          <cell r="AU7878" t="str">
            <v>Xã Quảng Lãng</v>
          </cell>
        </row>
        <row r="7879">
          <cell r="AU7879" t="str">
            <v>Xã Quảng Lập</v>
          </cell>
        </row>
        <row r="7880">
          <cell r="AU7880" t="str">
            <v>Xã Quang Lịch</v>
          </cell>
        </row>
        <row r="7881">
          <cell r="AU7881" t="str">
            <v>Xã Quảng Liên</v>
          </cell>
        </row>
        <row r="7882">
          <cell r="AU7882" t="str">
            <v>Xã Quảng Lĩnh</v>
          </cell>
        </row>
        <row r="7883">
          <cell r="AU7883" t="str">
            <v>Xã Quang Lộc</v>
          </cell>
        </row>
        <row r="7884">
          <cell r="AU7884" t="str">
            <v>Xã Quang Lộc</v>
          </cell>
        </row>
        <row r="7885">
          <cell r="AU7885" t="str">
            <v>Xã Quảng Lộc</v>
          </cell>
        </row>
        <row r="7886">
          <cell r="AU7886" t="str">
            <v>Xã Quảng Lộc</v>
          </cell>
        </row>
        <row r="7887">
          <cell r="AU7887" t="str">
            <v>Xã Quảng Lợi</v>
          </cell>
        </row>
        <row r="7888">
          <cell r="AU7888" t="str">
            <v>Xã Quảng Lợi</v>
          </cell>
        </row>
        <row r="7889">
          <cell r="AU7889" t="str">
            <v>Xã Quảng Lợi</v>
          </cell>
        </row>
        <row r="7890">
          <cell r="AU7890" t="str">
            <v>Xã Quang Long</v>
          </cell>
        </row>
        <row r="7891">
          <cell r="AU7891" t="str">
            <v>Xã Quảng Long</v>
          </cell>
        </row>
        <row r="7892">
          <cell r="AU7892" t="str">
            <v>Xã Quảng Long</v>
          </cell>
        </row>
        <row r="7893">
          <cell r="AU7893" t="str">
            <v>Xã Quảng Long</v>
          </cell>
        </row>
        <row r="7894">
          <cell r="AU7894" t="str">
            <v>Xã Quảng Lưu</v>
          </cell>
        </row>
        <row r="7895">
          <cell r="AU7895" t="str">
            <v>Xã Quảng Lưu</v>
          </cell>
        </row>
        <row r="7896">
          <cell r="AU7896" t="str">
            <v>Xã Quang Minh</v>
          </cell>
        </row>
        <row r="7897">
          <cell r="AU7897" t="str">
            <v>Xã Quang Minh</v>
          </cell>
        </row>
        <row r="7898">
          <cell r="AU7898" t="str">
            <v>Xã Quang Minh</v>
          </cell>
        </row>
        <row r="7899">
          <cell r="AU7899" t="str">
            <v>Xã Quang Minh</v>
          </cell>
        </row>
        <row r="7900">
          <cell r="AU7900" t="str">
            <v>Xã Quang Minh</v>
          </cell>
        </row>
        <row r="7901">
          <cell r="AU7901" t="str">
            <v>Xã Quang Minh</v>
          </cell>
        </row>
        <row r="7902">
          <cell r="AU7902" t="str">
            <v>Xã Quang Minh</v>
          </cell>
        </row>
        <row r="7903">
          <cell r="AU7903" t="str">
            <v>Xã Quảng Minh</v>
          </cell>
        </row>
        <row r="7904">
          <cell r="AU7904" t="str">
            <v>Xã Quảng Minh</v>
          </cell>
        </row>
        <row r="7905">
          <cell r="AU7905" t="str">
            <v>Xã Quảng Minh</v>
          </cell>
        </row>
        <row r="7906">
          <cell r="AU7906" t="str">
            <v>Xã Quảng Minh</v>
          </cell>
        </row>
        <row r="7907">
          <cell r="AU7907" t="str">
            <v>Xã Quảng Nạp</v>
          </cell>
        </row>
        <row r="7908">
          <cell r="AU7908" t="str">
            <v>Xã Quảng Ngãi</v>
          </cell>
        </row>
        <row r="7909">
          <cell r="AU7909" t="str">
            <v>Xã Quảng Ngần</v>
          </cell>
        </row>
        <row r="7910">
          <cell r="AU7910" t="str">
            <v>Xã Quảng Ngạn</v>
          </cell>
        </row>
        <row r="7911">
          <cell r="AU7911" t="str">
            <v>Xã Quảng Nghĩa</v>
          </cell>
        </row>
        <row r="7912">
          <cell r="AU7912" t="str">
            <v>Xã Quảng Nghiệp</v>
          </cell>
        </row>
        <row r="7913">
          <cell r="AU7913" t="str">
            <v>Xã Quảng Ngọc</v>
          </cell>
        </row>
        <row r="7914">
          <cell r="AU7914" t="str">
            <v>Xã Quảng Nguyên</v>
          </cell>
        </row>
        <row r="7915">
          <cell r="AU7915" t="str">
            <v>Xã Quảng Nham</v>
          </cell>
        </row>
        <row r="7916">
          <cell r="AU7916" t="str">
            <v>Xã Quảng Nhân</v>
          </cell>
        </row>
        <row r="7917">
          <cell r="AU7917" t="str">
            <v>Xã Quảng Ninh</v>
          </cell>
        </row>
        <row r="7918">
          <cell r="AU7918" t="str">
            <v>Xã Quang Phong</v>
          </cell>
        </row>
        <row r="7919">
          <cell r="AU7919" t="str">
            <v>Xã Quang Phong</v>
          </cell>
        </row>
        <row r="7920">
          <cell r="AU7920" t="str">
            <v>Xã Quảng Phong</v>
          </cell>
        </row>
        <row r="7921">
          <cell r="AU7921" t="str">
            <v>Xã Quảng Phong</v>
          </cell>
        </row>
        <row r="7922">
          <cell r="AU7922" t="str">
            <v>Xã Quảng Phong</v>
          </cell>
        </row>
        <row r="7923">
          <cell r="AU7923" t="str">
            <v>Xã Quang Phú</v>
          </cell>
        </row>
        <row r="7924">
          <cell r="AU7924" t="str">
            <v>Xã Quảng Phú</v>
          </cell>
        </row>
        <row r="7925">
          <cell r="AU7925" t="str">
            <v>Xã Quảng Phú</v>
          </cell>
        </row>
        <row r="7926">
          <cell r="AU7926" t="str">
            <v>Xã Quảng Phú</v>
          </cell>
        </row>
        <row r="7927">
          <cell r="AU7927" t="str">
            <v>Xã Quảng Phú</v>
          </cell>
        </row>
        <row r="7928">
          <cell r="AU7928" t="str">
            <v>Xã Quảng Phú</v>
          </cell>
        </row>
        <row r="7929">
          <cell r="AU7929" t="str">
            <v>Xã Quảng Phú</v>
          </cell>
        </row>
        <row r="7930">
          <cell r="AU7930" t="str">
            <v>Xã Quảng Phú Cầu</v>
          </cell>
        </row>
        <row r="7931">
          <cell r="AU7931" t="str">
            <v>Xã Quang Phục</v>
          </cell>
        </row>
        <row r="7932">
          <cell r="AU7932" t="str">
            <v>Xã Quang Phục</v>
          </cell>
        </row>
        <row r="7933">
          <cell r="AU7933" t="str">
            <v>Xã Quảng Phúc</v>
          </cell>
        </row>
        <row r="7934">
          <cell r="AU7934" t="str">
            <v>Xã Quảng Phúc</v>
          </cell>
        </row>
        <row r="7935">
          <cell r="AU7935" t="str">
            <v>Xã Quảng Phước</v>
          </cell>
        </row>
        <row r="7936">
          <cell r="AU7936" t="str">
            <v>Xã Quảng Phương</v>
          </cell>
        </row>
        <row r="7937">
          <cell r="AU7937" t="str">
            <v>Xã Quang Sơn</v>
          </cell>
        </row>
        <row r="7938">
          <cell r="AU7938" t="str">
            <v>Xã Quang Sơn</v>
          </cell>
        </row>
        <row r="7939">
          <cell r="AU7939" t="str">
            <v>Xã Quang Sơn</v>
          </cell>
        </row>
        <row r="7940">
          <cell r="AU7940" t="str">
            <v>Xã Quang Sơn</v>
          </cell>
        </row>
        <row r="7941">
          <cell r="AU7941" t="str">
            <v>Xã Quảng Sơn</v>
          </cell>
        </row>
        <row r="7942">
          <cell r="AU7942" t="str">
            <v>Xã Quảng Sơn</v>
          </cell>
        </row>
        <row r="7943">
          <cell r="AU7943" t="str">
            <v>Xã Quảng Sơn</v>
          </cell>
        </row>
        <row r="7944">
          <cell r="AU7944" t="str">
            <v>Xã Quảng Sơn</v>
          </cell>
        </row>
        <row r="7945">
          <cell r="AU7945" t="str">
            <v>Xã Quảng Tâm</v>
          </cell>
        </row>
        <row r="7946">
          <cell r="AU7946" t="str">
            <v>Xã Quảng Tâm</v>
          </cell>
        </row>
        <row r="7947">
          <cell r="AU7947" t="str">
            <v>Xã Quảng Tân</v>
          </cell>
        </row>
        <row r="7948">
          <cell r="AU7948" t="str">
            <v>Xã Quảng Tân</v>
          </cell>
        </row>
        <row r="7949">
          <cell r="AU7949" t="str">
            <v>Xã Quảng Tân</v>
          </cell>
        </row>
        <row r="7950">
          <cell r="AU7950" t="str">
            <v>Xã Quảng Tân</v>
          </cell>
        </row>
        <row r="7951">
          <cell r="AU7951" t="str">
            <v>Xã Quảng Tân</v>
          </cell>
        </row>
        <row r="7952">
          <cell r="AU7952" t="str">
            <v>Xã Quảng Thạch</v>
          </cell>
        </row>
        <row r="7953">
          <cell r="AU7953" t="str">
            <v>Xã Quảng Thạch</v>
          </cell>
        </row>
        <row r="7954">
          <cell r="AU7954" t="str">
            <v>Xã Quảng Thái</v>
          </cell>
        </row>
        <row r="7955">
          <cell r="AU7955" t="str">
            <v>Xã Quảng Thái</v>
          </cell>
        </row>
        <row r="7956">
          <cell r="AU7956" t="str">
            <v>Xã Quảng Thắng</v>
          </cell>
        </row>
        <row r="7957">
          <cell r="AU7957" t="str">
            <v>Xã Quảng Thắng</v>
          </cell>
        </row>
        <row r="7958">
          <cell r="AU7958" t="str">
            <v>Xã Quang Thành</v>
          </cell>
        </row>
        <row r="7959">
          <cell r="AU7959" t="str">
            <v>Xã Quang Thành</v>
          </cell>
        </row>
        <row r="7960">
          <cell r="AU7960" t="str">
            <v>Xã Quảng Thanh</v>
          </cell>
        </row>
        <row r="7961">
          <cell r="AU7961" t="str">
            <v>Xã Quảng Thanh</v>
          </cell>
        </row>
        <row r="7962">
          <cell r="AU7962" t="str">
            <v>Xã Quảng Thành</v>
          </cell>
        </row>
        <row r="7963">
          <cell r="AU7963" t="str">
            <v>Xã Quảng Thành</v>
          </cell>
        </row>
        <row r="7964">
          <cell r="AU7964" t="str">
            <v>Xã Quảng Thành</v>
          </cell>
        </row>
        <row r="7965">
          <cell r="AU7965" t="str">
            <v>Xã Quảng Thành</v>
          </cell>
        </row>
        <row r="7966">
          <cell r="AU7966" t="str">
            <v>Xã Quảng Thành</v>
          </cell>
        </row>
        <row r="7967">
          <cell r="AU7967" t="str">
            <v>Xã Quang Thiện</v>
          </cell>
        </row>
        <row r="7968">
          <cell r="AU7968" t="str">
            <v>Xã Quang Thịnh</v>
          </cell>
        </row>
        <row r="7969">
          <cell r="AU7969" t="str">
            <v>Xã Quảng Thịnh</v>
          </cell>
        </row>
        <row r="7970">
          <cell r="AU7970" t="str">
            <v>Xã Quảng Thịnh</v>
          </cell>
        </row>
        <row r="7971">
          <cell r="AU7971" t="str">
            <v>Xã Quảng Thọ</v>
          </cell>
        </row>
        <row r="7972">
          <cell r="AU7972" t="str">
            <v>Xã Quảng Thọ</v>
          </cell>
        </row>
        <row r="7973">
          <cell r="AU7973" t="str">
            <v>Xã Quảng Thọ</v>
          </cell>
        </row>
        <row r="7974">
          <cell r="AU7974" t="str">
            <v>Xã Quang Thuận</v>
          </cell>
        </row>
        <row r="7975">
          <cell r="AU7975" t="str">
            <v>Xã Quảng Thuận</v>
          </cell>
        </row>
        <row r="7976">
          <cell r="AU7976" t="str">
            <v>Xã Quảng Thủy</v>
          </cell>
        </row>
        <row r="7977">
          <cell r="AU7977" t="str">
            <v>Xã Quang Tiến</v>
          </cell>
        </row>
        <row r="7978">
          <cell r="AU7978" t="str">
            <v>Xã Quang Tiến</v>
          </cell>
        </row>
        <row r="7979">
          <cell r="AU7979" t="str">
            <v>Xã Quảng Tiên</v>
          </cell>
        </row>
        <row r="7980">
          <cell r="AU7980" t="str">
            <v>Xã Quảng Tiến</v>
          </cell>
        </row>
        <row r="7981">
          <cell r="AU7981" t="str">
            <v>Xã Quảng Tiến</v>
          </cell>
        </row>
        <row r="7982">
          <cell r="AU7982" t="str">
            <v>Xã Quảng Tiến</v>
          </cell>
        </row>
        <row r="7983">
          <cell r="AU7983" t="str">
            <v>Xã Quảng Tiến</v>
          </cell>
        </row>
        <row r="7984">
          <cell r="AU7984" t="str">
            <v>Xã Quảng Tín</v>
          </cell>
        </row>
        <row r="7985">
          <cell r="AU7985" t="str">
            <v>Xã Quảng Trạch</v>
          </cell>
        </row>
        <row r="7986">
          <cell r="AU7986" t="str">
            <v>Xã Quảng Trị</v>
          </cell>
        </row>
        <row r="7987">
          <cell r="AU7987" t="str">
            <v>Xã Quang Trọng</v>
          </cell>
        </row>
        <row r="7988">
          <cell r="AU7988" t="str">
            <v>Xã Quảng Trực</v>
          </cell>
        </row>
        <row r="7989">
          <cell r="AU7989" t="str">
            <v>Xã Quảng Trực</v>
          </cell>
        </row>
        <row r="7990">
          <cell r="AU7990" t="str">
            <v>Xã Quang Trung</v>
          </cell>
        </row>
        <row r="7991">
          <cell r="AU7991" t="str">
            <v>Xã Quang Trung</v>
          </cell>
        </row>
        <row r="7992">
          <cell r="AU7992" t="str">
            <v>Xã Quang Trung</v>
          </cell>
        </row>
        <row r="7993">
          <cell r="AU7993" t="str">
            <v>Xã Quang Trung</v>
          </cell>
        </row>
        <row r="7994">
          <cell r="AU7994" t="str">
            <v>Xã Quang Trung</v>
          </cell>
        </row>
        <row r="7995">
          <cell r="AU7995" t="str">
            <v>Xã Quang Trung</v>
          </cell>
        </row>
        <row r="7996">
          <cell r="AU7996" t="str">
            <v>Xã Quang Trung</v>
          </cell>
        </row>
        <row r="7997">
          <cell r="AU7997" t="str">
            <v>Xã Quang Trung</v>
          </cell>
        </row>
        <row r="7998">
          <cell r="AU7998" t="str">
            <v>Xã Quang Trung</v>
          </cell>
        </row>
        <row r="7999">
          <cell r="AU7999" t="str">
            <v>Xã Quang Trung</v>
          </cell>
        </row>
        <row r="8000">
          <cell r="AU8000" t="str">
            <v>Xã Quang Trung</v>
          </cell>
        </row>
        <row r="8001">
          <cell r="AU8001" t="str">
            <v>Xã Quang Trung</v>
          </cell>
        </row>
        <row r="8002">
          <cell r="AU8002" t="str">
            <v>Xã Quảng Trung</v>
          </cell>
        </row>
        <row r="8003">
          <cell r="AU8003" t="str">
            <v>Xã Quảng Trung</v>
          </cell>
        </row>
        <row r="8004">
          <cell r="AU8004" t="str">
            <v>Xã Quảng Trung</v>
          </cell>
        </row>
        <row r="8005">
          <cell r="AU8005" t="str">
            <v>Xã Quảng Trường</v>
          </cell>
        </row>
        <row r="8006">
          <cell r="AU8006" t="str">
            <v>Xã Quảng Trường</v>
          </cell>
        </row>
        <row r="8007">
          <cell r="AU8007" t="str">
            <v>Xã Quảng Tùng</v>
          </cell>
        </row>
        <row r="8008">
          <cell r="AU8008" t="str">
            <v>Xã Quảng Văn</v>
          </cell>
        </row>
        <row r="8009">
          <cell r="AU8009" t="str">
            <v>Xã Quảng Văn</v>
          </cell>
        </row>
        <row r="8010">
          <cell r="AU8010" t="str">
            <v>Xã Quang Vinh</v>
          </cell>
        </row>
        <row r="8011">
          <cell r="AU8011" t="str">
            <v>Xã Quang Vinh</v>
          </cell>
        </row>
        <row r="8012">
          <cell r="AU8012" t="str">
            <v>Xã Quảng Vinh</v>
          </cell>
        </row>
        <row r="8013">
          <cell r="AU8013" t="str">
            <v>Xã Quảng Vinh</v>
          </cell>
        </row>
        <row r="8014">
          <cell r="AU8014" t="str">
            <v>Xã Quảng Vọng</v>
          </cell>
        </row>
        <row r="8015">
          <cell r="AU8015" t="str">
            <v>Xã Quảng Xuân</v>
          </cell>
        </row>
        <row r="8016">
          <cell r="AU8016" t="str">
            <v>Xã Quang Yên</v>
          </cell>
        </row>
        <row r="8017">
          <cell r="AU8017" t="str">
            <v>Xã Quảng Yên</v>
          </cell>
        </row>
        <row r="8018">
          <cell r="AU8018" t="str">
            <v>Xã Quất Động</v>
          </cell>
        </row>
        <row r="8019">
          <cell r="AU8019" t="str">
            <v>Xã Quất Lưu</v>
          </cell>
        </row>
        <row r="8020">
          <cell r="AU8020" t="str">
            <v>Xã Quế An</v>
          </cell>
        </row>
        <row r="8021">
          <cell r="AU8021" t="str">
            <v>Xã Quế Bình</v>
          </cell>
        </row>
        <row r="8022">
          <cell r="AU8022" t="str">
            <v>Xã Quế Châu</v>
          </cell>
        </row>
        <row r="8023">
          <cell r="AU8023" t="str">
            <v>Xã Quế Cường</v>
          </cell>
        </row>
        <row r="8024">
          <cell r="AU8024" t="str">
            <v>Xã Quế Hiệp</v>
          </cell>
        </row>
        <row r="8025">
          <cell r="AU8025" t="str">
            <v>Xã Quế Lâm</v>
          </cell>
        </row>
        <row r="8026">
          <cell r="AU8026" t="str">
            <v>Xã Quế Lâm</v>
          </cell>
        </row>
        <row r="8027">
          <cell r="AU8027" t="str">
            <v>Xã Quế Lộc</v>
          </cell>
        </row>
        <row r="8028">
          <cell r="AU8028" t="str">
            <v>Xã Quế Long</v>
          </cell>
        </row>
        <row r="8029">
          <cell r="AU8029" t="str">
            <v>Xã Quế Lưu</v>
          </cell>
        </row>
        <row r="8030">
          <cell r="AU8030" t="str">
            <v>Xã Quế Minh</v>
          </cell>
        </row>
        <row r="8031">
          <cell r="AU8031" t="str">
            <v>Xã Quê Mỹ Thạnh</v>
          </cell>
        </row>
        <row r="8032">
          <cell r="AU8032" t="str">
            <v>Xã Quế Nham</v>
          </cell>
        </row>
        <row r="8033">
          <cell r="AU8033" t="str">
            <v>Xã Quế Ninh</v>
          </cell>
        </row>
        <row r="8034">
          <cell r="AU8034" t="str">
            <v>Xã Quế Phong</v>
          </cell>
        </row>
        <row r="8035">
          <cell r="AU8035" t="str">
            <v>Xã Quế Phú</v>
          </cell>
        </row>
        <row r="8036">
          <cell r="AU8036" t="str">
            <v>Xã Quế Phước</v>
          </cell>
        </row>
        <row r="8037">
          <cell r="AU8037" t="str">
            <v>Xã Quế Sơn</v>
          </cell>
        </row>
        <row r="8038">
          <cell r="AU8038" t="str">
            <v>Xã Quế Sơn</v>
          </cell>
        </row>
        <row r="8039">
          <cell r="AU8039" t="str">
            <v>Xã Quế Tân</v>
          </cell>
        </row>
        <row r="8040">
          <cell r="AU8040" t="str">
            <v>Xã Quế Thọ</v>
          </cell>
        </row>
        <row r="8041">
          <cell r="AU8041" t="str">
            <v>Xã Quế Thuận</v>
          </cell>
        </row>
        <row r="8042">
          <cell r="AU8042" t="str">
            <v>Xã Quế Trung</v>
          </cell>
        </row>
        <row r="8043">
          <cell r="AU8043" t="str">
            <v>Xã Quế Xuân 1</v>
          </cell>
        </row>
        <row r="8044">
          <cell r="AU8044" t="str">
            <v>Xã Quế Xuân 2</v>
          </cell>
        </row>
        <row r="8045">
          <cell r="AU8045" t="str">
            <v>Xã Qui Đức</v>
          </cell>
        </row>
        <row r="8046">
          <cell r="AU8046" t="str">
            <v>Xã Qui Hướng</v>
          </cell>
        </row>
        <row r="8047">
          <cell r="AU8047" t="str">
            <v>Xã Qúi Lộc</v>
          </cell>
        </row>
        <row r="8048">
          <cell r="AU8048" t="str">
            <v>Xã Quí Quân</v>
          </cell>
        </row>
        <row r="8049">
          <cell r="AU8049" t="str">
            <v>Xã Quốc Dân</v>
          </cell>
        </row>
        <row r="8050">
          <cell r="AU8050" t="str">
            <v>Xã Quốc Khánh</v>
          </cell>
        </row>
        <row r="8051">
          <cell r="AU8051" t="str">
            <v>Xã Quốc Oai</v>
          </cell>
        </row>
        <row r="8052">
          <cell r="AU8052" t="str">
            <v>Xã Quốc Phong</v>
          </cell>
        </row>
        <row r="8053">
          <cell r="AU8053" t="str">
            <v>Xã Quốc Thái</v>
          </cell>
        </row>
        <row r="8054">
          <cell r="AU8054" t="str">
            <v>Xã Quốc Toản</v>
          </cell>
        </row>
        <row r="8055">
          <cell r="AU8055" t="str">
            <v>Xã Quốc Tuấn</v>
          </cell>
        </row>
        <row r="8056">
          <cell r="AU8056" t="str">
            <v>Xã Quốc Tuấn</v>
          </cell>
        </row>
        <row r="8057">
          <cell r="AU8057" t="str">
            <v>Xã Quốc Tuấn</v>
          </cell>
        </row>
        <row r="8058">
          <cell r="AU8058" t="str">
            <v>Xã Quốc Tuấn</v>
          </cell>
        </row>
        <row r="8059">
          <cell r="AU8059" t="str">
            <v>Xã Quốc Việt</v>
          </cell>
        </row>
        <row r="8060">
          <cell r="AU8060" t="str">
            <v>Xã Quới An</v>
          </cell>
        </row>
        <row r="8061">
          <cell r="AU8061" t="str">
            <v>Xã Quới Điền</v>
          </cell>
        </row>
        <row r="8062">
          <cell r="AU8062" t="str">
            <v>Xã Qưới Sơn</v>
          </cell>
        </row>
        <row r="8063">
          <cell r="AU8063" t="str">
            <v>Xã Quới Thành</v>
          </cell>
        </row>
        <row r="8064">
          <cell r="AU8064" t="str">
            <v>Xã Quới Thiện</v>
          </cell>
        </row>
        <row r="8065">
          <cell r="AU8065" t="str">
            <v>Xã Quơn Long</v>
          </cell>
        </row>
        <row r="8066">
          <cell r="AU8066" t="str">
            <v>Xã Quy Hậu</v>
          </cell>
        </row>
        <row r="8067">
          <cell r="AU8067" t="str">
            <v>Xã Quy Hóa</v>
          </cell>
        </row>
        <row r="8068">
          <cell r="AU8068" t="str">
            <v>Xã Quý Hòa</v>
          </cell>
        </row>
        <row r="8069">
          <cell r="AU8069" t="str">
            <v>Xã Quý Hòa</v>
          </cell>
        </row>
        <row r="8070">
          <cell r="AU8070" t="str">
            <v>Xã Quy Kỳ</v>
          </cell>
        </row>
        <row r="8071">
          <cell r="AU8071" t="str">
            <v>Xã Quy Mông</v>
          </cell>
        </row>
        <row r="8072">
          <cell r="AU8072" t="str">
            <v>Xã Quy Mỹ</v>
          </cell>
        </row>
        <row r="8073">
          <cell r="AU8073" t="str">
            <v>Xã Quý Quân</v>
          </cell>
        </row>
        <row r="8074">
          <cell r="AU8074" t="str">
            <v>Xã Quý Sơn</v>
          </cell>
        </row>
        <row r="8075">
          <cell r="AU8075" t="str">
            <v>Xã Quyết Chiến</v>
          </cell>
        </row>
        <row r="8076">
          <cell r="AU8076" t="str">
            <v>Xã Quyết Thắng</v>
          </cell>
        </row>
        <row r="8077">
          <cell r="AU8077" t="str">
            <v>Xã Quyết Thắng</v>
          </cell>
        </row>
        <row r="8078">
          <cell r="AU8078" t="str">
            <v>Xã Quyết Thắng</v>
          </cell>
        </row>
        <row r="8079">
          <cell r="AU8079" t="str">
            <v>Xã Quyết Thắng</v>
          </cell>
        </row>
        <row r="8080">
          <cell r="AU8080" t="str">
            <v>Xã Quyết Thắng</v>
          </cell>
        </row>
        <row r="8081">
          <cell r="AU8081" t="str">
            <v>Xã Quyết Tiến</v>
          </cell>
        </row>
        <row r="8082">
          <cell r="AU8082" t="str">
            <v>Xã Quyết Tiến</v>
          </cell>
        </row>
        <row r="8083">
          <cell r="AU8083" t="str">
            <v>Xã Quyết Tiến</v>
          </cell>
        </row>
        <row r="8084">
          <cell r="AU8084" t="str">
            <v>Xã Quỳnh Bá</v>
          </cell>
        </row>
        <row r="8085">
          <cell r="AU8085" t="str">
            <v>Xã Quỳnh Bảng</v>
          </cell>
        </row>
        <row r="8086">
          <cell r="AU8086" t="str">
            <v>Xã Quỳnh Bảo</v>
          </cell>
        </row>
        <row r="8087">
          <cell r="AU8087" t="str">
            <v>Xã Quỳnh Châu</v>
          </cell>
        </row>
        <row r="8088">
          <cell r="AU8088" t="str">
            <v>Xã Quỳnh Châu</v>
          </cell>
        </row>
        <row r="8089">
          <cell r="AU8089" t="str">
            <v>Xã Quỳnh Dị</v>
          </cell>
        </row>
        <row r="8090">
          <cell r="AU8090" t="str">
            <v>Xã Quỳnh Diễn</v>
          </cell>
        </row>
        <row r="8091">
          <cell r="AU8091" t="str">
            <v>Xã Quỳnh Đôi</v>
          </cell>
        </row>
        <row r="8092">
          <cell r="AU8092" t="str">
            <v>Xã Quỳnh Giang</v>
          </cell>
        </row>
        <row r="8093">
          <cell r="AU8093" t="str">
            <v>Xã Quỳnh Giao</v>
          </cell>
        </row>
        <row r="8094">
          <cell r="AU8094" t="str">
            <v>Xã Quỳnh Hải</v>
          </cell>
        </row>
        <row r="8095">
          <cell r="AU8095" t="str">
            <v>Xã Quỳnh Hậu</v>
          </cell>
        </row>
        <row r="8096">
          <cell r="AU8096" t="str">
            <v>Xã Quỳnh Hoa</v>
          </cell>
        </row>
        <row r="8097">
          <cell r="AU8097" t="str">
            <v>Xã Quỳnh Hoa</v>
          </cell>
        </row>
        <row r="8098">
          <cell r="AU8098" t="str">
            <v>Xã Quỳnh Hoàng</v>
          </cell>
        </row>
        <row r="8099">
          <cell r="AU8099" t="str">
            <v>Xã Quỳnh Hội</v>
          </cell>
        </row>
        <row r="8100">
          <cell r="AU8100" t="str">
            <v>Xã Quỳnh Hồng</v>
          </cell>
        </row>
        <row r="8101">
          <cell r="AU8101" t="str">
            <v>Xã Quỳnh Hồng</v>
          </cell>
        </row>
        <row r="8102">
          <cell r="AU8102" t="str">
            <v>Xã Quỳnh Hưng</v>
          </cell>
        </row>
        <row r="8103">
          <cell r="AU8103" t="str">
            <v>Xã Quỳnh Hưng</v>
          </cell>
        </row>
        <row r="8104">
          <cell r="AU8104" t="str">
            <v>Xã Quỳnh Khê</v>
          </cell>
        </row>
        <row r="8105">
          <cell r="AU8105" t="str">
            <v>Xã Quỳnh Lâm</v>
          </cell>
        </row>
        <row r="8106">
          <cell r="AU8106" t="str">
            <v>Xã Quỳnh Lâm</v>
          </cell>
        </row>
        <row r="8107">
          <cell r="AU8107" t="str">
            <v>Xã Quỳnh Lập</v>
          </cell>
        </row>
        <row r="8108">
          <cell r="AU8108" t="str">
            <v>Xã Quỳnh Liên</v>
          </cell>
        </row>
        <row r="8109">
          <cell r="AU8109" t="str">
            <v>Xã Quỳnh Lộc</v>
          </cell>
        </row>
        <row r="8110">
          <cell r="AU8110" t="str">
            <v>Xã Quỳnh Long</v>
          </cell>
        </row>
        <row r="8111">
          <cell r="AU8111" t="str">
            <v>Xã Quỳnh Lương</v>
          </cell>
        </row>
        <row r="8112">
          <cell r="AU8112" t="str">
            <v>Xã Quỳnh Lưu</v>
          </cell>
        </row>
        <row r="8113">
          <cell r="AU8113" t="str">
            <v>Xã Quỳnh Minh</v>
          </cell>
        </row>
        <row r="8114">
          <cell r="AU8114" t="str">
            <v>Xã Quỳnh Minh</v>
          </cell>
        </row>
        <row r="8115">
          <cell r="AU8115" t="str">
            <v>Xã Quỳnh Mỹ</v>
          </cell>
        </row>
        <row r="8116">
          <cell r="AU8116" t="str">
            <v>Xã Quỳnh Mỹ</v>
          </cell>
        </row>
        <row r="8117">
          <cell r="AU8117" t="str">
            <v>Xã Quỳnh Nghĩa</v>
          </cell>
        </row>
        <row r="8118">
          <cell r="AU8118" t="str">
            <v>Xã Quỳnh Ngọc</v>
          </cell>
        </row>
        <row r="8119">
          <cell r="AU8119" t="str">
            <v>Xã Quỳnh Ngọc</v>
          </cell>
        </row>
        <row r="8120">
          <cell r="AU8120" t="str">
            <v>Xã Quỳnh Nguyên</v>
          </cell>
        </row>
        <row r="8121">
          <cell r="AU8121" t="str">
            <v>Xã Quỳnh Phú</v>
          </cell>
        </row>
        <row r="8122">
          <cell r="AU8122" t="str">
            <v>Xã Quỳnh Phương</v>
          </cell>
        </row>
        <row r="8123">
          <cell r="AU8123" t="str">
            <v>Xã Quỳnh Sơn</v>
          </cell>
        </row>
        <row r="8124">
          <cell r="AU8124" t="str">
            <v>Xã Quỳnh Sơn</v>
          </cell>
        </row>
        <row r="8125">
          <cell r="AU8125" t="str">
            <v>Xã Quỳnh Sơn</v>
          </cell>
        </row>
        <row r="8126">
          <cell r="AU8126" t="str">
            <v>Xã Quỳnh Tam</v>
          </cell>
        </row>
        <row r="8127">
          <cell r="AU8127" t="str">
            <v>Xã Quỳnh Tân</v>
          </cell>
        </row>
        <row r="8128">
          <cell r="AU8128" t="str">
            <v>Xã Quỳnh Thạch</v>
          </cell>
        </row>
        <row r="8129">
          <cell r="AU8129" t="str">
            <v>Xã Quỳnh Thắng</v>
          </cell>
        </row>
        <row r="8130">
          <cell r="AU8130" t="str">
            <v>Xã Quỳnh Thanh</v>
          </cell>
        </row>
        <row r="8131">
          <cell r="AU8131" t="str">
            <v>Xã Quỳnh Thọ</v>
          </cell>
        </row>
        <row r="8132">
          <cell r="AU8132" t="str">
            <v>Xã Quỳnh Thọ</v>
          </cell>
        </row>
        <row r="8133">
          <cell r="AU8133" t="str">
            <v>Xã Quỳnh Thuận</v>
          </cell>
        </row>
        <row r="8134">
          <cell r="AU8134" t="str">
            <v>Xã Quỳnh Trang</v>
          </cell>
        </row>
        <row r="8135">
          <cell r="AU8135" t="str">
            <v>Xã Quỳnh Trang</v>
          </cell>
        </row>
        <row r="8136">
          <cell r="AU8136" t="str">
            <v>Xã Quỳnh Văn</v>
          </cell>
        </row>
        <row r="8137">
          <cell r="AU8137" t="str">
            <v>Xã Quỳnh Vinh</v>
          </cell>
        </row>
        <row r="8138">
          <cell r="AU8138" t="str">
            <v>Xã Quỳnh Xá</v>
          </cell>
        </row>
        <row r="8139">
          <cell r="AU8139" t="str">
            <v>Xã Quỳnh Xuân</v>
          </cell>
        </row>
        <row r="8140">
          <cell r="AU8140" t="str">
            <v>Xã Quỳnh Yên</v>
          </cell>
        </row>
        <row r="8141">
          <cell r="AU8141" t="str">
            <v>Xã Rã Bản</v>
          </cell>
        </row>
        <row r="8142">
          <cell r="AU8142" t="str">
            <v>xã Rạch Chèo</v>
          </cell>
        </row>
        <row r="8143">
          <cell r="AU8143" t="str">
            <v>Xã Rơ Kơi</v>
          </cell>
        </row>
        <row r="8144">
          <cell r="AU8144" t="str">
            <v>Xã Rô Men</v>
          </cell>
        </row>
        <row r="8145">
          <cell r="AU8145" t="str">
            <v>Xã Sa Bình</v>
          </cell>
        </row>
        <row r="8146">
          <cell r="AU8146" t="str">
            <v>Xã Sa Loong</v>
          </cell>
        </row>
        <row r="8147">
          <cell r="AU8147" t="str">
            <v>Xã Sa Nghĩa</v>
          </cell>
        </row>
        <row r="8148">
          <cell r="AU8148" t="str">
            <v>Xã Sa Nhơn</v>
          </cell>
        </row>
        <row r="8149">
          <cell r="AU8149" t="str">
            <v>Xã Sa Pả</v>
          </cell>
        </row>
        <row r="8150">
          <cell r="AU8150" t="str">
            <v>Xã Sa Sơn</v>
          </cell>
        </row>
        <row r="8151">
          <cell r="AU8151" t="str">
            <v>Xã Sai Nga</v>
          </cell>
        </row>
        <row r="8152">
          <cell r="AU8152" t="str">
            <v>Xã Sài Sơn</v>
          </cell>
        </row>
        <row r="8153">
          <cell r="AU8153" t="str">
            <v>Xã Sầm Dương</v>
          </cell>
        </row>
        <row r="8154">
          <cell r="AU8154" t="str">
            <v>Xã Sam Kha</v>
          </cell>
        </row>
        <row r="8155">
          <cell r="AU8155" t="str">
            <v>Xã Săm Khòe</v>
          </cell>
        </row>
        <row r="8156">
          <cell r="AU8156" t="str">
            <v>Xã Sam Mứn</v>
          </cell>
        </row>
        <row r="8157">
          <cell r="AU8157" t="str">
            <v>Xã Sán Chải</v>
          </cell>
        </row>
        <row r="8158">
          <cell r="AU8158" t="str">
            <v>Xã San Sả Hồ</v>
          </cell>
        </row>
        <row r="8159">
          <cell r="AU8159" t="str">
            <v>Xã San Thàng</v>
          </cell>
        </row>
        <row r="8160">
          <cell r="AU8160" t="str">
            <v>Xã Sàn Viên</v>
          </cell>
        </row>
        <row r="8161">
          <cell r="AU8161" t="str">
            <v>Xã Sán Xả Hồ</v>
          </cell>
        </row>
        <row r="8162">
          <cell r="AU8162" t="str">
            <v>Xã Sàng Ma Sáo</v>
          </cell>
        </row>
        <row r="8163">
          <cell r="AU8163" t="str">
            <v>Xã Sảng Mộc</v>
          </cell>
        </row>
        <row r="8164">
          <cell r="AU8164" t="str">
            <v>Xã Sáng Nhè</v>
          </cell>
        </row>
        <row r="8165">
          <cell r="AU8165" t="str">
            <v>Xã Sảng Tủng</v>
          </cell>
        </row>
        <row r="8166">
          <cell r="AU8166" t="str">
            <v>Xã Sào Báy</v>
          </cell>
        </row>
        <row r="8167">
          <cell r="AU8167" t="str">
            <v>Xã Sập Vạt</v>
          </cell>
        </row>
        <row r="8168">
          <cell r="AU8168" t="str">
            <v>Xã Sập Xa</v>
          </cell>
        </row>
        <row r="8169">
          <cell r="AU8169" t="str">
            <v>Xã Sen Chiểu</v>
          </cell>
        </row>
        <row r="8170">
          <cell r="AU8170" t="str">
            <v>Xã Sen Thủy</v>
          </cell>
        </row>
        <row r="8171">
          <cell r="AU8171" t="str">
            <v>Xã Sĩ Bình</v>
          </cell>
        </row>
        <row r="8172">
          <cell r="AU8172" t="str">
            <v>Xã Sĩ Hai</v>
          </cell>
        </row>
        <row r="8173">
          <cell r="AU8173" t="str">
            <v>Xã Sì Lờ Lầu</v>
          </cell>
        </row>
        <row r="8174">
          <cell r="AU8174" t="str">
            <v>Xã Si Ma Cai</v>
          </cell>
        </row>
        <row r="8175">
          <cell r="AU8175" t="str">
            <v>Xã Si Pa Phìn</v>
          </cell>
        </row>
        <row r="8176">
          <cell r="AU8176" t="str">
            <v>Xã Sín Chéng</v>
          </cell>
        </row>
        <row r="8177">
          <cell r="AU8177" t="str">
            <v>Xã Sin Suối Hồ</v>
          </cell>
        </row>
        <row r="8178">
          <cell r="AU8178" t="str">
            <v>Xã Sín Thầu</v>
          </cell>
        </row>
        <row r="8179">
          <cell r="AU8179" t="str">
            <v>Xã Sinh Long</v>
          </cell>
        </row>
        <row r="8180">
          <cell r="AU8180" t="str">
            <v>Xã Sính Lủng</v>
          </cell>
        </row>
        <row r="8181">
          <cell r="AU8181" t="str">
            <v>Xã Sính Phình</v>
          </cell>
        </row>
        <row r="8182">
          <cell r="AU8182" t="str">
            <v>Xã Sơ Pai</v>
          </cell>
        </row>
        <row r="8183">
          <cell r="AU8183" t="str">
            <v>Xã Sóc Đăng</v>
          </cell>
        </row>
        <row r="8184">
          <cell r="AU8184" t="str">
            <v>Xã Sóc Hà</v>
          </cell>
        </row>
        <row r="8185">
          <cell r="AU8185" t="str">
            <v>Xã Sơn A</v>
          </cell>
        </row>
        <row r="8186">
          <cell r="AU8186" t="str">
            <v>Xã Sơn An</v>
          </cell>
        </row>
        <row r="8187">
          <cell r="AU8187" t="str">
            <v>Xã Sơn Ba</v>
          </cell>
        </row>
        <row r="8188">
          <cell r="AU8188" t="str">
            <v>Xã Sơn Bằng</v>
          </cell>
        </row>
        <row r="8189">
          <cell r="AU8189" t="str">
            <v>Xã Sơn Bao</v>
          </cell>
        </row>
        <row r="8190">
          <cell r="AU8190" t="str">
            <v>Xã Sơn Bình</v>
          </cell>
        </row>
        <row r="8191">
          <cell r="AU8191" t="str">
            <v>Xã Sơn Bình</v>
          </cell>
        </row>
        <row r="8192">
          <cell r="AU8192" t="str">
            <v>Xã Sơn Bình</v>
          </cell>
        </row>
        <row r="8193">
          <cell r="AU8193" t="str">
            <v>Xã Sơn Bình</v>
          </cell>
        </row>
        <row r="8194">
          <cell r="AU8194" t="str">
            <v>Xã Sơn Bình</v>
          </cell>
        </row>
        <row r="8195">
          <cell r="AU8195" t="str">
            <v>Xã Sơn Bua</v>
          </cell>
        </row>
        <row r="8196">
          <cell r="AU8196" t="str">
            <v>Xã Sơn Cẩm</v>
          </cell>
        </row>
        <row r="8197">
          <cell r="AU8197" t="str">
            <v>Xã Sơn Cao</v>
          </cell>
        </row>
        <row r="8198">
          <cell r="AU8198" t="str">
            <v>Xã Sơn Châu</v>
          </cell>
        </row>
        <row r="8199">
          <cell r="AU8199" t="str">
            <v>Xã Sơn Công</v>
          </cell>
        </row>
        <row r="8200">
          <cell r="AU8200" t="str">
            <v>Xã Sơn Cương</v>
          </cell>
        </row>
        <row r="8201">
          <cell r="AU8201" t="str">
            <v>Xã Sơn Đà</v>
          </cell>
        </row>
        <row r="8202">
          <cell r="AU8202" t="str">
            <v>Xã Sơn Diệm</v>
          </cell>
        </row>
        <row r="8203">
          <cell r="AU8203" t="str">
            <v>Xã Sơn Điền</v>
          </cell>
        </row>
        <row r="8204">
          <cell r="AU8204" t="str">
            <v>Xã Sơn Điện</v>
          </cell>
        </row>
        <row r="8205">
          <cell r="AU8205" t="str">
            <v>Xã Sơn Định</v>
          </cell>
        </row>
        <row r="8206">
          <cell r="AU8206" t="str">
            <v>Xã Sơn Định</v>
          </cell>
        </row>
        <row r="8207">
          <cell r="AU8207" t="str">
            <v>Xã Sơn Đông</v>
          </cell>
        </row>
        <row r="8208">
          <cell r="AU8208" t="str">
            <v>Xã Sơn Đông</v>
          </cell>
        </row>
        <row r="8209">
          <cell r="AU8209" t="str">
            <v>Xã Sơn Đông</v>
          </cell>
        </row>
        <row r="8210">
          <cell r="AU8210" t="str">
            <v>Xã Sơn Đồng</v>
          </cell>
        </row>
        <row r="8211">
          <cell r="AU8211" t="str">
            <v>Xã Sơn Dung</v>
          </cell>
        </row>
        <row r="8212">
          <cell r="AU8212" t="str">
            <v>Xã Sơn Dương</v>
          </cell>
        </row>
        <row r="8213">
          <cell r="AU8213" t="str">
            <v>Xã Sơn Dương</v>
          </cell>
        </row>
        <row r="8214">
          <cell r="AU8214" t="str">
            <v>Xã Sơn Giang</v>
          </cell>
        </row>
        <row r="8215">
          <cell r="AU8215" t="str">
            <v>Xã Sơn Giang</v>
          </cell>
        </row>
        <row r="8216">
          <cell r="AU8216" t="str">
            <v>Xã Sơn Giang</v>
          </cell>
        </row>
        <row r="8217">
          <cell r="AU8217" t="str">
            <v>Xã Sơn Hà</v>
          </cell>
        </row>
        <row r="8218">
          <cell r="AU8218" t="str">
            <v>Xã Sơn Hà</v>
          </cell>
        </row>
        <row r="8219">
          <cell r="AU8219" t="str">
            <v>Xã Sơn Hà</v>
          </cell>
        </row>
        <row r="8220">
          <cell r="AU8220" t="str">
            <v>Xã Sơn Hà</v>
          </cell>
        </row>
        <row r="8221">
          <cell r="AU8221" t="str">
            <v>Xã Sơn Hà</v>
          </cell>
        </row>
        <row r="8222">
          <cell r="AU8222" t="str">
            <v>Xã Sơn Hà</v>
          </cell>
        </row>
        <row r="8223">
          <cell r="AU8223" t="str">
            <v>Xã Sơn Hà</v>
          </cell>
        </row>
        <row r="8224">
          <cell r="AU8224" t="str">
            <v>Xã Sơn Hạ</v>
          </cell>
        </row>
        <row r="8225">
          <cell r="AU8225" t="str">
            <v>Xã Sơn Hải</v>
          </cell>
        </row>
        <row r="8226">
          <cell r="AU8226" t="str">
            <v>Xã Sơn Hải</v>
          </cell>
        </row>
        <row r="8227">
          <cell r="AU8227" t="str">
            <v>Xã Sơn Hải</v>
          </cell>
        </row>
        <row r="8228">
          <cell r="AU8228" t="str">
            <v>Xã Sơn Hải</v>
          </cell>
        </row>
        <row r="8229">
          <cell r="AU8229" t="str">
            <v>Xã Sơn Hải</v>
          </cell>
        </row>
        <row r="8230">
          <cell r="AU8230" t="str">
            <v>Xã Sơn Hàm</v>
          </cell>
        </row>
        <row r="8231">
          <cell r="AU8231" t="str">
            <v>Xã Sơn Hiệp</v>
          </cell>
        </row>
        <row r="8232">
          <cell r="AU8232" t="str">
            <v>Xã Sơn Hoá</v>
          </cell>
        </row>
        <row r="8233">
          <cell r="AU8233" t="str">
            <v>Xã Sơn Hòa</v>
          </cell>
        </row>
        <row r="8234">
          <cell r="AU8234" t="str">
            <v>Xã Sơn Hòa</v>
          </cell>
        </row>
        <row r="8235">
          <cell r="AU8235" t="str">
            <v>Xã Sơn Hội</v>
          </cell>
        </row>
        <row r="8236">
          <cell r="AU8236" t="str">
            <v>Xã Sơn Hồng</v>
          </cell>
        </row>
        <row r="8237">
          <cell r="AU8237" t="str">
            <v>Xã Sơn Hùng</v>
          </cell>
        </row>
        <row r="8238">
          <cell r="AU8238" t="str">
            <v>Xã Sơn Kiên</v>
          </cell>
        </row>
        <row r="8239">
          <cell r="AU8239" t="str">
            <v>Xã Sơn Kim 1</v>
          </cell>
        </row>
        <row r="8240">
          <cell r="AU8240" t="str">
            <v>Xã Sơn Kim 2</v>
          </cell>
        </row>
        <row r="8241">
          <cell r="AU8241" t="str">
            <v>Xã Sơn Kỳ</v>
          </cell>
        </row>
        <row r="8242">
          <cell r="AU8242" t="str">
            <v>Xã Sơn Lai</v>
          </cell>
        </row>
        <row r="8243">
          <cell r="AU8243" t="str">
            <v>Xã Sơn Lâm</v>
          </cell>
        </row>
        <row r="8244">
          <cell r="AU8244" t="str">
            <v>Xã Sơn Lâm</v>
          </cell>
        </row>
        <row r="8245">
          <cell r="AU8245" t="str">
            <v>Xã Sơn Lang</v>
          </cell>
        </row>
        <row r="8246">
          <cell r="AU8246" t="str">
            <v>Xã Sơn Lập</v>
          </cell>
        </row>
        <row r="8247">
          <cell r="AU8247" t="str">
            <v>Xã Sơn Lập</v>
          </cell>
        </row>
        <row r="8248">
          <cell r="AU8248" t="str">
            <v>Xã Sơn Lễ</v>
          </cell>
        </row>
        <row r="8249">
          <cell r="AU8249" t="str">
            <v>Xã Sơn Liên</v>
          </cell>
        </row>
        <row r="8250">
          <cell r="AU8250" t="str">
            <v>Xã Sơn Linh</v>
          </cell>
        </row>
        <row r="8251">
          <cell r="AU8251" t="str">
            <v>Xã Sơn Lĩnh</v>
          </cell>
        </row>
        <row r="8252">
          <cell r="AU8252" t="str">
            <v>Xã Sơn Lộ</v>
          </cell>
        </row>
        <row r="8253">
          <cell r="AU8253" t="str">
            <v>Xã Sơn Lộc</v>
          </cell>
        </row>
        <row r="8254">
          <cell r="AU8254" t="str">
            <v>Xã Sơn Lộc</v>
          </cell>
        </row>
        <row r="8255">
          <cell r="AU8255" t="str">
            <v>Xã Sơn Lôi</v>
          </cell>
        </row>
        <row r="8256">
          <cell r="AU8256" t="str">
            <v>Xã Sơn Long</v>
          </cell>
        </row>
        <row r="8257">
          <cell r="AU8257" t="str">
            <v>Xã Sơn Long</v>
          </cell>
        </row>
        <row r="8258">
          <cell r="AU8258" t="str">
            <v>Xã Sơn Long</v>
          </cell>
        </row>
        <row r="8259">
          <cell r="AU8259" t="str">
            <v>Xã Sơn Lư</v>
          </cell>
        </row>
        <row r="8260">
          <cell r="AU8260" t="str">
            <v>Xã Sơn Lương</v>
          </cell>
        </row>
        <row r="8261">
          <cell r="AU8261" t="str">
            <v>Xã Sơn Mai</v>
          </cell>
        </row>
        <row r="8262">
          <cell r="AU8262" t="str">
            <v>Xã Sơn Màu</v>
          </cell>
        </row>
        <row r="8263">
          <cell r="AU8263" t="str">
            <v>Xã Sơn Mùa</v>
          </cell>
        </row>
        <row r="8264">
          <cell r="AU8264" t="str">
            <v>Xã Sơn Mỹ</v>
          </cell>
        </row>
        <row r="8265">
          <cell r="AU8265" t="str">
            <v>Xã Sơn Mỹ</v>
          </cell>
        </row>
        <row r="8266">
          <cell r="AU8266" t="str">
            <v>Xã Sơn Nam</v>
          </cell>
        </row>
        <row r="8267">
          <cell r="AU8267" t="str">
            <v>Xã Sơn Nga</v>
          </cell>
        </row>
        <row r="8268">
          <cell r="AU8268" t="str">
            <v>Xã Sơn Nguyên</v>
          </cell>
        </row>
        <row r="8269">
          <cell r="AU8269" t="str">
            <v>Xã Sơn Nham</v>
          </cell>
        </row>
        <row r="8270">
          <cell r="AU8270" t="str">
            <v>Xã Sơn Ninh</v>
          </cell>
        </row>
        <row r="8271">
          <cell r="AU8271" t="str">
            <v>Xã Sơn Phú</v>
          </cell>
        </row>
        <row r="8272">
          <cell r="AU8272" t="str">
            <v>Xã Sơn Phú</v>
          </cell>
        </row>
        <row r="8273">
          <cell r="AU8273" t="str">
            <v>Xã Sơn Phú</v>
          </cell>
        </row>
        <row r="8274">
          <cell r="AU8274" t="str">
            <v>Xã Sơn Phú</v>
          </cell>
        </row>
        <row r="8275">
          <cell r="AU8275" t="str">
            <v>Xã Sơn Phúc</v>
          </cell>
        </row>
        <row r="8276">
          <cell r="AU8276" t="str">
            <v>Xã Sơn Phước</v>
          </cell>
        </row>
        <row r="8277">
          <cell r="AU8277" t="str">
            <v>Xã Sơn Quang</v>
          </cell>
        </row>
        <row r="8278">
          <cell r="AU8278" t="str">
            <v>Xã Sơn Tân</v>
          </cell>
        </row>
        <row r="8279">
          <cell r="AU8279" t="str">
            <v>Xã Sơn Tân</v>
          </cell>
        </row>
        <row r="8280">
          <cell r="AU8280" t="str">
            <v>Xã Sơn Tân</v>
          </cell>
        </row>
        <row r="8281">
          <cell r="AU8281" t="str">
            <v>Xã Sơn Tây</v>
          </cell>
        </row>
        <row r="8282">
          <cell r="AU8282" t="str">
            <v>Xã Sơn Thái</v>
          </cell>
        </row>
        <row r="8283">
          <cell r="AU8283" t="str">
            <v>Xã Sơn Thành</v>
          </cell>
        </row>
        <row r="8284">
          <cell r="AU8284" t="str">
            <v>Xã Sơn Thành</v>
          </cell>
        </row>
        <row r="8285">
          <cell r="AU8285" t="str">
            <v>Xã Sơn Thành</v>
          </cell>
        </row>
        <row r="8286">
          <cell r="AU8286" t="str">
            <v>Xã Sơn Thành Đông</v>
          </cell>
        </row>
        <row r="8287">
          <cell r="AU8287" t="str">
            <v>Xã Sơn Thành Tây</v>
          </cell>
        </row>
        <row r="8288">
          <cell r="AU8288" t="str">
            <v>Xã Sơn Thịnh</v>
          </cell>
        </row>
        <row r="8289">
          <cell r="AU8289" t="str">
            <v>Xã Sơn Thịnh</v>
          </cell>
        </row>
        <row r="8290">
          <cell r="AU8290" t="str">
            <v>Xã Sơn Thọ</v>
          </cell>
        </row>
        <row r="8291">
          <cell r="AU8291" t="str">
            <v>Xã Sơn Thượng</v>
          </cell>
        </row>
        <row r="8292">
          <cell r="AU8292" t="str">
            <v>Xã Sơn Thuỷ</v>
          </cell>
        </row>
        <row r="8293">
          <cell r="AU8293" t="str">
            <v>Xã Sơn Thủy</v>
          </cell>
        </row>
        <row r="8294">
          <cell r="AU8294" t="str">
            <v>Xã Sơn Thủy</v>
          </cell>
        </row>
        <row r="8295">
          <cell r="AU8295" t="str">
            <v>Xã Sơn Thủy</v>
          </cell>
        </row>
        <row r="8296">
          <cell r="AU8296" t="str">
            <v>Xã Sơn Thủy</v>
          </cell>
        </row>
        <row r="8297">
          <cell r="AU8297" t="str">
            <v>Xã Sơn Thủy</v>
          </cell>
        </row>
        <row r="8298">
          <cell r="AU8298" t="str">
            <v>Xã Sơn Thủy</v>
          </cell>
        </row>
        <row r="8299">
          <cell r="AU8299" t="str">
            <v>Xã Sơn Thủy</v>
          </cell>
        </row>
        <row r="8300">
          <cell r="AU8300" t="str">
            <v>Xã Sơn Tiến</v>
          </cell>
        </row>
        <row r="8301">
          <cell r="AU8301" t="str">
            <v>Xã Sơn Tinh</v>
          </cell>
        </row>
        <row r="8302">
          <cell r="AU8302" t="str">
            <v>Xã Sơn Tình</v>
          </cell>
        </row>
        <row r="8303">
          <cell r="AU8303" t="str">
            <v>Xã Sơn Trà</v>
          </cell>
        </row>
        <row r="8304">
          <cell r="AU8304" t="str">
            <v>Xã Sơn Trạch</v>
          </cell>
        </row>
        <row r="8305">
          <cell r="AU8305" t="str">
            <v>Xã Sơn Trung</v>
          </cell>
        </row>
        <row r="8306">
          <cell r="AU8306" t="str">
            <v>Xã Sơn Trung</v>
          </cell>
        </row>
        <row r="8307">
          <cell r="AU8307" t="str">
            <v>Xã Sơn Trung</v>
          </cell>
        </row>
        <row r="8308">
          <cell r="AU8308" t="str">
            <v>Xã Sơn Trường</v>
          </cell>
        </row>
        <row r="8309">
          <cell r="AU8309" t="str">
            <v>Xã Sơn Vi</v>
          </cell>
        </row>
        <row r="8310">
          <cell r="AU8310" t="str">
            <v>Xã Sơn Vĩ</v>
          </cell>
        </row>
        <row r="8311">
          <cell r="AU8311" t="str">
            <v>Xã Sơn Viên</v>
          </cell>
        </row>
        <row r="8312">
          <cell r="AU8312" t="str">
            <v>Xã Sơn Xuân</v>
          </cell>
        </row>
        <row r="8313">
          <cell r="AU8313" t="str">
            <v>Xã Song An</v>
          </cell>
        </row>
        <row r="8314">
          <cell r="AU8314" t="str">
            <v>Xã Song An</v>
          </cell>
        </row>
        <row r="8315">
          <cell r="AU8315" t="str">
            <v>Xã Song Bình</v>
          </cell>
        </row>
        <row r="8316">
          <cell r="AU8316" t="str">
            <v>Xã Sông Bình</v>
          </cell>
        </row>
        <row r="8317">
          <cell r="AU8317" t="str">
            <v>Xã Sông Cầu</v>
          </cell>
        </row>
        <row r="8318">
          <cell r="AU8318" t="str">
            <v>Xã Song Giang</v>
          </cell>
        </row>
        <row r="8319">
          <cell r="AU8319" t="str">
            <v>Xã Song Giang</v>
          </cell>
        </row>
        <row r="8320">
          <cell r="AU8320" t="str">
            <v>Xã Song Giáp</v>
          </cell>
        </row>
        <row r="8321">
          <cell r="AU8321" t="str">
            <v>Xã Sông Hinh</v>
          </cell>
        </row>
        <row r="8322">
          <cell r="AU8322" t="str">
            <v>Xã Song Hồ</v>
          </cell>
        </row>
        <row r="8323">
          <cell r="AU8323" t="str">
            <v>Xã Song Khê</v>
          </cell>
        </row>
        <row r="8324">
          <cell r="AU8324" t="str">
            <v>Xã Sông Khoai</v>
          </cell>
        </row>
        <row r="8325">
          <cell r="AU8325" t="str">
            <v>Xã Song Khủa</v>
          </cell>
        </row>
        <row r="8326">
          <cell r="AU8326" t="str">
            <v>Xã Sông Kôn</v>
          </cell>
        </row>
        <row r="8327">
          <cell r="AU8327" t="str">
            <v>Xã Song Lãng</v>
          </cell>
        </row>
        <row r="8328">
          <cell r="AU8328" t="str">
            <v>Xã Song Liễu</v>
          </cell>
        </row>
        <row r="8329">
          <cell r="AU8329" t="str">
            <v>Xã Sông Lô</v>
          </cell>
        </row>
        <row r="8330">
          <cell r="AU8330" t="str">
            <v>Xã Song Lộc</v>
          </cell>
        </row>
        <row r="8331">
          <cell r="AU8331" t="str">
            <v>Xã Song Lộc</v>
          </cell>
        </row>
        <row r="8332">
          <cell r="AU8332" t="str">
            <v>Xã Sông Lũy</v>
          </cell>
        </row>
        <row r="8333">
          <cell r="AU8333" t="str">
            <v>Xã Song Mai</v>
          </cell>
        </row>
        <row r="8334">
          <cell r="AU8334" t="str">
            <v>Xã Song Mai</v>
          </cell>
        </row>
        <row r="8335">
          <cell r="AU8335" t="str">
            <v>Xã Sông Nhạn</v>
          </cell>
        </row>
        <row r="8336">
          <cell r="AU8336" t="str">
            <v>Xã Song Pe</v>
          </cell>
        </row>
        <row r="8337">
          <cell r="AU8337" t="str">
            <v>Xã Sông Phan</v>
          </cell>
        </row>
        <row r="8338">
          <cell r="AU8338" t="str">
            <v>Xã Song Phú</v>
          </cell>
        </row>
        <row r="8339">
          <cell r="AU8339" t="str">
            <v>Xã Song Phụng</v>
          </cell>
        </row>
        <row r="8340">
          <cell r="AU8340" t="str">
            <v>Xã Song Phương</v>
          </cell>
        </row>
        <row r="8341">
          <cell r="AU8341" t="str">
            <v>Xã Song Phượng</v>
          </cell>
        </row>
        <row r="8342">
          <cell r="AU8342" t="str">
            <v>Xã Sông Ray</v>
          </cell>
        </row>
        <row r="8343">
          <cell r="AU8343" t="str">
            <v>Xã Sông Thao</v>
          </cell>
        </row>
        <row r="8344">
          <cell r="AU8344" t="str">
            <v>Xã Song Thuận</v>
          </cell>
        </row>
        <row r="8345">
          <cell r="AU8345" t="str">
            <v>Xã Sông Trà</v>
          </cell>
        </row>
        <row r="8346">
          <cell r="AU8346" t="str">
            <v>Xã Sông Trầu</v>
          </cell>
        </row>
        <row r="8347">
          <cell r="AU8347" t="str">
            <v>Xã Song Vân</v>
          </cell>
        </row>
        <row r="8348">
          <cell r="AU8348" t="str">
            <v>Xã Sông Xoài</v>
          </cell>
        </row>
        <row r="8349">
          <cell r="AU8349" t="str">
            <v>Xã Sốp Cộp</v>
          </cell>
        </row>
        <row r="8350">
          <cell r="AU8350" t="str">
            <v>Xã SRó</v>
          </cell>
        </row>
        <row r="8351">
          <cell r="AU8351" t="str">
            <v>Xã Sủ Ngòi</v>
          </cell>
        </row>
        <row r="8352">
          <cell r="AU8352" t="str">
            <v>Xã Sử Pán</v>
          </cell>
        </row>
        <row r="8353">
          <cell r="AU8353" t="str">
            <v>Xã Sùng Đô</v>
          </cell>
        </row>
        <row r="8354">
          <cell r="AU8354" t="str">
            <v>Xã Sủng Là</v>
          </cell>
        </row>
        <row r="8355">
          <cell r="AU8355" t="str">
            <v>Xã Sủng Máng</v>
          </cell>
        </row>
        <row r="8356">
          <cell r="AU8356" t="str">
            <v>Xã Sùng Nhơn</v>
          </cell>
        </row>
        <row r="8357">
          <cell r="AU8357" t="str">
            <v>Xã Sùng Phài</v>
          </cell>
        </row>
        <row r="8358">
          <cell r="AU8358" t="str">
            <v>Xã Sủng Thài</v>
          </cell>
        </row>
        <row r="8359">
          <cell r="AU8359" t="str">
            <v>Xã Sủng Trà</v>
          </cell>
        </row>
        <row r="8360">
          <cell r="AU8360" t="str">
            <v>Xã Sủng Trái</v>
          </cell>
        </row>
        <row r="8361">
          <cell r="AU8361" t="str">
            <v>Xã Sủng Tráng</v>
          </cell>
        </row>
        <row r="8362">
          <cell r="AU8362" t="str">
            <v>Xã Suối Bạc</v>
          </cell>
        </row>
        <row r="8363">
          <cell r="AU8363" t="str">
            <v>Xã Suối Bàng</v>
          </cell>
        </row>
        <row r="8364">
          <cell r="AU8364" t="str">
            <v>Xã Suối Bau</v>
          </cell>
        </row>
        <row r="8365">
          <cell r="AU8365" t="str">
            <v>Xã Suối Bu</v>
          </cell>
        </row>
        <row r="8366">
          <cell r="AU8366" t="str">
            <v>Xã Suối Cao</v>
          </cell>
        </row>
        <row r="8367">
          <cell r="AU8367" t="str">
            <v>Xã Suối Cát</v>
          </cell>
        </row>
        <row r="8368">
          <cell r="AU8368" t="str">
            <v>Xã Suối Cát</v>
          </cell>
        </row>
        <row r="8369">
          <cell r="AU8369" t="str">
            <v>Xã Suối Đá</v>
          </cell>
        </row>
        <row r="8370">
          <cell r="AU8370" t="str">
            <v>Xã Suối Dây</v>
          </cell>
        </row>
        <row r="8371">
          <cell r="AU8371" t="str">
            <v>Xã Suối Giàng</v>
          </cell>
        </row>
        <row r="8372">
          <cell r="AU8372" t="str">
            <v>Xã Suối Hiệp</v>
          </cell>
        </row>
        <row r="8373">
          <cell r="AU8373" t="str">
            <v>Xã Suối Kiết</v>
          </cell>
        </row>
        <row r="8374">
          <cell r="AU8374" t="str">
            <v>Xã Suối Nánh</v>
          </cell>
        </row>
        <row r="8375">
          <cell r="AU8375" t="str">
            <v>Xã Suối Nghệ</v>
          </cell>
        </row>
        <row r="8376">
          <cell r="AU8376" t="str">
            <v>Xã Suối Ngô</v>
          </cell>
        </row>
        <row r="8377">
          <cell r="AU8377" t="str">
            <v>Xã Suối Nho</v>
          </cell>
        </row>
        <row r="8378">
          <cell r="AU8378" t="str">
            <v>Xã Suối Quyền</v>
          </cell>
        </row>
        <row r="8379">
          <cell r="AU8379" t="str">
            <v>Xã Suối Rao</v>
          </cell>
        </row>
        <row r="8380">
          <cell r="AU8380" t="str">
            <v>Xã Suối Tân</v>
          </cell>
        </row>
        <row r="8381">
          <cell r="AU8381" t="str">
            <v>Xã Suối Thầu</v>
          </cell>
        </row>
        <row r="8382">
          <cell r="AU8382" t="str">
            <v>Xã Suối Tiên</v>
          </cell>
        </row>
        <row r="8383">
          <cell r="AU8383" t="str">
            <v>Xã Suối Tọ</v>
          </cell>
        </row>
        <row r="8384">
          <cell r="AU8384" t="str">
            <v>Xã Suối Trai</v>
          </cell>
        </row>
        <row r="8385">
          <cell r="AU8385" t="str">
            <v>Xã Suối Trầu</v>
          </cell>
        </row>
        <row r="8386">
          <cell r="AU8386" t="str">
            <v>Xã Suối Tre</v>
          </cell>
        </row>
        <row r="8387">
          <cell r="AU8387" t="str">
            <v>Xã Tạ An Khương</v>
          </cell>
        </row>
        <row r="8388">
          <cell r="AU8388" t="str">
            <v>Xã Tạ An Khương Đông</v>
          </cell>
        </row>
        <row r="8389">
          <cell r="AU8389" t="str">
            <v>Xã Tạ An Khương Nam</v>
          </cell>
        </row>
        <row r="8390">
          <cell r="AU8390" t="str">
            <v>Xã Tà Bhinh</v>
          </cell>
        </row>
        <row r="8391">
          <cell r="AU8391" t="str">
            <v>Xã Tạ Bú</v>
          </cell>
        </row>
        <row r="8392">
          <cell r="AU8392" t="str">
            <v>Xã Tà Cạ</v>
          </cell>
        </row>
        <row r="8393">
          <cell r="AU8393" t="str">
            <v>Xã Tà Chải</v>
          </cell>
        </row>
        <row r="8394">
          <cell r="AU8394" t="str">
            <v>Xã Tả Củ Tỷ</v>
          </cell>
        </row>
        <row r="8395">
          <cell r="AU8395" t="str">
            <v>Xã Tà Đảnh</v>
          </cell>
        </row>
        <row r="8396">
          <cell r="AU8396" t="str">
            <v>Xã Tà Gia</v>
          </cell>
        </row>
        <row r="8397">
          <cell r="AU8397" t="str">
            <v>Xã Tả Gia Khâu</v>
          </cell>
        </row>
        <row r="8398">
          <cell r="AU8398" t="str">
            <v>Xã Tả Giàng Phình</v>
          </cell>
        </row>
        <row r="8399">
          <cell r="AU8399" t="str">
            <v>Xã Tà Hine</v>
          </cell>
        </row>
        <row r="8400">
          <cell r="AU8400" t="str">
            <v>Xã Tà Hộc</v>
          </cell>
        </row>
        <row r="8401">
          <cell r="AU8401" t="str">
            <v>Xã Tà Hừa</v>
          </cell>
        </row>
        <row r="8402">
          <cell r="AU8402" t="str">
            <v>Xã Tạ Khoa</v>
          </cell>
        </row>
        <row r="8403">
          <cell r="AU8403" t="str">
            <v>Xã Tà Lài</v>
          </cell>
        </row>
        <row r="8404">
          <cell r="AU8404" t="str">
            <v>Xã Tà Lại</v>
          </cell>
        </row>
        <row r="8405">
          <cell r="AU8405" t="str">
            <v>Xã Tà Lèng</v>
          </cell>
        </row>
        <row r="8406">
          <cell r="AU8406" t="str">
            <v>Xã Tả Lèng</v>
          </cell>
        </row>
        <row r="8407">
          <cell r="AU8407" t="str">
            <v>Xã Tà Long</v>
          </cell>
        </row>
        <row r="8408">
          <cell r="AU8408" t="str">
            <v>Xã Tà Lu</v>
          </cell>
        </row>
        <row r="8409">
          <cell r="AU8409" t="str">
            <v>Xã Tả Lủng</v>
          </cell>
        </row>
        <row r="8410">
          <cell r="AU8410" t="str">
            <v>Xã Tả Lủng</v>
          </cell>
        </row>
        <row r="8411">
          <cell r="AU8411" t="str">
            <v>Xã Ta Ma</v>
          </cell>
        </row>
        <row r="8412">
          <cell r="AU8412" t="str">
            <v>Xã Tà Mít</v>
          </cell>
        </row>
        <row r="8413">
          <cell r="AU8413" t="str">
            <v>Xã Tà Mung</v>
          </cell>
        </row>
        <row r="8414">
          <cell r="AU8414" t="str">
            <v>Xã Tà Năng</v>
          </cell>
        </row>
        <row r="8415">
          <cell r="AU8415" t="str">
            <v>Xã Tả Ngải Chồ</v>
          </cell>
        </row>
        <row r="8416">
          <cell r="AU8416" t="str">
            <v>Xã Tả Ngảo</v>
          </cell>
        </row>
        <row r="8417">
          <cell r="AU8417" t="str">
            <v>Xã Tả Nhìu</v>
          </cell>
        </row>
        <row r="8418">
          <cell r="AU8418" t="str">
            <v>Xã Tà Nung</v>
          </cell>
        </row>
        <row r="8419">
          <cell r="AU8419" t="str">
            <v>Xã Tả Phìn</v>
          </cell>
        </row>
        <row r="8420">
          <cell r="AU8420" t="str">
            <v>Xã Tả Phìn</v>
          </cell>
        </row>
        <row r="8421">
          <cell r="AU8421" t="str">
            <v>Xã Tả Phìn</v>
          </cell>
        </row>
        <row r="8422">
          <cell r="AU8422" t="str">
            <v>Xã Tả Phìn</v>
          </cell>
        </row>
        <row r="8423">
          <cell r="AU8423" t="str">
            <v>Xã Tả Phời</v>
          </cell>
        </row>
        <row r="8424">
          <cell r="AU8424" t="str">
            <v>Xã Tà Rụt</v>
          </cell>
        </row>
        <row r="8425">
          <cell r="AU8425" t="str">
            <v>Xã Tà Si Láng</v>
          </cell>
        </row>
        <row r="8426">
          <cell r="AU8426" t="str">
            <v>Xã Tả Sìn Thàng</v>
          </cell>
        </row>
        <row r="8427">
          <cell r="AU8427" t="str">
            <v>Xã Tả Sử Choóng</v>
          </cell>
        </row>
        <row r="8428">
          <cell r="AU8428" t="str">
            <v>Xã Tả Thàng</v>
          </cell>
        </row>
        <row r="8429">
          <cell r="AU8429" t="str">
            <v>Xã Tả Thanh Oai</v>
          </cell>
        </row>
        <row r="8430">
          <cell r="AU8430" t="str">
            <v>Xã Tà Tổng</v>
          </cell>
        </row>
        <row r="8431">
          <cell r="AU8431" t="str">
            <v>Xã Tả Van</v>
          </cell>
        </row>
        <row r="8432">
          <cell r="AU8432" t="str">
            <v>Xã Tả Ván</v>
          </cell>
        </row>
        <row r="8433">
          <cell r="AU8433" t="str">
            <v>Xã Tả Van Chư</v>
          </cell>
        </row>
        <row r="8434">
          <cell r="AU8434" t="str">
            <v>Xã Tạ Xá</v>
          </cell>
        </row>
        <row r="8435">
          <cell r="AU8435" t="str">
            <v>Xã Tà Xùa</v>
          </cell>
        </row>
        <row r="8436">
          <cell r="AU8436" t="str">
            <v>Xã Tắc Vân</v>
          </cell>
        </row>
        <row r="8437">
          <cell r="AU8437" t="str">
            <v>Xã Tái Sơn</v>
          </cell>
        </row>
        <row r="8438">
          <cell r="AU8438" t="str">
            <v>Xã Tài Văn</v>
          </cell>
        </row>
        <row r="8439">
          <cell r="AU8439" t="str">
            <v>Xã Tam An</v>
          </cell>
        </row>
        <row r="8440">
          <cell r="AU8440" t="str">
            <v>Xã Tam An</v>
          </cell>
        </row>
        <row r="8441">
          <cell r="AU8441" t="str">
            <v>Xã Tam Anh Bắc</v>
          </cell>
        </row>
        <row r="8442">
          <cell r="AU8442" t="str">
            <v>Xã Tam Anh Nam</v>
          </cell>
        </row>
        <row r="8443">
          <cell r="AU8443" t="str">
            <v>Xã Tam Bình</v>
          </cell>
        </row>
        <row r="8444">
          <cell r="AU8444" t="str">
            <v>Xã Tam Bố</v>
          </cell>
        </row>
        <row r="8445">
          <cell r="AU8445" t="str">
            <v>Xã Tam Chung</v>
          </cell>
        </row>
        <row r="8446">
          <cell r="AU8446" t="str">
            <v>Xã Tam Cường</v>
          </cell>
        </row>
        <row r="8447">
          <cell r="AU8447" t="str">
            <v>Xã Tam Cường</v>
          </cell>
        </row>
        <row r="8448">
          <cell r="AU8448" t="str">
            <v>Xã Tam Đa</v>
          </cell>
        </row>
        <row r="8449">
          <cell r="AU8449" t="str">
            <v>Xã Tam Đa</v>
          </cell>
        </row>
        <row r="8450">
          <cell r="AU8450" t="str">
            <v>Xã Tam Đa</v>
          </cell>
        </row>
        <row r="8451">
          <cell r="AU8451" t="str">
            <v>Xã Tam Đa</v>
          </cell>
        </row>
        <row r="8452">
          <cell r="AU8452" t="str">
            <v>Xã Tam Đại</v>
          </cell>
        </row>
        <row r="8453">
          <cell r="AU8453" t="str">
            <v>Xã Tam Dân</v>
          </cell>
        </row>
        <row r="8454">
          <cell r="AU8454" t="str">
            <v>Xã Tam Đàn</v>
          </cell>
        </row>
        <row r="8455">
          <cell r="AU8455" t="str">
            <v>Xã Tam Dị</v>
          </cell>
        </row>
        <row r="8456">
          <cell r="AU8456" t="str">
            <v>Xã Tam Đình</v>
          </cell>
        </row>
        <row r="8457">
          <cell r="AU8457" t="str">
            <v>Xã Tam Đồng</v>
          </cell>
        </row>
        <row r="8458">
          <cell r="AU8458" t="str">
            <v>Xã Tam Gia</v>
          </cell>
        </row>
        <row r="8459">
          <cell r="AU8459" t="str">
            <v>Xã Tam Giang</v>
          </cell>
        </row>
        <row r="8460">
          <cell r="AU8460" t="str">
            <v>Xã Tam Giang</v>
          </cell>
        </row>
        <row r="8461">
          <cell r="AU8461" t="str">
            <v>Xã Tam Giang</v>
          </cell>
        </row>
        <row r="8462">
          <cell r="AU8462" t="str">
            <v>Xã Tam Giang</v>
          </cell>
        </row>
        <row r="8463">
          <cell r="AU8463" t="str">
            <v>Xã Tam Giang Đông</v>
          </cell>
        </row>
        <row r="8464">
          <cell r="AU8464" t="str">
            <v>Xã Tam Giang Tây</v>
          </cell>
        </row>
        <row r="8465">
          <cell r="AU8465" t="str">
            <v>Xã Tam Hải</v>
          </cell>
        </row>
        <row r="8466">
          <cell r="AU8466" t="str">
            <v>Xã Tam Hiệp</v>
          </cell>
        </row>
        <row r="8467">
          <cell r="AU8467" t="str">
            <v>Xã Tam Hiệp</v>
          </cell>
        </row>
        <row r="8468">
          <cell r="AU8468" t="str">
            <v>Xã Tam Hiệp</v>
          </cell>
        </row>
        <row r="8469">
          <cell r="AU8469" t="str">
            <v>Xã Tam Hiệp</v>
          </cell>
        </row>
        <row r="8470">
          <cell r="AU8470" t="str">
            <v>Xã Tam Hiệp</v>
          </cell>
        </row>
        <row r="8471">
          <cell r="AU8471" t="str">
            <v>Xã Tam Hiệp</v>
          </cell>
        </row>
        <row r="8472">
          <cell r="AU8472" t="str">
            <v>Xã Tam Hòa</v>
          </cell>
        </row>
        <row r="8473">
          <cell r="AU8473" t="str">
            <v>Xã Tam Hồng</v>
          </cell>
        </row>
        <row r="8474">
          <cell r="AU8474" t="str">
            <v>Xã Tam Hợp</v>
          </cell>
        </row>
        <row r="8475">
          <cell r="AU8475" t="str">
            <v>Xã Tam Hợp</v>
          </cell>
        </row>
        <row r="8476">
          <cell r="AU8476" t="str">
            <v>Xã Tam Hợp</v>
          </cell>
        </row>
        <row r="8477">
          <cell r="AU8477" t="str">
            <v>Xã Tam Hưng</v>
          </cell>
        </row>
        <row r="8478">
          <cell r="AU8478" t="str">
            <v>Xã Tam Hưng</v>
          </cell>
        </row>
        <row r="8479">
          <cell r="AU8479" t="str">
            <v>Xã Tam Kim</v>
          </cell>
        </row>
        <row r="8480">
          <cell r="AU8480" t="str">
            <v>Xã Tam Kỳ</v>
          </cell>
        </row>
        <row r="8481">
          <cell r="AU8481" t="str">
            <v>Xã Tam Lãnh</v>
          </cell>
        </row>
        <row r="8482">
          <cell r="AU8482" t="str">
            <v>Xã Tam Lập</v>
          </cell>
        </row>
        <row r="8483">
          <cell r="AU8483" t="str">
            <v>Xã Tam Lộc</v>
          </cell>
        </row>
        <row r="8484">
          <cell r="AU8484" t="str">
            <v>Xã Tam Lư</v>
          </cell>
        </row>
        <row r="8485">
          <cell r="AU8485" t="str">
            <v>Xã Tam Mỹ Đông</v>
          </cell>
        </row>
        <row r="8486">
          <cell r="AU8486" t="str">
            <v>Xã Tam Mỹ Tây</v>
          </cell>
        </row>
        <row r="8487">
          <cell r="AU8487" t="str">
            <v>Xã Tam Ngãi</v>
          </cell>
        </row>
        <row r="8488">
          <cell r="AU8488" t="str">
            <v>Xã Tam Nghĩa</v>
          </cell>
        </row>
        <row r="8489">
          <cell r="AU8489" t="str">
            <v>Xã Tam Ngọc</v>
          </cell>
        </row>
        <row r="8490">
          <cell r="AU8490" t="str">
            <v>Xã Tam Phú</v>
          </cell>
        </row>
        <row r="8491">
          <cell r="AU8491" t="str">
            <v>Xã Tam Phúc</v>
          </cell>
        </row>
        <row r="8492">
          <cell r="AU8492" t="str">
            <v>Xã Tam Phước</v>
          </cell>
        </row>
        <row r="8493">
          <cell r="AU8493" t="str">
            <v>Xã Tam Phước</v>
          </cell>
        </row>
        <row r="8494">
          <cell r="AU8494" t="str">
            <v>Xã Tam Phước</v>
          </cell>
        </row>
        <row r="8495">
          <cell r="AU8495" t="str">
            <v>Xã Tam Phước</v>
          </cell>
        </row>
        <row r="8496">
          <cell r="AU8496" t="str">
            <v>Xã Tam Phước</v>
          </cell>
        </row>
        <row r="8497">
          <cell r="AU8497" t="str">
            <v>Xã Tam Quan</v>
          </cell>
        </row>
        <row r="8498">
          <cell r="AU8498" t="str">
            <v>Xã Tam Quan Bắc</v>
          </cell>
        </row>
        <row r="8499">
          <cell r="AU8499" t="str">
            <v>Xã Tam Quan Nam</v>
          </cell>
        </row>
        <row r="8500">
          <cell r="AU8500" t="str">
            <v>Xã Tam Quang</v>
          </cell>
        </row>
        <row r="8501">
          <cell r="AU8501" t="str">
            <v>Xã Tam Quang</v>
          </cell>
        </row>
        <row r="8502">
          <cell r="AU8502" t="str">
            <v>Xã Tam Quang</v>
          </cell>
        </row>
        <row r="8503">
          <cell r="AU8503" t="str">
            <v>Xã Tam Sơn</v>
          </cell>
        </row>
        <row r="8504">
          <cell r="AU8504" t="str">
            <v>Xã Tam Sơn</v>
          </cell>
        </row>
        <row r="8505">
          <cell r="AU8505" t="str">
            <v>Xã Tam Sơn</v>
          </cell>
        </row>
        <row r="8506">
          <cell r="AU8506" t="str">
            <v>Xã Tam Sơn</v>
          </cell>
        </row>
        <row r="8507">
          <cell r="AU8507" t="str">
            <v>Xã Tam Thái</v>
          </cell>
        </row>
        <row r="8508">
          <cell r="AU8508" t="str">
            <v>Xã Tam Thái</v>
          </cell>
        </row>
        <row r="8509">
          <cell r="AU8509" t="str">
            <v>Xã Tam Thăng</v>
          </cell>
        </row>
        <row r="8510">
          <cell r="AU8510" t="str">
            <v>Xã Tâm Thắng</v>
          </cell>
        </row>
        <row r="8511">
          <cell r="AU8511" t="str">
            <v>Xã Tam Thanh</v>
          </cell>
        </row>
        <row r="8512">
          <cell r="AU8512" t="str">
            <v>Xã Tam Thanh</v>
          </cell>
        </row>
        <row r="8513">
          <cell r="AU8513" t="str">
            <v>Xã Tam Thanh</v>
          </cell>
        </row>
        <row r="8514">
          <cell r="AU8514" t="str">
            <v>Xã Tam Thanh</v>
          </cell>
        </row>
        <row r="8515">
          <cell r="AU8515" t="str">
            <v>Xã Tam Thanh</v>
          </cell>
        </row>
        <row r="8516">
          <cell r="AU8516" t="str">
            <v>Xã Tam Thành</v>
          </cell>
        </row>
        <row r="8517">
          <cell r="AU8517" t="str">
            <v>Xã Tam Thạnh</v>
          </cell>
        </row>
        <row r="8518">
          <cell r="AU8518" t="str">
            <v>Xã Tam Thôn Hiệp</v>
          </cell>
        </row>
        <row r="8519">
          <cell r="AU8519" t="str">
            <v>Xã Tam Thuấn</v>
          </cell>
        </row>
        <row r="8520">
          <cell r="AU8520" t="str">
            <v>Xã Tam Tiến</v>
          </cell>
        </row>
        <row r="8521">
          <cell r="AU8521" t="str">
            <v>Xã Tam Tiến</v>
          </cell>
        </row>
        <row r="8522">
          <cell r="AU8522" t="str">
            <v>Xã Tam Trà</v>
          </cell>
        </row>
        <row r="8523">
          <cell r="AU8523" t="str">
            <v>Xã Tam Văn</v>
          </cell>
        </row>
        <row r="8524">
          <cell r="AU8524" t="str">
            <v>Xã Tam Vinh</v>
          </cell>
        </row>
        <row r="8525">
          <cell r="AU8525" t="str">
            <v>Xã Tầm Xá</v>
          </cell>
        </row>
        <row r="8526">
          <cell r="AU8526" t="str">
            <v>Xã Tam Xuân I</v>
          </cell>
        </row>
        <row r="8527">
          <cell r="AU8527" t="str">
            <v>Xã Tam Xuân II</v>
          </cell>
        </row>
        <row r="8528">
          <cell r="AU8528" t="str">
            <v>Xã Tân An</v>
          </cell>
        </row>
        <row r="8529">
          <cell r="AU8529" t="str">
            <v>Xã Tân An</v>
          </cell>
        </row>
        <row r="8530">
          <cell r="AU8530" t="str">
            <v>Xã Tân An</v>
          </cell>
        </row>
        <row r="8531">
          <cell r="AU8531" t="str">
            <v>Xã Tân An</v>
          </cell>
        </row>
        <row r="8532">
          <cell r="AU8532" t="str">
            <v>Xã Tân An</v>
          </cell>
        </row>
        <row r="8533">
          <cell r="AU8533" t="str">
            <v>Xã Tân An</v>
          </cell>
        </row>
        <row r="8534">
          <cell r="AU8534" t="str">
            <v>Xã Tân An</v>
          </cell>
        </row>
        <row r="8535">
          <cell r="AU8535" t="str">
            <v>Xã Tân An</v>
          </cell>
        </row>
        <row r="8536">
          <cell r="AU8536" t="str">
            <v>Xã Tân An</v>
          </cell>
        </row>
        <row r="8537">
          <cell r="AU8537" t="str">
            <v>Xã Tân An</v>
          </cell>
        </row>
        <row r="8538">
          <cell r="AU8538" t="str">
            <v>Xã Tân An</v>
          </cell>
        </row>
        <row r="8539">
          <cell r="AU8539" t="str">
            <v>Xã Tân An</v>
          </cell>
        </row>
        <row r="8540">
          <cell r="AU8540" t="str">
            <v>Xã Tân ân</v>
          </cell>
        </row>
        <row r="8541">
          <cell r="AU8541" t="str">
            <v>Xã Tân ân</v>
          </cell>
        </row>
        <row r="8542">
          <cell r="AU8542" t="str">
            <v>Xã Tân An Hội</v>
          </cell>
        </row>
        <row r="8543">
          <cell r="AU8543" t="str">
            <v>Xã Tân An Luông</v>
          </cell>
        </row>
        <row r="8544">
          <cell r="AU8544" t="str">
            <v>Xã Tân ân Tây</v>
          </cell>
        </row>
        <row r="8545">
          <cell r="AU8545" t="str">
            <v>Xã Tân An Thạnh</v>
          </cell>
        </row>
        <row r="8546">
          <cell r="AU8546" t="str">
            <v>Xã Tân Bắc</v>
          </cell>
        </row>
        <row r="8547">
          <cell r="AU8547" t="str">
            <v>Xã Tân Bằng</v>
          </cell>
        </row>
        <row r="8548">
          <cell r="AU8548" t="str">
            <v>Xã Tân Bình</v>
          </cell>
        </row>
        <row r="8549">
          <cell r="AU8549" t="str">
            <v>Xã Tân Bình</v>
          </cell>
        </row>
        <row r="8550">
          <cell r="AU8550" t="str">
            <v>Xã Tân Bình</v>
          </cell>
        </row>
        <row r="8551">
          <cell r="AU8551" t="str">
            <v>Xã Tân Bình</v>
          </cell>
        </row>
        <row r="8552">
          <cell r="AU8552" t="str">
            <v>Xã Tân Bình</v>
          </cell>
        </row>
        <row r="8553">
          <cell r="AU8553" t="str">
            <v>Xã Tân Bình</v>
          </cell>
        </row>
        <row r="8554">
          <cell r="AU8554" t="str">
            <v>Xã Tân Bình</v>
          </cell>
        </row>
        <row r="8555">
          <cell r="AU8555" t="str">
            <v>Xã Tân Bình</v>
          </cell>
        </row>
        <row r="8556">
          <cell r="AU8556" t="str">
            <v>Xã Tân Bình</v>
          </cell>
        </row>
        <row r="8557">
          <cell r="AU8557" t="str">
            <v>Xã Tân Bình</v>
          </cell>
        </row>
        <row r="8558">
          <cell r="AU8558" t="str">
            <v>Xã Tân Bình</v>
          </cell>
        </row>
        <row r="8559">
          <cell r="AU8559" t="str">
            <v>Xã Tân Bình</v>
          </cell>
        </row>
        <row r="8560">
          <cell r="AU8560" t="str">
            <v>Xã Tân Bình</v>
          </cell>
        </row>
        <row r="8561">
          <cell r="AU8561" t="str">
            <v>Xã Tân Bình</v>
          </cell>
        </row>
        <row r="8562">
          <cell r="AU8562" t="str">
            <v>Xã Tân Bình</v>
          </cell>
        </row>
        <row r="8563">
          <cell r="AU8563" t="str">
            <v>Xã Tân Bình</v>
          </cell>
        </row>
        <row r="8564">
          <cell r="AU8564" t="str">
            <v>Xã Tân Bình</v>
          </cell>
        </row>
        <row r="8565">
          <cell r="AU8565" t="str">
            <v>Xã Tân Bình Thạnh</v>
          </cell>
        </row>
        <row r="8566">
          <cell r="AU8566" t="str">
            <v>Xã Tân Bửu</v>
          </cell>
        </row>
        <row r="8567">
          <cell r="AU8567" t="str">
            <v>Xã Tân Cảnh</v>
          </cell>
        </row>
        <row r="8568">
          <cell r="AU8568" t="str">
            <v>Xã Tân Chánh</v>
          </cell>
        </row>
        <row r="8569">
          <cell r="AU8569" t="str">
            <v>Xã Tân Châu</v>
          </cell>
        </row>
        <row r="8570">
          <cell r="AU8570" t="str">
            <v>Xã Tân Châu</v>
          </cell>
        </row>
        <row r="8571">
          <cell r="AU8571" t="str">
            <v>Xã Tân Chi</v>
          </cell>
        </row>
        <row r="8572">
          <cell r="AU8572" t="str">
            <v>Xã Tân Công Chí</v>
          </cell>
        </row>
        <row r="8573">
          <cell r="AU8573" t="str">
            <v>Xã Tân Công Sính</v>
          </cell>
        </row>
        <row r="8574">
          <cell r="AU8574" t="str">
            <v>Xã Tân Cương</v>
          </cell>
        </row>
        <row r="8575">
          <cell r="AU8575" t="str">
            <v>Xã Tân Cương</v>
          </cell>
        </row>
        <row r="8576">
          <cell r="AU8576" t="str">
            <v>Xã Tân Dân</v>
          </cell>
        </row>
        <row r="8577">
          <cell r="AU8577" t="str">
            <v>Xã Tân Dân</v>
          </cell>
        </row>
        <row r="8578">
          <cell r="AU8578" t="str">
            <v>Xã Tân Dân</v>
          </cell>
        </row>
        <row r="8579">
          <cell r="AU8579" t="str">
            <v>Xã Tân Dân</v>
          </cell>
        </row>
        <row r="8580">
          <cell r="AU8580" t="str">
            <v>Xã Tân Dân</v>
          </cell>
        </row>
        <row r="8581">
          <cell r="AU8581" t="str">
            <v>Xã Tân Dân</v>
          </cell>
        </row>
        <row r="8582">
          <cell r="AU8582" t="str">
            <v>Xã Tân Dân</v>
          </cell>
        </row>
        <row r="8583">
          <cell r="AU8583" t="str">
            <v>Xã Tân Dân</v>
          </cell>
        </row>
        <row r="8584">
          <cell r="AU8584" t="str">
            <v>Xã Tân Dân</v>
          </cell>
        </row>
        <row r="8585">
          <cell r="AU8585" t="str">
            <v>Xã Tân Dân</v>
          </cell>
        </row>
        <row r="8586">
          <cell r="AU8586" t="str">
            <v>Xã Tân Điền</v>
          </cell>
        </row>
        <row r="8587">
          <cell r="AU8587" t="str">
            <v>Xã Tân Dĩnh</v>
          </cell>
        </row>
        <row r="8588">
          <cell r="AU8588" t="str">
            <v>Xã Tân Định</v>
          </cell>
        </row>
        <row r="8589">
          <cell r="AU8589" t="str">
            <v>Xã Tân Định</v>
          </cell>
        </row>
        <row r="8590">
          <cell r="AU8590" t="str">
            <v>Xã Tân Đoàn</v>
          </cell>
        </row>
        <row r="8591">
          <cell r="AU8591" t="str">
            <v>Xã Tân Đông</v>
          </cell>
        </row>
        <row r="8592">
          <cell r="AU8592" t="str">
            <v>Xã Tân Đông</v>
          </cell>
        </row>
        <row r="8593">
          <cell r="AU8593" t="str">
            <v>Xã Tân Đông</v>
          </cell>
        </row>
        <row r="8594">
          <cell r="AU8594" t="str">
            <v>Xã Tân Đồng</v>
          </cell>
        </row>
        <row r="8595">
          <cell r="AU8595" t="str">
            <v>Xã Tân Đức</v>
          </cell>
        </row>
        <row r="8596">
          <cell r="AU8596" t="str">
            <v>Xã Tân Đức</v>
          </cell>
        </row>
        <row r="8597">
          <cell r="AU8597" t="str">
            <v>Xã Tân Đức</v>
          </cell>
        </row>
        <row r="8598">
          <cell r="AU8598" t="str">
            <v>Xã Tân Đức</v>
          </cell>
        </row>
        <row r="8599">
          <cell r="AU8599" t="str">
            <v>Xã Tân Dương</v>
          </cell>
        </row>
        <row r="8600">
          <cell r="AU8600" t="str">
            <v>Xã Tân Dương</v>
          </cell>
        </row>
        <row r="8601">
          <cell r="AU8601" t="str">
            <v>Xã Tân Dương</v>
          </cell>
        </row>
        <row r="8602">
          <cell r="AU8602" t="str">
            <v>Xã Tân Dương</v>
          </cell>
        </row>
        <row r="8603">
          <cell r="AU8603" t="str">
            <v>Xã Tân Duyệt</v>
          </cell>
        </row>
        <row r="8604">
          <cell r="AU8604" t="str">
            <v>Xã Tân Hà</v>
          </cell>
        </row>
        <row r="8605">
          <cell r="AU8605" t="str">
            <v>Xã Tân Hà</v>
          </cell>
        </row>
        <row r="8606">
          <cell r="AU8606" t="str">
            <v>Xã Tân Hà</v>
          </cell>
        </row>
        <row r="8607">
          <cell r="AU8607" t="str">
            <v>Xã Tân Hà</v>
          </cell>
        </row>
        <row r="8608">
          <cell r="AU8608" t="str">
            <v>Xã Tân Hải</v>
          </cell>
        </row>
        <row r="8609">
          <cell r="AU8609" t="str">
            <v>Xã Tân Hải</v>
          </cell>
        </row>
        <row r="8610">
          <cell r="AU8610" t="str">
            <v>Xã Tân Hải</v>
          </cell>
        </row>
        <row r="8611">
          <cell r="AU8611" t="str">
            <v>Xã Tân Hải</v>
          </cell>
        </row>
        <row r="8612">
          <cell r="AU8612" t="str">
            <v>Xã Tân Hạnh</v>
          </cell>
        </row>
        <row r="8613">
          <cell r="AU8613" t="str">
            <v>Xã Tân Hạnh</v>
          </cell>
        </row>
        <row r="8614">
          <cell r="AU8614" t="str">
            <v>Xã Tân Hào</v>
          </cell>
        </row>
        <row r="8615">
          <cell r="AU8615" t="str">
            <v>Xã Tân Hiệp</v>
          </cell>
        </row>
        <row r="8616">
          <cell r="AU8616" t="str">
            <v>Xã Tân Hiệp</v>
          </cell>
        </row>
        <row r="8617">
          <cell r="AU8617" t="str">
            <v>Xã Tân Hiệp</v>
          </cell>
        </row>
        <row r="8618">
          <cell r="AU8618" t="str">
            <v>Xã Tân Hiệp</v>
          </cell>
        </row>
        <row r="8619">
          <cell r="AU8619" t="str">
            <v>Xã Tân Hiệp</v>
          </cell>
        </row>
        <row r="8620">
          <cell r="AU8620" t="str">
            <v>Xã Tân Hiệp</v>
          </cell>
        </row>
        <row r="8621">
          <cell r="AU8621" t="str">
            <v>Xã Tân Hiệp</v>
          </cell>
        </row>
        <row r="8622">
          <cell r="AU8622" t="str">
            <v>Xã Tân Hiệp</v>
          </cell>
        </row>
        <row r="8623">
          <cell r="AU8623" t="str">
            <v>Xã Tân Hiệp</v>
          </cell>
        </row>
        <row r="8624">
          <cell r="AU8624" t="str">
            <v>Xã Tân Hiệp</v>
          </cell>
        </row>
        <row r="8625">
          <cell r="AU8625" t="str">
            <v>Xã Tân Hiệp A</v>
          </cell>
        </row>
        <row r="8626">
          <cell r="AU8626" t="str">
            <v>Xã Tân Hiệp B</v>
          </cell>
        </row>
        <row r="8627">
          <cell r="AU8627" t="str">
            <v>Xã Tân Hộ Cơ</v>
          </cell>
        </row>
        <row r="8628">
          <cell r="AU8628" t="str">
            <v>Xã Tân Hoa</v>
          </cell>
        </row>
        <row r="8629">
          <cell r="AU8629" t="str">
            <v>Xã Tân Hoà</v>
          </cell>
        </row>
        <row r="8630">
          <cell r="AU8630" t="str">
            <v>Xã Tân Hoà</v>
          </cell>
        </row>
        <row r="8631">
          <cell r="AU8631" t="str">
            <v>Xã Tân Hoà</v>
          </cell>
        </row>
        <row r="8632">
          <cell r="AU8632" t="str">
            <v>Xã Tân Hoà</v>
          </cell>
        </row>
        <row r="8633">
          <cell r="AU8633" t="str">
            <v>Xã Tân Hóa</v>
          </cell>
        </row>
        <row r="8634">
          <cell r="AU8634" t="str">
            <v>Xã Tân Hòa</v>
          </cell>
        </row>
        <row r="8635">
          <cell r="AU8635" t="str">
            <v>Xã Tân Hòa</v>
          </cell>
        </row>
        <row r="8636">
          <cell r="AU8636" t="str">
            <v>Xã Tân Hòa</v>
          </cell>
        </row>
        <row r="8637">
          <cell r="AU8637" t="str">
            <v>Xã Tân Hòa</v>
          </cell>
        </row>
        <row r="8638">
          <cell r="AU8638" t="str">
            <v>Xã Tân Hòa</v>
          </cell>
        </row>
        <row r="8639">
          <cell r="AU8639" t="str">
            <v>Xã Tân Hòa</v>
          </cell>
        </row>
        <row r="8640">
          <cell r="AU8640" t="str">
            <v>Xã Tân Hòa</v>
          </cell>
        </row>
        <row r="8641">
          <cell r="AU8641" t="str">
            <v>Xã Tân Hòa</v>
          </cell>
        </row>
        <row r="8642">
          <cell r="AU8642" t="str">
            <v>Xã Tân Hòa</v>
          </cell>
        </row>
        <row r="8643">
          <cell r="AU8643" t="str">
            <v>Xã Tân Hòa</v>
          </cell>
        </row>
        <row r="8644">
          <cell r="AU8644" t="str">
            <v>Xã Tân Hòa</v>
          </cell>
        </row>
        <row r="8645">
          <cell r="AU8645" t="str">
            <v>Xã Tân Hòa</v>
          </cell>
        </row>
        <row r="8646">
          <cell r="AU8646" t="str">
            <v>Xã Tân Hòa</v>
          </cell>
        </row>
        <row r="8647">
          <cell r="AU8647" t="str">
            <v>Xã Tân Hòa</v>
          </cell>
        </row>
        <row r="8648">
          <cell r="AU8648" t="str">
            <v>Xã Tân Hòa Đông</v>
          </cell>
        </row>
        <row r="8649">
          <cell r="AU8649" t="str">
            <v>Xã Tân Hòa Tây</v>
          </cell>
        </row>
        <row r="8650">
          <cell r="AU8650" t="str">
            <v>Xã Tân Hòa Thành</v>
          </cell>
        </row>
        <row r="8651">
          <cell r="AU8651" t="str">
            <v>Xã Tân Hội</v>
          </cell>
        </row>
        <row r="8652">
          <cell r="AU8652" t="str">
            <v>Xã Tân Hội</v>
          </cell>
        </row>
        <row r="8653">
          <cell r="AU8653" t="str">
            <v>Xã Tân Hội</v>
          </cell>
        </row>
        <row r="8654">
          <cell r="AU8654" t="str">
            <v>Xã Tân Hội</v>
          </cell>
        </row>
        <row r="8655">
          <cell r="AU8655" t="str">
            <v>Xã Tân Hội</v>
          </cell>
        </row>
        <row r="8656">
          <cell r="AU8656" t="str">
            <v>Xã Tân Hội</v>
          </cell>
        </row>
        <row r="8657">
          <cell r="AU8657" t="str">
            <v>Xã Tân Hội</v>
          </cell>
        </row>
        <row r="8658">
          <cell r="AU8658" t="str">
            <v>Xã Tân Hội</v>
          </cell>
        </row>
        <row r="8659">
          <cell r="AU8659" t="str">
            <v>Xã Tân Hội Đông</v>
          </cell>
        </row>
        <row r="8660">
          <cell r="AU8660" t="str">
            <v>Xã Tân Hội Trung</v>
          </cell>
        </row>
        <row r="8661">
          <cell r="AU8661" t="str">
            <v>Xã Tân Hồng</v>
          </cell>
        </row>
        <row r="8662">
          <cell r="AU8662" t="str">
            <v>Xã Tản Hồng</v>
          </cell>
        </row>
        <row r="8663">
          <cell r="AU8663" t="str">
            <v>Xã Tân Hợp</v>
          </cell>
        </row>
        <row r="8664">
          <cell r="AU8664" t="str">
            <v>Xã Tân Hợp</v>
          </cell>
        </row>
        <row r="8665">
          <cell r="AU8665" t="str">
            <v>Xã Tân Hợp</v>
          </cell>
        </row>
        <row r="8666">
          <cell r="AU8666" t="str">
            <v>Xã Tân Hợp</v>
          </cell>
        </row>
        <row r="8667">
          <cell r="AU8667" t="str">
            <v>Xã Tân Huề</v>
          </cell>
        </row>
        <row r="8668">
          <cell r="AU8668" t="str">
            <v>Xã Tân Hùng</v>
          </cell>
        </row>
        <row r="8669">
          <cell r="AU8669" t="str">
            <v>Xã Tân Hưng</v>
          </cell>
        </row>
        <row r="8670">
          <cell r="AU8670" t="str">
            <v>Xã Tân Hưng</v>
          </cell>
        </row>
        <row r="8671">
          <cell r="AU8671" t="str">
            <v>Xã Tân Hưng</v>
          </cell>
        </row>
        <row r="8672">
          <cell r="AU8672" t="str">
            <v>Xã Tân Hưng</v>
          </cell>
        </row>
        <row r="8673">
          <cell r="AU8673" t="str">
            <v>Xã Tân Hưng</v>
          </cell>
        </row>
        <row r="8674">
          <cell r="AU8674" t="str">
            <v>Xã Tân Hưng</v>
          </cell>
        </row>
        <row r="8675">
          <cell r="AU8675" t="str">
            <v>Xã Tân Hưng</v>
          </cell>
        </row>
        <row r="8676">
          <cell r="AU8676" t="str">
            <v>Xã Tân Hưng</v>
          </cell>
        </row>
        <row r="8677">
          <cell r="AU8677" t="str">
            <v>Xã Tân Hưng</v>
          </cell>
        </row>
        <row r="8678">
          <cell r="AU8678" t="str">
            <v>Xã Tân Hưng</v>
          </cell>
        </row>
        <row r="8679">
          <cell r="AU8679" t="str">
            <v>Xã Tân Hưng</v>
          </cell>
        </row>
        <row r="8680">
          <cell r="AU8680" t="str">
            <v>Xã Tân Hưng</v>
          </cell>
        </row>
        <row r="8681">
          <cell r="AU8681" t="str">
            <v>Xã Tân Hưng</v>
          </cell>
        </row>
        <row r="8682">
          <cell r="AU8682" t="str">
            <v>Xã Tân Hưng</v>
          </cell>
        </row>
        <row r="8683">
          <cell r="AU8683" t="str">
            <v>Xã Tân Hưng</v>
          </cell>
        </row>
        <row r="8684">
          <cell r="AU8684" t="str">
            <v>Xã Tân Hưng Đông</v>
          </cell>
        </row>
        <row r="8685">
          <cell r="AU8685" t="str">
            <v>Xã Tân Hưng Tây</v>
          </cell>
        </row>
        <row r="8686">
          <cell r="AU8686" t="str">
            <v>Xã Tân Hương</v>
          </cell>
        </row>
        <row r="8687">
          <cell r="AU8687" t="str">
            <v>Xã Tân Hương</v>
          </cell>
        </row>
        <row r="8688">
          <cell r="AU8688" t="str">
            <v>Xã Tân Hương</v>
          </cell>
        </row>
        <row r="8689">
          <cell r="AU8689" t="str">
            <v>Xã Tân Hương</v>
          </cell>
        </row>
        <row r="8690">
          <cell r="AU8690" t="str">
            <v>Xã Tân Hương</v>
          </cell>
        </row>
        <row r="8691">
          <cell r="AU8691" t="str">
            <v>Xã Tân Hương</v>
          </cell>
        </row>
        <row r="8692">
          <cell r="AU8692" t="str">
            <v>Xã Tân Khai</v>
          </cell>
        </row>
        <row r="8693">
          <cell r="AU8693" t="str">
            <v>Xã Tân Khang</v>
          </cell>
        </row>
        <row r="8694">
          <cell r="AU8694" t="str">
            <v>Xã Tân Khánh</v>
          </cell>
        </row>
        <row r="8695">
          <cell r="AU8695" t="str">
            <v>Xã Tân Khánh</v>
          </cell>
        </row>
        <row r="8696">
          <cell r="AU8696" t="str">
            <v>Xã Tân Khánh Đông</v>
          </cell>
        </row>
        <row r="8697">
          <cell r="AU8697" t="str">
            <v>Xã Tân Khánh Hòa</v>
          </cell>
        </row>
        <row r="8698">
          <cell r="AU8698" t="str">
            <v>Xã Tân Khánh Hòa</v>
          </cell>
        </row>
        <row r="8699">
          <cell r="AU8699" t="str">
            <v>Xã Tân Khánh Trung</v>
          </cell>
        </row>
        <row r="8700">
          <cell r="AU8700" t="str">
            <v>Xã Tân Kiên</v>
          </cell>
        </row>
        <row r="8701">
          <cell r="AU8701" t="str">
            <v>Xã Tân Kiều</v>
          </cell>
        </row>
        <row r="8702">
          <cell r="AU8702" t="str">
            <v>Xã Tân Kim</v>
          </cell>
        </row>
        <row r="8703">
          <cell r="AU8703" t="str">
            <v>Xã Tân Kim</v>
          </cell>
        </row>
        <row r="8704">
          <cell r="AU8704" t="str">
            <v>Xã Tân Kỳ</v>
          </cell>
        </row>
        <row r="8705">
          <cell r="AU8705" t="str">
            <v>Xã Tân Lạc</v>
          </cell>
        </row>
        <row r="8706">
          <cell r="AU8706" t="str">
            <v>Xã Tân Lâm</v>
          </cell>
        </row>
        <row r="8707">
          <cell r="AU8707" t="str">
            <v>Xã Tân Lâm</v>
          </cell>
        </row>
        <row r="8708">
          <cell r="AU8708" t="str">
            <v>Xã Tân Lân</v>
          </cell>
        </row>
        <row r="8709">
          <cell r="AU8709" t="str">
            <v>Xã Tân Lang</v>
          </cell>
        </row>
        <row r="8710">
          <cell r="AU8710" t="str">
            <v>Xã Tân Lang</v>
          </cell>
        </row>
        <row r="8711">
          <cell r="AU8711" t="str">
            <v>Xã Tân Lãng</v>
          </cell>
        </row>
        <row r="8712">
          <cell r="AU8712" t="str">
            <v>Xã Tân Lập</v>
          </cell>
        </row>
        <row r="8713">
          <cell r="AU8713" t="str">
            <v>Xã Tân Lập</v>
          </cell>
        </row>
        <row r="8714">
          <cell r="AU8714" t="str">
            <v>Xã Tân Lập</v>
          </cell>
        </row>
        <row r="8715">
          <cell r="AU8715" t="str">
            <v>Xã Tân Lập</v>
          </cell>
        </row>
        <row r="8716">
          <cell r="AU8716" t="str">
            <v>Xã Tân Lập</v>
          </cell>
        </row>
        <row r="8717">
          <cell r="AU8717" t="str">
            <v>Xã Tân Lập</v>
          </cell>
        </row>
        <row r="8718">
          <cell r="AU8718" t="str">
            <v>Xã Tân Lập</v>
          </cell>
        </row>
        <row r="8719">
          <cell r="AU8719" t="str">
            <v>Xã Tân Lập</v>
          </cell>
        </row>
        <row r="8720">
          <cell r="AU8720" t="str">
            <v>Xã Tân Lập</v>
          </cell>
        </row>
        <row r="8721">
          <cell r="AU8721" t="str">
            <v>Xã Tân Lập</v>
          </cell>
        </row>
        <row r="8722">
          <cell r="AU8722" t="str">
            <v>Xã Tân Lập</v>
          </cell>
        </row>
        <row r="8723">
          <cell r="AU8723" t="str">
            <v>Xã Tân Lập</v>
          </cell>
        </row>
        <row r="8724">
          <cell r="AU8724" t="str">
            <v>Xã Tân Lập</v>
          </cell>
        </row>
        <row r="8725">
          <cell r="AU8725" t="str">
            <v>Xã Tân Lập</v>
          </cell>
        </row>
        <row r="8726">
          <cell r="AU8726" t="str">
            <v>Xã Tân Lập</v>
          </cell>
        </row>
        <row r="8727">
          <cell r="AU8727" t="str">
            <v>Xã Tân Lập</v>
          </cell>
        </row>
        <row r="8728">
          <cell r="AU8728" t="str">
            <v>Xã Tân Lập</v>
          </cell>
        </row>
        <row r="8729">
          <cell r="AU8729" t="str">
            <v>Xã Tân Lập</v>
          </cell>
        </row>
        <row r="8730">
          <cell r="AU8730" t="str">
            <v>Xã Tân Lập</v>
          </cell>
        </row>
        <row r="8731">
          <cell r="AU8731" t="str">
            <v>Xã Tân Lập</v>
          </cell>
        </row>
        <row r="8732">
          <cell r="AU8732" t="str">
            <v>Xã Tân Lập</v>
          </cell>
        </row>
        <row r="8733">
          <cell r="AU8733" t="str">
            <v>Xã Tân Lập</v>
          </cell>
        </row>
        <row r="8734">
          <cell r="AU8734" t="str">
            <v>Xã Tân Lập</v>
          </cell>
        </row>
        <row r="8735">
          <cell r="AU8735" t="str">
            <v>Xã Tân Lập</v>
          </cell>
        </row>
        <row r="8736">
          <cell r="AU8736" t="str">
            <v>Xã Tân Lập</v>
          </cell>
        </row>
        <row r="8737">
          <cell r="AU8737" t="str">
            <v>Xã Tân Lập</v>
          </cell>
        </row>
        <row r="8738">
          <cell r="AU8738" t="str">
            <v>Xã Tân Lập 1</v>
          </cell>
        </row>
        <row r="8739">
          <cell r="AU8739" t="str">
            <v>Xã Tân Lập 2</v>
          </cell>
        </row>
        <row r="8740">
          <cell r="AU8740" t="str">
            <v>Xã Tân Lễ</v>
          </cell>
        </row>
        <row r="8741">
          <cell r="AU8741" t="str">
            <v>Xã Tân Liên</v>
          </cell>
        </row>
        <row r="8742">
          <cell r="AU8742" t="str">
            <v>Xã Tân Liên</v>
          </cell>
        </row>
        <row r="8743">
          <cell r="AU8743" t="str">
            <v>Xã Tân Liên</v>
          </cell>
        </row>
        <row r="8744">
          <cell r="AU8744" t="str">
            <v>Xã Tân Liễu</v>
          </cell>
        </row>
        <row r="8745">
          <cell r="AU8745" t="str">
            <v>Xã Tân Linh</v>
          </cell>
        </row>
        <row r="8746">
          <cell r="AU8746" t="str">
            <v>Xã Tân Lĩnh</v>
          </cell>
        </row>
        <row r="8747">
          <cell r="AU8747" t="str">
            <v>Xã Tản Lĩnh</v>
          </cell>
        </row>
        <row r="8748">
          <cell r="AU8748" t="str">
            <v>Xã Tân Lộc</v>
          </cell>
        </row>
        <row r="8749">
          <cell r="AU8749" t="str">
            <v>Xã Tân Lộc</v>
          </cell>
        </row>
        <row r="8750">
          <cell r="AU8750" t="str">
            <v>Xã Tân Lộc</v>
          </cell>
        </row>
        <row r="8751">
          <cell r="AU8751" t="str">
            <v>Xã Tân Lộc Bắc</v>
          </cell>
        </row>
        <row r="8752">
          <cell r="AU8752" t="str">
            <v>Xã Tân Lộc Đông</v>
          </cell>
        </row>
        <row r="8753">
          <cell r="AU8753" t="str">
            <v>Xã Tân Lợi</v>
          </cell>
        </row>
        <row r="8754">
          <cell r="AU8754" t="str">
            <v>Xã Tân lợi</v>
          </cell>
        </row>
        <row r="8755">
          <cell r="AU8755" t="str">
            <v>Xã Tân Lợi</v>
          </cell>
        </row>
        <row r="8756">
          <cell r="AU8756" t="str">
            <v>Xã Tân Lợi</v>
          </cell>
        </row>
        <row r="8757">
          <cell r="AU8757" t="str">
            <v>Xã Tân Lợi Thạnh</v>
          </cell>
        </row>
        <row r="8758">
          <cell r="AU8758" t="str">
            <v>Xã Tân Long</v>
          </cell>
        </row>
        <row r="8759">
          <cell r="AU8759" t="str">
            <v>Xã Tân Long</v>
          </cell>
        </row>
        <row r="8760">
          <cell r="AU8760" t="str">
            <v>Xã Tân Long</v>
          </cell>
        </row>
        <row r="8761">
          <cell r="AU8761" t="str">
            <v>Xã Tân Long</v>
          </cell>
        </row>
        <row r="8762">
          <cell r="AU8762" t="str">
            <v>Xã Tân Long</v>
          </cell>
        </row>
        <row r="8763">
          <cell r="AU8763" t="str">
            <v>Xã Tân Long</v>
          </cell>
        </row>
        <row r="8764">
          <cell r="AU8764" t="str">
            <v>Xã Tân Long</v>
          </cell>
        </row>
        <row r="8765">
          <cell r="AU8765" t="str">
            <v>Xã Tân Long</v>
          </cell>
        </row>
        <row r="8766">
          <cell r="AU8766" t="str">
            <v>Xã Tân Long</v>
          </cell>
        </row>
        <row r="8767">
          <cell r="AU8767" t="str">
            <v>Xã Tân Long Hội</v>
          </cell>
        </row>
        <row r="8768">
          <cell r="AU8768" t="str">
            <v>Xã Tân Lược</v>
          </cell>
        </row>
        <row r="8769">
          <cell r="AU8769" t="str">
            <v>Xã Tân Lý Đông</v>
          </cell>
        </row>
        <row r="8770">
          <cell r="AU8770" t="str">
            <v>Xã Tân Lý Tây</v>
          </cell>
        </row>
        <row r="8771">
          <cell r="AU8771" t="str">
            <v>Xã Tân Mai</v>
          </cell>
        </row>
        <row r="8772">
          <cell r="AU8772" t="str">
            <v>Xã Tân Minh</v>
          </cell>
        </row>
        <row r="8773">
          <cell r="AU8773" t="str">
            <v>Xã Tân Minh</v>
          </cell>
        </row>
        <row r="8774">
          <cell r="AU8774" t="str">
            <v>Xã Tân Minh</v>
          </cell>
        </row>
        <row r="8775">
          <cell r="AU8775" t="str">
            <v>Xã Tân Minh</v>
          </cell>
        </row>
        <row r="8776">
          <cell r="AU8776" t="str">
            <v>Xã Tân Minh</v>
          </cell>
        </row>
        <row r="8777">
          <cell r="AU8777" t="str">
            <v>Xã Tân Mộc</v>
          </cell>
        </row>
        <row r="8778">
          <cell r="AU8778" t="str">
            <v>Xã Tân Mỹ</v>
          </cell>
        </row>
        <row r="8779">
          <cell r="AU8779" t="str">
            <v>Xã Tân Mỹ</v>
          </cell>
        </row>
        <row r="8780">
          <cell r="AU8780" t="str">
            <v>Xã Tân Mỹ</v>
          </cell>
        </row>
        <row r="8781">
          <cell r="AU8781" t="str">
            <v>Xã Tân Mỹ</v>
          </cell>
        </row>
        <row r="8782">
          <cell r="AU8782" t="str">
            <v>Xã Tân Mỹ</v>
          </cell>
        </row>
        <row r="8783">
          <cell r="AU8783" t="str">
            <v>Xã Tân Mỹ</v>
          </cell>
        </row>
        <row r="8784">
          <cell r="AU8784" t="str">
            <v>Xã Tân Mỹ</v>
          </cell>
        </row>
        <row r="8785">
          <cell r="AU8785" t="str">
            <v>Xã Tân Mỹ</v>
          </cell>
        </row>
        <row r="8786">
          <cell r="AU8786" t="str">
            <v>Xã Tân Mỹ</v>
          </cell>
        </row>
        <row r="8787">
          <cell r="AU8787" t="str">
            <v>Xã Tân Mỹ</v>
          </cell>
        </row>
        <row r="8788">
          <cell r="AU8788" t="str">
            <v>Xã Tấn Mỹ</v>
          </cell>
        </row>
        <row r="8789">
          <cell r="AU8789" t="str">
            <v>Xã Tân Mỹ Chánh</v>
          </cell>
        </row>
        <row r="8790">
          <cell r="AU8790" t="str">
            <v>Xã Tân Nam</v>
          </cell>
        </row>
        <row r="8791">
          <cell r="AU8791" t="str">
            <v>Xã Tân Ngãi</v>
          </cell>
        </row>
        <row r="8792">
          <cell r="AU8792" t="str">
            <v>Xã Tân Nghĩa</v>
          </cell>
        </row>
        <row r="8793">
          <cell r="AU8793" t="str">
            <v>Xã Tân Nghĩa</v>
          </cell>
        </row>
        <row r="8794">
          <cell r="AU8794" t="str">
            <v>Xã Tân Nguyên</v>
          </cell>
        </row>
        <row r="8795">
          <cell r="AU8795" t="str">
            <v>Xã Tân Nhuận Đông</v>
          </cell>
        </row>
        <row r="8796">
          <cell r="AU8796" t="str">
            <v>Xã Tân Nhựt</v>
          </cell>
        </row>
        <row r="8797">
          <cell r="AU8797" t="str">
            <v>Xã Tân Ninh</v>
          </cell>
        </row>
        <row r="8798">
          <cell r="AU8798" t="str">
            <v>Xã Tân Ninh</v>
          </cell>
        </row>
        <row r="8799">
          <cell r="AU8799" t="str">
            <v>Xã Tân Ninh</v>
          </cell>
        </row>
        <row r="8800">
          <cell r="AU8800" t="str">
            <v>Xã Tân Pheo</v>
          </cell>
        </row>
        <row r="8801">
          <cell r="AU8801" t="str">
            <v>Xã Tân Phong</v>
          </cell>
        </row>
        <row r="8802">
          <cell r="AU8802" t="str">
            <v>Xã Tân Phong</v>
          </cell>
        </row>
        <row r="8803">
          <cell r="AU8803" t="str">
            <v>Xã Tân Phong</v>
          </cell>
        </row>
        <row r="8804">
          <cell r="AU8804" t="str">
            <v>Xã Tân Phong</v>
          </cell>
        </row>
        <row r="8805">
          <cell r="AU8805" t="str">
            <v>Xã Tân Phong</v>
          </cell>
        </row>
        <row r="8806">
          <cell r="AU8806" t="str">
            <v>Xã Tân Phong</v>
          </cell>
        </row>
        <row r="8807">
          <cell r="AU8807" t="str">
            <v>Xã Tân Phong</v>
          </cell>
        </row>
        <row r="8808">
          <cell r="AU8808" t="str">
            <v>Xã Tân Phong</v>
          </cell>
        </row>
        <row r="8809">
          <cell r="AU8809" t="str">
            <v>Xã Tân Phong</v>
          </cell>
        </row>
        <row r="8810">
          <cell r="AU8810" t="str">
            <v>Xã Tân Phong</v>
          </cell>
        </row>
        <row r="8811">
          <cell r="AU8811" t="str">
            <v>Xã Tân Phú</v>
          </cell>
        </row>
        <row r="8812">
          <cell r="AU8812" t="str">
            <v>Xã Tân Phú</v>
          </cell>
        </row>
        <row r="8813">
          <cell r="AU8813" t="str">
            <v>Xã Tân Phú</v>
          </cell>
        </row>
        <row r="8814">
          <cell r="AU8814" t="str">
            <v>Xã Tân Phú</v>
          </cell>
        </row>
        <row r="8815">
          <cell r="AU8815" t="str">
            <v>Xã Tân Phú</v>
          </cell>
        </row>
        <row r="8816">
          <cell r="AU8816" t="str">
            <v>Xã Tân Phú</v>
          </cell>
        </row>
        <row r="8817">
          <cell r="AU8817" t="str">
            <v>Xã Tân Phú</v>
          </cell>
        </row>
        <row r="8818">
          <cell r="AU8818" t="str">
            <v>Xã Tân Phú</v>
          </cell>
        </row>
        <row r="8819">
          <cell r="AU8819" t="str">
            <v>Xã Tân Phú</v>
          </cell>
        </row>
        <row r="8820">
          <cell r="AU8820" t="str">
            <v>Xã Tân Phú</v>
          </cell>
        </row>
        <row r="8821">
          <cell r="AU8821" t="str">
            <v>Xã Tân Phú</v>
          </cell>
        </row>
        <row r="8822">
          <cell r="AU8822" t="str">
            <v>Xã Tân Phú</v>
          </cell>
        </row>
        <row r="8823">
          <cell r="AU8823" t="str">
            <v>Xã Tân Phú</v>
          </cell>
        </row>
        <row r="8824">
          <cell r="AU8824" t="str">
            <v>Xã Tân Phú</v>
          </cell>
        </row>
        <row r="8825">
          <cell r="AU8825" t="str">
            <v>Xã Tân Phú</v>
          </cell>
        </row>
        <row r="8826">
          <cell r="AU8826" t="str">
            <v>Xã Tân Phú Đông</v>
          </cell>
        </row>
        <row r="8827">
          <cell r="AU8827" t="str">
            <v>Xã Tân Phú Tây</v>
          </cell>
        </row>
        <row r="8828">
          <cell r="AU8828" t="str">
            <v>Xã Tân Phú Thạnh</v>
          </cell>
        </row>
        <row r="8829">
          <cell r="AU8829" t="str">
            <v>Xã Tân Phú Trung</v>
          </cell>
        </row>
        <row r="8830">
          <cell r="AU8830" t="str">
            <v>Xã Tân Phúc</v>
          </cell>
        </row>
        <row r="8831">
          <cell r="AU8831" t="str">
            <v>Xã Tân Phúc</v>
          </cell>
        </row>
        <row r="8832">
          <cell r="AU8832" t="str">
            <v>Xã Tân Phúc</v>
          </cell>
        </row>
        <row r="8833">
          <cell r="AU8833" t="str">
            <v>Xã Tân Phúc</v>
          </cell>
        </row>
        <row r="8834">
          <cell r="AU8834" t="str">
            <v>Xã Tân Phước</v>
          </cell>
        </row>
        <row r="8835">
          <cell r="AU8835" t="str">
            <v>Xã Tân Phước</v>
          </cell>
        </row>
        <row r="8836">
          <cell r="AU8836" t="str">
            <v>Xã Tân Phước</v>
          </cell>
        </row>
        <row r="8837">
          <cell r="AU8837" t="str">
            <v>Xã Tân Phước</v>
          </cell>
        </row>
        <row r="8838">
          <cell r="AU8838" t="str">
            <v>Xã Tân Phước</v>
          </cell>
        </row>
        <row r="8839">
          <cell r="AU8839" t="str">
            <v>Xã Tân Phước</v>
          </cell>
        </row>
        <row r="8840">
          <cell r="AU8840" t="str">
            <v>Xã Tân Phước Hưng</v>
          </cell>
        </row>
        <row r="8841">
          <cell r="AU8841" t="str">
            <v>Xã Tân Phước Tây</v>
          </cell>
        </row>
        <row r="8842">
          <cell r="AU8842" t="str">
            <v>Xã Tân Phương</v>
          </cell>
        </row>
        <row r="8843">
          <cell r="AU8843" t="str">
            <v>Xã Tân Phượng</v>
          </cell>
        </row>
        <row r="8844">
          <cell r="AU8844" t="str">
            <v>Xã Tân Quan</v>
          </cell>
        </row>
        <row r="8845">
          <cell r="AU8845" t="str">
            <v>Xã Tân Quan</v>
          </cell>
        </row>
        <row r="8846">
          <cell r="AU8846" t="str">
            <v>Xã Tân Quang</v>
          </cell>
        </row>
        <row r="8847">
          <cell r="AU8847" t="str">
            <v>Xã Tân Quang</v>
          </cell>
        </row>
        <row r="8848">
          <cell r="AU8848" t="str">
            <v>Xã Tân Quang</v>
          </cell>
        </row>
        <row r="8849">
          <cell r="AU8849" t="str">
            <v>Xã Tân Quang</v>
          </cell>
        </row>
        <row r="8850">
          <cell r="AU8850" t="str">
            <v>Xã Tân Quang</v>
          </cell>
        </row>
        <row r="8851">
          <cell r="AU8851" t="str">
            <v>Xã Tân Quới</v>
          </cell>
        </row>
        <row r="8852">
          <cell r="AU8852" t="str">
            <v>Xã Tân Quới</v>
          </cell>
        </row>
        <row r="8853">
          <cell r="AU8853" t="str">
            <v>Xã Tân Quới Trung</v>
          </cell>
        </row>
        <row r="8854">
          <cell r="AU8854" t="str">
            <v>Xã Tân Quy Tây</v>
          </cell>
        </row>
        <row r="8855">
          <cell r="AU8855" t="str">
            <v>Xã Tân Quý Tây</v>
          </cell>
        </row>
        <row r="8856">
          <cell r="AU8856" t="str">
            <v>Xã Tân Sỏi</v>
          </cell>
        </row>
        <row r="8857">
          <cell r="AU8857" t="str">
            <v>Xã Tân Sơn</v>
          </cell>
        </row>
        <row r="8858">
          <cell r="AU8858" t="str">
            <v>Xã Tân Sơn</v>
          </cell>
        </row>
        <row r="8859">
          <cell r="AU8859" t="str">
            <v>Xã Tân Sơn</v>
          </cell>
        </row>
        <row r="8860">
          <cell r="AU8860" t="str">
            <v>Xã Tân Sơn</v>
          </cell>
        </row>
        <row r="8861">
          <cell r="AU8861" t="str">
            <v>Xã Tân Sơn</v>
          </cell>
        </row>
        <row r="8862">
          <cell r="AU8862" t="str">
            <v>Xã Tân Sơn</v>
          </cell>
        </row>
        <row r="8863">
          <cell r="AU8863" t="str">
            <v>Xã Tân Sơn</v>
          </cell>
        </row>
        <row r="8864">
          <cell r="AU8864" t="str">
            <v>Xã Tân Sơn</v>
          </cell>
        </row>
        <row r="8865">
          <cell r="AU8865" t="str">
            <v>Xã Tân Sơn</v>
          </cell>
        </row>
        <row r="8866">
          <cell r="AU8866" t="str">
            <v>Xã Tân Sơn</v>
          </cell>
        </row>
        <row r="8867">
          <cell r="AU8867" t="str">
            <v>Xã Tân Tác</v>
          </cell>
        </row>
        <row r="8868">
          <cell r="AU8868" t="str">
            <v>Xã Tân Tập</v>
          </cell>
        </row>
        <row r="8869">
          <cell r="AU8869" t="str">
            <v>Xã Tân Tây</v>
          </cell>
        </row>
        <row r="8870">
          <cell r="AU8870" t="str">
            <v>Xã Tân Tây</v>
          </cell>
        </row>
        <row r="8871">
          <cell r="AU8871" t="str">
            <v>Xã Tân Thạch</v>
          </cell>
        </row>
        <row r="8872">
          <cell r="AU8872" t="str">
            <v>Xã Tân Thái</v>
          </cell>
        </row>
        <row r="8873">
          <cell r="AU8873" t="str">
            <v>Xã Tân Thắng</v>
          </cell>
        </row>
        <row r="8874">
          <cell r="AU8874" t="str">
            <v>Xã Tân Thắng</v>
          </cell>
        </row>
        <row r="8875">
          <cell r="AU8875" t="str">
            <v>Xã Tân Thanh</v>
          </cell>
        </row>
        <row r="8876">
          <cell r="AU8876" t="str">
            <v>Xã Tân Thanh</v>
          </cell>
        </row>
        <row r="8877">
          <cell r="AU8877" t="str">
            <v>Xã Tân Thanh</v>
          </cell>
        </row>
        <row r="8878">
          <cell r="AU8878" t="str">
            <v>Xã Tân Thanh</v>
          </cell>
        </row>
        <row r="8879">
          <cell r="AU8879" t="str">
            <v>Xã Tân Thanh</v>
          </cell>
        </row>
        <row r="8880">
          <cell r="AU8880" t="str">
            <v>Xã Tân Thành</v>
          </cell>
        </row>
        <row r="8881">
          <cell r="AU8881" t="str">
            <v>Xã Tân Thành</v>
          </cell>
        </row>
        <row r="8882">
          <cell r="AU8882" t="str">
            <v>Xã Tân Thành</v>
          </cell>
        </row>
        <row r="8883">
          <cell r="AU8883" t="str">
            <v>Xã Tân Thành</v>
          </cell>
        </row>
        <row r="8884">
          <cell r="AU8884" t="str">
            <v>Xã Tân Thành</v>
          </cell>
        </row>
        <row r="8885">
          <cell r="AU8885" t="str">
            <v>Xã Tân Thành</v>
          </cell>
        </row>
        <row r="8886">
          <cell r="AU8886" t="str">
            <v>Xã Tân Thành</v>
          </cell>
        </row>
        <row r="8887">
          <cell r="AU8887" t="str">
            <v>Xã Tân Thành</v>
          </cell>
        </row>
        <row r="8888">
          <cell r="AU8888" t="str">
            <v>Xã Tân Thành</v>
          </cell>
        </row>
        <row r="8889">
          <cell r="AU8889" t="str">
            <v>Xã Tân Thành</v>
          </cell>
        </row>
        <row r="8890">
          <cell r="AU8890" t="str">
            <v>Xã Tân Thành</v>
          </cell>
        </row>
        <row r="8891">
          <cell r="AU8891" t="str">
            <v>Xã Tân Thành</v>
          </cell>
        </row>
        <row r="8892">
          <cell r="AU8892" t="str">
            <v>Xã Tân Thành</v>
          </cell>
        </row>
        <row r="8893">
          <cell r="AU8893" t="str">
            <v>Xã Tân Thành</v>
          </cell>
        </row>
        <row r="8894">
          <cell r="AU8894" t="str">
            <v>Xã Tân Thành</v>
          </cell>
        </row>
        <row r="8895">
          <cell r="AU8895" t="str">
            <v>Xã Tân Thành</v>
          </cell>
        </row>
        <row r="8896">
          <cell r="AU8896" t="str">
            <v>Xã Tân Thành</v>
          </cell>
        </row>
        <row r="8897">
          <cell r="AU8897" t="str">
            <v>Xã Tân Thành</v>
          </cell>
        </row>
        <row r="8898">
          <cell r="AU8898" t="str">
            <v>Xã Tân Thành</v>
          </cell>
        </row>
        <row r="8899">
          <cell r="AU8899" t="str">
            <v>Xã Tân Thành</v>
          </cell>
        </row>
        <row r="8900">
          <cell r="AU8900" t="str">
            <v>Xã Tân Thành</v>
          </cell>
        </row>
        <row r="8901">
          <cell r="AU8901" t="str">
            <v>Xã Tân Thành</v>
          </cell>
        </row>
        <row r="8902">
          <cell r="AU8902" t="str">
            <v>Xã Tân Thành</v>
          </cell>
        </row>
        <row r="8903">
          <cell r="AU8903" t="str">
            <v>Xã Tân Thành</v>
          </cell>
        </row>
        <row r="8904">
          <cell r="AU8904" t="str">
            <v>Xã Tân Thành</v>
          </cell>
        </row>
        <row r="8905">
          <cell r="AU8905" t="str">
            <v>Xã Tân Thành</v>
          </cell>
        </row>
        <row r="8906">
          <cell r="AU8906" t="str">
            <v>Xã Tân Thành</v>
          </cell>
        </row>
        <row r="8907">
          <cell r="AU8907" t="str">
            <v>Xã Tân Thành</v>
          </cell>
        </row>
        <row r="8908">
          <cell r="AU8908" t="str">
            <v>Xã Tân Thành</v>
          </cell>
        </row>
        <row r="8909">
          <cell r="AU8909" t="str">
            <v>Xã Tân Thạnh</v>
          </cell>
        </row>
        <row r="8910">
          <cell r="AU8910" t="str">
            <v>Xã Tân Thạnh</v>
          </cell>
        </row>
        <row r="8911">
          <cell r="AU8911" t="str">
            <v>Xã Tân Thạnh</v>
          </cell>
        </row>
        <row r="8912">
          <cell r="AU8912" t="str">
            <v>Xã Tân Thạnh</v>
          </cell>
        </row>
        <row r="8913">
          <cell r="AU8913" t="str">
            <v>Xã Tân Thạnh</v>
          </cell>
        </row>
        <row r="8914">
          <cell r="AU8914" t="str">
            <v>Xã Tân Thạnh</v>
          </cell>
        </row>
        <row r="8915">
          <cell r="AU8915" t="str">
            <v>Xã Tân Thạnh</v>
          </cell>
        </row>
        <row r="8916">
          <cell r="AU8916" t="str">
            <v>Xã Tân Thành A</v>
          </cell>
        </row>
        <row r="8917">
          <cell r="AU8917" t="str">
            <v>Xã Tân Thành B</v>
          </cell>
        </row>
        <row r="8918">
          <cell r="AU8918" t="str">
            <v>Xã Tân Thành Bình</v>
          </cell>
        </row>
        <row r="8919">
          <cell r="AU8919" t="str">
            <v>Xã Tân Thanh Tây</v>
          </cell>
        </row>
        <row r="8920">
          <cell r="AU8920" t="str">
            <v>Xã Tân Thiềng</v>
          </cell>
        </row>
        <row r="8921">
          <cell r="AU8921" t="str">
            <v>Xã Tân Thịnh</v>
          </cell>
        </row>
        <row r="8922">
          <cell r="AU8922" t="str">
            <v>Xã Tân Thịnh</v>
          </cell>
        </row>
        <row r="8923">
          <cell r="AU8923" t="str">
            <v>Xã Tân Thịnh</v>
          </cell>
        </row>
        <row r="8924">
          <cell r="AU8924" t="str">
            <v>Xã Tân Thịnh</v>
          </cell>
        </row>
        <row r="8925">
          <cell r="AU8925" t="str">
            <v>Xã Tân Thịnh</v>
          </cell>
        </row>
        <row r="8926">
          <cell r="AU8926" t="str">
            <v>Xã Tân Thịnh</v>
          </cell>
        </row>
        <row r="8927">
          <cell r="AU8927" t="str">
            <v>Xã Tân Thọ</v>
          </cell>
        </row>
        <row r="8928">
          <cell r="AU8928" t="str">
            <v>Xã Tân Thới</v>
          </cell>
        </row>
        <row r="8929">
          <cell r="AU8929" t="str">
            <v>Xã Tân Thới</v>
          </cell>
        </row>
        <row r="8930">
          <cell r="AU8930" t="str">
            <v>Xã Tân Thới Nhì</v>
          </cell>
        </row>
        <row r="8931">
          <cell r="AU8931" t="str">
            <v>Xã Tân Thuận</v>
          </cell>
        </row>
        <row r="8932">
          <cell r="AU8932" t="str">
            <v>Xã Tân Thuận</v>
          </cell>
        </row>
        <row r="8933">
          <cell r="AU8933" t="str">
            <v>Xã Tân Thuận</v>
          </cell>
        </row>
        <row r="8934">
          <cell r="AU8934" t="str">
            <v>Xã Tân Thuận Bình</v>
          </cell>
        </row>
        <row r="8935">
          <cell r="AU8935" t="str">
            <v>Xã Tân Thuận Đông</v>
          </cell>
        </row>
        <row r="8936">
          <cell r="AU8936" t="str">
            <v>Xã Tân Thuận Tây</v>
          </cell>
        </row>
        <row r="8937">
          <cell r="AU8937" t="str">
            <v>Xã Tân Thượng</v>
          </cell>
        </row>
        <row r="8938">
          <cell r="AU8938" t="str">
            <v>Xã Tân Thượng</v>
          </cell>
        </row>
        <row r="8939">
          <cell r="AU8939" t="str">
            <v>Xã Tân Thủy</v>
          </cell>
        </row>
        <row r="8940">
          <cell r="AU8940" t="str">
            <v>Xã Tân Thủy</v>
          </cell>
        </row>
        <row r="8941">
          <cell r="AU8941" t="str">
            <v>Xã Tân Tiến</v>
          </cell>
        </row>
        <row r="8942">
          <cell r="AU8942" t="str">
            <v>Xã Tân Tiến</v>
          </cell>
        </row>
        <row r="8943">
          <cell r="AU8943" t="str">
            <v>Xã Tân Tiến</v>
          </cell>
        </row>
        <row r="8944">
          <cell r="AU8944" t="str">
            <v>Xã Tân Tiến</v>
          </cell>
        </row>
        <row r="8945">
          <cell r="AU8945" t="str">
            <v>Xã Tân Tiến</v>
          </cell>
        </row>
        <row r="8946">
          <cell r="AU8946" t="str">
            <v>Xã Tân Tiến</v>
          </cell>
        </row>
        <row r="8947">
          <cell r="AU8947" t="str">
            <v>Xã Tân Tiến</v>
          </cell>
        </row>
        <row r="8948">
          <cell r="AU8948" t="str">
            <v>Xã Tân Tiến</v>
          </cell>
        </row>
        <row r="8949">
          <cell r="AU8949" t="str">
            <v>Xã Tân Tiến</v>
          </cell>
        </row>
        <row r="8950">
          <cell r="AU8950" t="str">
            <v>Xã Tân Tiến</v>
          </cell>
        </row>
        <row r="8951">
          <cell r="AU8951" t="str">
            <v>Xã Tân Tiến</v>
          </cell>
        </row>
        <row r="8952">
          <cell r="AU8952" t="str">
            <v>Xã Tân Tiến</v>
          </cell>
        </row>
        <row r="8953">
          <cell r="AU8953" t="str">
            <v>Xã Tân Tiến</v>
          </cell>
        </row>
        <row r="8954">
          <cell r="AU8954" t="str">
            <v>Xã Tân Tiến</v>
          </cell>
        </row>
        <row r="8955">
          <cell r="AU8955" t="str">
            <v>Xã Tân Tiến</v>
          </cell>
        </row>
        <row r="8956">
          <cell r="AU8956" t="str">
            <v>Xã Tân Tiến</v>
          </cell>
        </row>
        <row r="8957">
          <cell r="AU8957" t="str">
            <v>Xã Tân Tiến</v>
          </cell>
        </row>
        <row r="8958">
          <cell r="AU8958" t="str">
            <v>Xã Tân Tiến</v>
          </cell>
        </row>
        <row r="8959">
          <cell r="AU8959" t="str">
            <v>Xã Tân Trạch</v>
          </cell>
        </row>
        <row r="8960">
          <cell r="AU8960" t="str">
            <v>Xã Tân Trạch</v>
          </cell>
        </row>
        <row r="8961">
          <cell r="AU8961" t="str">
            <v>Xã Tân Trào</v>
          </cell>
        </row>
        <row r="8962">
          <cell r="AU8962" t="str">
            <v>Xã Tân Trào</v>
          </cell>
        </row>
        <row r="8963">
          <cell r="AU8963" t="str">
            <v>Xã Tân Trào</v>
          </cell>
        </row>
        <row r="8964">
          <cell r="AU8964" t="str">
            <v>Xã Tân Tri</v>
          </cell>
        </row>
        <row r="8965">
          <cell r="AU8965" t="str">
            <v>Xã Tân Triều</v>
          </cell>
        </row>
        <row r="8966">
          <cell r="AU8966" t="str">
            <v>Xã Tân Trịnh</v>
          </cell>
        </row>
        <row r="8967">
          <cell r="AU8967" t="str">
            <v>Xã Tân Trung</v>
          </cell>
        </row>
        <row r="8968">
          <cell r="AU8968" t="str">
            <v>Xã Tân Trung</v>
          </cell>
        </row>
        <row r="8969">
          <cell r="AU8969" t="str">
            <v>Xã Tân Trung</v>
          </cell>
        </row>
        <row r="8970">
          <cell r="AU8970" t="str">
            <v>Xã Tân Trung</v>
          </cell>
        </row>
        <row r="8971">
          <cell r="AU8971" t="str">
            <v>Xã Tân Trung</v>
          </cell>
        </row>
        <row r="8972">
          <cell r="AU8972" t="str">
            <v>Xã Tân Trường</v>
          </cell>
        </row>
        <row r="8973">
          <cell r="AU8973" t="str">
            <v>Xã Tân Trường</v>
          </cell>
        </row>
        <row r="8974">
          <cell r="AU8974" t="str">
            <v>Xã Tân Tuyến</v>
          </cell>
        </row>
        <row r="8975">
          <cell r="AU8975" t="str">
            <v>Xã Tân Ước</v>
          </cell>
        </row>
        <row r="8976">
          <cell r="AU8976" t="str">
            <v>Xã Tân Văn</v>
          </cell>
        </row>
        <row r="8977">
          <cell r="AU8977" t="str">
            <v>Xã Tân Văn</v>
          </cell>
        </row>
        <row r="8978">
          <cell r="AU8978" t="str">
            <v>Xã Tân Viên</v>
          </cell>
        </row>
        <row r="8979">
          <cell r="AU8979" t="str">
            <v>Xã Tân Việt</v>
          </cell>
        </row>
        <row r="8980">
          <cell r="AU8980" t="str">
            <v>Xã Tân Việt</v>
          </cell>
        </row>
        <row r="8981">
          <cell r="AU8981" t="str">
            <v>Xã Tân Việt</v>
          </cell>
        </row>
        <row r="8982">
          <cell r="AU8982" t="str">
            <v>Xã Tân Việt</v>
          </cell>
        </row>
        <row r="8983">
          <cell r="AU8983" t="str">
            <v>Xã Tân Việt</v>
          </cell>
        </row>
        <row r="8984">
          <cell r="AU8984" t="str">
            <v>Xã Tân Việt</v>
          </cell>
        </row>
        <row r="8985">
          <cell r="AU8985" t="str">
            <v>Xã Tân Vinh</v>
          </cell>
        </row>
        <row r="8986">
          <cell r="AU8986" t="str">
            <v>Xã Tân Vĩnh Hiệp</v>
          </cell>
        </row>
        <row r="8987">
          <cell r="AU8987" t="str">
            <v>Xã Tân Xã</v>
          </cell>
        </row>
        <row r="8988">
          <cell r="AU8988" t="str">
            <v>Xã Tân Xuân</v>
          </cell>
        </row>
        <row r="8989">
          <cell r="AU8989" t="str">
            <v>Xã Tân Xuân</v>
          </cell>
        </row>
        <row r="8990">
          <cell r="AU8990" t="str">
            <v>Xã Tân Xuân</v>
          </cell>
        </row>
        <row r="8991">
          <cell r="AU8991" t="str">
            <v>Xã Tân Xuân</v>
          </cell>
        </row>
        <row r="8992">
          <cell r="AU8992" t="str">
            <v>Xã Tân Xuân</v>
          </cell>
        </row>
        <row r="8993">
          <cell r="AU8993" t="str">
            <v>Xã Tân Yên</v>
          </cell>
        </row>
        <row r="8994">
          <cell r="AU8994" t="str">
            <v>Xã Tăng Hoà</v>
          </cell>
        </row>
        <row r="8995">
          <cell r="AU8995" t="str">
            <v>Xã Tăng Thành</v>
          </cell>
        </row>
        <row r="8996">
          <cell r="AU8996" t="str">
            <v>Xã Tăng Tiến</v>
          </cell>
        </row>
        <row r="8997">
          <cell r="AU8997" t="str">
            <v>Xã Tảo Dương Văn</v>
          </cell>
        </row>
        <row r="8998">
          <cell r="AU8998" t="str">
            <v>Xã Tào Sơn</v>
          </cell>
        </row>
        <row r="8999">
          <cell r="AU8999" t="str">
            <v>Xã Tập Ngãi</v>
          </cell>
        </row>
        <row r="9000">
          <cell r="AU9000" t="str">
            <v>Xã Tập Sơn</v>
          </cell>
        </row>
        <row r="9001">
          <cell r="AU9001" t="str">
            <v>Xã Tát Ngà</v>
          </cell>
        </row>
        <row r="9002">
          <cell r="AU9002" t="str">
            <v>Xã Tất Thắng</v>
          </cell>
        </row>
        <row r="9003">
          <cell r="AU9003" t="str">
            <v>Xã Tây An</v>
          </cell>
        </row>
        <row r="9004">
          <cell r="AU9004" t="str">
            <v>Xã Tây An</v>
          </cell>
        </row>
        <row r="9005">
          <cell r="AU9005" t="str">
            <v>Xã Tây Bình</v>
          </cell>
        </row>
        <row r="9006">
          <cell r="AU9006" t="str">
            <v>Xã Tây Cốc</v>
          </cell>
        </row>
        <row r="9007">
          <cell r="AU9007" t="str">
            <v>Xã Tây Đô</v>
          </cell>
        </row>
        <row r="9008">
          <cell r="AU9008" t="str">
            <v>Xã Tây Giang</v>
          </cell>
        </row>
        <row r="9009">
          <cell r="AU9009" t="str">
            <v>Xã Tây Giang</v>
          </cell>
        </row>
        <row r="9010">
          <cell r="AU9010" t="str">
            <v>Xã Tây Hiếu</v>
          </cell>
        </row>
        <row r="9011">
          <cell r="AU9011" t="str">
            <v>Xã Tây Hồ</v>
          </cell>
        </row>
        <row r="9012">
          <cell r="AU9012" t="str">
            <v>Xã Tây Hoà</v>
          </cell>
        </row>
        <row r="9013">
          <cell r="AU9013" t="str">
            <v>Xã Tây Hưng</v>
          </cell>
        </row>
        <row r="9014">
          <cell r="AU9014" t="str">
            <v>Xã Tây Kỳ</v>
          </cell>
        </row>
        <row r="9015">
          <cell r="AU9015" t="str">
            <v>Xã Tây Lương</v>
          </cell>
        </row>
        <row r="9016">
          <cell r="AU9016" t="str">
            <v>Xã Tây Mỗ</v>
          </cell>
        </row>
        <row r="9017">
          <cell r="AU9017" t="str">
            <v>Xã Tây Ninh</v>
          </cell>
        </row>
        <row r="9018">
          <cell r="AU9018" t="str">
            <v>Xã Tây Phong</v>
          </cell>
        </row>
        <row r="9019">
          <cell r="AU9019" t="str">
            <v>Xã Tây Phong</v>
          </cell>
        </row>
        <row r="9020">
          <cell r="AU9020" t="str">
            <v>Xã Tây Phú</v>
          </cell>
        </row>
        <row r="9021">
          <cell r="AU9021" t="str">
            <v>Xã Tây Phú</v>
          </cell>
        </row>
        <row r="9022">
          <cell r="AU9022" t="str">
            <v>Xã Tây Sơn</v>
          </cell>
        </row>
        <row r="9023">
          <cell r="AU9023" t="str">
            <v>Xã Tây Sơn</v>
          </cell>
        </row>
        <row r="9024">
          <cell r="AU9024" t="str">
            <v>Xã Tây Thành</v>
          </cell>
        </row>
        <row r="9025">
          <cell r="AU9025" t="str">
            <v>Xã Tây Thuận</v>
          </cell>
        </row>
        <row r="9026">
          <cell r="AU9026" t="str">
            <v>Xã Tây Tiến</v>
          </cell>
        </row>
        <row r="9027">
          <cell r="AU9027" t="str">
            <v>Xã Tây Trạch</v>
          </cell>
        </row>
        <row r="9028">
          <cell r="AU9028" t="str">
            <v>Xã Tây Tựu</v>
          </cell>
        </row>
        <row r="9029">
          <cell r="AU9029" t="str">
            <v>Xã Tây Vinh</v>
          </cell>
        </row>
        <row r="9030">
          <cell r="AU9030" t="str">
            <v>Xã Tây Xuân</v>
          </cell>
        </row>
        <row r="9031">
          <cell r="AU9031" t="str">
            <v>Xã Tây Yên</v>
          </cell>
        </row>
        <row r="9032">
          <cell r="AU9032" t="str">
            <v>Xã Tây Yên A</v>
          </cell>
        </row>
        <row r="9033">
          <cell r="AU9033" t="str">
            <v>Xã Tề Lễ</v>
          </cell>
        </row>
        <row r="9034">
          <cell r="AU9034" t="str">
            <v>Xã Tề Lỗ</v>
          </cell>
        </row>
        <row r="9035">
          <cell r="AU9035" t="str">
            <v>Xã Tế Lợi</v>
          </cell>
        </row>
        <row r="9036">
          <cell r="AU9036" t="str">
            <v>Xã Tế Nông</v>
          </cell>
        </row>
        <row r="9037">
          <cell r="AU9037" t="str">
            <v>Xã Tế Tân</v>
          </cell>
        </row>
        <row r="9038">
          <cell r="AU9038" t="str">
            <v>Xã Tế Thắng</v>
          </cell>
        </row>
        <row r="9039">
          <cell r="AU9039" t="str">
            <v>Xã Tê Xăng</v>
          </cell>
        </row>
        <row r="9040">
          <cell r="AU9040" t="str">
            <v>Xã Tén Tằn</v>
          </cell>
        </row>
        <row r="9041">
          <cell r="AU9041" t="str">
            <v>Xã Tênh Phông</v>
          </cell>
        </row>
        <row r="9042">
          <cell r="AU9042" t="str">
            <v>Xã Thạch Bàn</v>
          </cell>
        </row>
        <row r="9043">
          <cell r="AU9043" t="str">
            <v>Xã Thạch Bằng</v>
          </cell>
        </row>
        <row r="9044">
          <cell r="AU9044" t="str">
            <v>Xã Thạch Bình</v>
          </cell>
        </row>
        <row r="9045">
          <cell r="AU9045" t="str">
            <v>Xã Thạch Bình</v>
          </cell>
        </row>
        <row r="9046">
          <cell r="AU9046" t="str">
            <v>Xã Thạch Bình</v>
          </cell>
        </row>
        <row r="9047">
          <cell r="AU9047" t="str">
            <v>Xã Thạch Cẩm</v>
          </cell>
        </row>
        <row r="9048">
          <cell r="AU9048" t="str">
            <v>Xã Thạch Châu</v>
          </cell>
        </row>
        <row r="9049">
          <cell r="AU9049" t="str">
            <v>Xã Thạch Đà</v>
          </cell>
        </row>
        <row r="9050">
          <cell r="AU9050" t="str">
            <v>Xã Thạch Đài</v>
          </cell>
        </row>
        <row r="9051">
          <cell r="AU9051" t="str">
            <v>Xã Thạch Đạn</v>
          </cell>
        </row>
        <row r="9052">
          <cell r="AU9052" t="str">
            <v>Xã Thạch Điền</v>
          </cell>
        </row>
        <row r="9053">
          <cell r="AU9053" t="str">
            <v>Xã Thạch Đỉnh</v>
          </cell>
        </row>
        <row r="9054">
          <cell r="AU9054" t="str">
            <v>Xã Thạch Định</v>
          </cell>
        </row>
        <row r="9055">
          <cell r="AU9055" t="str">
            <v>Xã Thạch Đồng</v>
          </cell>
        </row>
        <row r="9056">
          <cell r="AU9056" t="str">
            <v>Xã Thạch Đồng</v>
          </cell>
        </row>
        <row r="9057">
          <cell r="AU9057" t="str">
            <v>Xã Thạch Đồng</v>
          </cell>
        </row>
        <row r="9058">
          <cell r="AU9058" t="str">
            <v>Xã Thạch Giám</v>
          </cell>
        </row>
        <row r="9059">
          <cell r="AU9059" t="str">
            <v>Xã Thạch Hạ</v>
          </cell>
        </row>
        <row r="9060">
          <cell r="AU9060" t="str">
            <v>Xã Thạch Hải</v>
          </cell>
        </row>
        <row r="9061">
          <cell r="AU9061" t="str">
            <v>Xã Thạch Hoà</v>
          </cell>
        </row>
        <row r="9062">
          <cell r="AU9062" t="str">
            <v>Xã Thạch Hóa</v>
          </cell>
        </row>
        <row r="9063">
          <cell r="AU9063" t="str">
            <v>Xã Thạch Hội</v>
          </cell>
        </row>
        <row r="9064">
          <cell r="AU9064" t="str">
            <v>Xã Thạch Hới An</v>
          </cell>
        </row>
        <row r="9065">
          <cell r="AU9065" t="str">
            <v>Xã Thạch Hới Thuận</v>
          </cell>
        </row>
        <row r="9066">
          <cell r="AU9066" t="str">
            <v>Xã Thạch Hưng</v>
          </cell>
        </row>
        <row r="9067">
          <cell r="AU9067" t="str">
            <v>Xã Thạch Hương</v>
          </cell>
        </row>
        <row r="9068">
          <cell r="AU9068" t="str">
            <v>Xã Thạch Kênh</v>
          </cell>
        </row>
        <row r="9069">
          <cell r="AU9069" t="str">
            <v>Xã Thạch Khê</v>
          </cell>
        </row>
        <row r="9070">
          <cell r="AU9070" t="str">
            <v>Xã Thạch Khoán</v>
          </cell>
        </row>
        <row r="9071">
          <cell r="AU9071" t="str">
            <v>Xã Thạch Khôi</v>
          </cell>
        </row>
        <row r="9072">
          <cell r="AU9072" t="str">
            <v>Xã Thạch Kiệt</v>
          </cell>
        </row>
        <row r="9073">
          <cell r="AU9073" t="str">
            <v>Xã Thạch Kim</v>
          </cell>
        </row>
        <row r="9074">
          <cell r="AU9074" t="str">
            <v>Xã Thạch Lạc</v>
          </cell>
        </row>
        <row r="9075">
          <cell r="AU9075" t="str">
            <v>Xã Thạch Lâm</v>
          </cell>
        </row>
        <row r="9076">
          <cell r="AU9076" t="str">
            <v>Xã Thạch Lâm</v>
          </cell>
        </row>
        <row r="9077">
          <cell r="AU9077" t="str">
            <v>Xã Thạch Lâm</v>
          </cell>
        </row>
        <row r="9078">
          <cell r="AU9078" t="str">
            <v>Xã Thạch Lập</v>
          </cell>
        </row>
        <row r="9079">
          <cell r="AU9079" t="str">
            <v>Xã Thạch Liên</v>
          </cell>
        </row>
        <row r="9080">
          <cell r="AU9080" t="str">
            <v>Xã Thạch Lỗi</v>
          </cell>
        </row>
        <row r="9081">
          <cell r="AU9081" t="str">
            <v>Xã Thạch Long</v>
          </cell>
        </row>
        <row r="9082">
          <cell r="AU9082" t="str">
            <v>Xã Thạch Long</v>
          </cell>
        </row>
        <row r="9083">
          <cell r="AU9083" t="str">
            <v>Xã Thạch Lương</v>
          </cell>
        </row>
        <row r="9084">
          <cell r="AU9084" t="str">
            <v>Xã Thạch Lưu</v>
          </cell>
        </row>
        <row r="9085">
          <cell r="AU9085" t="str">
            <v>Xã Thạch Môn</v>
          </cell>
        </row>
        <row r="9086">
          <cell r="AU9086" t="str">
            <v>Xã Thạch Mỹ</v>
          </cell>
        </row>
        <row r="9087">
          <cell r="AU9087" t="str">
            <v>Xã Thạch Ngàn</v>
          </cell>
        </row>
        <row r="9088">
          <cell r="AU9088" t="str">
            <v>Xã Thạch Ngọc</v>
          </cell>
        </row>
        <row r="9089">
          <cell r="AU9089" t="str">
            <v>Xã Thạch Quảng</v>
          </cell>
        </row>
        <row r="9090">
          <cell r="AU9090" t="str">
            <v>Xã Thạch Sơn</v>
          </cell>
        </row>
        <row r="9091">
          <cell r="AU9091" t="str">
            <v>Xã Thạch Sơn</v>
          </cell>
        </row>
        <row r="9092">
          <cell r="AU9092" t="str">
            <v>Xã Thạch Sơn</v>
          </cell>
        </row>
        <row r="9093">
          <cell r="AU9093" t="str">
            <v>Xã Thạch Sơn</v>
          </cell>
        </row>
        <row r="9094">
          <cell r="AU9094" t="str">
            <v>Xã Thạch Sơn</v>
          </cell>
        </row>
        <row r="9095">
          <cell r="AU9095" t="str">
            <v>Xã Thạch Tân</v>
          </cell>
        </row>
        <row r="9096">
          <cell r="AU9096" t="str">
            <v>Xã Thạch Tân</v>
          </cell>
        </row>
        <row r="9097">
          <cell r="AU9097" t="str">
            <v>Xã Thạch Thán</v>
          </cell>
        </row>
        <row r="9098">
          <cell r="AU9098" t="str">
            <v>Xã Thạch Thắng</v>
          </cell>
        </row>
        <row r="9099">
          <cell r="AU9099" t="str">
            <v>Xã Thạch Thanh</v>
          </cell>
        </row>
        <row r="9100">
          <cell r="AU9100" t="str">
            <v>Xã Thạch Tiến</v>
          </cell>
        </row>
        <row r="9101">
          <cell r="AU9101" t="str">
            <v>Xã Thạch Trị</v>
          </cell>
        </row>
        <row r="9102">
          <cell r="AU9102" t="str">
            <v>Xã Thạch Trung</v>
          </cell>
        </row>
        <row r="9103">
          <cell r="AU9103" t="str">
            <v>Xã Thạch Tượng</v>
          </cell>
        </row>
        <row r="9104">
          <cell r="AU9104" t="str">
            <v>Xã Thạch Văn</v>
          </cell>
        </row>
        <row r="9105">
          <cell r="AU9105" t="str">
            <v>Xã Thạch Vĩnh</v>
          </cell>
        </row>
        <row r="9106">
          <cell r="AU9106" t="str">
            <v>Xã Thạch Xá</v>
          </cell>
        </row>
        <row r="9107">
          <cell r="AU9107" t="str">
            <v>Xã Thạch Xuân</v>
          </cell>
        </row>
        <row r="9108">
          <cell r="AU9108" t="str">
            <v>Xã Thái An</v>
          </cell>
        </row>
        <row r="9109">
          <cell r="AU9109" t="str">
            <v>Xã Thái An</v>
          </cell>
        </row>
        <row r="9110">
          <cell r="AU9110" t="str">
            <v>Xã Thái Bảo</v>
          </cell>
        </row>
        <row r="9111">
          <cell r="AU9111" t="str">
            <v>Xã Thái Bình</v>
          </cell>
        </row>
        <row r="9112">
          <cell r="AU9112" t="str">
            <v>Xã Thái Bình</v>
          </cell>
        </row>
        <row r="9113">
          <cell r="AU9113" t="str">
            <v>Xã Thái Bình</v>
          </cell>
        </row>
        <row r="9114">
          <cell r="AU9114" t="str">
            <v>Xã Thái Bình Trung</v>
          </cell>
        </row>
        <row r="9115">
          <cell r="AU9115" t="str">
            <v>Xã Thái Cường</v>
          </cell>
        </row>
        <row r="9116">
          <cell r="AU9116" t="str">
            <v>Xã Thái Đào</v>
          </cell>
        </row>
        <row r="9117">
          <cell r="AU9117" t="str">
            <v>Xã Thái Đô</v>
          </cell>
        </row>
        <row r="9118">
          <cell r="AU9118" t="str">
            <v>Xã Thái Đức</v>
          </cell>
        </row>
        <row r="9119">
          <cell r="AU9119" t="str">
            <v>Xã Thái Dương</v>
          </cell>
        </row>
        <row r="9120">
          <cell r="AU9120" t="str">
            <v>Xã Thái Dương</v>
          </cell>
        </row>
        <row r="9121">
          <cell r="AU9121" t="str">
            <v>Xã Thái Giang</v>
          </cell>
        </row>
        <row r="9122">
          <cell r="AU9122" t="str">
            <v>Xã Thải Giàng Phố</v>
          </cell>
        </row>
        <row r="9123">
          <cell r="AU9123" t="str">
            <v>Xã Thái Hà</v>
          </cell>
        </row>
        <row r="9124">
          <cell r="AU9124" t="str">
            <v>Xã Thái Hoà</v>
          </cell>
        </row>
        <row r="9125">
          <cell r="AU9125" t="str">
            <v>Xã Thái Hòa</v>
          </cell>
        </row>
        <row r="9126">
          <cell r="AU9126" t="str">
            <v>Xã Thái Hòa</v>
          </cell>
        </row>
        <row r="9127">
          <cell r="AU9127" t="str">
            <v>Xã Thái Hòa</v>
          </cell>
        </row>
        <row r="9128">
          <cell r="AU9128" t="str">
            <v>Xã Thái Hòa</v>
          </cell>
        </row>
        <row r="9129">
          <cell r="AU9129" t="str">
            <v>Xã Thái Hòa</v>
          </cell>
        </row>
        <row r="9130">
          <cell r="AU9130" t="str">
            <v>Xã Thái Học</v>
          </cell>
        </row>
        <row r="9131">
          <cell r="AU9131" t="str">
            <v>Xã Thái Học</v>
          </cell>
        </row>
        <row r="9132">
          <cell r="AU9132" t="str">
            <v>Xã Thái Học</v>
          </cell>
        </row>
        <row r="9133">
          <cell r="AU9133" t="str">
            <v>Xã Thái Học</v>
          </cell>
        </row>
        <row r="9134">
          <cell r="AU9134" t="str">
            <v>Xã Thái Học</v>
          </cell>
        </row>
        <row r="9135">
          <cell r="AU9135" t="str">
            <v>Xã Thái Học</v>
          </cell>
        </row>
        <row r="9136">
          <cell r="AU9136" t="str">
            <v>Xã Thái Hồng</v>
          </cell>
        </row>
        <row r="9137">
          <cell r="AU9137" t="str">
            <v>Xã Thái Hưng</v>
          </cell>
        </row>
        <row r="9138">
          <cell r="AU9138" t="str">
            <v>Xã Thái Hưng</v>
          </cell>
        </row>
        <row r="9139">
          <cell r="AU9139" t="str">
            <v>Xã Thái Long</v>
          </cell>
        </row>
        <row r="9140">
          <cell r="AU9140" t="str">
            <v>Xã Thái Nguyên</v>
          </cell>
        </row>
        <row r="9141">
          <cell r="AU9141" t="str">
            <v>Xã Thái Niên</v>
          </cell>
        </row>
        <row r="9142">
          <cell r="AU9142" t="str">
            <v>Xã Thái Ninh</v>
          </cell>
        </row>
        <row r="9143">
          <cell r="AU9143" t="str">
            <v>Xã Thài Phìn Tủng</v>
          </cell>
        </row>
        <row r="9144">
          <cell r="AU9144" t="str">
            <v>Xã Thái Phúc</v>
          </cell>
        </row>
        <row r="9145">
          <cell r="AU9145" t="str">
            <v>Xã Thái Phương</v>
          </cell>
        </row>
        <row r="9146">
          <cell r="AU9146" t="str">
            <v>Xã Thái Sơn</v>
          </cell>
        </row>
        <row r="9147">
          <cell r="AU9147" t="str">
            <v>Xã Thái Sơn</v>
          </cell>
        </row>
        <row r="9148">
          <cell r="AU9148" t="str">
            <v>Xã Thái Sơn</v>
          </cell>
        </row>
        <row r="9149">
          <cell r="AU9149" t="str">
            <v>Xã Thái Sơn</v>
          </cell>
        </row>
        <row r="9150">
          <cell r="AU9150" t="str">
            <v>Xã Thái Sơn</v>
          </cell>
        </row>
        <row r="9151">
          <cell r="AU9151" t="str">
            <v>Xã Thái Sơn</v>
          </cell>
        </row>
        <row r="9152">
          <cell r="AU9152" t="str">
            <v>Xã Thái Sơn</v>
          </cell>
        </row>
        <row r="9153">
          <cell r="AU9153" t="str">
            <v>Xã Thái Tân</v>
          </cell>
        </row>
        <row r="9154">
          <cell r="AU9154" t="str">
            <v>Xã Thái Tân</v>
          </cell>
        </row>
        <row r="9155">
          <cell r="AU9155" t="str">
            <v>Xã Thái Thành</v>
          </cell>
        </row>
        <row r="9156">
          <cell r="AU9156" t="str">
            <v>Xã Thái Thịnh</v>
          </cell>
        </row>
        <row r="9157">
          <cell r="AU9157" t="str">
            <v>Xã Thái Thịnh</v>
          </cell>
        </row>
        <row r="9158">
          <cell r="AU9158" t="str">
            <v>Xã Thái Thịnh</v>
          </cell>
        </row>
        <row r="9159">
          <cell r="AU9159" t="str">
            <v>Xã Thái Thọ</v>
          </cell>
        </row>
        <row r="9160">
          <cell r="AU9160" t="str">
            <v>Xã Thái Thuần</v>
          </cell>
        </row>
        <row r="9161">
          <cell r="AU9161" t="str">
            <v>Xã Thái Thượng</v>
          </cell>
        </row>
        <row r="9162">
          <cell r="AU9162" t="str">
            <v>Xã Thái Thuỷ</v>
          </cell>
        </row>
        <row r="9163">
          <cell r="AU9163" t="str">
            <v>Xã Thái Thủy</v>
          </cell>
        </row>
        <row r="9164">
          <cell r="AU9164" t="str">
            <v>Xã Thái Trị</v>
          </cell>
        </row>
        <row r="9165">
          <cell r="AU9165" t="str">
            <v>Xã Thái Xuyên</v>
          </cell>
        </row>
        <row r="9166">
          <cell r="AU9166" t="str">
            <v>Xã Thái Yên</v>
          </cell>
        </row>
        <row r="9167">
          <cell r="AU9167" t="str">
            <v>Xã Tham Đôn</v>
          </cell>
        </row>
        <row r="9168">
          <cell r="AU9168" t="str">
            <v>Xã Thẩm Dương</v>
          </cell>
        </row>
        <row r="9169">
          <cell r="AU9169" t="str">
            <v>Xã Thân Cửu Nghĩa</v>
          </cell>
        </row>
        <row r="9170">
          <cell r="AU9170" t="str">
            <v>Xã Thân Giáp</v>
          </cell>
        </row>
        <row r="9171">
          <cell r="AU9171" t="str">
            <v>Xã Thân Thuộc</v>
          </cell>
        </row>
        <row r="9172">
          <cell r="AU9172" t="str">
            <v>Xã Thần Xa</v>
          </cell>
        </row>
        <row r="9173">
          <cell r="AU9173" t="str">
            <v>Xã Thăng Bình</v>
          </cell>
        </row>
        <row r="9174">
          <cell r="AU9174" t="str">
            <v>Xã Thắng Cương</v>
          </cell>
        </row>
        <row r="9175">
          <cell r="AU9175" t="str">
            <v>Xã Thắng Hải</v>
          </cell>
        </row>
        <row r="9176">
          <cell r="AU9176" t="str">
            <v>Xã Thăng Hưng</v>
          </cell>
        </row>
        <row r="9177">
          <cell r="AU9177" t="str">
            <v>Xã Thắng Lợi</v>
          </cell>
        </row>
        <row r="9178">
          <cell r="AU9178" t="str">
            <v>Xã Thắng Lợi</v>
          </cell>
        </row>
        <row r="9179">
          <cell r="AU9179" t="str">
            <v>Xã Thắng Lợi</v>
          </cell>
        </row>
        <row r="9180">
          <cell r="AU9180" t="str">
            <v>Xã Thắng Lợi</v>
          </cell>
        </row>
        <row r="9181">
          <cell r="AU9181" t="str">
            <v>Xã Thăng Long</v>
          </cell>
        </row>
        <row r="9182">
          <cell r="AU9182" t="str">
            <v>Xã Thăng Long</v>
          </cell>
        </row>
        <row r="9183">
          <cell r="AU9183" t="str">
            <v>Xã Thăng Long</v>
          </cell>
        </row>
        <row r="9184">
          <cell r="AU9184" t="str">
            <v>Xã Thắng Mố</v>
          </cell>
        </row>
        <row r="9185">
          <cell r="AU9185" t="str">
            <v>Xã Thăng Phước</v>
          </cell>
        </row>
        <row r="9186">
          <cell r="AU9186" t="str">
            <v>Xã Thắng Quân</v>
          </cell>
        </row>
        <row r="9187">
          <cell r="AU9187" t="str">
            <v>Xã Thắng Sơn</v>
          </cell>
        </row>
        <row r="9188">
          <cell r="AU9188" t="str">
            <v>Xã Thăng Thọ</v>
          </cell>
        </row>
        <row r="9189">
          <cell r="AU9189" t="str">
            <v>Xã Thắng Thuỷ</v>
          </cell>
        </row>
        <row r="9190">
          <cell r="AU9190" t="str">
            <v>Xã Thàng Tín</v>
          </cell>
        </row>
        <row r="9191">
          <cell r="AU9191" t="str">
            <v>Xã Thanh</v>
          </cell>
        </row>
        <row r="9192">
          <cell r="AU9192" t="str">
            <v>Xã Thanh An</v>
          </cell>
        </row>
        <row r="9193">
          <cell r="AU9193" t="str">
            <v>Xã Thanh An</v>
          </cell>
        </row>
        <row r="9194">
          <cell r="AU9194" t="str">
            <v>Xã Thanh An</v>
          </cell>
        </row>
        <row r="9195">
          <cell r="AU9195" t="str">
            <v>Xã Thanh An</v>
          </cell>
        </row>
        <row r="9196">
          <cell r="AU9196" t="str">
            <v>Xã Thanh An</v>
          </cell>
        </row>
        <row r="9197">
          <cell r="AU9197" t="str">
            <v>Xã Thanh An</v>
          </cell>
        </row>
        <row r="9198">
          <cell r="AU9198" t="str">
            <v>Xã Thành An</v>
          </cell>
        </row>
        <row r="9199">
          <cell r="AU9199" t="str">
            <v>Xã Thành An</v>
          </cell>
        </row>
        <row r="9200">
          <cell r="AU9200" t="str">
            <v>Xã Thành An</v>
          </cell>
        </row>
        <row r="9201">
          <cell r="AU9201" t="str">
            <v>Xã Thạnh An</v>
          </cell>
        </row>
        <row r="9202">
          <cell r="AU9202" t="str">
            <v>Xã Thạnh An</v>
          </cell>
        </row>
        <row r="9203">
          <cell r="AU9203" t="str">
            <v>Xã Thạnh An</v>
          </cell>
        </row>
        <row r="9204">
          <cell r="AU9204" t="str">
            <v>Xã Thạnh Bắc</v>
          </cell>
        </row>
        <row r="9205">
          <cell r="AU9205" t="str">
            <v>Xã Thanh Bính</v>
          </cell>
        </row>
        <row r="9206">
          <cell r="AU9206" t="str">
            <v>Xã Thanh Bình</v>
          </cell>
        </row>
        <row r="9207">
          <cell r="AU9207" t="str">
            <v>Xã Thanh Bình</v>
          </cell>
        </row>
        <row r="9208">
          <cell r="AU9208" t="str">
            <v>Xã Thanh Bình</v>
          </cell>
        </row>
        <row r="9209">
          <cell r="AU9209" t="str">
            <v>Xã Thanh Bình</v>
          </cell>
        </row>
        <row r="9210">
          <cell r="AU9210" t="str">
            <v>Xã Thanh Bình</v>
          </cell>
        </row>
        <row r="9211">
          <cell r="AU9211" t="str">
            <v>Xã Thanh Bình</v>
          </cell>
        </row>
        <row r="9212">
          <cell r="AU9212" t="str">
            <v>Xã Thanh Bình</v>
          </cell>
        </row>
        <row r="9213">
          <cell r="AU9213" t="str">
            <v>Xã Thanh Bình</v>
          </cell>
        </row>
        <row r="9214">
          <cell r="AU9214" t="str">
            <v>Xã Thạnh Bình</v>
          </cell>
        </row>
        <row r="9215">
          <cell r="AU9215" t="str">
            <v>Xã Thạnh Bình</v>
          </cell>
        </row>
        <row r="9216">
          <cell r="AU9216" t="str">
            <v>Xã Thanh Cao</v>
          </cell>
        </row>
        <row r="9217">
          <cell r="AU9217" t="str">
            <v>Xã Thanh Chăn</v>
          </cell>
        </row>
        <row r="9218">
          <cell r="AU9218" t="str">
            <v>Xã Thanh Châu</v>
          </cell>
        </row>
        <row r="9219">
          <cell r="AU9219" t="str">
            <v>Xã Thanh Chi</v>
          </cell>
        </row>
        <row r="9220">
          <cell r="AU9220" t="str">
            <v>Xã Thành Công</v>
          </cell>
        </row>
        <row r="9221">
          <cell r="AU9221" t="str">
            <v>Xã Thành Công</v>
          </cell>
        </row>
        <row r="9222">
          <cell r="AU9222" t="str">
            <v>Xã Thành Công</v>
          </cell>
        </row>
        <row r="9223">
          <cell r="AU9223" t="str">
            <v>Xã Thành Công</v>
          </cell>
        </row>
        <row r="9224">
          <cell r="AU9224" t="str">
            <v>Xã Thành Công</v>
          </cell>
        </row>
        <row r="9225">
          <cell r="AU9225" t="str">
            <v>Xã Thanh Cường</v>
          </cell>
        </row>
        <row r="9226">
          <cell r="AU9226" t="str">
            <v>Xã Thanh Đa</v>
          </cell>
        </row>
        <row r="9227">
          <cell r="AU9227" t="str">
            <v>Xã Thanh Điền</v>
          </cell>
        </row>
        <row r="9228">
          <cell r="AU9228" t="str">
            <v>Xã Thanh Đình</v>
          </cell>
        </row>
        <row r="9229">
          <cell r="AU9229" t="str">
            <v>Xã Thanh Định</v>
          </cell>
        </row>
        <row r="9230">
          <cell r="AU9230" t="str">
            <v>Xã Thanh Đồng</v>
          </cell>
        </row>
        <row r="9231">
          <cell r="AU9231" t="str">
            <v>Xã Thành Đông</v>
          </cell>
        </row>
        <row r="9232">
          <cell r="AU9232" t="str">
            <v>Xã Thạnh Đông</v>
          </cell>
        </row>
        <row r="9233">
          <cell r="AU9233" t="str">
            <v>Xã Thạnh Đông</v>
          </cell>
        </row>
        <row r="9234">
          <cell r="AU9234" t="str">
            <v>Xã Thạnh Đông A</v>
          </cell>
        </row>
        <row r="9235">
          <cell r="AU9235" t="str">
            <v>Xã Thạnh Đông B</v>
          </cell>
        </row>
        <row r="9236">
          <cell r="AU9236" t="str">
            <v>Xã Thanh Đức</v>
          </cell>
        </row>
        <row r="9237">
          <cell r="AU9237" t="str">
            <v>Xã Thanh Đức</v>
          </cell>
        </row>
        <row r="9238">
          <cell r="AU9238" t="str">
            <v>Xã Thanh Đức</v>
          </cell>
        </row>
        <row r="9239">
          <cell r="AU9239" t="str">
            <v>Xã Thạnh Đức</v>
          </cell>
        </row>
        <row r="9240">
          <cell r="AU9240" t="str">
            <v>Xã Thạnh Đức</v>
          </cell>
        </row>
        <row r="9241">
          <cell r="AU9241" t="str">
            <v>Xã Thanh Dương</v>
          </cell>
        </row>
        <row r="9242">
          <cell r="AU9242" t="str">
            <v>Xã Thanh Giang</v>
          </cell>
        </row>
        <row r="9243">
          <cell r="AU9243" t="str">
            <v>Xã Thanh Giang</v>
          </cell>
        </row>
        <row r="9244">
          <cell r="AU9244" t="str">
            <v>Xã Thanh Hà</v>
          </cell>
        </row>
        <row r="9245">
          <cell r="AU9245" t="str">
            <v>Xã Thanh Hà</v>
          </cell>
        </row>
        <row r="9246">
          <cell r="AU9246" t="str">
            <v>Xã Thanh Hà</v>
          </cell>
        </row>
        <row r="9247">
          <cell r="AU9247" t="str">
            <v>Xã Thanh Hải</v>
          </cell>
        </row>
        <row r="9248">
          <cell r="AU9248" t="str">
            <v>Xã Thanh Hải</v>
          </cell>
        </row>
        <row r="9249">
          <cell r="AU9249" t="str">
            <v>Xã Thanh Hải</v>
          </cell>
        </row>
        <row r="9250">
          <cell r="AU9250" t="str">
            <v>Xã Thanh Hải</v>
          </cell>
        </row>
        <row r="9251">
          <cell r="AU9251" t="str">
            <v>Xã Thành Hải</v>
          </cell>
        </row>
        <row r="9252">
          <cell r="AU9252" t="str">
            <v>Xã Thạnh Hải</v>
          </cell>
        </row>
        <row r="9253">
          <cell r="AU9253" t="str">
            <v>Xã Thanh Hoà</v>
          </cell>
        </row>
        <row r="9254">
          <cell r="AU9254" t="str">
            <v>Xã Thanh Hóa</v>
          </cell>
        </row>
        <row r="9255">
          <cell r="AU9255" t="str">
            <v>Xã Thanh Hòa</v>
          </cell>
        </row>
        <row r="9256">
          <cell r="AU9256" t="str">
            <v>Xã Thanh Hòa</v>
          </cell>
        </row>
        <row r="9257">
          <cell r="AU9257" t="str">
            <v>Xã Thanh Hòa</v>
          </cell>
        </row>
        <row r="9258">
          <cell r="AU9258" t="str">
            <v>Xã Thành Hòa</v>
          </cell>
        </row>
        <row r="9259">
          <cell r="AU9259" t="str">
            <v>Xã Thạnh Hoà</v>
          </cell>
        </row>
        <row r="9260">
          <cell r="AU9260" t="str">
            <v>Xã Thạnh Hoà</v>
          </cell>
        </row>
        <row r="9261">
          <cell r="AU9261" t="str">
            <v>Xã Thạnh Hòa</v>
          </cell>
        </row>
        <row r="9262">
          <cell r="AU9262" t="str">
            <v>Xã Thạnh Hòa</v>
          </cell>
        </row>
        <row r="9263">
          <cell r="AU9263" t="str">
            <v>Xã Thạnh Hòa Sơn</v>
          </cell>
        </row>
        <row r="9264">
          <cell r="AU9264" t="str">
            <v>Xã Thanh Hối</v>
          </cell>
        </row>
        <row r="9265">
          <cell r="AU9265" t="str">
            <v>Xã Thạnh Hội</v>
          </cell>
        </row>
        <row r="9266">
          <cell r="AU9266" t="str">
            <v>Xã Thanh Hồng</v>
          </cell>
        </row>
        <row r="9267">
          <cell r="AU9267" t="str">
            <v>Xã Thanh Hưng</v>
          </cell>
        </row>
        <row r="9268">
          <cell r="AU9268" t="str">
            <v>Xã Thanh Hưng</v>
          </cell>
        </row>
        <row r="9269">
          <cell r="AU9269" t="str">
            <v>Xã Thành Hưng</v>
          </cell>
        </row>
        <row r="9270">
          <cell r="AU9270" t="str">
            <v>Xã Thạnh Hưng</v>
          </cell>
        </row>
        <row r="9271">
          <cell r="AU9271" t="str">
            <v>Xã Thạnh Hưng</v>
          </cell>
        </row>
        <row r="9272">
          <cell r="AU9272" t="str">
            <v>Xã Thạnh Hưng</v>
          </cell>
        </row>
        <row r="9273">
          <cell r="AU9273" t="str">
            <v>Xã Thanh Hương</v>
          </cell>
        </row>
        <row r="9274">
          <cell r="AU9274" t="str">
            <v>Xã Thanh Hương</v>
          </cell>
        </row>
        <row r="9275">
          <cell r="AU9275" t="str">
            <v>Xã Thanh Khai</v>
          </cell>
        </row>
        <row r="9276">
          <cell r="AU9276" t="str">
            <v>Xã Thanh Khê</v>
          </cell>
        </row>
        <row r="9277">
          <cell r="AU9277" t="str">
            <v>Xã Thanh Khê</v>
          </cell>
        </row>
        <row r="9278">
          <cell r="AU9278" t="str">
            <v>Xã Thanh Khương</v>
          </cell>
        </row>
        <row r="9279">
          <cell r="AU9279" t="str">
            <v>Xã Thanh Kim</v>
          </cell>
        </row>
        <row r="9280">
          <cell r="AU9280" t="str">
            <v>Xã Thành Kim</v>
          </cell>
        </row>
        <row r="9281">
          <cell r="AU9281" t="str">
            <v>Xã Thanh Kỳ</v>
          </cell>
        </row>
        <row r="9282">
          <cell r="AU9282" t="str">
            <v>Xã Thanh Lạc</v>
          </cell>
        </row>
        <row r="9283">
          <cell r="AU9283" t="str">
            <v>Xã Thanh Lâm</v>
          </cell>
        </row>
        <row r="9284">
          <cell r="AU9284" t="str">
            <v>Xã Thanh Lâm</v>
          </cell>
        </row>
        <row r="9285">
          <cell r="AU9285" t="str">
            <v>Xã Thanh Lâm</v>
          </cell>
        </row>
        <row r="9286">
          <cell r="AU9286" t="str">
            <v>Xã Thanh Lâm</v>
          </cell>
        </row>
        <row r="9287">
          <cell r="AU9287" t="str">
            <v>Xã Thanh Lâm</v>
          </cell>
        </row>
        <row r="9288">
          <cell r="AU9288" t="str">
            <v>Xã Thành Lâm</v>
          </cell>
        </row>
        <row r="9289">
          <cell r="AU9289" t="str">
            <v>Xã Thanh Lân</v>
          </cell>
        </row>
        <row r="9290">
          <cell r="AU9290" t="str">
            <v>Xã Thanh Lang</v>
          </cell>
        </row>
        <row r="9291">
          <cell r="AU9291" t="str">
            <v>Xã Thành Lập</v>
          </cell>
        </row>
        <row r="9292">
          <cell r="AU9292" t="str">
            <v>Xã Thanh Liên</v>
          </cell>
        </row>
        <row r="9293">
          <cell r="AU9293" t="str">
            <v>Xã Thanh Liệt</v>
          </cell>
        </row>
        <row r="9294">
          <cell r="AU9294" t="str">
            <v>Xã Thanh Lĩnh</v>
          </cell>
        </row>
        <row r="9295">
          <cell r="AU9295" t="str">
            <v>Xã Thanh Loà</v>
          </cell>
        </row>
        <row r="9296">
          <cell r="AU9296" t="str">
            <v>Xã Thanh Lộc</v>
          </cell>
        </row>
        <row r="9297">
          <cell r="AU9297" t="str">
            <v>Xã Thành Lộc</v>
          </cell>
        </row>
        <row r="9298">
          <cell r="AU9298" t="str">
            <v>Xã Thạnh Lộc</v>
          </cell>
        </row>
        <row r="9299">
          <cell r="AU9299" t="str">
            <v>Xã Thạnh Lộc</v>
          </cell>
        </row>
        <row r="9300">
          <cell r="AU9300" t="str">
            <v>Xã Thạnh Lộc</v>
          </cell>
        </row>
        <row r="9301">
          <cell r="AU9301" t="str">
            <v>Xã Thạnh Lộc</v>
          </cell>
        </row>
        <row r="9302">
          <cell r="AU9302" t="str">
            <v>Xã Thành Lợi</v>
          </cell>
        </row>
        <row r="9303">
          <cell r="AU9303" t="str">
            <v>Xã Thành Lợi</v>
          </cell>
        </row>
        <row r="9304">
          <cell r="AU9304" t="str">
            <v>Xã Thạnh Lợi</v>
          </cell>
        </row>
        <row r="9305">
          <cell r="AU9305" t="str">
            <v>Xã Thạnh Lợi</v>
          </cell>
        </row>
        <row r="9306">
          <cell r="AU9306" t="str">
            <v>Xã Thạnh Lợi</v>
          </cell>
        </row>
        <row r="9307">
          <cell r="AU9307" t="str">
            <v>Xã Thanh Long</v>
          </cell>
        </row>
        <row r="9308">
          <cell r="AU9308" t="str">
            <v>Xã Thanh Long</v>
          </cell>
        </row>
        <row r="9309">
          <cell r="AU9309" t="str">
            <v>Xã Thanh Long</v>
          </cell>
        </row>
        <row r="9310">
          <cell r="AU9310" t="str">
            <v>Xã Thanh Long</v>
          </cell>
        </row>
        <row r="9311">
          <cell r="AU9311" t="str">
            <v>Xã Thành Long</v>
          </cell>
        </row>
        <row r="9312">
          <cell r="AU9312" t="str">
            <v>Xã Thành Long</v>
          </cell>
        </row>
        <row r="9313">
          <cell r="AU9313" t="str">
            <v>Xã Thành Long</v>
          </cell>
        </row>
        <row r="9314">
          <cell r="AU9314" t="str">
            <v>Xã Thanh Luận</v>
          </cell>
        </row>
        <row r="9315">
          <cell r="AU9315" t="str">
            <v>Xã Thanh Luông</v>
          </cell>
        </row>
        <row r="9316">
          <cell r="AU9316" t="str">
            <v>Xã Thanh Lương</v>
          </cell>
        </row>
        <row r="9317">
          <cell r="AU9317" t="str">
            <v>Xã Thanh Lương</v>
          </cell>
        </row>
        <row r="9318">
          <cell r="AU9318" t="str">
            <v>Xã Thanh Lương</v>
          </cell>
        </row>
        <row r="9319">
          <cell r="AU9319" t="str">
            <v>Xã Thanh Lương</v>
          </cell>
        </row>
        <row r="9320">
          <cell r="AU9320" t="str">
            <v>Xã Thanh Lương</v>
          </cell>
        </row>
        <row r="9321">
          <cell r="AU9321" t="str">
            <v>Xã Thanh Lương</v>
          </cell>
        </row>
        <row r="9322">
          <cell r="AU9322" t="str">
            <v>Xã Thanh Lưu</v>
          </cell>
        </row>
        <row r="9323">
          <cell r="AU9323" t="str">
            <v>Xã Thanh Mai</v>
          </cell>
        </row>
        <row r="9324">
          <cell r="AU9324" t="str">
            <v>Xã Thanh Mai</v>
          </cell>
        </row>
        <row r="9325">
          <cell r="AU9325" t="str">
            <v>Xã Thanh Mai</v>
          </cell>
        </row>
        <row r="9326">
          <cell r="AU9326" t="str">
            <v>Xã Thanh Minh</v>
          </cell>
        </row>
        <row r="9327">
          <cell r="AU9327" t="str">
            <v>Xã Thanh Minh</v>
          </cell>
        </row>
        <row r="9328">
          <cell r="AU9328" t="str">
            <v>Xã Thành Minh</v>
          </cell>
        </row>
        <row r="9329">
          <cell r="AU9329" t="str">
            <v>Xã Thanh Mỹ</v>
          </cell>
        </row>
        <row r="9330">
          <cell r="AU9330" t="str">
            <v>Xã Thanh Mỹ</v>
          </cell>
        </row>
        <row r="9331">
          <cell r="AU9331" t="str">
            <v>Xã Thanh Mỹ</v>
          </cell>
        </row>
        <row r="9332">
          <cell r="AU9332" t="str">
            <v>Xã Thanh Mỹ</v>
          </cell>
        </row>
        <row r="9333">
          <cell r="AU9333" t="str">
            <v>Xã Thành Mỹ</v>
          </cell>
        </row>
        <row r="9334">
          <cell r="AU9334" t="str">
            <v>Xã Thạnh Mỹ</v>
          </cell>
        </row>
        <row r="9335">
          <cell r="AU9335" t="str">
            <v>Xã Thạnh Mỹ</v>
          </cell>
        </row>
        <row r="9336">
          <cell r="AU9336" t="str">
            <v>Xã Thạnh Mỹ Tây</v>
          </cell>
        </row>
        <row r="9337">
          <cell r="AU9337" t="str">
            <v>Xã Thanh Nga</v>
          </cell>
        </row>
        <row r="9338">
          <cell r="AU9338" t="str">
            <v>Xã Thạnh Ngãi</v>
          </cell>
        </row>
        <row r="9339">
          <cell r="AU9339" t="str">
            <v>Xã Thanh Nghị</v>
          </cell>
        </row>
        <row r="9340">
          <cell r="AU9340" t="str">
            <v>Xã Thanh Ngọc</v>
          </cell>
        </row>
        <row r="9341">
          <cell r="AU9341" t="str">
            <v>Xã Thanh Nguyên</v>
          </cell>
        </row>
        <row r="9342">
          <cell r="AU9342" t="str">
            <v>Xã Thanh Nho</v>
          </cell>
        </row>
        <row r="9343">
          <cell r="AU9343" t="str">
            <v>Xã Thạnh Nhựt</v>
          </cell>
        </row>
        <row r="9344">
          <cell r="AU9344" t="str">
            <v>Xã Thanh Ninh</v>
          </cell>
        </row>
        <row r="9345">
          <cell r="AU9345" t="str">
            <v>Xã Thanh Nông</v>
          </cell>
        </row>
        <row r="9346">
          <cell r="AU9346" t="str">
            <v>Xã Thanh Nông</v>
          </cell>
        </row>
        <row r="9347">
          <cell r="AU9347" t="str">
            <v>Xã Thanh Nưa</v>
          </cell>
        </row>
        <row r="9348">
          <cell r="AU9348" t="str">
            <v>Xã Thanh Phát</v>
          </cell>
        </row>
        <row r="9349">
          <cell r="AU9349" t="str">
            <v>Xã Thanh Phong</v>
          </cell>
        </row>
        <row r="9350">
          <cell r="AU9350" t="str">
            <v>Xã Thanh Phong</v>
          </cell>
        </row>
        <row r="9351">
          <cell r="AU9351" t="str">
            <v>Xã Thanh Phong</v>
          </cell>
        </row>
        <row r="9352">
          <cell r="AU9352" t="str">
            <v>Xã Thạnh Phong</v>
          </cell>
        </row>
        <row r="9353">
          <cell r="AU9353" t="str">
            <v>Xã Thanh Phú</v>
          </cell>
        </row>
        <row r="9354">
          <cell r="AU9354" t="str">
            <v>Xã Thanh Phú</v>
          </cell>
        </row>
        <row r="9355">
          <cell r="AU9355" t="str">
            <v>Xã Thanh Phú</v>
          </cell>
        </row>
        <row r="9356">
          <cell r="AU9356" t="str">
            <v>Xã Thạnh Phú</v>
          </cell>
        </row>
        <row r="9357">
          <cell r="AU9357" t="str">
            <v>Xã Thạnh Phú</v>
          </cell>
        </row>
        <row r="9358">
          <cell r="AU9358" t="str">
            <v>Xã Thạnh Phú</v>
          </cell>
        </row>
        <row r="9359">
          <cell r="AU9359" t="str">
            <v>Xã Thạnh Phú</v>
          </cell>
        </row>
        <row r="9360">
          <cell r="AU9360" t="str">
            <v>Xã Thạnh Phú</v>
          </cell>
        </row>
        <row r="9361">
          <cell r="AU9361" t="str">
            <v>Xã Thạnh Phú</v>
          </cell>
        </row>
        <row r="9362">
          <cell r="AU9362" t="str">
            <v>Xã Thạnh Phú</v>
          </cell>
        </row>
        <row r="9363">
          <cell r="AU9363" t="str">
            <v>Xã Thạnh Phú Đông</v>
          </cell>
        </row>
        <row r="9364">
          <cell r="AU9364" t="str">
            <v>Xã Thanh Phú Long</v>
          </cell>
        </row>
        <row r="9365">
          <cell r="AU9365" t="str">
            <v>Xã Thanh Phước</v>
          </cell>
        </row>
        <row r="9366">
          <cell r="AU9366" t="str">
            <v>Xã Thạnh Phước</v>
          </cell>
        </row>
        <row r="9367">
          <cell r="AU9367" t="str">
            <v>Xã Thạnh Phước</v>
          </cell>
        </row>
        <row r="9368">
          <cell r="AU9368" t="str">
            <v>Xã Thạnh Phước</v>
          </cell>
        </row>
        <row r="9369">
          <cell r="AU9369" t="str">
            <v>Xã Thạnh Phước</v>
          </cell>
        </row>
        <row r="9370">
          <cell r="AU9370" t="str">
            <v>Xã Thanh Quân</v>
          </cell>
        </row>
        <row r="9371">
          <cell r="AU9371" t="str">
            <v>Xã Thanh Quang</v>
          </cell>
        </row>
        <row r="9372">
          <cell r="AU9372" t="str">
            <v>Xã Thạnh Quới</v>
          </cell>
        </row>
        <row r="9373">
          <cell r="AU9373" t="str">
            <v>Xã Thạnh Quới</v>
          </cell>
        </row>
        <row r="9374">
          <cell r="AU9374" t="str">
            <v>Xã Thạnh Qưới</v>
          </cell>
        </row>
        <row r="9375">
          <cell r="AU9375" t="str">
            <v>Xã Thanh Sơn</v>
          </cell>
        </row>
        <row r="9376">
          <cell r="AU9376" t="str">
            <v>Xã Thanh Sơn</v>
          </cell>
        </row>
        <row r="9377">
          <cell r="AU9377" t="str">
            <v>Xã Thanh Sơn</v>
          </cell>
        </row>
        <row r="9378">
          <cell r="AU9378" t="str">
            <v>Xã Thanh Sơn</v>
          </cell>
        </row>
        <row r="9379">
          <cell r="AU9379" t="str">
            <v>Xã Thanh Sơn</v>
          </cell>
        </row>
        <row r="9380">
          <cell r="AU9380" t="str">
            <v>Xã Thanh Sơn</v>
          </cell>
        </row>
        <row r="9381">
          <cell r="AU9381" t="str">
            <v>Xã Thanh Sơn</v>
          </cell>
        </row>
        <row r="9382">
          <cell r="AU9382" t="str">
            <v>Xã Thanh Sơn</v>
          </cell>
        </row>
        <row r="9383">
          <cell r="AU9383" t="str">
            <v>Xã Thanh Sơn</v>
          </cell>
        </row>
        <row r="9384">
          <cell r="AU9384" t="str">
            <v>Xã Thanh Sơn</v>
          </cell>
        </row>
        <row r="9385">
          <cell r="AU9385" t="str">
            <v>Xã Thanh Sơn</v>
          </cell>
        </row>
        <row r="9386">
          <cell r="AU9386" t="str">
            <v>Xã Thành Sơn</v>
          </cell>
        </row>
        <row r="9387">
          <cell r="AU9387" t="str">
            <v>Xã Thành Sơn</v>
          </cell>
        </row>
        <row r="9388">
          <cell r="AU9388" t="str">
            <v>Xã Thành Sơn</v>
          </cell>
        </row>
        <row r="9389">
          <cell r="AU9389" t="str">
            <v>Xã Thành Sơn</v>
          </cell>
        </row>
        <row r="9390">
          <cell r="AU9390" t="str">
            <v>Xã Thanh Tâm</v>
          </cell>
        </row>
        <row r="9391">
          <cell r="AU9391" t="str">
            <v>Xã Thành Tâm</v>
          </cell>
        </row>
        <row r="9392">
          <cell r="AU9392" t="str">
            <v>Xã Thành Tâm</v>
          </cell>
        </row>
        <row r="9393">
          <cell r="AU9393" t="str">
            <v>Xã Thanh Tân</v>
          </cell>
        </row>
        <row r="9394">
          <cell r="AU9394" t="str">
            <v>Xã Thanh Tân</v>
          </cell>
        </row>
        <row r="9395">
          <cell r="AU9395" t="str">
            <v>Xã Thanh Tân</v>
          </cell>
        </row>
        <row r="9396">
          <cell r="AU9396" t="str">
            <v>Xã Thanh Tân</v>
          </cell>
        </row>
        <row r="9397">
          <cell r="AU9397" t="str">
            <v>Xã Thành Tân</v>
          </cell>
        </row>
        <row r="9398">
          <cell r="AU9398" t="str">
            <v>Xã Thạnh Tân</v>
          </cell>
        </row>
        <row r="9399">
          <cell r="AU9399" t="str">
            <v>Xã Thạnh Tân</v>
          </cell>
        </row>
        <row r="9400">
          <cell r="AU9400" t="str">
            <v>Xã Thạnh Tân</v>
          </cell>
        </row>
        <row r="9401">
          <cell r="AU9401" t="str">
            <v>Xã Thạnh Tây</v>
          </cell>
        </row>
        <row r="9402">
          <cell r="AU9402" t="str">
            <v>Xã Thanh Thạch</v>
          </cell>
        </row>
        <row r="9403">
          <cell r="AU9403" t="str">
            <v>Xã Thạnh Thắng</v>
          </cell>
        </row>
        <row r="9404">
          <cell r="AU9404" t="str">
            <v>Xã Thanh Thịnh</v>
          </cell>
        </row>
        <row r="9405">
          <cell r="AU9405" t="str">
            <v>Xã Thành Thọ</v>
          </cell>
        </row>
        <row r="9406">
          <cell r="AU9406" t="str">
            <v>Xã Thành Thới A</v>
          </cell>
        </row>
        <row r="9407">
          <cell r="AU9407" t="str">
            <v>Xã Thành Thới B</v>
          </cell>
        </row>
        <row r="9408">
          <cell r="AU9408" t="str">
            <v>Xã Thanh Thùy</v>
          </cell>
        </row>
        <row r="9409">
          <cell r="AU9409" t="str">
            <v>Xã Thanh Thủy</v>
          </cell>
        </row>
        <row r="9410">
          <cell r="AU9410" t="str">
            <v>Xã Thanh Thủy</v>
          </cell>
        </row>
        <row r="9411">
          <cell r="AU9411" t="str">
            <v>Xã Thanh Thủy</v>
          </cell>
        </row>
        <row r="9412">
          <cell r="AU9412" t="str">
            <v>Xã Thanh Thủy</v>
          </cell>
        </row>
        <row r="9413">
          <cell r="AU9413" t="str">
            <v>Xã Thanh Thủy</v>
          </cell>
        </row>
        <row r="9414">
          <cell r="AU9414" t="str">
            <v>Xã Thanh Thủy</v>
          </cell>
        </row>
        <row r="9415">
          <cell r="AU9415" t="str">
            <v>Xã Thanh Tiên</v>
          </cell>
        </row>
        <row r="9416">
          <cell r="AU9416" t="str">
            <v>Xã Thành Tiến</v>
          </cell>
        </row>
        <row r="9417">
          <cell r="AU9417" t="str">
            <v>Xã Thạnh Tiến</v>
          </cell>
        </row>
        <row r="9418">
          <cell r="AU9418" t="str">
            <v>Xã Thanh Trạch</v>
          </cell>
        </row>
        <row r="9419">
          <cell r="AU9419" t="str">
            <v>Xã Thạnh Trị</v>
          </cell>
        </row>
        <row r="9420">
          <cell r="AU9420" t="str">
            <v>Xã Thạnh Trị</v>
          </cell>
        </row>
        <row r="9421">
          <cell r="AU9421" t="str">
            <v>Xã Thạnh Trị</v>
          </cell>
        </row>
        <row r="9422">
          <cell r="AU9422" t="str">
            <v>Xã Thạnh Trị</v>
          </cell>
        </row>
        <row r="9423">
          <cell r="AU9423" t="str">
            <v>Xã Thạnh Trị</v>
          </cell>
        </row>
        <row r="9424">
          <cell r="AU9424" t="str">
            <v>Xã Thành Triệu</v>
          </cell>
        </row>
        <row r="9425">
          <cell r="AU9425" t="str">
            <v>Xã Thanh Trù</v>
          </cell>
        </row>
        <row r="9426">
          <cell r="AU9426" t="str">
            <v>Xã Thành Trực</v>
          </cell>
        </row>
        <row r="9427">
          <cell r="AU9427" t="str">
            <v>Xã Thành Trung</v>
          </cell>
        </row>
        <row r="9428">
          <cell r="AU9428" t="str">
            <v>Xã Thanh Tùng</v>
          </cell>
        </row>
        <row r="9429">
          <cell r="AU9429" t="str">
            <v>Xã Thanh Tùng</v>
          </cell>
        </row>
        <row r="9430">
          <cell r="AU9430" t="str">
            <v>Xã Thanh Tùng</v>
          </cell>
        </row>
        <row r="9431">
          <cell r="AU9431" t="str">
            <v>Xã Thanh Tương</v>
          </cell>
        </row>
        <row r="9432">
          <cell r="AU9432" t="str">
            <v>Xã Thanh Tường</v>
          </cell>
        </row>
        <row r="9433">
          <cell r="AU9433" t="str">
            <v>Xã Thanh Tuyền</v>
          </cell>
        </row>
        <row r="9434">
          <cell r="AU9434" t="str">
            <v>Xã Thanh Tuyền</v>
          </cell>
        </row>
        <row r="9435">
          <cell r="AU9435" t="str">
            <v>Xã Thanh Uyên</v>
          </cell>
        </row>
        <row r="9436">
          <cell r="AU9436" t="str">
            <v>Xã Thanh Vân</v>
          </cell>
        </row>
        <row r="9437">
          <cell r="AU9437" t="str">
            <v>Xã Thanh Vân</v>
          </cell>
        </row>
        <row r="9438">
          <cell r="AU9438" t="str">
            <v>Xã Thanh Vân</v>
          </cell>
        </row>
        <row r="9439">
          <cell r="AU9439" t="str">
            <v>Xã Thanh Vân</v>
          </cell>
        </row>
        <row r="9440">
          <cell r="AU9440" t="str">
            <v>Xã Thanh Văn</v>
          </cell>
        </row>
        <row r="9441">
          <cell r="AU9441" t="str">
            <v>Xã Thanh Văn</v>
          </cell>
        </row>
        <row r="9442">
          <cell r="AU9442" t="str">
            <v>Xã Thanh Vận</v>
          </cell>
        </row>
        <row r="9443">
          <cell r="AU9443" t="str">
            <v>Xã Thành Vân</v>
          </cell>
        </row>
        <row r="9444">
          <cell r="AU9444" t="str">
            <v>Xã Thanh Vinh</v>
          </cell>
        </row>
        <row r="9445">
          <cell r="AU9445" t="str">
            <v>Xã Thành Vinh</v>
          </cell>
        </row>
        <row r="9446">
          <cell r="AU9446" t="str">
            <v>Xã Thanh Vĩnh Đông</v>
          </cell>
        </row>
        <row r="9447">
          <cell r="AU9447" t="str">
            <v>Xã Thanh Xá</v>
          </cell>
        </row>
        <row r="9448">
          <cell r="AU9448" t="str">
            <v>Xã Thanh Xá</v>
          </cell>
        </row>
        <row r="9449">
          <cell r="AU9449" t="str">
            <v>Xã Thanh Xuân</v>
          </cell>
        </row>
        <row r="9450">
          <cell r="AU9450" t="str">
            <v>Xã Thanh Xuân</v>
          </cell>
        </row>
        <row r="9451">
          <cell r="AU9451" t="str">
            <v>Xã Thanh Xuân</v>
          </cell>
        </row>
        <row r="9452">
          <cell r="AU9452" t="str">
            <v>Xã Thanh Xuân</v>
          </cell>
        </row>
        <row r="9453">
          <cell r="AU9453" t="str">
            <v>Xã Thanh Xuân</v>
          </cell>
        </row>
        <row r="9454">
          <cell r="AU9454" t="str">
            <v>Xã Thạnh Xuân</v>
          </cell>
        </row>
        <row r="9455">
          <cell r="AU9455" t="str">
            <v>Xã Thanh Xương</v>
          </cell>
        </row>
        <row r="9456">
          <cell r="AU9456" t="str">
            <v>Xã Thanh Yên</v>
          </cell>
        </row>
        <row r="9457">
          <cell r="AU9457" t="str">
            <v>Xã Thanh Yên</v>
          </cell>
        </row>
        <row r="9458">
          <cell r="AU9458" t="str">
            <v>Xã Thành Yên</v>
          </cell>
        </row>
        <row r="9459">
          <cell r="AU9459" t="str">
            <v>Xã Thạnh Yên</v>
          </cell>
        </row>
        <row r="9460">
          <cell r="AU9460" t="str">
            <v>Xã Thạnh Yên A</v>
          </cell>
        </row>
        <row r="9461">
          <cell r="AU9461" t="str">
            <v>Xã Thào Chư Phìn</v>
          </cell>
        </row>
        <row r="9462">
          <cell r="AU9462" t="str">
            <v>Xã Thất Hùng</v>
          </cell>
        </row>
        <row r="9463">
          <cell r="AU9463" t="str">
            <v>Xã Thể Dục</v>
          </cell>
        </row>
        <row r="9464">
          <cell r="AU9464" t="str">
            <v>Xã Thèn Chu Phìn</v>
          </cell>
        </row>
        <row r="9465">
          <cell r="AU9465" t="str">
            <v>Xã Thèn Sin</v>
          </cell>
        </row>
        <row r="9466">
          <cell r="AU9466" t="str">
            <v>Xã Thèng Phàng</v>
          </cell>
        </row>
        <row r="9467">
          <cell r="AU9467" t="str">
            <v>Xã Thị Hoa</v>
          </cell>
        </row>
        <row r="9468">
          <cell r="AU9468" t="str">
            <v>Xã Thị Ngân</v>
          </cell>
        </row>
        <row r="9469">
          <cell r="AU9469" t="str">
            <v>Xã Thi Sơn</v>
          </cell>
        </row>
        <row r="9470">
          <cell r="AU9470" t="str">
            <v>Xã Thiện Hòa</v>
          </cell>
        </row>
        <row r="9471">
          <cell r="AU9471" t="str">
            <v>Xã Thiện Hưng</v>
          </cell>
        </row>
        <row r="9472">
          <cell r="AU9472" t="str">
            <v>Xã Thiên Hương</v>
          </cell>
        </row>
        <row r="9473">
          <cell r="AU9473" t="str">
            <v>Xã Thiện Kế</v>
          </cell>
        </row>
        <row r="9474">
          <cell r="AU9474" t="str">
            <v>Xã Thiện Kế</v>
          </cell>
        </row>
        <row r="9475">
          <cell r="AU9475" t="str">
            <v>Xã Thiện Kỵ</v>
          </cell>
        </row>
        <row r="9476">
          <cell r="AU9476" t="str">
            <v>Xã Thiên Lộc</v>
          </cell>
        </row>
        <row r="9477">
          <cell r="AU9477" t="str">
            <v>Xã Thiện Long</v>
          </cell>
        </row>
        <row r="9478">
          <cell r="AU9478" t="str">
            <v>Xã Thiện Mỹ</v>
          </cell>
        </row>
        <row r="9479">
          <cell r="AU9479" t="str">
            <v>Xã Thiện Mỹ</v>
          </cell>
        </row>
        <row r="9480">
          <cell r="AU9480" t="str">
            <v>Xã Thiện Nghiệp</v>
          </cell>
        </row>
        <row r="9481">
          <cell r="AU9481" t="str">
            <v>Xã Thiện Phiến</v>
          </cell>
        </row>
        <row r="9482">
          <cell r="AU9482" t="str">
            <v>Xã Thiên Phú</v>
          </cell>
        </row>
        <row r="9483">
          <cell r="AU9483" t="str">
            <v>Xã Thiện Tân</v>
          </cell>
        </row>
        <row r="9484">
          <cell r="AU9484" t="str">
            <v>Xã Thiện Thuật</v>
          </cell>
        </row>
        <row r="9485">
          <cell r="AU9485" t="str">
            <v>Xã Thiện Trí</v>
          </cell>
        </row>
        <row r="9486">
          <cell r="AU9486" t="str">
            <v>Xã Thiện Trung</v>
          </cell>
        </row>
        <row r="9487">
          <cell r="AU9487" t="str">
            <v>Xã Thiết Kế</v>
          </cell>
        </row>
        <row r="9488">
          <cell r="AU9488" t="str">
            <v>Xã Thiết ống</v>
          </cell>
        </row>
        <row r="9489">
          <cell r="AU9489" t="str">
            <v>Xã Thiệu Châu</v>
          </cell>
        </row>
        <row r="9490">
          <cell r="AU9490" t="str">
            <v>Xã Thiệu Chính</v>
          </cell>
        </row>
        <row r="9491">
          <cell r="AU9491" t="str">
            <v>Xã Thiệu Công</v>
          </cell>
        </row>
        <row r="9492">
          <cell r="AU9492" t="str">
            <v>Xã Thiệu Đô</v>
          </cell>
        </row>
        <row r="9493">
          <cell r="AU9493" t="str">
            <v>Xã Thiệu Dương</v>
          </cell>
        </row>
        <row r="9494">
          <cell r="AU9494" t="str">
            <v>Xã Thiệu Duy</v>
          </cell>
        </row>
        <row r="9495">
          <cell r="AU9495" t="str">
            <v>Xã Thiệu Giang</v>
          </cell>
        </row>
        <row r="9496">
          <cell r="AU9496" t="str">
            <v>Xã Thiệu Giao</v>
          </cell>
        </row>
        <row r="9497">
          <cell r="AU9497" t="str">
            <v>Xã Thiệu Hòa</v>
          </cell>
        </row>
        <row r="9498">
          <cell r="AU9498" t="str">
            <v>Xã Thiệu Hợp</v>
          </cell>
        </row>
        <row r="9499">
          <cell r="AU9499" t="str">
            <v>Xã Thiệu Khánh</v>
          </cell>
        </row>
        <row r="9500">
          <cell r="AU9500" t="str">
            <v>Xã Thiệu Long</v>
          </cell>
        </row>
        <row r="9501">
          <cell r="AU9501" t="str">
            <v>Xã Thiệu Lý</v>
          </cell>
        </row>
        <row r="9502">
          <cell r="AU9502" t="str">
            <v>Xã Thiệu Minh</v>
          </cell>
        </row>
        <row r="9503">
          <cell r="AU9503" t="str">
            <v>Xã Thiệu Ngọc</v>
          </cell>
        </row>
        <row r="9504">
          <cell r="AU9504" t="str">
            <v>Xã Thiệu Nguyên</v>
          </cell>
        </row>
        <row r="9505">
          <cell r="AU9505" t="str">
            <v>Xã Thiệu Phú</v>
          </cell>
        </row>
        <row r="9506">
          <cell r="AU9506" t="str">
            <v>Xã Thiệu Phúc</v>
          </cell>
        </row>
        <row r="9507">
          <cell r="AU9507" t="str">
            <v>Xã Thiệu Quang</v>
          </cell>
        </row>
        <row r="9508">
          <cell r="AU9508" t="str">
            <v>Xã Thiệu Tâm</v>
          </cell>
        </row>
        <row r="9509">
          <cell r="AU9509" t="str">
            <v>Xã Thiệu Tân</v>
          </cell>
        </row>
        <row r="9510">
          <cell r="AU9510" t="str">
            <v>Xã Thiệu Thành</v>
          </cell>
        </row>
        <row r="9511">
          <cell r="AU9511" t="str">
            <v>Xã Thiệu Thịnh</v>
          </cell>
        </row>
        <row r="9512">
          <cell r="AU9512" t="str">
            <v>Xã Thiệu Tiến</v>
          </cell>
        </row>
        <row r="9513">
          <cell r="AU9513" t="str">
            <v>Xã Thiệu Toán</v>
          </cell>
        </row>
        <row r="9514">
          <cell r="AU9514" t="str">
            <v>Xã Thiệu Trung</v>
          </cell>
        </row>
        <row r="9515">
          <cell r="AU9515" t="str">
            <v>Xã Thiệu Vân</v>
          </cell>
        </row>
        <row r="9516">
          <cell r="AU9516" t="str">
            <v>Xã Thiệu Vận</v>
          </cell>
        </row>
        <row r="9517">
          <cell r="AU9517" t="str">
            <v>Xã Thiệu Viên</v>
          </cell>
        </row>
        <row r="9518">
          <cell r="AU9518" t="str">
            <v>Xã Thiệu Vũ</v>
          </cell>
        </row>
        <row r="9519">
          <cell r="AU9519" t="str">
            <v>Xã Thịnh Đức</v>
          </cell>
        </row>
        <row r="9520">
          <cell r="AU9520" t="str">
            <v>Xã Thịnh Hưng</v>
          </cell>
        </row>
        <row r="9521">
          <cell r="AU9521" t="str">
            <v>Xã Thịnh Lộc</v>
          </cell>
        </row>
        <row r="9522">
          <cell r="AU9522" t="str">
            <v>Xã Thịnh Lộc</v>
          </cell>
        </row>
        <row r="9523">
          <cell r="AU9523" t="str">
            <v>Xã Thịnh Sơn</v>
          </cell>
        </row>
        <row r="9524">
          <cell r="AU9524" t="str">
            <v>Xã Thịnh Thành</v>
          </cell>
        </row>
        <row r="9525">
          <cell r="AU9525" t="str">
            <v>Xã Thịnh Vượng</v>
          </cell>
        </row>
        <row r="9526">
          <cell r="AU9526" t="str">
            <v>Xã Thọ An</v>
          </cell>
        </row>
        <row r="9527">
          <cell r="AU9527" t="str">
            <v>Xã Thổ Bình</v>
          </cell>
        </row>
        <row r="9528">
          <cell r="AU9528" t="str">
            <v>Xã Thọ Bình</v>
          </cell>
        </row>
        <row r="9529">
          <cell r="AU9529" t="str">
            <v>Xã Thổ Châu</v>
          </cell>
        </row>
        <row r="9530">
          <cell r="AU9530" t="str">
            <v>Xã Thọ Cường</v>
          </cell>
        </row>
        <row r="9531">
          <cell r="AU9531" t="str">
            <v>Xã Thọ Dân</v>
          </cell>
        </row>
        <row r="9532">
          <cell r="AU9532" t="str">
            <v>Xã Thọ Diên</v>
          </cell>
        </row>
        <row r="9533">
          <cell r="AU9533" t="str">
            <v>Xã Thọ Hải</v>
          </cell>
        </row>
        <row r="9534">
          <cell r="AU9534" t="str">
            <v>Xã Thọ Hợp</v>
          </cell>
        </row>
        <row r="9535">
          <cell r="AU9535" t="str">
            <v>Xã Thọ Lâm</v>
          </cell>
        </row>
        <row r="9536">
          <cell r="AU9536" t="str">
            <v>Xã Thọ Lập</v>
          </cell>
        </row>
        <row r="9537">
          <cell r="AU9537" t="str">
            <v>Xã Thọ Lộc</v>
          </cell>
        </row>
        <row r="9538">
          <cell r="AU9538" t="str">
            <v>Xã Thọ Lộc</v>
          </cell>
        </row>
        <row r="9539">
          <cell r="AU9539" t="str">
            <v>Xã Thọ Minh</v>
          </cell>
        </row>
        <row r="9540">
          <cell r="AU9540" t="str">
            <v>Xã Thọ Nghiệp</v>
          </cell>
        </row>
        <row r="9541">
          <cell r="AU9541" t="str">
            <v>Xã Thọ Ngọc</v>
          </cell>
        </row>
        <row r="9542">
          <cell r="AU9542" t="str">
            <v>Xã Thọ Nguyên</v>
          </cell>
        </row>
        <row r="9543">
          <cell r="AU9543" t="str">
            <v>Xã Thọ Phú</v>
          </cell>
        </row>
        <row r="9544">
          <cell r="AU9544" t="str">
            <v>Xã Thổ Sơn</v>
          </cell>
        </row>
        <row r="9545">
          <cell r="AU9545" t="str">
            <v>Xã Thọ Sơn</v>
          </cell>
        </row>
        <row r="9546">
          <cell r="AU9546" t="str">
            <v>Xã Thọ Sơn</v>
          </cell>
        </row>
        <row r="9547">
          <cell r="AU9547" t="str">
            <v>Xã Thọ Sơn</v>
          </cell>
        </row>
        <row r="9548">
          <cell r="AU9548" t="str">
            <v>Xã Thọ Tân</v>
          </cell>
        </row>
        <row r="9549">
          <cell r="AU9549" t="str">
            <v>Xã Thọ Thắng</v>
          </cell>
        </row>
        <row r="9550">
          <cell r="AU9550" t="str">
            <v>Xã Thọ Thanh</v>
          </cell>
        </row>
        <row r="9551">
          <cell r="AU9551" t="str">
            <v>Xã Thọ Thành</v>
          </cell>
        </row>
        <row r="9552">
          <cell r="AU9552" t="str">
            <v>Xã Thọ Thế</v>
          </cell>
        </row>
        <row r="9553">
          <cell r="AU9553" t="str">
            <v>Xã Thọ Tiến</v>
          </cell>
        </row>
        <row r="9554">
          <cell r="AU9554" t="str">
            <v>Xã Thọ Trường</v>
          </cell>
        </row>
        <row r="9555">
          <cell r="AU9555" t="str">
            <v>Xã Thọ Văn</v>
          </cell>
        </row>
        <row r="9556">
          <cell r="AU9556" t="str">
            <v>Xã Thọ Vinh</v>
          </cell>
        </row>
        <row r="9557">
          <cell r="AU9557" t="str">
            <v>Xã Thọ Vực</v>
          </cell>
        </row>
        <row r="9558">
          <cell r="AU9558" t="str">
            <v>Xã Thọ Xuân</v>
          </cell>
        </row>
        <row r="9559">
          <cell r="AU9559" t="str">
            <v>Xã Thọ Xương</v>
          </cell>
        </row>
        <row r="9560">
          <cell r="AU9560" t="str">
            <v>Xã Thoại Giang</v>
          </cell>
        </row>
        <row r="9561">
          <cell r="AU9561" t="str">
            <v>Xã Thới An Hội</v>
          </cell>
        </row>
        <row r="9562">
          <cell r="AU9562" t="str">
            <v>Xã Thới Bình</v>
          </cell>
        </row>
        <row r="9563">
          <cell r="AU9563" t="str">
            <v>Xã Thới Đông</v>
          </cell>
        </row>
        <row r="9564">
          <cell r="AU9564" t="str">
            <v>Xã Thới Hòa</v>
          </cell>
        </row>
        <row r="9565">
          <cell r="AU9565" t="str">
            <v>Xã Thới Hòa</v>
          </cell>
        </row>
        <row r="9566">
          <cell r="AU9566" t="str">
            <v>Xã Thới Hưng</v>
          </cell>
        </row>
        <row r="9567">
          <cell r="AU9567" t="str">
            <v>Xã Thới Lai</v>
          </cell>
        </row>
        <row r="9568">
          <cell r="AU9568" t="str">
            <v>Xã Thới Quản</v>
          </cell>
        </row>
        <row r="9569">
          <cell r="AU9569" t="str">
            <v>Xã Thới Sơn</v>
          </cell>
        </row>
        <row r="9570">
          <cell r="AU9570" t="str">
            <v>Xã Thới Sơn</v>
          </cell>
        </row>
        <row r="9571">
          <cell r="AU9571" t="str">
            <v>Xã Thới Tam Thôn</v>
          </cell>
        </row>
        <row r="9572">
          <cell r="AU9572" t="str">
            <v>Xã Thới Tân</v>
          </cell>
        </row>
        <row r="9573">
          <cell r="AU9573" t="str">
            <v>Xã Thới Thạnh</v>
          </cell>
        </row>
        <row r="9574">
          <cell r="AU9574" t="str">
            <v>Xã Thới Thạnh</v>
          </cell>
        </row>
        <row r="9575">
          <cell r="AU9575" t="str">
            <v>Xã Thới Thuận</v>
          </cell>
        </row>
        <row r="9576">
          <cell r="AU9576" t="str">
            <v>Xã Thới Xuân</v>
          </cell>
        </row>
        <row r="9577">
          <cell r="AU9577" t="str">
            <v>Xã Thôn Mòn</v>
          </cell>
        </row>
        <row r="9578">
          <cell r="AU9578" t="str">
            <v>Xã Thông Bình</v>
          </cell>
        </row>
        <row r="9579">
          <cell r="AU9579" t="str">
            <v>Xã Thông Hòa</v>
          </cell>
        </row>
        <row r="9580">
          <cell r="AU9580" t="str">
            <v>Xã Thông Hoè</v>
          </cell>
        </row>
        <row r="9581">
          <cell r="AU9581" t="str">
            <v>Xã Thống Kênh</v>
          </cell>
        </row>
        <row r="9582">
          <cell r="AU9582" t="str">
            <v>Xã Thông Nguyên</v>
          </cell>
        </row>
        <row r="9583">
          <cell r="AU9583" t="str">
            <v>Xã Thống Nhất</v>
          </cell>
        </row>
        <row r="9584">
          <cell r="AU9584" t="str">
            <v>Xã Thống Nhất</v>
          </cell>
        </row>
        <row r="9585">
          <cell r="AU9585" t="str">
            <v>Xã Thống Nhất</v>
          </cell>
        </row>
        <row r="9586">
          <cell r="AU9586" t="str">
            <v>Xã Thống Nhất</v>
          </cell>
        </row>
        <row r="9587">
          <cell r="AU9587" t="str">
            <v>Xã Thống Nhất</v>
          </cell>
        </row>
        <row r="9588">
          <cell r="AU9588" t="str">
            <v>Xã Thống Nhất</v>
          </cell>
        </row>
        <row r="9589">
          <cell r="AU9589" t="str">
            <v>Xã Thông Thụ</v>
          </cell>
        </row>
        <row r="9590">
          <cell r="AU9590" t="str">
            <v>Xã Thu Cúc</v>
          </cell>
        </row>
        <row r="9591">
          <cell r="AU9591" t="str">
            <v>Xã Thu Lũm</v>
          </cell>
        </row>
        <row r="9592">
          <cell r="AU9592" t="str">
            <v>Xã Thu Ngạc</v>
          </cell>
        </row>
        <row r="9593">
          <cell r="AU9593" t="str">
            <v>Xã Thu Phong</v>
          </cell>
        </row>
        <row r="9594">
          <cell r="AU9594" t="str">
            <v>Xã Thư Phú</v>
          </cell>
        </row>
        <row r="9595">
          <cell r="AU9595" t="str">
            <v>Xã Thủ Sỹ</v>
          </cell>
        </row>
        <row r="9596">
          <cell r="AU9596" t="str">
            <v>Xã Thu Tà</v>
          </cell>
        </row>
        <row r="9597">
          <cell r="AU9597" t="str">
            <v>Xã Thừa Đức</v>
          </cell>
        </row>
        <row r="9598">
          <cell r="AU9598" t="str">
            <v>Xã Thừa Đức</v>
          </cell>
        </row>
        <row r="9599">
          <cell r="AU9599" t="str">
            <v>Xã Thuận</v>
          </cell>
        </row>
        <row r="9600">
          <cell r="AU9600" t="str">
            <v>Xã Thuận An</v>
          </cell>
        </row>
        <row r="9601">
          <cell r="AU9601" t="str">
            <v>Xã Thuận An</v>
          </cell>
        </row>
        <row r="9602">
          <cell r="AU9602" t="str">
            <v>Xã Thuận Bình</v>
          </cell>
        </row>
        <row r="9603">
          <cell r="AU9603" t="str">
            <v>Xã Thuận Điền</v>
          </cell>
        </row>
        <row r="9604">
          <cell r="AU9604" t="str">
            <v>Xã Thuận Đức</v>
          </cell>
        </row>
        <row r="9605">
          <cell r="AU9605" t="str">
            <v>Xã Thuận Hà</v>
          </cell>
        </row>
        <row r="9606">
          <cell r="AU9606" t="str">
            <v>Xã Thuận Hạnh</v>
          </cell>
        </row>
        <row r="9607">
          <cell r="AU9607" t="str">
            <v>Xã Thuận Hoà</v>
          </cell>
        </row>
        <row r="9608">
          <cell r="AU9608" t="str">
            <v>Xã Thuận Hoà</v>
          </cell>
        </row>
        <row r="9609">
          <cell r="AU9609" t="str">
            <v>Xã Thuận Hóa</v>
          </cell>
        </row>
        <row r="9610">
          <cell r="AU9610" t="str">
            <v>Xã Thuận Hòa</v>
          </cell>
        </row>
        <row r="9611">
          <cell r="AU9611" t="str">
            <v>Xã Thuận Hòa</v>
          </cell>
        </row>
        <row r="9612">
          <cell r="AU9612" t="str">
            <v>Xã Thuận Hòa</v>
          </cell>
        </row>
        <row r="9613">
          <cell r="AU9613" t="str">
            <v>Xã Thuận Hòa</v>
          </cell>
        </row>
        <row r="9614">
          <cell r="AU9614" t="str">
            <v>Xã Thuần Hưng</v>
          </cell>
        </row>
        <row r="9615">
          <cell r="AU9615" t="str">
            <v>Xã Thuận Hưng</v>
          </cell>
        </row>
        <row r="9616">
          <cell r="AU9616" t="str">
            <v>Xã Thuận Hưng</v>
          </cell>
        </row>
        <row r="9617">
          <cell r="AU9617" t="str">
            <v>Xã Thuần Lộc</v>
          </cell>
        </row>
        <row r="9618">
          <cell r="AU9618" t="str">
            <v>Xã Thuận Lộc</v>
          </cell>
        </row>
        <row r="9619">
          <cell r="AU9619" t="str">
            <v>Xã Thuận Lợi</v>
          </cell>
        </row>
        <row r="9620">
          <cell r="AU9620" t="str">
            <v>Xã Thuần Mang</v>
          </cell>
        </row>
        <row r="9621">
          <cell r="AU9621" t="str">
            <v>Xã Thuận Minh</v>
          </cell>
        </row>
        <row r="9622">
          <cell r="AU9622" t="str">
            <v>Xã Thuần Mỹ</v>
          </cell>
        </row>
        <row r="9623">
          <cell r="AU9623" t="str">
            <v>Xã Thuận Mỹ</v>
          </cell>
        </row>
        <row r="9624">
          <cell r="AU9624" t="str">
            <v>Xã Thuận Nghĩa Hòa</v>
          </cell>
        </row>
        <row r="9625">
          <cell r="AU9625" t="str">
            <v>Xã Thuận Phú</v>
          </cell>
        </row>
        <row r="9626">
          <cell r="AU9626" t="str">
            <v>Xã Thuận Quí</v>
          </cell>
        </row>
        <row r="9627">
          <cell r="AU9627" t="str">
            <v>Xã Thuận Sơn</v>
          </cell>
        </row>
        <row r="9628">
          <cell r="AU9628" t="str">
            <v>Xã Thuận Thành</v>
          </cell>
        </row>
        <row r="9629">
          <cell r="AU9629" t="str">
            <v>Xã Thuận Thành</v>
          </cell>
        </row>
        <row r="9630">
          <cell r="AU9630" t="str">
            <v>Xã Thuần Thiện</v>
          </cell>
        </row>
        <row r="9631">
          <cell r="AU9631" t="str">
            <v>Xã Thuận Thiên</v>
          </cell>
        </row>
        <row r="9632">
          <cell r="AU9632" t="str">
            <v>Xã Thuận Thới</v>
          </cell>
        </row>
        <row r="9633">
          <cell r="AU9633" t="str">
            <v>Xã Thuận Yên</v>
          </cell>
        </row>
        <row r="9634">
          <cell r="AU9634" t="str">
            <v>Xã Thúc Kháng</v>
          </cell>
        </row>
        <row r="9635">
          <cell r="AU9635" t="str">
            <v>Xã Thục Luyện</v>
          </cell>
        </row>
        <row r="9636">
          <cell r="AU9636" t="str">
            <v>Xã Thung Khe</v>
          </cell>
        </row>
        <row r="9637">
          <cell r="AU9637" t="str">
            <v>Xã Thung Nai</v>
          </cell>
        </row>
        <row r="9638">
          <cell r="AU9638" t="str">
            <v>Xã Thượng ấm</v>
          </cell>
        </row>
        <row r="9639">
          <cell r="AU9639" t="str">
            <v>Xã Thượng ân</v>
          </cell>
        </row>
        <row r="9640">
          <cell r="AU9640" t="str">
            <v>Xã Thượng Bằng La</v>
          </cell>
        </row>
        <row r="9641">
          <cell r="AU9641" t="str">
            <v>Xã Thượng Bì</v>
          </cell>
        </row>
        <row r="9642">
          <cell r="AU9642" t="str">
            <v>Xã Thượng Bình</v>
          </cell>
        </row>
        <row r="9643">
          <cell r="AU9643" t="str">
            <v>Xã Thượng Cát</v>
          </cell>
        </row>
        <row r="9644">
          <cell r="AU9644" t="str">
            <v>Xã Thượng Cốc</v>
          </cell>
        </row>
        <row r="9645">
          <cell r="AU9645" t="str">
            <v>Xã Thượng Cốc</v>
          </cell>
        </row>
        <row r="9646">
          <cell r="AU9646" t="str">
            <v>Xã Thượng Cường</v>
          </cell>
        </row>
        <row r="9647">
          <cell r="AU9647" t="str">
            <v>Xã Thượng Cửu</v>
          </cell>
        </row>
        <row r="9648">
          <cell r="AU9648" t="str">
            <v>Xã Thượng Đạt</v>
          </cell>
        </row>
        <row r="9649">
          <cell r="AU9649" t="str">
            <v>Xã Thượng Đình</v>
          </cell>
        </row>
        <row r="9650">
          <cell r="AU9650" t="str">
            <v>Xã Thượng Giáo</v>
          </cell>
        </row>
        <row r="9651">
          <cell r="AU9651" t="str">
            <v>Xã Thượng Giáp</v>
          </cell>
        </row>
        <row r="9652">
          <cell r="AU9652" t="str">
            <v>Xã Thượng Hà</v>
          </cell>
        </row>
        <row r="9653">
          <cell r="AU9653" t="str">
            <v>Xã Thượng Hà</v>
          </cell>
        </row>
        <row r="9654">
          <cell r="AU9654" t="str">
            <v>Xã Thượng Hiền</v>
          </cell>
        </row>
        <row r="9655">
          <cell r="AU9655" t="str">
            <v>Xã Thượng Hóa</v>
          </cell>
        </row>
        <row r="9656">
          <cell r="AU9656" t="str">
            <v>Xã Thượng Hòa</v>
          </cell>
        </row>
        <row r="9657">
          <cell r="AU9657" t="str">
            <v>Xã Thượng Kiệm</v>
          </cell>
        </row>
        <row r="9658">
          <cell r="AU9658" t="str">
            <v>Xã Thường Lạc</v>
          </cell>
        </row>
        <row r="9659">
          <cell r="AU9659" t="str">
            <v>Xã Thượng Lâm</v>
          </cell>
        </row>
        <row r="9660">
          <cell r="AU9660" t="str">
            <v>Xã Thượng Lâm</v>
          </cell>
        </row>
        <row r="9661">
          <cell r="AU9661" t="str">
            <v>Xã Thượng Lan</v>
          </cell>
        </row>
        <row r="9662">
          <cell r="AU9662" t="str">
            <v>Xã Thượng Lộ</v>
          </cell>
        </row>
        <row r="9663">
          <cell r="AU9663" t="str">
            <v>Xã Thượng Lộc</v>
          </cell>
        </row>
        <row r="9664">
          <cell r="AU9664" t="str">
            <v>Xã Thượng Long</v>
          </cell>
        </row>
        <row r="9665">
          <cell r="AU9665" t="str">
            <v>Xã Thượng Long</v>
          </cell>
        </row>
        <row r="9666">
          <cell r="AU9666" t="str">
            <v>Xã Thượng Mỗ</v>
          </cell>
        </row>
        <row r="9667">
          <cell r="AU9667" t="str">
            <v>Xã Thường Nga</v>
          </cell>
        </row>
        <row r="9668">
          <cell r="AU9668" t="str">
            <v>Xã Thượng Nhật</v>
          </cell>
        </row>
        <row r="9669">
          <cell r="AU9669" t="str">
            <v>Xã Thượng Ninh</v>
          </cell>
        </row>
        <row r="9670">
          <cell r="AU9670" t="str">
            <v>Xã Thượng Nông</v>
          </cell>
        </row>
        <row r="9671">
          <cell r="AU9671" t="str">
            <v>Xã Thượng Nông</v>
          </cell>
        </row>
        <row r="9672">
          <cell r="AU9672" t="str">
            <v>Xã Thượng Nung</v>
          </cell>
        </row>
        <row r="9673">
          <cell r="AU9673" t="str">
            <v>Xã Thượng Phùng</v>
          </cell>
        </row>
        <row r="9674">
          <cell r="AU9674" t="str">
            <v>Xã Thường Phước 1</v>
          </cell>
        </row>
        <row r="9675">
          <cell r="AU9675" t="str">
            <v>Xã Thường Phước 2</v>
          </cell>
        </row>
        <row r="9676">
          <cell r="AU9676" t="str">
            <v>Xã Thượng Quan</v>
          </cell>
        </row>
        <row r="9677">
          <cell r="AU9677" t="str">
            <v>Xã Thượng Quận</v>
          </cell>
        </row>
        <row r="9678">
          <cell r="AU9678" t="str">
            <v>Xã Thượng Quảng</v>
          </cell>
        </row>
        <row r="9679">
          <cell r="AU9679" t="str">
            <v>Xã Thượng Sơn</v>
          </cell>
        </row>
        <row r="9680">
          <cell r="AU9680" t="str">
            <v>Xã Thượng Sơn</v>
          </cell>
        </row>
        <row r="9681">
          <cell r="AU9681" t="str">
            <v>Xã Thường Tân</v>
          </cell>
        </row>
        <row r="9682">
          <cell r="AU9682" t="str">
            <v>Xã Thượng Tân</v>
          </cell>
        </row>
        <row r="9683">
          <cell r="AU9683" t="str">
            <v>Xã Thường Thắng</v>
          </cell>
        </row>
        <row r="9684">
          <cell r="AU9684" t="str">
            <v>Xã Thường Thới Hậu A</v>
          </cell>
        </row>
        <row r="9685">
          <cell r="AU9685" t="str">
            <v>Xã Thường Thới Hậu B</v>
          </cell>
        </row>
        <row r="9686">
          <cell r="AU9686" t="str">
            <v>Xã Thường Thới Tiền</v>
          </cell>
        </row>
        <row r="9687">
          <cell r="AU9687" t="str">
            <v>Xã Thượng Thôn</v>
          </cell>
        </row>
        <row r="9688">
          <cell r="AU9688" t="str">
            <v>Xã Thượng Tiến</v>
          </cell>
        </row>
        <row r="9689">
          <cell r="AU9689" t="str">
            <v>Xã Thượng Trạch</v>
          </cell>
        </row>
        <row r="9690">
          <cell r="AU9690" t="str">
            <v>Xã Thượng Trưng</v>
          </cell>
        </row>
        <row r="9691">
          <cell r="AU9691" t="str">
            <v>Xã Thượng Vũ</v>
          </cell>
        </row>
        <row r="9692">
          <cell r="AU9692" t="str">
            <v>Xã Thượng Vực</v>
          </cell>
        </row>
        <row r="9693">
          <cell r="AU9693" t="str">
            <v>Xã Thượng Yên Công</v>
          </cell>
        </row>
        <row r="9694">
          <cell r="AU9694" t="str">
            <v>Xã Thủy An</v>
          </cell>
        </row>
        <row r="9695">
          <cell r="AU9695" t="str">
            <v>Xã Thụy An</v>
          </cell>
        </row>
        <row r="9696">
          <cell r="AU9696" t="str">
            <v>Xã Thụy An</v>
          </cell>
        </row>
        <row r="9697">
          <cell r="AU9697" t="str">
            <v>Xã Thủy Bằng</v>
          </cell>
        </row>
        <row r="9698">
          <cell r="AU9698" t="str">
            <v>Xã Thủy Biều</v>
          </cell>
        </row>
        <row r="9699">
          <cell r="AU9699" t="str">
            <v>Xã Thụy Bình</v>
          </cell>
        </row>
        <row r="9700">
          <cell r="AU9700" t="str">
            <v>Xã Thủy Châu</v>
          </cell>
        </row>
        <row r="9701">
          <cell r="AU9701" t="str">
            <v>Xã Thụy Chính</v>
          </cell>
        </row>
        <row r="9702">
          <cell r="AU9702" t="str">
            <v>Xã Thụy Dân</v>
          </cell>
        </row>
        <row r="9703">
          <cell r="AU9703" t="str">
            <v>Xã Thủy Đông</v>
          </cell>
        </row>
        <row r="9704">
          <cell r="AU9704" t="str">
            <v>Xã Thụy Dũng</v>
          </cell>
        </row>
        <row r="9705">
          <cell r="AU9705" t="str">
            <v>Xã Thuỷ Đường</v>
          </cell>
        </row>
        <row r="9706">
          <cell r="AU9706" t="str">
            <v>Xã Thủy Dương</v>
          </cell>
        </row>
        <row r="9707">
          <cell r="AU9707" t="str">
            <v>Xã Thụy Dương</v>
          </cell>
        </row>
        <row r="9708">
          <cell r="AU9708" t="str">
            <v>Xã Thụy Duyên</v>
          </cell>
        </row>
        <row r="9709">
          <cell r="AU9709" t="str">
            <v>Xã Thụy Hà</v>
          </cell>
        </row>
        <row r="9710">
          <cell r="AU9710" t="str">
            <v>Xã Thụy Hải</v>
          </cell>
        </row>
        <row r="9711">
          <cell r="AU9711" t="str">
            <v>Xã Thụy Hòa</v>
          </cell>
        </row>
        <row r="9712">
          <cell r="AU9712" t="str">
            <v>Xã Thụy Hồng</v>
          </cell>
        </row>
        <row r="9713">
          <cell r="AU9713" t="str">
            <v>Xã Thuỵ Hùng</v>
          </cell>
        </row>
        <row r="9714">
          <cell r="AU9714" t="str">
            <v>Xã Thụy Hùng</v>
          </cell>
        </row>
        <row r="9715">
          <cell r="AU9715" t="str">
            <v>Xã Thụy Hùng</v>
          </cell>
        </row>
        <row r="9716">
          <cell r="AU9716" t="str">
            <v>Xã Thụy Hưng</v>
          </cell>
        </row>
        <row r="9717">
          <cell r="AU9717" t="str">
            <v>Xã Thuỵ Hương</v>
          </cell>
        </row>
        <row r="9718">
          <cell r="AU9718" t="str">
            <v>Xã Thụy Hương</v>
          </cell>
        </row>
        <row r="9719">
          <cell r="AU9719" t="str">
            <v>Xã Thuỵ Lâm</v>
          </cell>
        </row>
        <row r="9720">
          <cell r="AU9720" t="str">
            <v>Xã Thụy Liên</v>
          </cell>
        </row>
        <row r="9721">
          <cell r="AU9721" t="str">
            <v>Xã Thủy Liễu</v>
          </cell>
        </row>
        <row r="9722">
          <cell r="AU9722" t="str">
            <v>Xã Thụy Liễu</v>
          </cell>
        </row>
        <row r="9723">
          <cell r="AU9723" t="str">
            <v>Xã Thúy Loa</v>
          </cell>
        </row>
        <row r="9724">
          <cell r="AU9724" t="str">
            <v>Xã Thụy Lôi</v>
          </cell>
        </row>
        <row r="9725">
          <cell r="AU9725" t="str">
            <v>Xã Thụy Lôi</v>
          </cell>
        </row>
        <row r="9726">
          <cell r="AU9726" t="str">
            <v>Xã Thủy Lương</v>
          </cell>
        </row>
        <row r="9727">
          <cell r="AU9727" t="str">
            <v>Xã Thụy Lương</v>
          </cell>
        </row>
        <row r="9728">
          <cell r="AU9728" t="str">
            <v>Xã Thụy Ninh</v>
          </cell>
        </row>
        <row r="9729">
          <cell r="AU9729" t="str">
            <v>Xã Thụy Phong</v>
          </cell>
        </row>
        <row r="9730">
          <cell r="AU9730" t="str">
            <v>Xã Thủy Phù</v>
          </cell>
        </row>
        <row r="9731">
          <cell r="AU9731" t="str">
            <v>Xã Thụy Phú</v>
          </cell>
        </row>
        <row r="9732">
          <cell r="AU9732" t="str">
            <v>Xã Thụy Phúc</v>
          </cell>
        </row>
        <row r="9733">
          <cell r="AU9733" t="str">
            <v>Xã Thuỵ Phương</v>
          </cell>
        </row>
        <row r="9734">
          <cell r="AU9734" t="str">
            <v>Xã Thủy Phương</v>
          </cell>
        </row>
        <row r="9735">
          <cell r="AU9735" t="str">
            <v>Xã Thụy Quỳnh</v>
          </cell>
        </row>
        <row r="9736">
          <cell r="AU9736" t="str">
            <v>Xã Thuỷ Sơn</v>
          </cell>
        </row>
        <row r="9737">
          <cell r="AU9737" t="str">
            <v>Xã Thúy Sơn</v>
          </cell>
        </row>
        <row r="9738">
          <cell r="AU9738" t="str">
            <v>Xã Thụy Sơn</v>
          </cell>
        </row>
        <row r="9739">
          <cell r="AU9739" t="str">
            <v>Xã Thủy Tân</v>
          </cell>
        </row>
        <row r="9740">
          <cell r="AU9740" t="str">
            <v>Xã Thụy Tân</v>
          </cell>
        </row>
        <row r="9741">
          <cell r="AU9741" t="str">
            <v>Xã Thủy Tây</v>
          </cell>
        </row>
        <row r="9742">
          <cell r="AU9742" t="str">
            <v>Xã Thủy Thanh</v>
          </cell>
        </row>
        <row r="9743">
          <cell r="AU9743" t="str">
            <v>Xã Thụy Thanh</v>
          </cell>
        </row>
        <row r="9744">
          <cell r="AU9744" t="str">
            <v>Xã Thuỷ Triều</v>
          </cell>
        </row>
        <row r="9745">
          <cell r="AU9745" t="str">
            <v>Xã Thụy Trình</v>
          </cell>
        </row>
        <row r="9746">
          <cell r="AU9746" t="str">
            <v>Xã Thụy Trường</v>
          </cell>
        </row>
        <row r="9747">
          <cell r="AU9747" t="str">
            <v>Xã Thủy Vân</v>
          </cell>
        </row>
        <row r="9748">
          <cell r="AU9748" t="str">
            <v>Xã Thụy Vân</v>
          </cell>
        </row>
        <row r="9749">
          <cell r="AU9749" t="str">
            <v>Xã Thụy Văn</v>
          </cell>
        </row>
        <row r="9750">
          <cell r="AU9750" t="str">
            <v>Xã Thụy Việt</v>
          </cell>
        </row>
        <row r="9751">
          <cell r="AU9751" t="str">
            <v>Xã Thủy Xuân</v>
          </cell>
        </row>
        <row r="9752">
          <cell r="AU9752" t="str">
            <v>Xã Thụy Xuân</v>
          </cell>
        </row>
        <row r="9753">
          <cell r="AU9753" t="str">
            <v>Xã Thủy Xuân Tiên</v>
          </cell>
        </row>
        <row r="9754">
          <cell r="AU9754" t="str">
            <v>Xã Tìa Dình</v>
          </cell>
        </row>
        <row r="9755">
          <cell r="AU9755" t="str">
            <v>Xã Tích Cốc</v>
          </cell>
        </row>
        <row r="9756">
          <cell r="AU9756" t="str">
            <v>Xã Tích Giang</v>
          </cell>
        </row>
        <row r="9757">
          <cell r="AU9757" t="str">
            <v>Xã Tích Lương</v>
          </cell>
        </row>
        <row r="9758">
          <cell r="AU9758" t="str">
            <v>Xã Tích Thiện</v>
          </cell>
        </row>
        <row r="9759">
          <cell r="AU9759" t="str">
            <v>Xã Tiên An</v>
          </cell>
        </row>
        <row r="9760">
          <cell r="AU9760" t="str">
            <v>Xã Tiền An</v>
          </cell>
        </row>
        <row r="9761">
          <cell r="AU9761" t="str">
            <v>Xã Tiến Bộ</v>
          </cell>
        </row>
        <row r="9762">
          <cell r="AU9762" t="str">
            <v>Xã Tiên Cẩm</v>
          </cell>
        </row>
        <row r="9763">
          <cell r="AU9763" t="str">
            <v>Xã Tiên Cảnh</v>
          </cell>
        </row>
        <row r="9764">
          <cell r="AU9764" t="str">
            <v>Xã Tiên Châu</v>
          </cell>
        </row>
        <row r="9765">
          <cell r="AU9765" t="str">
            <v>Xã Tiền Châu</v>
          </cell>
        </row>
        <row r="9766">
          <cell r="AU9766" t="str">
            <v>Xã Tiên Cường</v>
          </cell>
        </row>
        <row r="9767">
          <cell r="AU9767" t="str">
            <v>Xã Tiên Điền</v>
          </cell>
        </row>
        <row r="9768">
          <cell r="AU9768" t="str">
            <v>Xã Tiên Động</v>
          </cell>
        </row>
        <row r="9769">
          <cell r="AU9769" t="str">
            <v>Xã Tiên Du</v>
          </cell>
        </row>
        <row r="9770">
          <cell r="AU9770" t="str">
            <v>Xã Tiến Đức</v>
          </cell>
        </row>
        <row r="9771">
          <cell r="AU9771" t="str">
            <v>Xã Tiến Dũng</v>
          </cell>
        </row>
        <row r="9772">
          <cell r="AU9772" t="str">
            <v>Xã Tiên Dược</v>
          </cell>
        </row>
        <row r="9773">
          <cell r="AU9773" t="str">
            <v>Xã Tiên Dương</v>
          </cell>
        </row>
        <row r="9774">
          <cell r="AU9774" t="str">
            <v>Xã Tiên Hà</v>
          </cell>
        </row>
        <row r="9775">
          <cell r="AU9775" t="str">
            <v>Xã Tiên Hải</v>
          </cell>
        </row>
        <row r="9776">
          <cell r="AU9776" t="str">
            <v>Xã Tiên Hải</v>
          </cell>
        </row>
        <row r="9777">
          <cell r="AU9777" t="str">
            <v>Xã Tiên Hiệp</v>
          </cell>
        </row>
        <row r="9778">
          <cell r="AU9778" t="str">
            <v>Xã Tiên Hiệp</v>
          </cell>
        </row>
        <row r="9779">
          <cell r="AU9779" t="str">
            <v>Xã Tiến Hóa</v>
          </cell>
        </row>
        <row r="9780">
          <cell r="AU9780" t="str">
            <v>Xã Tiên Hoàng</v>
          </cell>
        </row>
        <row r="9781">
          <cell r="AU9781" t="str">
            <v>Xã Tiên Hội</v>
          </cell>
        </row>
        <row r="9782">
          <cell r="AU9782" t="str">
            <v>Xã Tiên Hưng</v>
          </cell>
        </row>
        <row r="9783">
          <cell r="AU9783" t="str">
            <v>Xã Tiên Hưng</v>
          </cell>
        </row>
        <row r="9784">
          <cell r="AU9784" t="str">
            <v>Xã Tiến Hưng</v>
          </cell>
        </row>
        <row r="9785">
          <cell r="AU9785" t="str">
            <v>Xã Tiên Kiên</v>
          </cell>
        </row>
        <row r="9786">
          <cell r="AU9786" t="str">
            <v>Xã Tiên Kiều</v>
          </cell>
        </row>
        <row r="9787">
          <cell r="AU9787" t="str">
            <v>Xã Tiên Kỳ</v>
          </cell>
        </row>
        <row r="9788">
          <cell r="AU9788" t="str">
            <v>Xã Tiên Lãng</v>
          </cell>
        </row>
        <row r="9789">
          <cell r="AU9789" t="str">
            <v>Xã Tiên Lãnh</v>
          </cell>
        </row>
        <row r="9790">
          <cell r="AU9790" t="str">
            <v>Xã Tiên Lập</v>
          </cell>
        </row>
        <row r="9791">
          <cell r="AU9791" t="str">
            <v>Xã Tiên Lộc</v>
          </cell>
        </row>
        <row r="9792">
          <cell r="AU9792" t="str">
            <v>Xã Tiến Lộc</v>
          </cell>
        </row>
        <row r="9793">
          <cell r="AU9793" t="str">
            <v>Xã Tiến Lộc</v>
          </cell>
        </row>
        <row r="9794">
          <cell r="AU9794" t="str">
            <v>Xã Tiến Lợi</v>
          </cell>
        </row>
        <row r="9795">
          <cell r="AU9795" t="str">
            <v>Xã Tiên Long</v>
          </cell>
        </row>
        <row r="9796">
          <cell r="AU9796" t="str">
            <v>Xã Tiên Lữ</v>
          </cell>
        </row>
        <row r="9797">
          <cell r="AU9797" t="str">
            <v>Xã Tiên Lục</v>
          </cell>
        </row>
        <row r="9798">
          <cell r="AU9798" t="str">
            <v>Xã Tiên Lương</v>
          </cell>
        </row>
        <row r="9799">
          <cell r="AU9799" t="str">
            <v>Xã Tiên Minh</v>
          </cell>
        </row>
        <row r="9800">
          <cell r="AU9800" t="str">
            <v>Xã Tiên Mỹ</v>
          </cell>
        </row>
        <row r="9801">
          <cell r="AU9801" t="str">
            <v>Xã Tiên Ngoại</v>
          </cell>
        </row>
        <row r="9802">
          <cell r="AU9802" t="str">
            <v>Xã Tiên Ngọc</v>
          </cell>
        </row>
        <row r="9803">
          <cell r="AU9803" t="str">
            <v>Xã Tiên Nguyên</v>
          </cell>
        </row>
        <row r="9804">
          <cell r="AU9804" t="str">
            <v>Xã Tiên Nha</v>
          </cell>
        </row>
        <row r="9805">
          <cell r="AU9805" t="str">
            <v>Xã Tiên Nội</v>
          </cell>
        </row>
        <row r="9806">
          <cell r="AU9806" t="str">
            <v>Xã Tiến Nông</v>
          </cell>
        </row>
        <row r="9807">
          <cell r="AU9807" t="str">
            <v>Xã Tiên Phong</v>
          </cell>
        </row>
        <row r="9808">
          <cell r="AU9808" t="str">
            <v>Xã Tiên Phong</v>
          </cell>
        </row>
        <row r="9809">
          <cell r="AU9809" t="str">
            <v>Xã Tiên Phong</v>
          </cell>
        </row>
        <row r="9810">
          <cell r="AU9810" t="str">
            <v>Xã Tiền Phong</v>
          </cell>
        </row>
        <row r="9811">
          <cell r="AU9811" t="str">
            <v>Xã Tiền Phong</v>
          </cell>
        </row>
        <row r="9812">
          <cell r="AU9812" t="str">
            <v>Xã Tiền Phong</v>
          </cell>
        </row>
        <row r="9813">
          <cell r="AU9813" t="str">
            <v>Xã Tiền Phong</v>
          </cell>
        </row>
        <row r="9814">
          <cell r="AU9814" t="str">
            <v>Xã Tiền Phong</v>
          </cell>
        </row>
        <row r="9815">
          <cell r="AU9815" t="str">
            <v>Xã Tiền Phong</v>
          </cell>
        </row>
        <row r="9816">
          <cell r="AU9816" t="str">
            <v>Xã Tiền Phong</v>
          </cell>
        </row>
        <row r="9817">
          <cell r="AU9817" t="str">
            <v>Xã Tiền Phong</v>
          </cell>
        </row>
        <row r="9818">
          <cell r="AU9818" t="str">
            <v>Xã Tiền Phong</v>
          </cell>
        </row>
        <row r="9819">
          <cell r="AU9819" t="str">
            <v>Xã Tiền Phong</v>
          </cell>
        </row>
        <row r="9820">
          <cell r="AU9820" t="str">
            <v>Xã Tiên Phú</v>
          </cell>
        </row>
        <row r="9821">
          <cell r="AU9821" t="str">
            <v>Xã Tiên Phương</v>
          </cell>
        </row>
        <row r="9822">
          <cell r="AU9822" t="str">
            <v>Xã Tiên Sơn</v>
          </cell>
        </row>
        <row r="9823">
          <cell r="AU9823" t="str">
            <v>Xã Tiên Sơn</v>
          </cell>
        </row>
        <row r="9824">
          <cell r="AU9824" t="str">
            <v>Xã Tiến Sơn</v>
          </cell>
        </row>
        <row r="9825">
          <cell r="AU9825" t="str">
            <v>Xã Tiên Tân</v>
          </cell>
        </row>
        <row r="9826">
          <cell r="AU9826" t="str">
            <v>Xã Tiên Thắng</v>
          </cell>
        </row>
        <row r="9827">
          <cell r="AU9827" t="str">
            <v>Xã Tiến Thắng</v>
          </cell>
        </row>
        <row r="9828">
          <cell r="AU9828" t="str">
            <v>Xã Tiến Thắng</v>
          </cell>
        </row>
        <row r="9829">
          <cell r="AU9829" t="str">
            <v>Xã Tiến Thắng</v>
          </cell>
        </row>
        <row r="9830">
          <cell r="AU9830" t="str">
            <v>Xã Tiên Thanh</v>
          </cell>
        </row>
        <row r="9831">
          <cell r="AU9831" t="str">
            <v>Xã Tiên Thành</v>
          </cell>
        </row>
        <row r="9832">
          <cell r="AU9832" t="str">
            <v>Xã Tiến Thành</v>
          </cell>
        </row>
        <row r="9833">
          <cell r="AU9833" t="str">
            <v>Xã Tiến Thành</v>
          </cell>
        </row>
        <row r="9834">
          <cell r="AU9834" t="str">
            <v>Xã Tiến Thành</v>
          </cell>
        </row>
        <row r="9835">
          <cell r="AU9835" t="str">
            <v>Xã Tiến Thịnh</v>
          </cell>
        </row>
        <row r="9836">
          <cell r="AU9836" t="str">
            <v>Xã Tiên Thọ</v>
          </cell>
        </row>
        <row r="9837">
          <cell r="AU9837" t="str">
            <v>Xã Tiên Thuận</v>
          </cell>
        </row>
        <row r="9838">
          <cell r="AU9838" t="str">
            <v>Xã Tiên Thủy</v>
          </cell>
        </row>
        <row r="9839">
          <cell r="AU9839" t="str">
            <v>Xã Tiến Thủy</v>
          </cell>
        </row>
        <row r="9840">
          <cell r="AU9840" t="str">
            <v>Xã Tiên Tiến</v>
          </cell>
        </row>
        <row r="9841">
          <cell r="AU9841" t="str">
            <v>Xã Tiền Tiến</v>
          </cell>
        </row>
        <row r="9842">
          <cell r="AU9842" t="str">
            <v>Xã Tiến Tới</v>
          </cell>
        </row>
        <row r="9843">
          <cell r="AU9843" t="str">
            <v>Xã Tiến Xuân</v>
          </cell>
        </row>
        <row r="9844">
          <cell r="AU9844" t="str">
            <v>Xã Tiên Yên</v>
          </cell>
        </row>
        <row r="9845">
          <cell r="AU9845" t="str">
            <v>Xã Tiền Yên</v>
          </cell>
        </row>
        <row r="9846">
          <cell r="AU9846" t="str">
            <v>Xã TiênTiến</v>
          </cell>
        </row>
        <row r="9847">
          <cell r="AU9847" t="str">
            <v>Xã Tiêu Động</v>
          </cell>
        </row>
        <row r="9848">
          <cell r="AU9848" t="str">
            <v>Xã Tiêu Sơn</v>
          </cell>
        </row>
        <row r="9849">
          <cell r="AU9849" t="str">
            <v>Xã Tịnh An</v>
          </cell>
        </row>
        <row r="9850">
          <cell r="AU9850" t="str">
            <v>Xã Tịnh ấn Đông</v>
          </cell>
        </row>
        <row r="9851">
          <cell r="AU9851" t="str">
            <v>Xã Tịnh ấn Tây</v>
          </cell>
        </row>
        <row r="9852">
          <cell r="AU9852" t="str">
            <v>Xã Tĩnh Bắc</v>
          </cell>
        </row>
        <row r="9853">
          <cell r="AU9853" t="str">
            <v>Xã Tịnh Bắc</v>
          </cell>
        </row>
        <row r="9854">
          <cell r="AU9854" t="str">
            <v>Xã Tịnh Bình</v>
          </cell>
        </row>
        <row r="9855">
          <cell r="AU9855" t="str">
            <v>Xã Tịnh Châu</v>
          </cell>
        </row>
        <row r="9856">
          <cell r="AU9856" t="str">
            <v>Xã Tình Cương</v>
          </cell>
        </row>
        <row r="9857">
          <cell r="AU9857" t="str">
            <v>Xã Tịnh Đông</v>
          </cell>
        </row>
        <row r="9858">
          <cell r="AU9858" t="str">
            <v>Xã Tịnh Giang</v>
          </cell>
        </row>
        <row r="9859">
          <cell r="AU9859" t="str">
            <v>Xã Tịnh Hà</v>
          </cell>
        </row>
        <row r="9860">
          <cell r="AU9860" t="str">
            <v>Xã Tĩnh Hải</v>
          </cell>
        </row>
        <row r="9861">
          <cell r="AU9861" t="str">
            <v>Xã Tịnh Hiệp</v>
          </cell>
        </row>
        <row r="9862">
          <cell r="AU9862" t="str">
            <v>Xã Tịnh Hòa</v>
          </cell>
        </row>
        <row r="9863">
          <cell r="AU9863" t="str">
            <v>Xã Tình Húc</v>
          </cell>
        </row>
        <row r="9864">
          <cell r="AU9864" t="str">
            <v>Xã Tịnh Khê</v>
          </cell>
        </row>
        <row r="9865">
          <cell r="AU9865" t="str">
            <v>Xã Tịnh Kỳ</v>
          </cell>
        </row>
        <row r="9866">
          <cell r="AU9866" t="str">
            <v>Xã Tịnh Long</v>
          </cell>
        </row>
        <row r="9867">
          <cell r="AU9867" t="str">
            <v>Xã Tịnh Minh</v>
          </cell>
        </row>
        <row r="9868">
          <cell r="AU9868" t="str">
            <v>Xã Tinh Nhuệ</v>
          </cell>
        </row>
        <row r="9869">
          <cell r="AU9869" t="str">
            <v>Xã Tịnh Phong</v>
          </cell>
        </row>
        <row r="9870">
          <cell r="AU9870" t="str">
            <v>Xã Tịnh Sơn</v>
          </cell>
        </row>
        <row r="9871">
          <cell r="AU9871" t="str">
            <v>Xã Tịnh Thiện</v>
          </cell>
        </row>
        <row r="9872">
          <cell r="AU9872" t="str">
            <v>Xã Tịnh Thọ</v>
          </cell>
        </row>
        <row r="9873">
          <cell r="AU9873" t="str">
            <v>Xã Tịnh Thới</v>
          </cell>
        </row>
        <row r="9874">
          <cell r="AU9874" t="str">
            <v>Xã Tịnh Trà</v>
          </cell>
        </row>
        <row r="9875">
          <cell r="AU9875" t="str">
            <v>Xã Tô Hiệu</v>
          </cell>
        </row>
        <row r="9876">
          <cell r="AU9876" t="str">
            <v>Xã Tô Hiệu</v>
          </cell>
        </row>
        <row r="9877">
          <cell r="AU9877" t="str">
            <v>Xã Tô Mậu</v>
          </cell>
        </row>
        <row r="9878">
          <cell r="AU9878" t="str">
            <v>Xã Tô Múa</v>
          </cell>
        </row>
        <row r="9879">
          <cell r="AU9879" t="str">
            <v>Xã Tơ Tung</v>
          </cell>
        </row>
        <row r="9880">
          <cell r="AU9880" t="str">
            <v>Xã Tỏa Tình</v>
          </cell>
        </row>
        <row r="9881">
          <cell r="AU9881" t="str">
            <v>Xã Toàn Sơn</v>
          </cell>
        </row>
        <row r="9882">
          <cell r="AU9882" t="str">
            <v>Xã Toàn Thắng</v>
          </cell>
        </row>
        <row r="9883">
          <cell r="AU9883" t="str">
            <v>Xã Toàn Thắng</v>
          </cell>
        </row>
        <row r="9884">
          <cell r="AU9884" t="str">
            <v>Xã Toàn Thắng</v>
          </cell>
        </row>
        <row r="9885">
          <cell r="AU9885" t="str">
            <v>Xã Tóc Tiên</v>
          </cell>
        </row>
        <row r="9886">
          <cell r="AU9886" t="str">
            <v>Xã Tòng Bạt</v>
          </cell>
        </row>
        <row r="9887">
          <cell r="AU9887" t="str">
            <v>Xã Tông Cọ</v>
          </cell>
        </row>
        <row r="9888">
          <cell r="AU9888" t="str">
            <v>Xã Tổng Cọt</v>
          </cell>
        </row>
        <row r="9889">
          <cell r="AU9889" t="str">
            <v>Xã Tòng Đậu</v>
          </cell>
        </row>
        <row r="9890">
          <cell r="AU9890" t="str">
            <v>Xã Tông Lạnh</v>
          </cell>
        </row>
        <row r="9891">
          <cell r="AU9891" t="str">
            <v>Xã Tống Phan</v>
          </cell>
        </row>
        <row r="9892">
          <cell r="AU9892" t="str">
            <v>Xã Tông Qua Lìn</v>
          </cell>
        </row>
        <row r="9893">
          <cell r="AU9893" t="str">
            <v>Xã Tòng Sành</v>
          </cell>
        </row>
        <row r="9894">
          <cell r="AU9894" t="str">
            <v>Xã Tống Trân</v>
          </cell>
        </row>
        <row r="9895">
          <cell r="AU9895" t="str">
            <v>Xã Tốt Động</v>
          </cell>
        </row>
        <row r="9896">
          <cell r="AU9896" t="str">
            <v>Xã Tr Hy</v>
          </cell>
        </row>
        <row r="9897">
          <cell r="AU9897" t="str">
            <v>Xã Trà Bình</v>
          </cell>
        </row>
        <row r="9898">
          <cell r="AU9898" t="str">
            <v>Xã Trà Bui</v>
          </cell>
        </row>
        <row r="9899">
          <cell r="AU9899" t="str">
            <v>Xã Trà Bùi</v>
          </cell>
        </row>
        <row r="9900">
          <cell r="AU9900" t="str">
            <v>Xã Trà Cang</v>
          </cell>
        </row>
        <row r="9901">
          <cell r="AU9901" t="str">
            <v>Xã Trà Cổ</v>
          </cell>
        </row>
        <row r="9902">
          <cell r="AU9902" t="str">
            <v>Xã Trà Côn</v>
          </cell>
        </row>
        <row r="9903">
          <cell r="AU9903" t="str">
            <v>Xã Trà Đa</v>
          </cell>
        </row>
        <row r="9904">
          <cell r="AU9904" t="str">
            <v>Xã Trà Đốc</v>
          </cell>
        </row>
        <row r="9905">
          <cell r="AU9905" t="str">
            <v>Xã Trà Don</v>
          </cell>
        </row>
        <row r="9906">
          <cell r="AU9906" t="str">
            <v>Xã Trà Dơn</v>
          </cell>
        </row>
        <row r="9907">
          <cell r="AU9907" t="str">
            <v>Xã Trà Đông</v>
          </cell>
        </row>
        <row r="9908">
          <cell r="AU9908" t="str">
            <v>Xã Trà Dương</v>
          </cell>
        </row>
        <row r="9909">
          <cell r="AU9909" t="str">
            <v>Xã Trà Giác</v>
          </cell>
        </row>
        <row r="9910">
          <cell r="AU9910" t="str">
            <v>Xã Trà Giang</v>
          </cell>
        </row>
        <row r="9911">
          <cell r="AU9911" t="str">
            <v>Xã Trà Giang</v>
          </cell>
        </row>
        <row r="9912">
          <cell r="AU9912" t="str">
            <v>Xã Trà Giang</v>
          </cell>
        </row>
        <row r="9913">
          <cell r="AU9913" t="str">
            <v>Xã Trà Giáp</v>
          </cell>
        </row>
        <row r="9914">
          <cell r="AU9914" t="str">
            <v>Xã Trà Hiệp</v>
          </cell>
        </row>
        <row r="9915">
          <cell r="AU9915" t="str">
            <v>Xã Trà Ka</v>
          </cell>
        </row>
        <row r="9916">
          <cell r="AU9916" t="str">
            <v>Xã Trà Khê</v>
          </cell>
        </row>
        <row r="9917">
          <cell r="AU9917" t="str">
            <v>Xã Trà Kót</v>
          </cell>
        </row>
        <row r="9918">
          <cell r="AU9918" t="str">
            <v>Xã Trà Lâm</v>
          </cell>
        </row>
        <row r="9919">
          <cell r="AU9919" t="str">
            <v>Xã Trà Lãnh</v>
          </cell>
        </row>
        <row r="9920">
          <cell r="AU9920" t="str">
            <v>Xã Trà Leng</v>
          </cell>
        </row>
        <row r="9921">
          <cell r="AU9921" t="str">
            <v>Xã Trà Linh</v>
          </cell>
        </row>
        <row r="9922">
          <cell r="AU9922" t="str">
            <v>Xã Trà Mai</v>
          </cell>
        </row>
        <row r="9923">
          <cell r="AU9923" t="str">
            <v>Xã Trà Nam</v>
          </cell>
        </row>
        <row r="9924">
          <cell r="AU9924" t="str">
            <v>Xã Trà Nham</v>
          </cell>
        </row>
        <row r="9925">
          <cell r="AU9925" t="str">
            <v>Xã Trà Nú</v>
          </cell>
        </row>
        <row r="9926">
          <cell r="AU9926" t="str">
            <v>Xã Trà Phong</v>
          </cell>
        </row>
        <row r="9927">
          <cell r="AU9927" t="str">
            <v>Xã Trà Phú</v>
          </cell>
        </row>
        <row r="9928">
          <cell r="AU9928" t="str">
            <v>Xã Trà Quân</v>
          </cell>
        </row>
        <row r="9929">
          <cell r="AU9929" t="str">
            <v>Xã Trà Sơn</v>
          </cell>
        </row>
        <row r="9930">
          <cell r="AU9930" t="str">
            <v>Xã Trà Sơn</v>
          </cell>
        </row>
        <row r="9931">
          <cell r="AU9931" t="str">
            <v>Xã Trà Tân</v>
          </cell>
        </row>
        <row r="9932">
          <cell r="AU9932" t="str">
            <v>Xã Trà Tân</v>
          </cell>
        </row>
        <row r="9933">
          <cell r="AU9933" t="str">
            <v>Xã Trà Tân</v>
          </cell>
        </row>
        <row r="9934">
          <cell r="AU9934" t="str">
            <v>Xã Trà Tập</v>
          </cell>
        </row>
        <row r="9935">
          <cell r="AU9935" t="str">
            <v>Xã Trà Thanh</v>
          </cell>
        </row>
        <row r="9936">
          <cell r="AU9936" t="str">
            <v>Xã Trà Thọ</v>
          </cell>
        </row>
        <row r="9937">
          <cell r="AU9937" t="str">
            <v>Xã Trà Thủy</v>
          </cell>
        </row>
        <row r="9938">
          <cell r="AU9938" t="str">
            <v>Xã Trà Trung</v>
          </cell>
        </row>
        <row r="9939">
          <cell r="AU9939" t="str">
            <v>Xã Trà Vân</v>
          </cell>
        </row>
        <row r="9940">
          <cell r="AU9940" t="str">
            <v>Xã Trà Vinh</v>
          </cell>
        </row>
        <row r="9941">
          <cell r="AU9941" t="str">
            <v>Xã Trà Vong</v>
          </cell>
        </row>
        <row r="9942">
          <cell r="AU9942" t="str">
            <v>Xã Trà Xinh</v>
          </cell>
        </row>
        <row r="9943">
          <cell r="AU9943" t="str">
            <v>Xã Trác Văn</v>
          </cell>
        </row>
        <row r="9944">
          <cell r="AU9944" t="str">
            <v>Xã Trạch Mỹ Lộc</v>
          </cell>
        </row>
        <row r="9945">
          <cell r="AU9945" t="str">
            <v>Xã Trạm Hành</v>
          </cell>
        </row>
        <row r="9946">
          <cell r="AU9946" t="str">
            <v>Xã Trạm Lộ</v>
          </cell>
        </row>
        <row r="9947">
          <cell r="AU9947" t="str">
            <v>Xã Trầm Lộng</v>
          </cell>
        </row>
        <row r="9948">
          <cell r="AU9948" t="str">
            <v>Xã Trạm Tấu</v>
          </cell>
        </row>
        <row r="9949">
          <cell r="AU9949" t="str">
            <v>Xã Trạm Thản</v>
          </cell>
        </row>
        <row r="9950">
          <cell r="AU9950" t="str">
            <v>Xã Trân Châu</v>
          </cell>
        </row>
        <row r="9951">
          <cell r="AU9951" t="str">
            <v>Xã Trấn Dương</v>
          </cell>
        </row>
        <row r="9952">
          <cell r="AU9952" t="str">
            <v>Xã Trần Hợi</v>
          </cell>
        </row>
        <row r="9953">
          <cell r="AU9953" t="str">
            <v>Xã Trấn Ninh</v>
          </cell>
        </row>
        <row r="9954">
          <cell r="AU9954" t="str">
            <v>Xã Trần Phán</v>
          </cell>
        </row>
        <row r="9955">
          <cell r="AU9955" t="str">
            <v>Xã Trần Phú</v>
          </cell>
        </row>
        <row r="9956">
          <cell r="AU9956" t="str">
            <v>Xã Trần Thới</v>
          </cell>
        </row>
        <row r="9957">
          <cell r="AU9957" t="str">
            <v>Xã Trấn Yên</v>
          </cell>
        </row>
        <row r="9958">
          <cell r="AU9958" t="str">
            <v>Xã Trang</v>
          </cell>
        </row>
        <row r="9959">
          <cell r="AU9959" t="str">
            <v>Xã Tràng An</v>
          </cell>
        </row>
        <row r="9960">
          <cell r="AU9960" t="str">
            <v>Xã Tràng An</v>
          </cell>
        </row>
        <row r="9961">
          <cell r="AU9961" t="str">
            <v>Xã Tràng Các</v>
          </cell>
        </row>
        <row r="9962">
          <cell r="AU9962" t="str">
            <v>Xã Tràng Đà</v>
          </cell>
        </row>
        <row r="9963">
          <cell r="AU9963" t="str">
            <v>Xã Tráng Liệt</v>
          </cell>
        </row>
        <row r="9964">
          <cell r="AU9964" t="str">
            <v>Xã Tràng Lương</v>
          </cell>
        </row>
        <row r="9965">
          <cell r="AU9965" t="str">
            <v>Xã Tràng Phái</v>
          </cell>
        </row>
        <row r="9966">
          <cell r="AU9966" t="str">
            <v>Xã Tràng Sơn</v>
          </cell>
        </row>
        <row r="9967">
          <cell r="AU9967" t="str">
            <v>Xã Tràng Sơn</v>
          </cell>
        </row>
        <row r="9968">
          <cell r="AU9968" t="str">
            <v>Xã Tráng Việt</v>
          </cell>
        </row>
        <row r="9969">
          <cell r="AU9969" t="str">
            <v>Xã Tràng Xá</v>
          </cell>
        </row>
        <row r="9970">
          <cell r="AU9970" t="str">
            <v>Xã Trị An</v>
          </cell>
        </row>
        <row r="9971">
          <cell r="AU9971" t="str">
            <v>Xã Trí Bình</v>
          </cell>
        </row>
        <row r="9972">
          <cell r="AU9972" t="str">
            <v>Xã Tri Hải</v>
          </cell>
        </row>
        <row r="9973">
          <cell r="AU9973" t="str">
            <v>Xã Tri Lễ</v>
          </cell>
        </row>
        <row r="9974">
          <cell r="AU9974" t="str">
            <v>Xã Tri Lễ</v>
          </cell>
        </row>
        <row r="9975">
          <cell r="AU9975" t="str">
            <v>Xã Trí Lực</v>
          </cell>
        </row>
        <row r="9976">
          <cell r="AU9976" t="str">
            <v>Xã Trí Nang</v>
          </cell>
        </row>
        <row r="9977">
          <cell r="AU9977" t="str">
            <v>Xã Trí Phải</v>
          </cell>
        </row>
        <row r="9978">
          <cell r="AU9978" t="str">
            <v>Xã Tri Phú</v>
          </cell>
        </row>
        <row r="9979">
          <cell r="AU9979" t="str">
            <v>Xã Tri Phương</v>
          </cell>
        </row>
        <row r="9980">
          <cell r="AU9980" t="str">
            <v>Xã Tri Phương</v>
          </cell>
        </row>
        <row r="9981">
          <cell r="AU9981" t="str">
            <v>Xã Tri Phương</v>
          </cell>
        </row>
        <row r="9982">
          <cell r="AU9982" t="str">
            <v>Xã Trí Quả</v>
          </cell>
        </row>
        <row r="9983">
          <cell r="AU9983" t="str">
            <v>Xã Trị Quận</v>
          </cell>
        </row>
        <row r="9984">
          <cell r="AU9984" t="str">
            <v>Xã Trì Quang</v>
          </cell>
        </row>
        <row r="9985">
          <cell r="AU9985" t="str">
            <v>Xã Tri Thủy</v>
          </cell>
        </row>
        <row r="9986">
          <cell r="AU9986" t="str">
            <v>Xã Tri Trung</v>
          </cell>
        </row>
        <row r="9987">
          <cell r="AU9987" t="str">
            <v>Xã Trí Yên</v>
          </cell>
        </row>
        <row r="9988">
          <cell r="AU9988" t="str">
            <v>Xã Triệu ái</v>
          </cell>
        </row>
        <row r="9989">
          <cell r="AU9989" t="str">
            <v>Xã Triệu An</v>
          </cell>
        </row>
        <row r="9990">
          <cell r="AU9990" t="str">
            <v>Xã Triệu ẩu</v>
          </cell>
        </row>
        <row r="9991">
          <cell r="AU9991" t="str">
            <v>Xã Triệu Đại</v>
          </cell>
        </row>
        <row r="9992">
          <cell r="AU9992" t="str">
            <v>Xã Triệu Đề</v>
          </cell>
        </row>
        <row r="9993">
          <cell r="AU9993" t="str">
            <v>Xã Triệu Độ</v>
          </cell>
        </row>
        <row r="9994">
          <cell r="AU9994" t="str">
            <v>Xã Triệu Đông</v>
          </cell>
        </row>
        <row r="9995">
          <cell r="AU9995" t="str">
            <v>Xã Triêu Dương</v>
          </cell>
        </row>
        <row r="9996">
          <cell r="AU9996" t="str">
            <v>Xã Triệu Giang</v>
          </cell>
        </row>
        <row r="9997">
          <cell r="AU9997" t="str">
            <v>Xã Triệu Hải</v>
          </cell>
        </row>
        <row r="9998">
          <cell r="AU9998" t="str">
            <v>Xã Triệu Hòa</v>
          </cell>
        </row>
        <row r="9999">
          <cell r="AU9999" t="str">
            <v>Xã Triệu Lăng</v>
          </cell>
        </row>
        <row r="10000">
          <cell r="AU10000" t="str">
            <v>Xã Triệu Lộc</v>
          </cell>
        </row>
        <row r="10001">
          <cell r="AU10001" t="str">
            <v>Xã Triệu Long</v>
          </cell>
        </row>
        <row r="10002">
          <cell r="AU10002" t="str">
            <v>Xã Triệu Nguyên</v>
          </cell>
        </row>
        <row r="10003">
          <cell r="AU10003" t="str">
            <v>Xã Triệu Nguyên</v>
          </cell>
        </row>
        <row r="10004">
          <cell r="AU10004" t="str">
            <v>Xã Triệu Phước</v>
          </cell>
        </row>
        <row r="10005">
          <cell r="AU10005" t="str">
            <v>Xã Triệu Sơn</v>
          </cell>
        </row>
        <row r="10006">
          <cell r="AU10006" t="str">
            <v>Xã Triệu Tài</v>
          </cell>
        </row>
        <row r="10007">
          <cell r="AU10007" t="str">
            <v>Xã Triệu Thành</v>
          </cell>
        </row>
        <row r="10008">
          <cell r="AU10008" t="str">
            <v>Xã Triệu Thành</v>
          </cell>
        </row>
        <row r="10009">
          <cell r="AU10009" t="str">
            <v>Xã Triệu Thuận</v>
          </cell>
        </row>
        <row r="10010">
          <cell r="AU10010" t="str">
            <v>Xã Triệu Thượng</v>
          </cell>
        </row>
        <row r="10011">
          <cell r="AU10011" t="str">
            <v>Xã Triệu Trạch</v>
          </cell>
        </row>
        <row r="10012">
          <cell r="AU10012" t="str">
            <v>Xã Triệu Trung</v>
          </cell>
        </row>
        <row r="10013">
          <cell r="AU10013" t="str">
            <v>Xã Triệu Vân</v>
          </cell>
        </row>
        <row r="10014">
          <cell r="AU10014" t="str">
            <v>Xã Trinh Phú</v>
          </cell>
        </row>
        <row r="10015">
          <cell r="AU10015" t="str">
            <v>Xã Trịnh Tường</v>
          </cell>
        </row>
        <row r="10016">
          <cell r="AU10016" t="str">
            <v>Xã Trịnh Xá</v>
          </cell>
        </row>
        <row r="10017">
          <cell r="AU10017" t="str">
            <v>Xã Trọng Con</v>
          </cell>
        </row>
        <row r="10018">
          <cell r="AU10018" t="str">
            <v>Xã Trọng Hoá</v>
          </cell>
        </row>
        <row r="10019">
          <cell r="AU10019" t="str">
            <v>Xã Trọng Quan</v>
          </cell>
        </row>
        <row r="10020">
          <cell r="AU10020" t="str">
            <v>Xã Trù Hựu</v>
          </cell>
        </row>
        <row r="10021">
          <cell r="AU10021" t="str">
            <v>Xã Trù Sơn</v>
          </cell>
        </row>
        <row r="10022">
          <cell r="AU10022" t="str">
            <v>Xã Trừ Văn Thố</v>
          </cell>
        </row>
        <row r="10023">
          <cell r="AU10023" t="str">
            <v>Xã Trực Chính</v>
          </cell>
        </row>
        <row r="10024">
          <cell r="AU10024" t="str">
            <v>Xã Trực Cường</v>
          </cell>
        </row>
        <row r="10025">
          <cell r="AU10025" t="str">
            <v>Xã Trực Đại</v>
          </cell>
        </row>
        <row r="10026">
          <cell r="AU10026" t="str">
            <v>Xã Trực Đạo</v>
          </cell>
        </row>
        <row r="10027">
          <cell r="AU10027" t="str">
            <v>Xã Trực Hùng</v>
          </cell>
        </row>
        <row r="10028">
          <cell r="AU10028" t="str">
            <v>Xã Trực Hưng</v>
          </cell>
        </row>
        <row r="10029">
          <cell r="AU10029" t="str">
            <v>Xã Trực Khang</v>
          </cell>
        </row>
        <row r="10030">
          <cell r="AU10030" t="str">
            <v>Xã Trúc Lâm</v>
          </cell>
        </row>
        <row r="10031">
          <cell r="AU10031" t="str">
            <v>Xã Trúc Lâu</v>
          </cell>
        </row>
        <row r="10032">
          <cell r="AU10032" t="str">
            <v>Xã Trực Mỹ</v>
          </cell>
        </row>
        <row r="10033">
          <cell r="AU10033" t="str">
            <v>Xã Trực Nội</v>
          </cell>
        </row>
        <row r="10034">
          <cell r="AU10034" t="str">
            <v>Xã Trực Phú</v>
          </cell>
        </row>
        <row r="10035">
          <cell r="AU10035" t="str">
            <v>Xã Trúc Sơn</v>
          </cell>
        </row>
        <row r="10036">
          <cell r="AU10036" t="str">
            <v>Xã Trực Thái</v>
          </cell>
        </row>
        <row r="10037">
          <cell r="AU10037" t="str">
            <v>Xã Trực Thắng</v>
          </cell>
        </row>
        <row r="10038">
          <cell r="AU10038" t="str">
            <v>Xã Trực Thanh</v>
          </cell>
        </row>
        <row r="10039">
          <cell r="AU10039" t="str">
            <v>Xã Trực Thuận</v>
          </cell>
        </row>
        <row r="10040">
          <cell r="AU10040" t="str">
            <v>Xã Trực Tuấn</v>
          </cell>
        </row>
        <row r="10041">
          <cell r="AU10041" t="str">
            <v>Xã Trung An</v>
          </cell>
        </row>
        <row r="10042">
          <cell r="AU10042" t="str">
            <v>Xã Trung An</v>
          </cell>
        </row>
        <row r="10043">
          <cell r="AU10043" t="str">
            <v>Xã Trung An</v>
          </cell>
        </row>
        <row r="10044">
          <cell r="AU10044" t="str">
            <v>Xã Trung An</v>
          </cell>
        </row>
        <row r="10045">
          <cell r="AU10045" t="str">
            <v>Xã Trung Bì</v>
          </cell>
        </row>
        <row r="10046">
          <cell r="AU10046" t="str">
            <v>Xã Trung Bình</v>
          </cell>
        </row>
        <row r="10047">
          <cell r="AU10047" t="str">
            <v>Xã Trung Chải</v>
          </cell>
        </row>
        <row r="10048">
          <cell r="AU10048" t="str">
            <v>Xã Trung Chánh</v>
          </cell>
        </row>
        <row r="10049">
          <cell r="AU10049" t="str">
            <v>Xã Trung Chánh</v>
          </cell>
        </row>
        <row r="10050">
          <cell r="AU10050" t="str">
            <v>Xã Trung Châu</v>
          </cell>
        </row>
        <row r="10051">
          <cell r="AU10051" t="str">
            <v>Xã Trung Chính</v>
          </cell>
        </row>
        <row r="10052">
          <cell r="AU10052" t="str">
            <v>Xã Trung Chính</v>
          </cell>
        </row>
        <row r="10053">
          <cell r="AU10053" t="str">
            <v>Xã Trung Đông</v>
          </cell>
        </row>
        <row r="10054">
          <cell r="AU10054" t="str">
            <v>Xã Trung Đồng</v>
          </cell>
        </row>
        <row r="10055">
          <cell r="AU10055" t="str">
            <v>Xã Trung Dũng</v>
          </cell>
        </row>
        <row r="10056">
          <cell r="AU10056" t="str">
            <v>Xã Trung Giã</v>
          </cell>
        </row>
        <row r="10057">
          <cell r="AU10057" t="str">
            <v>Xã Trung Giang</v>
          </cell>
        </row>
        <row r="10058">
          <cell r="AU10058" t="str">
            <v>Xã Trung Giáp</v>
          </cell>
        </row>
        <row r="10059">
          <cell r="AU10059" t="str">
            <v>Xã Trung Hà</v>
          </cell>
        </row>
        <row r="10060">
          <cell r="AU10060" t="str">
            <v>Xã Trung Hà</v>
          </cell>
        </row>
        <row r="10061">
          <cell r="AU10061" t="str">
            <v>Xã Trung Hà</v>
          </cell>
        </row>
        <row r="10062">
          <cell r="AU10062" t="str">
            <v>Xã Trung Hạ</v>
          </cell>
        </row>
        <row r="10063">
          <cell r="AU10063" t="str">
            <v>Xã Trung Hải</v>
          </cell>
        </row>
        <row r="10064">
          <cell r="AU10064" t="str">
            <v>Xã Trung Hiệp</v>
          </cell>
        </row>
        <row r="10065">
          <cell r="AU10065" t="str">
            <v>Xã Trung Hiếu</v>
          </cell>
        </row>
        <row r="10066">
          <cell r="AU10066" t="str">
            <v>Xã Trung Hoà</v>
          </cell>
        </row>
        <row r="10067">
          <cell r="AU10067" t="str">
            <v>Xã Trung Hoà</v>
          </cell>
        </row>
        <row r="10068">
          <cell r="AU10068" t="str">
            <v>Xã Trung Hóa</v>
          </cell>
        </row>
        <row r="10069">
          <cell r="AU10069" t="str">
            <v>Xã Trung Hòa</v>
          </cell>
        </row>
        <row r="10070">
          <cell r="AU10070" t="str">
            <v>Xã Trung Hòa</v>
          </cell>
        </row>
        <row r="10071">
          <cell r="AU10071" t="str">
            <v>Xã Trung Hòa</v>
          </cell>
        </row>
        <row r="10072">
          <cell r="AU10072" t="str">
            <v>Xã Trung Hòa</v>
          </cell>
        </row>
        <row r="10073">
          <cell r="AU10073" t="str">
            <v>Xã Trung Hòa</v>
          </cell>
        </row>
        <row r="10074">
          <cell r="AU10074" t="str">
            <v>Xã Trung Hội</v>
          </cell>
        </row>
        <row r="10075">
          <cell r="AU10075" t="str">
            <v>Xã Trung Hưng</v>
          </cell>
        </row>
        <row r="10076">
          <cell r="AU10076" t="str">
            <v>Xã Trung Hưng</v>
          </cell>
        </row>
        <row r="10077">
          <cell r="AU10077" t="str">
            <v>Xã Trung Kênh</v>
          </cell>
        </row>
        <row r="10078">
          <cell r="AU10078" t="str">
            <v>Xã Trùng Khánh</v>
          </cell>
        </row>
        <row r="10079">
          <cell r="AU10079" t="str">
            <v>Xã Trùng Khánh</v>
          </cell>
        </row>
        <row r="10080">
          <cell r="AU10080" t="str">
            <v>Xã Trùng Khánh</v>
          </cell>
        </row>
        <row r="10081">
          <cell r="AU10081" t="str">
            <v>Xã Trung Kiên</v>
          </cell>
        </row>
        <row r="10082">
          <cell r="AU10082" t="str">
            <v>Xã Trung Lập</v>
          </cell>
        </row>
        <row r="10083">
          <cell r="AU10083" t="str">
            <v>Xã Trung Lập Hạ</v>
          </cell>
        </row>
        <row r="10084">
          <cell r="AU10084" t="str">
            <v>Xã Trung Lễ</v>
          </cell>
        </row>
        <row r="10085">
          <cell r="AU10085" t="str">
            <v>Xã Trung Lèng Hồ</v>
          </cell>
        </row>
        <row r="10086">
          <cell r="AU10086" t="str">
            <v>Xã Trung Lộc</v>
          </cell>
        </row>
        <row r="10087">
          <cell r="AU10087" t="str">
            <v>Xã Trung Lương</v>
          </cell>
        </row>
        <row r="10088">
          <cell r="AU10088" t="str">
            <v>Xã Trung Lương</v>
          </cell>
        </row>
        <row r="10089">
          <cell r="AU10089" t="str">
            <v>Xã Trung Lý</v>
          </cell>
        </row>
        <row r="10090">
          <cell r="AU10090" t="str">
            <v>Xã Trung Mầu</v>
          </cell>
        </row>
        <row r="10091">
          <cell r="AU10091" t="str">
            <v>Xã Trung Minh</v>
          </cell>
        </row>
        <row r="10092">
          <cell r="AU10092" t="str">
            <v>Xã Trung Minh</v>
          </cell>
        </row>
        <row r="10093">
          <cell r="AU10093" t="str">
            <v>Xã Trung Môn</v>
          </cell>
        </row>
        <row r="10094">
          <cell r="AU10094" t="str">
            <v>Xã Trung Mỹ</v>
          </cell>
        </row>
        <row r="10095">
          <cell r="AU10095" t="str">
            <v>Xã Trung Ngãi</v>
          </cell>
        </row>
        <row r="10096">
          <cell r="AU10096" t="str">
            <v>Xã Trung Nghĩa</v>
          </cell>
        </row>
        <row r="10097">
          <cell r="AU10097" t="str">
            <v>Xã Trung Nghĩa</v>
          </cell>
        </row>
        <row r="10098">
          <cell r="AU10098" t="str">
            <v>Xã Trung Nghĩa</v>
          </cell>
        </row>
        <row r="10099">
          <cell r="AU10099" t="str">
            <v>Xã Trung Nghĩa</v>
          </cell>
        </row>
        <row r="10100">
          <cell r="AU10100" t="str">
            <v>Xã Trung Nguyên</v>
          </cell>
        </row>
        <row r="10101">
          <cell r="AU10101" t="str">
            <v>Xã Trung Phúc</v>
          </cell>
        </row>
        <row r="10102">
          <cell r="AU10102" t="str">
            <v>Xã Trùng Quán</v>
          </cell>
        </row>
        <row r="10103">
          <cell r="AU10103" t="str">
            <v>Xã Trung Sơn</v>
          </cell>
        </row>
        <row r="10104">
          <cell r="AU10104" t="str">
            <v>Xã Trung Sơn</v>
          </cell>
        </row>
        <row r="10105">
          <cell r="AU10105" t="str">
            <v>Xã Trung Sơn</v>
          </cell>
        </row>
        <row r="10106">
          <cell r="AU10106" t="str">
            <v>Xã Trung Sơn</v>
          </cell>
        </row>
        <row r="10107">
          <cell r="AU10107" t="str">
            <v>Xã Trung Sơn</v>
          </cell>
        </row>
        <row r="10108">
          <cell r="AU10108" t="str">
            <v>Xã Trung Sơn</v>
          </cell>
        </row>
        <row r="10109">
          <cell r="AU10109" t="str">
            <v>Xã Trung Sơn</v>
          </cell>
        </row>
        <row r="10110">
          <cell r="AU10110" t="str">
            <v>Xã Trung Tâm</v>
          </cell>
        </row>
        <row r="10111">
          <cell r="AU10111" t="str">
            <v>Xã Trung Thành</v>
          </cell>
        </row>
        <row r="10112">
          <cell r="AU10112" t="str">
            <v>Xã Trung Thành</v>
          </cell>
        </row>
        <row r="10113">
          <cell r="AU10113" t="str">
            <v>Xã Trung Thành</v>
          </cell>
        </row>
        <row r="10114">
          <cell r="AU10114" t="str">
            <v>Xã Trung Thành</v>
          </cell>
        </row>
        <row r="10115">
          <cell r="AU10115" t="str">
            <v>Xã Trung Thành</v>
          </cell>
        </row>
        <row r="10116">
          <cell r="AU10116" t="str">
            <v>Xã Trung Thành</v>
          </cell>
        </row>
        <row r="10117">
          <cell r="AU10117" t="str">
            <v>Xã Trung Thành</v>
          </cell>
        </row>
        <row r="10118">
          <cell r="AU10118" t="str">
            <v>Xã Trung Thành</v>
          </cell>
        </row>
        <row r="10119">
          <cell r="AU10119" t="str">
            <v>Xã Trung Thành</v>
          </cell>
        </row>
        <row r="10120">
          <cell r="AU10120" t="str">
            <v>Xã Trung Thạnh</v>
          </cell>
        </row>
        <row r="10121">
          <cell r="AU10121" t="str">
            <v>Xã Trung Thành Đông</v>
          </cell>
        </row>
        <row r="10122">
          <cell r="AU10122" t="str">
            <v>Xã Trung Thành Tây</v>
          </cell>
        </row>
        <row r="10123">
          <cell r="AU10123" t="str">
            <v>Xã Trung Thịnh</v>
          </cell>
        </row>
        <row r="10124">
          <cell r="AU10124" t="str">
            <v>Xã Trung Thịnh</v>
          </cell>
        </row>
        <row r="10125">
          <cell r="AU10125" t="str">
            <v>Xã Trung Thu</v>
          </cell>
        </row>
        <row r="10126">
          <cell r="AU10126" t="str">
            <v>Xã Trung Thượng</v>
          </cell>
        </row>
        <row r="10127">
          <cell r="AU10127" t="str">
            <v>Xã Trung Tiến</v>
          </cell>
        </row>
        <row r="10128">
          <cell r="AU10128" t="str">
            <v>Xã Trưng Trắc</v>
          </cell>
        </row>
        <row r="10129">
          <cell r="AU10129" t="str">
            <v>Xã Trung Trạch</v>
          </cell>
        </row>
        <row r="10130">
          <cell r="AU10130" t="str">
            <v>Xã Trung Trực</v>
          </cell>
        </row>
        <row r="10131">
          <cell r="AU10131" t="str">
            <v>Xã Trung Tú</v>
          </cell>
        </row>
        <row r="10132">
          <cell r="AU10132" t="str">
            <v>Xã Trung Văn</v>
          </cell>
        </row>
        <row r="10133">
          <cell r="AU10133" t="str">
            <v>Xã Trưng Vương</v>
          </cell>
        </row>
        <row r="10134">
          <cell r="AU10134" t="str">
            <v>Xã Trưng Vương</v>
          </cell>
        </row>
        <row r="10135">
          <cell r="AU10135" t="str">
            <v>Xã Trừng Xá</v>
          </cell>
        </row>
        <row r="10136">
          <cell r="AU10136" t="str">
            <v>Xã Trung Xuân</v>
          </cell>
        </row>
        <row r="10137">
          <cell r="AU10137" t="str">
            <v>Xã Trung ý</v>
          </cell>
        </row>
        <row r="10138">
          <cell r="AU10138" t="str">
            <v>Xã Trung Yên</v>
          </cell>
        </row>
        <row r="10139">
          <cell r="AU10139" t="str">
            <v>Xã Trường An</v>
          </cell>
        </row>
        <row r="10140">
          <cell r="AU10140" t="str">
            <v>Xã Trường Bình</v>
          </cell>
        </row>
        <row r="10141">
          <cell r="AU10141" t="str">
            <v>Xã Trường Đông</v>
          </cell>
        </row>
        <row r="10142">
          <cell r="AU10142" t="str">
            <v>Xã Trường Giang</v>
          </cell>
        </row>
        <row r="10143">
          <cell r="AU10143" t="str">
            <v>Xã Trường Giang</v>
          </cell>
        </row>
        <row r="10144">
          <cell r="AU10144" t="str">
            <v>Xã Trường Hà</v>
          </cell>
        </row>
        <row r="10145">
          <cell r="AU10145" t="str">
            <v>Xã Trường Hòa</v>
          </cell>
        </row>
        <row r="10146">
          <cell r="AU10146" t="str">
            <v>Xã Trường Khánh</v>
          </cell>
        </row>
        <row r="10147">
          <cell r="AU10147" t="str">
            <v>Xã Trường Lâm</v>
          </cell>
        </row>
        <row r="10148">
          <cell r="AU10148" t="str">
            <v>Xã Trường Lộc</v>
          </cell>
        </row>
        <row r="10149">
          <cell r="AU10149" t="str">
            <v>Xã Trường Long</v>
          </cell>
        </row>
        <row r="10150">
          <cell r="AU10150" t="str">
            <v>Xã Trường Long A</v>
          </cell>
        </row>
        <row r="10151">
          <cell r="AU10151" t="str">
            <v>Xã Trường Long Hòa</v>
          </cell>
        </row>
        <row r="10152">
          <cell r="AU10152" t="str">
            <v>Xã Trường Long Tây</v>
          </cell>
        </row>
        <row r="10153">
          <cell r="AU10153" t="str">
            <v>Xã Trương Lương</v>
          </cell>
        </row>
        <row r="10154">
          <cell r="AU10154" t="str">
            <v>Xã Trường Minh</v>
          </cell>
        </row>
        <row r="10155">
          <cell r="AU10155" t="str">
            <v>Xã Truông Mít</v>
          </cell>
        </row>
        <row r="10156">
          <cell r="AU10156" t="str">
            <v>Xã Trường Sơn</v>
          </cell>
        </row>
        <row r="10157">
          <cell r="AU10157" t="str">
            <v>Xã Trường Sơn</v>
          </cell>
        </row>
        <row r="10158">
          <cell r="AU10158" t="str">
            <v>Xã Trường Sơn</v>
          </cell>
        </row>
        <row r="10159">
          <cell r="AU10159" t="str">
            <v>Xã Trường Sơn</v>
          </cell>
        </row>
        <row r="10160">
          <cell r="AU10160" t="str">
            <v>Xã Trường Sơn</v>
          </cell>
        </row>
        <row r="10161">
          <cell r="AU10161" t="str">
            <v>Xã Trường Tây</v>
          </cell>
        </row>
        <row r="10162">
          <cell r="AU10162" t="str">
            <v>Xã Trường Thắng</v>
          </cell>
        </row>
        <row r="10163">
          <cell r="AU10163" t="str">
            <v>Xã Trường Thành</v>
          </cell>
        </row>
        <row r="10164">
          <cell r="AU10164" t="str">
            <v>Xã Trường Thành</v>
          </cell>
        </row>
        <row r="10165">
          <cell r="AU10165" t="str">
            <v>Xã Trường Thành</v>
          </cell>
        </row>
        <row r="10166">
          <cell r="AU10166" t="str">
            <v>Xã Trường Thịnh</v>
          </cell>
        </row>
        <row r="10167">
          <cell r="AU10167" t="str">
            <v>Xã Trường Thọ</v>
          </cell>
        </row>
        <row r="10168">
          <cell r="AU10168" t="str">
            <v>Xã Trường Thọ</v>
          </cell>
        </row>
        <row r="10169">
          <cell r="AU10169" t="str">
            <v>Xã Trường Thủy</v>
          </cell>
        </row>
        <row r="10170">
          <cell r="AU10170" t="str">
            <v>Xã Trừơng Trung</v>
          </cell>
        </row>
        <row r="10171">
          <cell r="AU10171" t="str">
            <v>Xã Trường Xuân</v>
          </cell>
        </row>
        <row r="10172">
          <cell r="AU10172" t="str">
            <v>Xã Trường Xuân</v>
          </cell>
        </row>
        <row r="10173">
          <cell r="AU10173" t="str">
            <v>Xã Trường Xuân</v>
          </cell>
        </row>
        <row r="10174">
          <cell r="AU10174" t="str">
            <v>Xã Trường Xuân</v>
          </cell>
        </row>
        <row r="10175">
          <cell r="AU10175" t="str">
            <v>Xã Trường Xuân A</v>
          </cell>
        </row>
        <row r="10176">
          <cell r="AU10176" t="str">
            <v>Xã Trường Xuân B</v>
          </cell>
        </row>
        <row r="10177">
          <cell r="AU10177" t="str">
            <v>Xã Trường Yên</v>
          </cell>
        </row>
        <row r="10178">
          <cell r="AU10178" t="str">
            <v>Xã Trường Yên</v>
          </cell>
        </row>
        <row r="10179">
          <cell r="AU10179" t="str">
            <v>Xã Tư</v>
          </cell>
        </row>
        <row r="10180">
          <cell r="AU10180" t="str">
            <v>Xã Tú An</v>
          </cell>
        </row>
        <row r="10181">
          <cell r="AU10181" t="str">
            <v>Xã Tứ Cường</v>
          </cell>
        </row>
        <row r="10182">
          <cell r="AU10182" t="str">
            <v>Xã Tự Cường</v>
          </cell>
        </row>
        <row r="10183">
          <cell r="AU10183" t="str">
            <v>Xã Tử Đà</v>
          </cell>
        </row>
        <row r="10184">
          <cell r="AU10184" t="str">
            <v>Xã Tứ Dân</v>
          </cell>
        </row>
        <row r="10185">
          <cell r="AU10185" t="str">
            <v>Xã Tự Do</v>
          </cell>
        </row>
        <row r="10186">
          <cell r="AU10186" t="str">
            <v>Xã Tự Do</v>
          </cell>
        </row>
        <row r="10187">
          <cell r="AU10187" t="str">
            <v>Xã Tú Đoạn</v>
          </cell>
        </row>
        <row r="10188">
          <cell r="AU10188" t="str">
            <v>Xã Tử Du</v>
          </cell>
        </row>
        <row r="10189">
          <cell r="AU10189" t="str">
            <v>Xã Tứ Hiệp</v>
          </cell>
        </row>
        <row r="10190">
          <cell r="AU10190" t="str">
            <v>Xã Tự Lạn</v>
          </cell>
        </row>
        <row r="10191">
          <cell r="AU10191" t="str">
            <v>Xã Tự Lập</v>
          </cell>
        </row>
        <row r="10192">
          <cell r="AU10192" t="str">
            <v>Xã Tú Lệ</v>
          </cell>
        </row>
        <row r="10193">
          <cell r="AU10193" t="str">
            <v>Xã Tu Lý</v>
          </cell>
        </row>
        <row r="10194">
          <cell r="AU10194" t="str">
            <v>Xã Tư Mại</v>
          </cell>
        </row>
        <row r="10195">
          <cell r="AU10195" t="str">
            <v>Xã Tú Mịch</v>
          </cell>
        </row>
        <row r="10196">
          <cell r="AU10196" t="str">
            <v>Xã Tứ Minh</v>
          </cell>
        </row>
        <row r="10197">
          <cell r="AU10197" t="str">
            <v>Xã Tu Mơ Rông</v>
          </cell>
        </row>
        <row r="10198">
          <cell r="AU10198" t="str">
            <v>Xã Tứ Mỹ</v>
          </cell>
        </row>
        <row r="10199">
          <cell r="AU10199" t="str">
            <v>Xã Tú Nang</v>
          </cell>
        </row>
        <row r="10200">
          <cell r="AU10200" t="str">
            <v>Xã Tử Nê</v>
          </cell>
        </row>
        <row r="10201">
          <cell r="AU10201" t="str">
            <v>Xã Tư Nghĩa</v>
          </cell>
        </row>
        <row r="10202">
          <cell r="AU10202" t="str">
            <v>Xã Tụ Nhân</v>
          </cell>
        </row>
        <row r="10203">
          <cell r="AU10203" t="str">
            <v>Xã Tự Nhiên</v>
          </cell>
        </row>
        <row r="10204">
          <cell r="AU10204" t="str">
            <v>Xã Tứ Quận</v>
          </cell>
        </row>
        <row r="10205">
          <cell r="AU10205" t="str">
            <v>Xã Tú Sơn</v>
          </cell>
        </row>
        <row r="10206">
          <cell r="AU10206" t="str">
            <v>Xã Tú Sơn</v>
          </cell>
        </row>
        <row r="10207">
          <cell r="AU10207" t="str">
            <v>Xã Tự Tân</v>
          </cell>
        </row>
        <row r="10208">
          <cell r="AU10208" t="str">
            <v>Xã Tú Thịnh</v>
          </cell>
        </row>
        <row r="10209">
          <cell r="AU10209" t="str">
            <v>Xã Tu Tra</v>
          </cell>
        </row>
        <row r="10210">
          <cell r="AU10210" t="str">
            <v>Xã Tú Trĩ</v>
          </cell>
        </row>
        <row r="10211">
          <cell r="AU10211" t="str">
            <v>Xã Tứ Trưng</v>
          </cell>
        </row>
        <row r="10212">
          <cell r="AU10212" t="str">
            <v>Xã Tu Vũ</v>
          </cell>
        </row>
        <row r="10213">
          <cell r="AU10213" t="str">
            <v>Xã Tứ Xã</v>
          </cell>
        </row>
        <row r="10214">
          <cell r="AU10214" t="str">
            <v>Xã Tú Xuyên</v>
          </cell>
        </row>
        <row r="10215">
          <cell r="AU10215" t="str">
            <v>Xã Tứ Xuyên</v>
          </cell>
        </row>
        <row r="10216">
          <cell r="AU10216" t="str">
            <v>Xã Tứ Yên</v>
          </cell>
        </row>
        <row r="10217">
          <cell r="AU10217" t="str">
            <v>Xã Tủa Sín Chải</v>
          </cell>
        </row>
        <row r="10218">
          <cell r="AU10218" t="str">
            <v>Xã Tủa Thàng</v>
          </cell>
        </row>
        <row r="10219">
          <cell r="AU10219" t="str">
            <v>Xã Tuân Chính</v>
          </cell>
        </row>
        <row r="10220">
          <cell r="AU10220" t="str">
            <v>Xã Tuân Đạo</v>
          </cell>
        </row>
        <row r="10221">
          <cell r="AU10221" t="str">
            <v>Xã Tuấn Đạo</v>
          </cell>
        </row>
        <row r="10222">
          <cell r="AU10222" t="str">
            <v>Xã Tuấn Hưng</v>
          </cell>
        </row>
        <row r="10223">
          <cell r="AU10223" t="str">
            <v>Xã Tuân Lộ</v>
          </cell>
        </row>
        <row r="10224">
          <cell r="AU10224" t="str">
            <v>Xã Tuân Lộ</v>
          </cell>
        </row>
        <row r="10225">
          <cell r="AU10225" t="str">
            <v>Xã Tuấn Mậu</v>
          </cell>
        </row>
        <row r="10226">
          <cell r="AU10226" t="str">
            <v>Xã Tuân Tức</v>
          </cell>
        </row>
        <row r="10227">
          <cell r="AU10227" t="str">
            <v>Xã Túc Đán</v>
          </cell>
        </row>
        <row r="10228">
          <cell r="AU10228" t="str">
            <v>Xã Tức Tranh</v>
          </cell>
        </row>
        <row r="10229">
          <cell r="AU10229" t="str">
            <v>Xã Túc Trưng</v>
          </cell>
        </row>
        <row r="10230">
          <cell r="AU10230" t="str">
            <v>Xã Tùng ảnh</v>
          </cell>
        </row>
        <row r="10231">
          <cell r="AU10231" t="str">
            <v>Xã Tùng Bá</v>
          </cell>
        </row>
        <row r="10232">
          <cell r="AU10232" t="str">
            <v>Xã Tung Chung Phố</v>
          </cell>
        </row>
        <row r="10233">
          <cell r="AU10233" t="str">
            <v>Xã Tùng Khê</v>
          </cell>
        </row>
        <row r="10234">
          <cell r="AU10234" t="str">
            <v>Xã Tùng Lâm</v>
          </cell>
        </row>
        <row r="10235">
          <cell r="AU10235" t="str">
            <v>Xã Tùng Lộc</v>
          </cell>
        </row>
        <row r="10236">
          <cell r="AU10236" t="str">
            <v>Xã Túng Sán</v>
          </cell>
        </row>
        <row r="10237">
          <cell r="AU10237" t="str">
            <v>Xã Tùng Vài</v>
          </cell>
        </row>
        <row r="10238">
          <cell r="AU10238" t="str">
            <v>Xã Tương Bình Hiệp</v>
          </cell>
        </row>
        <row r="10239">
          <cell r="AU10239" t="str">
            <v>Xã Tường Đa</v>
          </cell>
        </row>
        <row r="10240">
          <cell r="AU10240" t="str">
            <v>Xã Tương Giang</v>
          </cell>
        </row>
        <row r="10241">
          <cell r="AU10241" t="str">
            <v>Xã Tường Hạ</v>
          </cell>
        </row>
        <row r="10242">
          <cell r="AU10242" t="str">
            <v>Xã Tượng Lĩnh</v>
          </cell>
        </row>
        <row r="10243">
          <cell r="AU10243" t="str">
            <v>Xã Tượng Lĩnh</v>
          </cell>
        </row>
        <row r="10244">
          <cell r="AU10244" t="str">
            <v>Xã Tường Lộc</v>
          </cell>
        </row>
        <row r="10245">
          <cell r="AU10245" t="str">
            <v>Xã Tường Phong</v>
          </cell>
        </row>
        <row r="10246">
          <cell r="AU10246" t="str">
            <v>Xã Tường Phù</v>
          </cell>
        </row>
        <row r="10247">
          <cell r="AU10247" t="str">
            <v>Xã Tường Sơn</v>
          </cell>
        </row>
        <row r="10248">
          <cell r="AU10248" t="str">
            <v>Xã Tượng Sơn</v>
          </cell>
        </row>
        <row r="10249">
          <cell r="AU10249" t="str">
            <v>Xã Tượng Sơn</v>
          </cell>
        </row>
        <row r="10250">
          <cell r="AU10250" t="str">
            <v>Xã Tường Thượng</v>
          </cell>
        </row>
        <row r="10251">
          <cell r="AU10251" t="str">
            <v>Xã Tường Tiến</v>
          </cell>
        </row>
        <row r="10252">
          <cell r="AU10252" t="str">
            <v>Xã Tượng Văn</v>
          </cell>
        </row>
        <row r="10253">
          <cell r="AU10253" t="str">
            <v>Xã Tuy Lai</v>
          </cell>
        </row>
        <row r="10254">
          <cell r="AU10254" t="str">
            <v>Xã Tuy Lộc</v>
          </cell>
        </row>
        <row r="10255">
          <cell r="AU10255" t="str">
            <v>Xã Tuy Lộc</v>
          </cell>
        </row>
        <row r="10256">
          <cell r="AU10256" t="str">
            <v>Xã Tuy Lộc</v>
          </cell>
        </row>
        <row r="10257">
          <cell r="AU10257" t="str">
            <v>Xã Tuyên Bình</v>
          </cell>
        </row>
        <row r="10258">
          <cell r="AU10258" t="str">
            <v>Xã Tuyên Bình Tây</v>
          </cell>
        </row>
        <row r="10259">
          <cell r="AU10259" t="str">
            <v>Xã Tuyên Thạnh</v>
          </cell>
        </row>
        <row r="10260">
          <cell r="AU10260" t="str">
            <v>Xã Tuyết Nghĩa</v>
          </cell>
        </row>
        <row r="10261">
          <cell r="AU10261" t="str">
            <v>Xã Uar</v>
          </cell>
        </row>
        <row r="10262">
          <cell r="AU10262" t="str">
            <v>Xã úc Kỳ</v>
          </cell>
        </row>
        <row r="10263">
          <cell r="AU10263" t="str">
            <v>Xã ứng Hoè</v>
          </cell>
        </row>
        <row r="10264">
          <cell r="AU10264" t="str">
            <v>Xã Uy Nỗ</v>
          </cell>
        </row>
        <row r="10265">
          <cell r="AU10265" t="str">
            <v>Xã Vàm Láng</v>
          </cell>
        </row>
        <row r="10266">
          <cell r="AU10266" t="str">
            <v>Xã Vân Am</v>
          </cell>
        </row>
        <row r="10267">
          <cell r="AU10267" t="str">
            <v>Xã Vân An</v>
          </cell>
        </row>
        <row r="10268">
          <cell r="AU10268" t="str">
            <v>Xã Vân An</v>
          </cell>
        </row>
        <row r="10269">
          <cell r="AU10269" t="str">
            <v>Xã Văn An</v>
          </cell>
        </row>
        <row r="10270">
          <cell r="AU10270" t="str">
            <v>Xã Văn An</v>
          </cell>
        </row>
        <row r="10271">
          <cell r="AU10271" t="str">
            <v>Xã Vạn An</v>
          </cell>
        </row>
        <row r="10272">
          <cell r="AU10272" t="str">
            <v>Xã Văn Bán</v>
          </cell>
        </row>
        <row r="10273">
          <cell r="AU10273" t="str">
            <v>Xã Văn Bình</v>
          </cell>
        </row>
        <row r="10274">
          <cell r="AU10274" t="str">
            <v>Xã Vạn Bình</v>
          </cell>
        </row>
        <row r="10275">
          <cell r="AU10275" t="str">
            <v>Xã Văn Cẩm</v>
          </cell>
        </row>
        <row r="10276">
          <cell r="AU10276" t="str">
            <v>Xã Vân Canh</v>
          </cell>
        </row>
        <row r="10277">
          <cell r="AU10277" t="str">
            <v>Xã Vần Chải</v>
          </cell>
        </row>
        <row r="10278">
          <cell r="AU10278" t="str">
            <v>Xã Vân Côn</v>
          </cell>
        </row>
        <row r="10279">
          <cell r="AU10279" t="str">
            <v>Xã Vạn Điểm</v>
          </cell>
        </row>
        <row r="10280">
          <cell r="AU10280" t="str">
            <v>Xã Vân Diên</v>
          </cell>
        </row>
        <row r="10281">
          <cell r="AU10281" t="str">
            <v>Xã Vần Dính</v>
          </cell>
        </row>
        <row r="10282">
          <cell r="AU10282" t="str">
            <v>Xã Vân Đồn</v>
          </cell>
        </row>
        <row r="10283">
          <cell r="AU10283" t="str">
            <v>Xã Vân Du</v>
          </cell>
        </row>
        <row r="10284">
          <cell r="AU10284" t="str">
            <v>Xã Vân Du</v>
          </cell>
        </row>
        <row r="10285">
          <cell r="AU10285" t="str">
            <v>Xã Văn Đức</v>
          </cell>
        </row>
        <row r="10286">
          <cell r="AU10286" t="str">
            <v>Xã Văn Đức</v>
          </cell>
        </row>
        <row r="10287">
          <cell r="AU10287" t="str">
            <v>Xã Vân Dương</v>
          </cell>
        </row>
        <row r="10288">
          <cell r="AU10288" t="str">
            <v>Xã Văn Giang</v>
          </cell>
        </row>
        <row r="10289">
          <cell r="AU10289" t="str">
            <v>Xã Văn Giáo</v>
          </cell>
        </row>
        <row r="10290">
          <cell r="AU10290" t="str">
            <v>Xã Vân Hà</v>
          </cell>
        </row>
        <row r="10291">
          <cell r="AU10291" t="str">
            <v>Xã Vân Hà</v>
          </cell>
        </row>
        <row r="10292">
          <cell r="AU10292" t="str">
            <v>Xã Vân Hà</v>
          </cell>
        </row>
        <row r="10293">
          <cell r="AU10293" t="str">
            <v>Xã Văn Hải</v>
          </cell>
        </row>
        <row r="10294">
          <cell r="AU10294" t="str">
            <v>Xã Văn Hán</v>
          </cell>
        </row>
        <row r="10295">
          <cell r="AU10295" t="str">
            <v>Xã Vân Hồ</v>
          </cell>
        </row>
        <row r="10296">
          <cell r="AU10296" t="str">
            <v>Xã Vân Hòa</v>
          </cell>
        </row>
        <row r="10297">
          <cell r="AU10297" t="str">
            <v>Xã Văn Hóa</v>
          </cell>
        </row>
        <row r="10298">
          <cell r="AU10298" t="str">
            <v>Xã Vạn Hoà</v>
          </cell>
        </row>
        <row r="10299">
          <cell r="AU10299" t="str">
            <v>Xã Vạn Hòa</v>
          </cell>
        </row>
        <row r="10300">
          <cell r="AU10300" t="str">
            <v>Xã Văn Hoàng</v>
          </cell>
        </row>
        <row r="10301">
          <cell r="AU10301" t="str">
            <v>Xã Văn Học</v>
          </cell>
        </row>
        <row r="10302">
          <cell r="AU10302" t="str">
            <v>Xã Vân Hội</v>
          </cell>
        </row>
        <row r="10303">
          <cell r="AU10303" t="str">
            <v>Xã Vân Hội</v>
          </cell>
        </row>
        <row r="10304">
          <cell r="AU10304" t="str">
            <v>Xã Văn Hội</v>
          </cell>
        </row>
        <row r="10305">
          <cell r="AU10305" t="str">
            <v>Xã Vạn Hưng</v>
          </cell>
        </row>
        <row r="10306">
          <cell r="AU10306" t="str">
            <v>Xã Vân Khánh</v>
          </cell>
        </row>
        <row r="10307">
          <cell r="AU10307" t="str">
            <v>Xã Vạn Khánh</v>
          </cell>
        </row>
        <row r="10308">
          <cell r="AU10308" t="str">
            <v>Xã Vân Khánh Đông</v>
          </cell>
        </row>
        <row r="10309">
          <cell r="AU10309" t="str">
            <v>Xã Vân Khánh Tây</v>
          </cell>
        </row>
        <row r="10310">
          <cell r="AU10310" t="str">
            <v>Xã Văn Khê</v>
          </cell>
        </row>
        <row r="10311">
          <cell r="AU10311" t="str">
            <v>Xã Văn Khúc</v>
          </cell>
        </row>
        <row r="10312">
          <cell r="AU10312" t="str">
            <v>Xã Vạn Kim</v>
          </cell>
        </row>
        <row r="10313">
          <cell r="AU10313" t="str">
            <v>Xã Văn Lang</v>
          </cell>
        </row>
        <row r="10314">
          <cell r="AU10314" t="str">
            <v>Xã Văn Lang</v>
          </cell>
        </row>
        <row r="10315">
          <cell r="AU10315" t="str">
            <v>Xã Văn Lăng</v>
          </cell>
        </row>
        <row r="10316">
          <cell r="AU10316" t="str">
            <v>Xã Văn Lãng</v>
          </cell>
        </row>
        <row r="10317">
          <cell r="AU10317" t="str">
            <v>Xã Văn Lem</v>
          </cell>
        </row>
        <row r="10318">
          <cell r="AU10318" t="str">
            <v>Xã Vân Lĩnh</v>
          </cell>
        </row>
        <row r="10319">
          <cell r="AU10319" t="str">
            <v>Xã Vạn Linh</v>
          </cell>
        </row>
        <row r="10320">
          <cell r="AU10320" t="str">
            <v>Xã Văn Lộc</v>
          </cell>
        </row>
        <row r="10321">
          <cell r="AU10321" t="str">
            <v>Xã Văn Lợi</v>
          </cell>
        </row>
        <row r="10322">
          <cell r="AU10322" t="str">
            <v>Xã Vạn Long</v>
          </cell>
        </row>
        <row r="10323">
          <cell r="AU10323" t="str">
            <v>Xã Văn Lung</v>
          </cell>
        </row>
        <row r="10324">
          <cell r="AU10324" t="str">
            <v>Xã Văn Luông</v>
          </cell>
        </row>
        <row r="10325">
          <cell r="AU10325" t="str">
            <v>Xã Văn Lương</v>
          </cell>
        </row>
        <row r="10326">
          <cell r="AU10326" t="str">
            <v>Xã Vạn Lương</v>
          </cell>
        </row>
        <row r="10327">
          <cell r="AU10327" t="str">
            <v>Xã Văn Lý</v>
          </cell>
        </row>
        <row r="10328">
          <cell r="AU10328" t="str">
            <v>Xã Vạn Mai</v>
          </cell>
        </row>
        <row r="10329">
          <cell r="AU10329" t="str">
            <v>Xã Văn Miếu</v>
          </cell>
        </row>
        <row r="10330">
          <cell r="AU10330" t="str">
            <v>Xã Văn Minh</v>
          </cell>
        </row>
        <row r="10331">
          <cell r="AU10331" t="str">
            <v>Xã Văn Môn</v>
          </cell>
        </row>
        <row r="10332">
          <cell r="AU10332" t="str">
            <v>Xã Vân Mộng</v>
          </cell>
        </row>
        <row r="10333">
          <cell r="AU10333" t="str">
            <v>Xã Vân Mộng</v>
          </cell>
        </row>
        <row r="10334">
          <cell r="AU10334" t="str">
            <v>Xã Vân Nam</v>
          </cell>
        </row>
        <row r="10335">
          <cell r="AU10335" t="str">
            <v>Xã Văn Nghĩa</v>
          </cell>
        </row>
        <row r="10336">
          <cell r="AU10336" t="str">
            <v>Xã Vân Nham</v>
          </cell>
        </row>
        <row r="10337">
          <cell r="AU10337" t="str">
            <v>Xã Văn Nhân</v>
          </cell>
        </row>
        <row r="10338">
          <cell r="AU10338" t="str">
            <v>Xã Văn Nho</v>
          </cell>
        </row>
        <row r="10339">
          <cell r="AU10339" t="str">
            <v>Xã Văn Nhuệ</v>
          </cell>
        </row>
        <row r="10340">
          <cell r="AU10340" t="str">
            <v>Xã Vạn Ninh</v>
          </cell>
        </row>
        <row r="10341">
          <cell r="AU10341" t="str">
            <v>Xã Vạn Ninh</v>
          </cell>
        </row>
        <row r="10342">
          <cell r="AU10342" t="str">
            <v>Xã Vạn Ninh</v>
          </cell>
        </row>
        <row r="10343">
          <cell r="AU10343" t="str">
            <v>Xã Vân Nội</v>
          </cell>
        </row>
        <row r="10344">
          <cell r="AU10344" t="str">
            <v>Xã Vạn Phái</v>
          </cell>
        </row>
        <row r="10345">
          <cell r="AU10345" t="str">
            <v>Xã Văn Phong</v>
          </cell>
        </row>
        <row r="10346">
          <cell r="AU10346" t="str">
            <v>Xã Văn Phong</v>
          </cell>
        </row>
        <row r="10347">
          <cell r="AU10347" t="str">
            <v>Xã Vân Phú</v>
          </cell>
        </row>
        <row r="10348">
          <cell r="AU10348" t="str">
            <v>Xã Văn Phú</v>
          </cell>
        </row>
        <row r="10349">
          <cell r="AU10349" t="str">
            <v>Xã Văn Phú</v>
          </cell>
        </row>
        <row r="10350">
          <cell r="AU10350" t="str">
            <v>Xã Văn Phú</v>
          </cell>
        </row>
        <row r="10351">
          <cell r="AU10351" t="str">
            <v>Xã Văn Phú</v>
          </cell>
        </row>
        <row r="10352">
          <cell r="AU10352" t="str">
            <v>Xã Vạn Phú</v>
          </cell>
        </row>
        <row r="10353">
          <cell r="AU10353" t="str">
            <v>Xã Vân Phúc</v>
          </cell>
        </row>
        <row r="10354">
          <cell r="AU10354" t="str">
            <v>Xã Vạn Phúc</v>
          </cell>
        </row>
        <row r="10355">
          <cell r="AU10355" t="str">
            <v>Xã Vạn Phúc</v>
          </cell>
        </row>
        <row r="10356">
          <cell r="AU10356" t="str">
            <v>Xã Vạn Phước</v>
          </cell>
        </row>
        <row r="10357">
          <cell r="AU10357" t="str">
            <v>Xã Văn Phương</v>
          </cell>
        </row>
        <row r="10358">
          <cell r="AU10358" t="str">
            <v>Xã Văn Quán</v>
          </cell>
        </row>
        <row r="10359">
          <cell r="AU10359" t="str">
            <v>Xã Vân Sơn</v>
          </cell>
        </row>
        <row r="10360">
          <cell r="AU10360" t="str">
            <v>Xã Vân Sơn</v>
          </cell>
        </row>
        <row r="10361">
          <cell r="AU10361" t="str">
            <v>Xã Văn Sơn</v>
          </cell>
        </row>
        <row r="10362">
          <cell r="AU10362" t="str">
            <v>Xã Văn Sơn</v>
          </cell>
        </row>
        <row r="10363">
          <cell r="AU10363" t="str">
            <v>Xã Văn Sơn</v>
          </cell>
        </row>
        <row r="10364">
          <cell r="AU10364" t="str">
            <v>Xã Văn Sơn</v>
          </cell>
        </row>
        <row r="10365">
          <cell r="AU10365" t="str">
            <v>Xã Vân Tảo</v>
          </cell>
        </row>
        <row r="10366">
          <cell r="AU10366" t="str">
            <v>Xã Vạn Thái</v>
          </cell>
        </row>
        <row r="10367">
          <cell r="AU10367" t="str">
            <v>Xã Vạn Thắng</v>
          </cell>
        </row>
        <row r="10368">
          <cell r="AU10368" t="str">
            <v>Xã Vạn Thắng</v>
          </cell>
        </row>
        <row r="10369">
          <cell r="AU10369" t="str">
            <v>Xã Vạn Thắng</v>
          </cell>
        </row>
        <row r="10370">
          <cell r="AU10370" t="str">
            <v>Xã Văn Thành</v>
          </cell>
        </row>
        <row r="10371">
          <cell r="AU10371" t="str">
            <v>Xã Vạn Thạnh</v>
          </cell>
        </row>
        <row r="10372">
          <cell r="AU10372" t="str">
            <v>Xã Vạn Thiện</v>
          </cell>
        </row>
        <row r="10373">
          <cell r="AU10373" t="str">
            <v>Xã Vạn Thọ</v>
          </cell>
        </row>
        <row r="10374">
          <cell r="AU10374" t="str">
            <v>Xã Vạn Thọ</v>
          </cell>
        </row>
        <row r="10375">
          <cell r="AU10375" t="str">
            <v>Xã Vân Thủy</v>
          </cell>
        </row>
        <row r="10376">
          <cell r="AU10376" t="str">
            <v>Xã Văn Thủy</v>
          </cell>
        </row>
        <row r="10377">
          <cell r="AU10377" t="str">
            <v>Xã Vạn Thủy</v>
          </cell>
        </row>
        <row r="10378">
          <cell r="AU10378" t="str">
            <v>Xã Văn Tiến</v>
          </cell>
        </row>
        <row r="10379">
          <cell r="AU10379" t="str">
            <v>Xã Văn Tiến</v>
          </cell>
        </row>
        <row r="10380">
          <cell r="AU10380" t="str">
            <v>Xã Văn Tố</v>
          </cell>
        </row>
        <row r="10381">
          <cell r="AU10381" t="str">
            <v>Xã Vạn Trạch</v>
          </cell>
        </row>
        <row r="10382">
          <cell r="AU10382" t="str">
            <v>Xã Vân Trình</v>
          </cell>
        </row>
        <row r="10383">
          <cell r="AU10383" t="str">
            <v>Xã Vân Trục</v>
          </cell>
        </row>
        <row r="10384">
          <cell r="AU10384" t="str">
            <v>Xã Vân Trung</v>
          </cell>
        </row>
        <row r="10385">
          <cell r="AU10385" t="str">
            <v>Xã Vân Trường</v>
          </cell>
        </row>
        <row r="10386">
          <cell r="AU10386" t="str">
            <v>Xã Vân Từ</v>
          </cell>
        </row>
        <row r="10387">
          <cell r="AU10387" t="str">
            <v>Xã Văn Tự</v>
          </cell>
        </row>
        <row r="10388">
          <cell r="AU10388" t="str">
            <v>Xã Vân Tùng</v>
          </cell>
        </row>
        <row r="10389">
          <cell r="AU10389" t="str">
            <v>Xã Văn Võ</v>
          </cell>
        </row>
        <row r="10390">
          <cell r="AU10390" t="str">
            <v>Xã Văn Xá</v>
          </cell>
        </row>
        <row r="10391">
          <cell r="AU10391" t="str">
            <v>Xã Vân Xuân</v>
          </cell>
        </row>
        <row r="10392">
          <cell r="AU10392" t="str">
            <v>Xã Vạn Xuân</v>
          </cell>
        </row>
        <row r="10393">
          <cell r="AU10393" t="str">
            <v>Xã Văn Xuôi</v>
          </cell>
        </row>
        <row r="10394">
          <cell r="AU10394" t="str">
            <v>Xã Văn Yên</v>
          </cell>
        </row>
        <row r="10395">
          <cell r="AU10395" t="str">
            <v>Xã Vạn Yên</v>
          </cell>
        </row>
        <row r="10396">
          <cell r="AU10396" t="str">
            <v>Xã Vạn Yên</v>
          </cell>
        </row>
        <row r="10397">
          <cell r="AU10397" t="str">
            <v>Xã Vàng Ma Chải</v>
          </cell>
        </row>
        <row r="10398">
          <cell r="AU10398" t="str">
            <v>Xã Vang Quới Đông</v>
          </cell>
        </row>
        <row r="10399">
          <cell r="AU10399" t="str">
            <v>Xã Vang Quới Tây</v>
          </cell>
        </row>
        <row r="10400">
          <cell r="AU10400" t="str">
            <v>Xã Vật Lại</v>
          </cell>
        </row>
        <row r="10401">
          <cell r="AU10401" t="str">
            <v>Xã Vầy Nưa</v>
          </cell>
        </row>
        <row r="10402">
          <cell r="AU10402" t="str">
            <v>Xã Vị Bình</v>
          </cell>
        </row>
        <row r="10403">
          <cell r="AU10403" t="str">
            <v>Xã Vị Đông</v>
          </cell>
        </row>
        <row r="10404">
          <cell r="AU10404" t="str">
            <v>Xã Vi Hương</v>
          </cell>
        </row>
        <row r="10405">
          <cell r="AU10405" t="str">
            <v>Xã Vị Quang</v>
          </cell>
        </row>
        <row r="10406">
          <cell r="AU10406" t="str">
            <v>Xã Vị Tân</v>
          </cell>
        </row>
        <row r="10407">
          <cell r="AU10407" t="str">
            <v>Xã Vị Thắng</v>
          </cell>
        </row>
        <row r="10408">
          <cell r="AU10408" t="str">
            <v>Xã Vị Thanh</v>
          </cell>
        </row>
        <row r="10409">
          <cell r="AU10409" t="str">
            <v>Xã Vĩ Thượng</v>
          </cell>
        </row>
        <row r="10410">
          <cell r="AU10410" t="str">
            <v>Xã Vị Thuỷ</v>
          </cell>
        </row>
        <row r="10411">
          <cell r="AU10411" t="str">
            <v>Xã Vị Trung</v>
          </cell>
        </row>
        <row r="10412">
          <cell r="AU10412" t="str">
            <v>Xã Viên An</v>
          </cell>
        </row>
        <row r="10413">
          <cell r="AU10413" t="str">
            <v>Xã Viên An</v>
          </cell>
        </row>
        <row r="10414">
          <cell r="AU10414" t="str">
            <v>Xã Viên An</v>
          </cell>
        </row>
        <row r="10415">
          <cell r="AU10415" t="str">
            <v>Xã Viên An Đông</v>
          </cell>
        </row>
        <row r="10416">
          <cell r="AU10416" t="str">
            <v>Xã Viên Bình</v>
          </cell>
        </row>
        <row r="10417">
          <cell r="AU10417" t="str">
            <v>Xã Viên Nội</v>
          </cell>
        </row>
        <row r="10418">
          <cell r="AU10418" t="str">
            <v>Xã Viễn Sơn</v>
          </cell>
        </row>
        <row r="10419">
          <cell r="AU10419" t="str">
            <v>Xã Viên Thành</v>
          </cell>
        </row>
        <row r="10420">
          <cell r="AU10420" t="str">
            <v>Xã Viêng Lán</v>
          </cell>
        </row>
        <row r="10421">
          <cell r="AU10421" t="str">
            <v>Xã Việt Chu</v>
          </cell>
        </row>
        <row r="10422">
          <cell r="AU10422" t="str">
            <v>Xã Việt Cường</v>
          </cell>
        </row>
        <row r="10423">
          <cell r="AU10423" t="str">
            <v>Xã Việt Cường</v>
          </cell>
        </row>
        <row r="10424">
          <cell r="AU10424" t="str">
            <v>Xã Việt Dân</v>
          </cell>
        </row>
        <row r="10425">
          <cell r="AU10425" t="str">
            <v>Xã Việt Đoàn</v>
          </cell>
        </row>
        <row r="10426">
          <cell r="AU10426" t="str">
            <v>Xã Việt Hải</v>
          </cell>
        </row>
        <row r="10427">
          <cell r="AU10427" t="str">
            <v>Xã Việt Hòa</v>
          </cell>
        </row>
        <row r="10428">
          <cell r="AU10428" t="str">
            <v>Xã Việt Hòa</v>
          </cell>
        </row>
        <row r="10429">
          <cell r="AU10429" t="str">
            <v>Xã Việt Hồng</v>
          </cell>
        </row>
        <row r="10430">
          <cell r="AU10430" t="str">
            <v>Xã Việt Hồng</v>
          </cell>
        </row>
        <row r="10431">
          <cell r="AU10431" t="str">
            <v>Xã Việt Hồng</v>
          </cell>
        </row>
        <row r="10432">
          <cell r="AU10432" t="str">
            <v>Xã Việt Hùng</v>
          </cell>
        </row>
        <row r="10433">
          <cell r="AU10433" t="str">
            <v>Xã Việt Hùng</v>
          </cell>
        </row>
        <row r="10434">
          <cell r="AU10434" t="str">
            <v>Xã Việt Hùng</v>
          </cell>
        </row>
        <row r="10435">
          <cell r="AU10435" t="str">
            <v>Xã Việt Hùng</v>
          </cell>
        </row>
        <row r="10436">
          <cell r="AU10436" t="str">
            <v>Xã Việt Hưng</v>
          </cell>
        </row>
        <row r="10437">
          <cell r="AU10437" t="str">
            <v>Xã Việt Hưng</v>
          </cell>
        </row>
        <row r="10438">
          <cell r="AU10438" t="str">
            <v>Xã Việt Hưng</v>
          </cell>
        </row>
        <row r="10439">
          <cell r="AU10439" t="str">
            <v>Xã Việt Lâm</v>
          </cell>
        </row>
        <row r="10440">
          <cell r="AU10440" t="str">
            <v>Xã Việt Lập</v>
          </cell>
        </row>
        <row r="10441">
          <cell r="AU10441" t="str">
            <v>Xã Việt Long</v>
          </cell>
        </row>
        <row r="10442">
          <cell r="AU10442" t="str">
            <v>Xã Việt Ngọc</v>
          </cell>
        </row>
        <row r="10443">
          <cell r="AU10443" t="str">
            <v>Xã Việt Thắng</v>
          </cell>
        </row>
        <row r="10444">
          <cell r="AU10444" t="str">
            <v>Xã Việt Thành</v>
          </cell>
        </row>
        <row r="10445">
          <cell r="AU10445" t="str">
            <v>Xã Việt Thống</v>
          </cell>
        </row>
        <row r="10446">
          <cell r="AU10446" t="str">
            <v>Xã Việt Thuận</v>
          </cell>
        </row>
        <row r="10447">
          <cell r="AU10447" t="str">
            <v>Xã Việt Tiến</v>
          </cell>
        </row>
        <row r="10448">
          <cell r="AU10448" t="str">
            <v>Xã Việt Tiến</v>
          </cell>
        </row>
        <row r="10449">
          <cell r="AU10449" t="str">
            <v>Xã Việt Tiến</v>
          </cell>
        </row>
        <row r="10450">
          <cell r="AU10450" t="str">
            <v>Xã Việt Vinh</v>
          </cell>
        </row>
        <row r="10451">
          <cell r="AU10451" t="str">
            <v>Xã Việt Xuân</v>
          </cell>
        </row>
        <row r="10452">
          <cell r="AU10452" t="str">
            <v>Xã Việt Xuyên</v>
          </cell>
        </row>
        <row r="10453">
          <cell r="AU10453" t="str">
            <v>Xã Việt Yên</v>
          </cell>
        </row>
        <row r="10454">
          <cell r="AU10454" t="str">
            <v>Xã Vinh An</v>
          </cell>
        </row>
        <row r="10455">
          <cell r="AU10455" t="str">
            <v>Xã Vĩnh An</v>
          </cell>
        </row>
        <row r="10456">
          <cell r="AU10456" t="str">
            <v>Xã Vĩnh An</v>
          </cell>
        </row>
        <row r="10457">
          <cell r="AU10457" t="str">
            <v>Xã Vĩnh An</v>
          </cell>
        </row>
        <row r="10458">
          <cell r="AU10458" t="str">
            <v>Xã Vĩnh An</v>
          </cell>
        </row>
        <row r="10459">
          <cell r="AU10459" t="str">
            <v>Xã Vĩnh An</v>
          </cell>
        </row>
        <row r="10460">
          <cell r="AU10460" t="str">
            <v>Xã Vĩnh Biên</v>
          </cell>
        </row>
        <row r="10461">
          <cell r="AU10461" t="str">
            <v>Xã Vĩnh Bình</v>
          </cell>
        </row>
        <row r="10462">
          <cell r="AU10462" t="str">
            <v>Xã Vĩnh Bình</v>
          </cell>
        </row>
        <row r="10463">
          <cell r="AU10463" t="str">
            <v>Xã Vĩnh Bình</v>
          </cell>
        </row>
        <row r="10464">
          <cell r="AU10464" t="str">
            <v>Xã Vĩnh Bình</v>
          </cell>
        </row>
        <row r="10465">
          <cell r="AU10465" t="str">
            <v>Xã Vĩnh Bình</v>
          </cell>
        </row>
        <row r="10466">
          <cell r="AU10466" t="str">
            <v>Xã Vĩnh Bình Bắc</v>
          </cell>
        </row>
        <row r="10467">
          <cell r="AU10467" t="str">
            <v>Xã Vĩnh Bình Nam</v>
          </cell>
        </row>
        <row r="10468">
          <cell r="AU10468" t="str">
            <v>Xã Vĩnh Bửu</v>
          </cell>
        </row>
        <row r="10469">
          <cell r="AU10469" t="str">
            <v>Xã Vĩnh Chân</v>
          </cell>
        </row>
        <row r="10470">
          <cell r="AU10470" t="str">
            <v>Xã Vĩnh Chánh</v>
          </cell>
        </row>
        <row r="10471">
          <cell r="AU10471" t="str">
            <v>Xã Vĩnh Chấp</v>
          </cell>
        </row>
        <row r="10472">
          <cell r="AU10472" t="str">
            <v>Xã Vĩnh Châu</v>
          </cell>
        </row>
        <row r="10473">
          <cell r="AU10473" t="str">
            <v>Xã Vĩnh Châu</v>
          </cell>
        </row>
        <row r="10474">
          <cell r="AU10474" t="str">
            <v>Xã Vĩnh Châu A</v>
          </cell>
        </row>
        <row r="10475">
          <cell r="AU10475" t="str">
            <v>Xã Vĩnh Châu B</v>
          </cell>
        </row>
        <row r="10476">
          <cell r="AU10476" t="str">
            <v>Xã Vĩnh Công</v>
          </cell>
        </row>
        <row r="10477">
          <cell r="AU10477" t="str">
            <v>Xã Vĩnh Đại</v>
          </cell>
        </row>
        <row r="10478">
          <cell r="AU10478" t="str">
            <v>Xã Vĩnh Điều</v>
          </cell>
        </row>
        <row r="10479">
          <cell r="AU10479" t="str">
            <v>Xã Vĩnh Điều</v>
          </cell>
        </row>
        <row r="10480">
          <cell r="AU10480" t="str">
            <v>Xã Vĩnh Đồng</v>
          </cell>
        </row>
        <row r="10481">
          <cell r="AU10481" t="str">
            <v>Xã Vĩnh Gia</v>
          </cell>
        </row>
        <row r="10482">
          <cell r="AU10482" t="str">
            <v>Xã Vinh Giang</v>
          </cell>
        </row>
        <row r="10483">
          <cell r="AU10483" t="str">
            <v>Xã Vĩnh Giang</v>
          </cell>
        </row>
        <row r="10484">
          <cell r="AU10484" t="str">
            <v>Xã Vinh Hà</v>
          </cell>
        </row>
        <row r="10485">
          <cell r="AU10485" t="str">
            <v>Xã Vĩnh Hà</v>
          </cell>
        </row>
        <row r="10486">
          <cell r="AU10486" t="str">
            <v>Xã Vinh Hải</v>
          </cell>
        </row>
        <row r="10487">
          <cell r="AU10487" t="str">
            <v>Xã Vĩnh Hải</v>
          </cell>
        </row>
        <row r="10488">
          <cell r="AU10488" t="str">
            <v>Xã Vĩnh Hải</v>
          </cell>
        </row>
        <row r="10489">
          <cell r="AU10489" t="str">
            <v>Xã Vĩnh Hanh</v>
          </cell>
        </row>
        <row r="10490">
          <cell r="AU10490" t="str">
            <v>Xã Vĩnh Hào</v>
          </cell>
        </row>
        <row r="10491">
          <cell r="AU10491" t="str">
            <v>Xã Vĩnh Hảo</v>
          </cell>
        </row>
        <row r="10492">
          <cell r="AU10492" t="str">
            <v>Xã Vĩnh Hảo</v>
          </cell>
        </row>
        <row r="10493">
          <cell r="AU10493" t="str">
            <v>Xã Vĩnh Hảo</v>
          </cell>
        </row>
        <row r="10494">
          <cell r="AU10494" t="str">
            <v>Xã Vĩnh Hậu</v>
          </cell>
        </row>
        <row r="10495">
          <cell r="AU10495" t="str">
            <v>Xã Vĩnh Hậu</v>
          </cell>
        </row>
        <row r="10496">
          <cell r="AU10496" t="str">
            <v>Xã Vĩnh Hậu A</v>
          </cell>
        </row>
        <row r="10497">
          <cell r="AU10497" t="str">
            <v>Xã Vinh Hiền</v>
          </cell>
        </row>
        <row r="10498">
          <cell r="AU10498" t="str">
            <v>Xã Vĩnh Hiền</v>
          </cell>
        </row>
        <row r="10499">
          <cell r="AU10499" t="str">
            <v>Xã Vĩnh Hiệp</v>
          </cell>
        </row>
        <row r="10500">
          <cell r="AU10500" t="str">
            <v>Xã Vĩnh Hiệp</v>
          </cell>
        </row>
        <row r="10501">
          <cell r="AU10501" t="str">
            <v>Xã Vĩnh Hiệp</v>
          </cell>
        </row>
        <row r="10502">
          <cell r="AU10502" t="str">
            <v>Xã Vĩnh Hoà</v>
          </cell>
        </row>
        <row r="10503">
          <cell r="AU10503" t="str">
            <v>Xã Vĩnh Hòa</v>
          </cell>
        </row>
        <row r="10504">
          <cell r="AU10504" t="str">
            <v>Xã Vĩnh Hòa</v>
          </cell>
        </row>
        <row r="10505">
          <cell r="AU10505" t="str">
            <v>Xã Vĩnh Hòa</v>
          </cell>
        </row>
        <row r="10506">
          <cell r="AU10506" t="str">
            <v>Xã Vĩnh Hòa</v>
          </cell>
        </row>
        <row r="10507">
          <cell r="AU10507" t="str">
            <v>Xã Vĩnh Hòa</v>
          </cell>
        </row>
        <row r="10508">
          <cell r="AU10508" t="str">
            <v>Xã Vĩnh Hòa</v>
          </cell>
        </row>
        <row r="10509">
          <cell r="AU10509" t="str">
            <v>Xã Vĩnh Hòa</v>
          </cell>
        </row>
        <row r="10510">
          <cell r="AU10510" t="str">
            <v>Xã Vĩnh Hòa</v>
          </cell>
        </row>
        <row r="10511">
          <cell r="AU10511" t="str">
            <v>Xã Vĩnh Hòa Hiệp</v>
          </cell>
        </row>
        <row r="10512">
          <cell r="AU10512" t="str">
            <v>Xã Vĩnh Hòa Hưng Bắc</v>
          </cell>
        </row>
        <row r="10513">
          <cell r="AU10513" t="str">
            <v>Xã Vĩnh Hòa Hưng Nam</v>
          </cell>
        </row>
        <row r="10514">
          <cell r="AU10514" t="str">
            <v>Xã Vĩnh Hòa Phú</v>
          </cell>
        </row>
        <row r="10515">
          <cell r="AU10515" t="str">
            <v>Xã Vĩnh Hội Đông</v>
          </cell>
        </row>
        <row r="10516">
          <cell r="AU10516" t="str">
            <v>Xã Vĩnh Hồng</v>
          </cell>
        </row>
        <row r="10517">
          <cell r="AU10517" t="str">
            <v>Xã Vinh Hưng</v>
          </cell>
        </row>
        <row r="10518">
          <cell r="AU10518" t="str">
            <v>Xã Vĩnh Hùng</v>
          </cell>
        </row>
        <row r="10519">
          <cell r="AU10519" t="str">
            <v>Xã Vĩnh Hưng</v>
          </cell>
        </row>
        <row r="10520">
          <cell r="AU10520" t="str">
            <v>Xã Vĩnh Hưng</v>
          </cell>
        </row>
        <row r="10521">
          <cell r="AU10521" t="str">
            <v>Xã Vĩnh Hưng A</v>
          </cell>
        </row>
        <row r="10522">
          <cell r="AU10522" t="str">
            <v>Xã Vĩnh Hựu</v>
          </cell>
        </row>
        <row r="10523">
          <cell r="AU10523" t="str">
            <v>Xã Vĩnh Khang</v>
          </cell>
        </row>
        <row r="10524">
          <cell r="AU10524" t="str">
            <v>Xã Vĩnh Khánh</v>
          </cell>
        </row>
        <row r="10525">
          <cell r="AU10525" t="str">
            <v>Xã Vĩnh Khê</v>
          </cell>
        </row>
        <row r="10526">
          <cell r="AU10526" t="str">
            <v>Xã Vĩnh Khúc</v>
          </cell>
        </row>
        <row r="10527">
          <cell r="AU10527" t="str">
            <v>Xã Vĩnh Khương</v>
          </cell>
        </row>
        <row r="10528">
          <cell r="AU10528" t="str">
            <v>Xã Vĩnh Kiên</v>
          </cell>
        </row>
        <row r="10529">
          <cell r="AU10529" t="str">
            <v>Xã Vĩnh Kim</v>
          </cell>
        </row>
        <row r="10530">
          <cell r="AU10530" t="str">
            <v>Xã Vĩnh Kim</v>
          </cell>
        </row>
        <row r="10531">
          <cell r="AU10531" t="str">
            <v>Xã Vĩnh Kim</v>
          </cell>
        </row>
        <row r="10532">
          <cell r="AU10532" t="str">
            <v>Xã Vĩnh Kim</v>
          </cell>
        </row>
        <row r="10533">
          <cell r="AU10533" t="str">
            <v>Xã Vĩnh Lạc</v>
          </cell>
        </row>
        <row r="10534">
          <cell r="AU10534" t="str">
            <v>Xã Vĩnh Lại</v>
          </cell>
        </row>
        <row r="10535">
          <cell r="AU10535" t="str">
            <v>Xã Vĩnh Lại</v>
          </cell>
        </row>
        <row r="10536">
          <cell r="AU10536" t="str">
            <v>Xã Vĩnh Lâm</v>
          </cell>
        </row>
        <row r="10537">
          <cell r="AU10537" t="str">
            <v>Xã Vĩnh Lập</v>
          </cell>
        </row>
        <row r="10538">
          <cell r="AU10538" t="str">
            <v>Xã Vĩnh Lộc</v>
          </cell>
        </row>
        <row r="10539">
          <cell r="AU10539" t="str">
            <v>Xã Vĩnh Lộc</v>
          </cell>
        </row>
        <row r="10540">
          <cell r="AU10540" t="str">
            <v>Xã Vĩnh Lộc</v>
          </cell>
        </row>
        <row r="10541">
          <cell r="AU10541" t="str">
            <v>Xã Vĩnh Lộc A</v>
          </cell>
        </row>
        <row r="10542">
          <cell r="AU10542" t="str">
            <v>Xã Vĩnh Lộc A</v>
          </cell>
        </row>
        <row r="10543">
          <cell r="AU10543" t="str">
            <v>Xã Vĩnh Lộc B</v>
          </cell>
        </row>
        <row r="10544">
          <cell r="AU10544" t="str">
            <v>Xã Vĩnh Lợi</v>
          </cell>
        </row>
        <row r="10545">
          <cell r="AU10545" t="str">
            <v>Xã Vĩnh Lợi</v>
          </cell>
        </row>
        <row r="10546">
          <cell r="AU10546" t="str">
            <v>Xã Vĩnh Lợi</v>
          </cell>
        </row>
        <row r="10547">
          <cell r="AU10547" t="str">
            <v>Xã Vĩnh Lợi</v>
          </cell>
        </row>
        <row r="10548">
          <cell r="AU10548" t="str">
            <v>Xã Vĩnh Long</v>
          </cell>
        </row>
        <row r="10549">
          <cell r="AU10549" t="str">
            <v>Xã Vĩnh Long</v>
          </cell>
        </row>
        <row r="10550">
          <cell r="AU10550" t="str">
            <v>Xã Vĩnh Long</v>
          </cell>
        </row>
        <row r="10551">
          <cell r="AU10551" t="str">
            <v>Xã Vĩnh Lương</v>
          </cell>
        </row>
        <row r="10552">
          <cell r="AU10552" t="str">
            <v>Xã Vĩnh Minh</v>
          </cell>
        </row>
        <row r="10553">
          <cell r="AU10553" t="str">
            <v>Xã Vinh Mỹ</v>
          </cell>
        </row>
        <row r="10554">
          <cell r="AU10554" t="str">
            <v>Xã Vĩnh Mỹ A</v>
          </cell>
        </row>
        <row r="10555">
          <cell r="AU10555" t="str">
            <v>Xã Vĩnh Mỹ B</v>
          </cell>
        </row>
        <row r="10556">
          <cell r="AU10556" t="str">
            <v>Xã Vĩnh Nam</v>
          </cell>
        </row>
        <row r="10557">
          <cell r="AU10557" t="str">
            <v>Xã Vĩnh Ngọc</v>
          </cell>
        </row>
        <row r="10558">
          <cell r="AU10558" t="str">
            <v>Xã Vĩnh Ngọc</v>
          </cell>
        </row>
        <row r="10559">
          <cell r="AU10559" t="str">
            <v>Xã Vĩnh Ngươn</v>
          </cell>
        </row>
        <row r="10560">
          <cell r="AU10560" t="str">
            <v>Xã Vĩnh Nhuận</v>
          </cell>
        </row>
        <row r="10561">
          <cell r="AU10561" t="str">
            <v>Xã Vĩnh Ninh</v>
          </cell>
        </row>
        <row r="10562">
          <cell r="AU10562" t="str">
            <v>Xã Vĩnh Ninh</v>
          </cell>
        </row>
        <row r="10563">
          <cell r="AU10563" t="str">
            <v>Xã Vĩnh Ninh</v>
          </cell>
        </row>
        <row r="10564">
          <cell r="AU10564" t="str">
            <v>Xã Vĩnh ô</v>
          </cell>
        </row>
        <row r="10565">
          <cell r="AU10565" t="str">
            <v>Xã Vĩnh Phong</v>
          </cell>
        </row>
        <row r="10566">
          <cell r="AU10566" t="str">
            <v>Xã Vĩnh Phong</v>
          </cell>
        </row>
        <row r="10567">
          <cell r="AU10567" t="str">
            <v>Xã Vĩnh Phong</v>
          </cell>
        </row>
        <row r="10568">
          <cell r="AU10568" t="str">
            <v>Xã Vinh Phú</v>
          </cell>
        </row>
        <row r="10569">
          <cell r="AU10569" t="str">
            <v>Xã Vĩnh Phú</v>
          </cell>
        </row>
        <row r="10570">
          <cell r="AU10570" t="str">
            <v>Xã Vĩnh Phú</v>
          </cell>
        </row>
        <row r="10571">
          <cell r="AU10571" t="str">
            <v>Xã Vĩnh Phú</v>
          </cell>
        </row>
        <row r="10572">
          <cell r="AU10572" t="str">
            <v>Xã Vĩnh Phú</v>
          </cell>
        </row>
        <row r="10573">
          <cell r="AU10573" t="str">
            <v>Xã Vĩnh Phú</v>
          </cell>
        </row>
        <row r="10574">
          <cell r="AU10574" t="str">
            <v>Xã Vĩnh Phú Đông</v>
          </cell>
        </row>
        <row r="10575">
          <cell r="AU10575" t="str">
            <v>Xã Vĩnh Phú Tây</v>
          </cell>
        </row>
        <row r="10576">
          <cell r="AU10576" t="str">
            <v>Xã Vĩnh Phúc</v>
          </cell>
        </row>
        <row r="10577">
          <cell r="AU10577" t="str">
            <v>Xã Vĩnh Phúc</v>
          </cell>
        </row>
        <row r="10578">
          <cell r="AU10578" t="str">
            <v>Xã Vĩnh Phước</v>
          </cell>
        </row>
        <row r="10579">
          <cell r="AU10579" t="str">
            <v>Xã Vĩnh Phước</v>
          </cell>
        </row>
        <row r="10580">
          <cell r="AU10580" t="str">
            <v>Xã Vĩnh Phước A</v>
          </cell>
        </row>
        <row r="10581">
          <cell r="AU10581" t="str">
            <v>Xã Vĩnh Phước B</v>
          </cell>
        </row>
        <row r="10582">
          <cell r="AU10582" t="str">
            <v>Xã Vĩnh Phương</v>
          </cell>
        </row>
        <row r="10583">
          <cell r="AU10583" t="str">
            <v>Xã Vinh Quang</v>
          </cell>
        </row>
        <row r="10584">
          <cell r="AU10584" t="str">
            <v>Xã Vinh Quang</v>
          </cell>
        </row>
        <row r="10585">
          <cell r="AU10585" t="str">
            <v>Xã Vinh Quang</v>
          </cell>
        </row>
        <row r="10586">
          <cell r="AU10586" t="str">
            <v>Xã Vinh Quang</v>
          </cell>
        </row>
        <row r="10587">
          <cell r="AU10587" t="str">
            <v>Xã Vĩnh Quang</v>
          </cell>
        </row>
        <row r="10588">
          <cell r="AU10588" t="str">
            <v>Xã Vĩnh Quang</v>
          </cell>
        </row>
        <row r="10589">
          <cell r="AU10589" t="str">
            <v>Xã Vĩnh Quang</v>
          </cell>
        </row>
        <row r="10590">
          <cell r="AU10590" t="str">
            <v>Xã Vĩnh Quang</v>
          </cell>
        </row>
        <row r="10591">
          <cell r="AU10591" t="str">
            <v>Xã Vĩnh Quang</v>
          </cell>
        </row>
        <row r="10592">
          <cell r="AU10592" t="str">
            <v>Xã Vĩnh Quới</v>
          </cell>
        </row>
        <row r="10593">
          <cell r="AU10593" t="str">
            <v>Xã Vinh Quý</v>
          </cell>
        </row>
        <row r="10594">
          <cell r="AU10594" t="str">
            <v>Xã Vĩnh Quỳnh</v>
          </cell>
        </row>
        <row r="10595">
          <cell r="AU10595" t="str">
            <v>Xã Vinh Sơn</v>
          </cell>
        </row>
        <row r="10596">
          <cell r="AU10596" t="str">
            <v>Xã Vĩnh Sơn</v>
          </cell>
        </row>
        <row r="10597">
          <cell r="AU10597" t="str">
            <v>Xã Vĩnh Sơn</v>
          </cell>
        </row>
        <row r="10598">
          <cell r="AU10598" t="str">
            <v>Xã Vĩnh Sơn</v>
          </cell>
        </row>
        <row r="10599">
          <cell r="AU10599" t="str">
            <v>Xã Vĩnh Sơn</v>
          </cell>
        </row>
        <row r="10600">
          <cell r="AU10600" t="str">
            <v>Xã Vinh Tân</v>
          </cell>
        </row>
        <row r="10601">
          <cell r="AU10601" t="str">
            <v>Xã Vĩnh Tân</v>
          </cell>
        </row>
        <row r="10602">
          <cell r="AU10602" t="str">
            <v>Xã Vĩnh Tân</v>
          </cell>
        </row>
        <row r="10603">
          <cell r="AU10603" t="str">
            <v>Xã Vĩnh Tân</v>
          </cell>
        </row>
        <row r="10604">
          <cell r="AU10604" t="str">
            <v>Xã Vĩnh Tân</v>
          </cell>
        </row>
        <row r="10605">
          <cell r="AU10605" t="str">
            <v>Xã Vĩnh Tân</v>
          </cell>
        </row>
        <row r="10606">
          <cell r="AU10606" t="str">
            <v>Xã Vĩnh Tân</v>
          </cell>
        </row>
        <row r="10607">
          <cell r="AU10607" t="str">
            <v>Xã Vĩnh Tế</v>
          </cell>
        </row>
        <row r="10608">
          <cell r="AU10608" t="str">
            <v>Xã Vĩnh Thạch</v>
          </cell>
        </row>
        <row r="10609">
          <cell r="AU10609" t="str">
            <v>Xã Vinh Thái</v>
          </cell>
        </row>
        <row r="10610">
          <cell r="AU10610" t="str">
            <v>Xã Vĩnh Thái</v>
          </cell>
        </row>
        <row r="10611">
          <cell r="AU10611" t="str">
            <v>Xã Vĩnh Thái</v>
          </cell>
        </row>
        <row r="10612">
          <cell r="AU10612" t="str">
            <v>Xã Vĩnh Thắng</v>
          </cell>
        </row>
        <row r="10613">
          <cell r="AU10613" t="str">
            <v>Xã Vinh Thanh</v>
          </cell>
        </row>
        <row r="10614">
          <cell r="AU10614" t="str">
            <v>Xã Vĩnh Thanh</v>
          </cell>
        </row>
        <row r="10615">
          <cell r="AU10615" t="str">
            <v>Xã Vĩnh Thanh</v>
          </cell>
        </row>
        <row r="10616">
          <cell r="AU10616" t="str">
            <v>Xã Vĩnh Thành</v>
          </cell>
        </row>
        <row r="10617">
          <cell r="AU10617" t="str">
            <v>Xã Vĩnh Thành</v>
          </cell>
        </row>
        <row r="10618">
          <cell r="AU10618" t="str">
            <v>Xã Vĩnh Thành</v>
          </cell>
        </row>
        <row r="10619">
          <cell r="AU10619" t="str">
            <v>Xã Vĩnh Thành</v>
          </cell>
        </row>
        <row r="10620">
          <cell r="AU10620" t="str">
            <v>Xã Vĩnh Thành</v>
          </cell>
        </row>
        <row r="10621">
          <cell r="AU10621" t="str">
            <v>Xã Vĩnh Thành</v>
          </cell>
        </row>
        <row r="10622">
          <cell r="AU10622" t="str">
            <v>Xã Vĩnh Thạnh</v>
          </cell>
        </row>
        <row r="10623">
          <cell r="AU10623" t="str">
            <v>Xã Vĩnh Thạnh</v>
          </cell>
        </row>
        <row r="10624">
          <cell r="AU10624" t="str">
            <v>Xã Vĩnh Thạnh</v>
          </cell>
        </row>
        <row r="10625">
          <cell r="AU10625" t="str">
            <v>Xã Vĩnh Thạnh</v>
          </cell>
        </row>
        <row r="10626">
          <cell r="AU10626" t="str">
            <v>Xã Vĩnh Thạnh Trung</v>
          </cell>
        </row>
        <row r="10627">
          <cell r="AU10627" t="str">
            <v>Xã Vĩnh Thịnh</v>
          </cell>
        </row>
        <row r="10628">
          <cell r="AU10628" t="str">
            <v>Xã Vĩnh Thịnh</v>
          </cell>
        </row>
        <row r="10629">
          <cell r="AU10629" t="str">
            <v>Xã Vĩnh Thịnh</v>
          </cell>
        </row>
        <row r="10630">
          <cell r="AU10630" t="str">
            <v>Xã Vĩnh Thịnh</v>
          </cell>
        </row>
        <row r="10631">
          <cell r="AU10631" t="str">
            <v>Xã Vĩnh Thới</v>
          </cell>
        </row>
        <row r="10632">
          <cell r="AU10632" t="str">
            <v>Xã Vĩnh Thuận</v>
          </cell>
        </row>
        <row r="10633">
          <cell r="AU10633" t="str">
            <v>Xã Vĩnh Thuận</v>
          </cell>
        </row>
        <row r="10634">
          <cell r="AU10634" t="str">
            <v>Xã Vĩnh Thuận</v>
          </cell>
        </row>
        <row r="10635">
          <cell r="AU10635" t="str">
            <v>Xã Vĩnh Thuận Đông</v>
          </cell>
        </row>
        <row r="10636">
          <cell r="AU10636" t="str">
            <v>Xã Vĩnh Thuận Tây</v>
          </cell>
        </row>
        <row r="10637">
          <cell r="AU10637" t="str">
            <v>Xã Vĩnh Thực</v>
          </cell>
        </row>
        <row r="10638">
          <cell r="AU10638" t="str">
            <v>Xã Vĩnh Thủy</v>
          </cell>
        </row>
        <row r="10639">
          <cell r="AU10639" t="str">
            <v>Xã Vinh Tiền</v>
          </cell>
        </row>
        <row r="10640">
          <cell r="AU10640" t="str">
            <v>Xã Vĩnh Tiến</v>
          </cell>
        </row>
        <row r="10641">
          <cell r="AU10641" t="str">
            <v>Xã Vĩnh Tiến</v>
          </cell>
        </row>
        <row r="10642">
          <cell r="AU10642" t="str">
            <v>Xã Vĩnh Tiến</v>
          </cell>
        </row>
        <row r="10643">
          <cell r="AU10643" t="str">
            <v>Xã Vĩnh Tiến</v>
          </cell>
        </row>
        <row r="10644">
          <cell r="AU10644" t="str">
            <v>Xã Vĩnh Trạch</v>
          </cell>
        </row>
        <row r="10645">
          <cell r="AU10645" t="str">
            <v>Xã Vĩnh Trạch</v>
          </cell>
        </row>
        <row r="10646">
          <cell r="AU10646" t="str">
            <v>Xã Vĩnh Trạch Đông</v>
          </cell>
        </row>
        <row r="10647">
          <cell r="AU10647" t="str">
            <v>Xã Vĩnh Trị</v>
          </cell>
        </row>
        <row r="10648">
          <cell r="AU10648" t="str">
            <v>Xã Vĩnh Trinh</v>
          </cell>
        </row>
        <row r="10649">
          <cell r="AU10649" t="str">
            <v>Xã Vĩnh Trung</v>
          </cell>
        </row>
        <row r="10650">
          <cell r="AU10650" t="str">
            <v>Xã Vĩnh Trung</v>
          </cell>
        </row>
        <row r="10651">
          <cell r="AU10651" t="str">
            <v>Xã Vĩnh Trung</v>
          </cell>
        </row>
        <row r="10652">
          <cell r="AU10652" t="str">
            <v>Xã Vĩnh Trung</v>
          </cell>
        </row>
        <row r="10653">
          <cell r="AU10653" t="str">
            <v>Xã Vĩnh Trung</v>
          </cell>
        </row>
        <row r="10654">
          <cell r="AU10654" t="str">
            <v>Xã Vĩnh Trường</v>
          </cell>
        </row>
        <row r="10655">
          <cell r="AU10655" t="str">
            <v>Xã Vĩnh Trường</v>
          </cell>
        </row>
        <row r="10656">
          <cell r="AU10656" t="str">
            <v>Xã Vĩnh Tú</v>
          </cell>
        </row>
        <row r="10657">
          <cell r="AU10657" t="str">
            <v>Xã Vĩnh Tường</v>
          </cell>
        </row>
        <row r="10658">
          <cell r="AU10658" t="str">
            <v>Xã Vĩnh Tuy</v>
          </cell>
        </row>
        <row r="10659">
          <cell r="AU10659" t="str">
            <v>Xã Vĩnh Tuy</v>
          </cell>
        </row>
        <row r="10660">
          <cell r="AU10660" t="str">
            <v>Xã Vĩnh Viễn</v>
          </cell>
        </row>
        <row r="10661">
          <cell r="AU10661" t="str">
            <v>Xã Vĩnh Viễn A</v>
          </cell>
        </row>
        <row r="10662">
          <cell r="AU10662" t="str">
            <v>Xã Vĩnh Xá</v>
          </cell>
        </row>
        <row r="10663">
          <cell r="AU10663" t="str">
            <v>Xã Vinh Xuân</v>
          </cell>
        </row>
        <row r="10664">
          <cell r="AU10664" t="str">
            <v>Xã Vĩnh Xuân</v>
          </cell>
        </row>
        <row r="10665">
          <cell r="AU10665" t="str">
            <v>Xã Vĩnh Xương</v>
          </cell>
        </row>
        <row r="10666">
          <cell r="AU10666" t="str">
            <v>Xã Vĩnh Yên</v>
          </cell>
        </row>
        <row r="10667">
          <cell r="AU10667" t="str">
            <v>Xã Vĩnh Yên</v>
          </cell>
        </row>
        <row r="10668">
          <cell r="AU10668" t="str">
            <v>Xã Vĩnh Yên</v>
          </cell>
        </row>
        <row r="10669">
          <cell r="AU10669" t="str">
            <v>Xã Vĩnh Yên</v>
          </cell>
        </row>
        <row r="10670">
          <cell r="AU10670" t="str">
            <v>Xã Vô Điếm</v>
          </cell>
        </row>
        <row r="10671">
          <cell r="AU10671" t="str">
            <v>Xã Võ Lao</v>
          </cell>
        </row>
        <row r="10672">
          <cell r="AU10672" t="str">
            <v>Xã Võ Lao</v>
          </cell>
        </row>
        <row r="10673">
          <cell r="AU10673" t="str">
            <v>Xã Võ Liệt</v>
          </cell>
        </row>
        <row r="10674">
          <cell r="AU10674" t="str">
            <v>Xã Võ Miếu</v>
          </cell>
        </row>
        <row r="10675">
          <cell r="AU10675" t="str">
            <v>Xã Vô Ngại</v>
          </cell>
        </row>
        <row r="10676">
          <cell r="AU10676" t="str">
            <v>Xã Võ Ninh</v>
          </cell>
        </row>
        <row r="10677">
          <cell r="AU10677" t="str">
            <v>Xã Vô Tranh</v>
          </cell>
        </row>
        <row r="10678">
          <cell r="AU10678" t="str">
            <v>Xã Vô Tranh</v>
          </cell>
        </row>
        <row r="10679">
          <cell r="AU10679" t="str">
            <v>Xã Vô Tranh</v>
          </cell>
        </row>
        <row r="10680">
          <cell r="AU10680" t="str">
            <v>Xã Vọng Đông</v>
          </cell>
        </row>
        <row r="10681">
          <cell r="AU10681" t="str">
            <v>Xã Võng La</v>
          </cell>
        </row>
        <row r="10682">
          <cell r="AU10682" t="str">
            <v>Xã Vọng Thê</v>
          </cell>
        </row>
        <row r="10683">
          <cell r="AU10683" t="str">
            <v>Xã Võng Xuyên</v>
          </cell>
        </row>
        <row r="10684">
          <cell r="AU10684" t="str">
            <v>Xã Vũ An</v>
          </cell>
        </row>
        <row r="10685">
          <cell r="AU10685" t="str">
            <v>Xã Vũ Bản</v>
          </cell>
        </row>
        <row r="10686">
          <cell r="AU10686" t="str">
            <v>Xã Vũ Bình</v>
          </cell>
        </row>
        <row r="10687">
          <cell r="AU10687" t="str">
            <v>Xã Vụ Bổn</v>
          </cell>
        </row>
        <row r="10688">
          <cell r="AU10688" t="str">
            <v>Xã Vụ Cầu</v>
          </cell>
        </row>
        <row r="10689">
          <cell r="AU10689" t="str">
            <v>Xã Vũ Chấn</v>
          </cell>
        </row>
        <row r="10690">
          <cell r="AU10690" t="str">
            <v>Xã Vũ Chính</v>
          </cell>
        </row>
        <row r="10691">
          <cell r="AU10691" t="str">
            <v>Xã Vũ Công</v>
          </cell>
        </row>
        <row r="10692">
          <cell r="AU10692" t="str">
            <v>Xã Vũ Di</v>
          </cell>
        </row>
        <row r="10693">
          <cell r="AU10693" t="str">
            <v>Xã Vũ Đoài</v>
          </cell>
        </row>
        <row r="10694">
          <cell r="AU10694" t="str">
            <v>Xã Vũ Đông</v>
          </cell>
        </row>
        <row r="10695">
          <cell r="AU10695" t="str">
            <v>Xã Vũ Hoà</v>
          </cell>
        </row>
        <row r="10696">
          <cell r="AU10696" t="str">
            <v>Xã Vũ Hòa</v>
          </cell>
        </row>
        <row r="10697">
          <cell r="AU10697" t="str">
            <v>Xã Vũ Hội</v>
          </cell>
        </row>
        <row r="10698">
          <cell r="AU10698" t="str">
            <v>Xã Vũ Lạc</v>
          </cell>
        </row>
        <row r="10699">
          <cell r="AU10699" t="str">
            <v>Xã Vũ Lâm</v>
          </cell>
        </row>
        <row r="10700">
          <cell r="AU10700" t="str">
            <v>Xã Vũ Lăng</v>
          </cell>
        </row>
        <row r="10701">
          <cell r="AU10701" t="str">
            <v>Xã Vũ Lăng</v>
          </cell>
        </row>
        <row r="10702">
          <cell r="AU10702" t="str">
            <v>Xã Vũ Lễ</v>
          </cell>
        </row>
        <row r="10703">
          <cell r="AU10703" t="str">
            <v>Xã Vũ Lễ</v>
          </cell>
        </row>
        <row r="10704">
          <cell r="AU10704" t="str">
            <v>Xã Vũ Linh</v>
          </cell>
        </row>
        <row r="10705">
          <cell r="AU10705" t="str">
            <v>Xã Vũ Loan</v>
          </cell>
        </row>
        <row r="10706">
          <cell r="AU10706" t="str">
            <v>Xã Vũ Muộn</v>
          </cell>
        </row>
        <row r="10707">
          <cell r="AU10707" t="str">
            <v>Xã Vũ Ninh</v>
          </cell>
        </row>
        <row r="10708">
          <cell r="AU10708" t="str">
            <v>Xã Vũ Nông</v>
          </cell>
        </row>
        <row r="10709">
          <cell r="AU10709" t="str">
            <v>Xã Vũ Oai</v>
          </cell>
        </row>
        <row r="10710">
          <cell r="AU10710" t="str">
            <v>Xã Vũ Phúc</v>
          </cell>
        </row>
        <row r="10711">
          <cell r="AU10711" t="str">
            <v>Xã Vụ Quang</v>
          </cell>
        </row>
        <row r="10712">
          <cell r="AU10712" t="str">
            <v>Xã Vũ Quí</v>
          </cell>
        </row>
        <row r="10713">
          <cell r="AU10713" t="str">
            <v>Xã Vũ Sơn</v>
          </cell>
        </row>
        <row r="10714">
          <cell r="AU10714" t="str">
            <v>Xã Vũ Sơn</v>
          </cell>
        </row>
        <row r="10715">
          <cell r="AU10715" t="str">
            <v>Xã Vũ Tây</v>
          </cell>
        </row>
        <row r="10716">
          <cell r="AU10716" t="str">
            <v>Xã Vũ Thắng</v>
          </cell>
        </row>
        <row r="10717">
          <cell r="AU10717" t="str">
            <v>Xã Vũ Tiến</v>
          </cell>
        </row>
        <row r="10718">
          <cell r="AU10718" t="str">
            <v>Xã Vũ Trung</v>
          </cell>
        </row>
        <row r="10719">
          <cell r="AU10719" t="str">
            <v>Xã Vũ Vân</v>
          </cell>
        </row>
        <row r="10720">
          <cell r="AU10720" t="str">
            <v>Xã Vũ Vinh</v>
          </cell>
        </row>
        <row r="10721">
          <cell r="AU10721" t="str">
            <v>Xã Vũ Xá</v>
          </cell>
        </row>
        <row r="10722">
          <cell r="AU10722" t="str">
            <v>Xã Vũ Xá</v>
          </cell>
        </row>
        <row r="10723">
          <cell r="AU10723" t="str">
            <v>Xã Vũ Yển</v>
          </cell>
        </row>
        <row r="10724">
          <cell r="AU10724" t="str">
            <v>Xã Vực Trường</v>
          </cell>
        </row>
        <row r="10725">
          <cell r="AU10725" t="str">
            <v>Xã Vượng Lộc</v>
          </cell>
        </row>
        <row r="10726">
          <cell r="AU10726" t="str">
            <v>Xã Xà Bang</v>
          </cell>
        </row>
        <row r="10727">
          <cell r="AU10727" t="str">
            <v>Xã Xà Dề Phìn</v>
          </cell>
        </row>
        <row r="10728">
          <cell r="AU10728" t="str">
            <v>Xã Xa Dung</v>
          </cell>
        </row>
        <row r="10729">
          <cell r="AU10729" t="str">
            <v>Xã Xà Hồ</v>
          </cell>
        </row>
        <row r="10730">
          <cell r="AU10730" t="str">
            <v>Xã Xa Lông</v>
          </cell>
        </row>
        <row r="10731">
          <cell r="AU10731" t="str">
            <v>Xã Xá Lượng</v>
          </cell>
        </row>
        <row r="10732">
          <cell r="AU10732" t="str">
            <v>Xã Xa Lý</v>
          </cell>
        </row>
        <row r="10733">
          <cell r="AU10733" t="str">
            <v>Xã Xà Phiên</v>
          </cell>
        </row>
        <row r="10734">
          <cell r="AU10734" t="str">
            <v>Xã Xà Phìn</v>
          </cell>
        </row>
        <row r="10735">
          <cell r="AU10735" t="str">
            <v>Xã Xá Tổng</v>
          </cell>
        </row>
        <row r="10736">
          <cell r="AU10736" t="str">
            <v>Xã Xích Thổ</v>
          </cell>
        </row>
        <row r="10737">
          <cell r="AU10737" t="str">
            <v>Xã Xiêng My</v>
          </cell>
        </row>
        <row r="10738">
          <cell r="AU10738" t="str">
            <v>Xã Xím Vàng</v>
          </cell>
        </row>
        <row r="10739">
          <cell r="AU10739" t="str">
            <v>Xã Xín Cái</v>
          </cell>
        </row>
        <row r="10740">
          <cell r="AU10740" t="str">
            <v>Xã Xín Chải</v>
          </cell>
        </row>
        <row r="10741">
          <cell r="AU10741" t="str">
            <v>Xã Xín Chải</v>
          </cell>
        </row>
        <row r="10742">
          <cell r="AU10742" t="str">
            <v>Xã Xín Mần</v>
          </cell>
        </row>
        <row r="10743">
          <cell r="AU10743" t="str">
            <v>Xã Xốp</v>
          </cell>
        </row>
        <row r="10744">
          <cell r="AU10744" t="str">
            <v>Xã Xuân ái</v>
          </cell>
        </row>
        <row r="10745">
          <cell r="AU10745" t="str">
            <v>Xã Xuân An</v>
          </cell>
        </row>
        <row r="10746">
          <cell r="AU10746" t="str">
            <v>Xã Xuân An</v>
          </cell>
        </row>
        <row r="10747">
          <cell r="AU10747" t="str">
            <v>Xã Xuân áng</v>
          </cell>
        </row>
        <row r="10748">
          <cell r="AU10748" t="str">
            <v>Xã Xuân Bắc</v>
          </cell>
        </row>
        <row r="10749">
          <cell r="AU10749" t="str">
            <v>Xã Xuân Bắc</v>
          </cell>
        </row>
        <row r="10750">
          <cell r="AU10750" t="str">
            <v>Xã Xuân Bái</v>
          </cell>
        </row>
        <row r="10751">
          <cell r="AU10751" t="str">
            <v>Xã Xuân Bảo</v>
          </cell>
        </row>
        <row r="10752">
          <cell r="AU10752" t="str">
            <v>Xã Xuân Bình</v>
          </cell>
        </row>
        <row r="10753">
          <cell r="AU10753" t="str">
            <v>Xã Xuân Bình</v>
          </cell>
        </row>
        <row r="10754">
          <cell r="AU10754" t="str">
            <v>Xã Xuân Cẩm</v>
          </cell>
        </row>
        <row r="10755">
          <cell r="AU10755" t="str">
            <v>Xã Xuân Cẩm</v>
          </cell>
        </row>
        <row r="10756">
          <cell r="AU10756" t="str">
            <v>Xã Xuân Canh</v>
          </cell>
        </row>
        <row r="10757">
          <cell r="AU10757" t="str">
            <v>Xã Xuân Cảnh</v>
          </cell>
        </row>
        <row r="10758">
          <cell r="AU10758" t="str">
            <v>Xã Xuân Cao</v>
          </cell>
        </row>
        <row r="10759">
          <cell r="AU10759" t="str">
            <v>Xã Xuân Châu</v>
          </cell>
        </row>
        <row r="10760">
          <cell r="AU10760" t="str">
            <v>Xã Xuân Châu</v>
          </cell>
        </row>
        <row r="10761">
          <cell r="AU10761" t="str">
            <v>Xã Xuân Chinh</v>
          </cell>
        </row>
        <row r="10762">
          <cell r="AU10762" t="str">
            <v>Xã Xuân Đài</v>
          </cell>
        </row>
        <row r="10763">
          <cell r="AU10763" t="str">
            <v>Xã Xuân Đài</v>
          </cell>
        </row>
        <row r="10764">
          <cell r="AU10764" t="str">
            <v>Xã Xuân Đám</v>
          </cell>
        </row>
        <row r="10765">
          <cell r="AU10765" t="str">
            <v>Xã Xuân Đan</v>
          </cell>
        </row>
        <row r="10766">
          <cell r="AU10766" t="str">
            <v>Xã Xuân Đỉnh</v>
          </cell>
        </row>
        <row r="10767">
          <cell r="AU10767" t="str">
            <v>Xã Xuân Định</v>
          </cell>
        </row>
        <row r="10768">
          <cell r="AU10768" t="str">
            <v>Xã Xuân Đông</v>
          </cell>
        </row>
        <row r="10769">
          <cell r="AU10769" t="str">
            <v>Xã Xuân Đông</v>
          </cell>
        </row>
        <row r="10770">
          <cell r="AU10770" t="str">
            <v>Xã Xuân Du</v>
          </cell>
        </row>
        <row r="10771">
          <cell r="AU10771" t="str">
            <v>Xã Xuân Dục</v>
          </cell>
        </row>
        <row r="10772">
          <cell r="AU10772" t="str">
            <v>Xã Xuân Dương</v>
          </cell>
        </row>
        <row r="10773">
          <cell r="AU10773" t="str">
            <v>Xã Xuân Dương</v>
          </cell>
        </row>
        <row r="10774">
          <cell r="AU10774" t="str">
            <v>Xã Xuân Dương</v>
          </cell>
        </row>
        <row r="10775">
          <cell r="AU10775" t="str">
            <v>Xã Xuân Dương</v>
          </cell>
        </row>
        <row r="10776">
          <cell r="AU10776" t="str">
            <v>Xã Xuân Đường</v>
          </cell>
        </row>
        <row r="10777">
          <cell r="AU10777" t="str">
            <v>Xã Xuân Giang</v>
          </cell>
        </row>
        <row r="10778">
          <cell r="AU10778" t="str">
            <v>Xã Xuân Giang</v>
          </cell>
        </row>
        <row r="10779">
          <cell r="AU10779" t="str">
            <v>Xã Xuân Giang</v>
          </cell>
        </row>
        <row r="10780">
          <cell r="AU10780" t="str">
            <v>Xã Xuân Giang</v>
          </cell>
        </row>
        <row r="10781">
          <cell r="AU10781" t="str">
            <v>Xã Xuân Giao</v>
          </cell>
        </row>
        <row r="10782">
          <cell r="AU10782" t="str">
            <v>Xã Xuân Hải</v>
          </cell>
        </row>
        <row r="10783">
          <cell r="AU10783" t="str">
            <v>Xã Xuân Hải</v>
          </cell>
        </row>
        <row r="10784">
          <cell r="AU10784" t="str">
            <v>Xã Xuân Hải</v>
          </cell>
        </row>
        <row r="10785">
          <cell r="AU10785" t="str">
            <v>Xã Xuân Hiệp</v>
          </cell>
        </row>
        <row r="10786">
          <cell r="AU10786" t="str">
            <v>Xã Xuân Hiệp</v>
          </cell>
        </row>
        <row r="10787">
          <cell r="AU10787" t="str">
            <v>Xã Xuân Hoà</v>
          </cell>
        </row>
        <row r="10788">
          <cell r="AU10788" t="str">
            <v>Xã Xuân Hoà</v>
          </cell>
        </row>
        <row r="10789">
          <cell r="AU10789" t="str">
            <v>Xã Xuân Hoà</v>
          </cell>
        </row>
        <row r="10790">
          <cell r="AU10790" t="str">
            <v>Xã Xuân Hóa</v>
          </cell>
        </row>
        <row r="10791">
          <cell r="AU10791" t="str">
            <v>Xã Xuân Hòa</v>
          </cell>
        </row>
        <row r="10792">
          <cell r="AU10792" t="str">
            <v>Xã Xuân Hòa</v>
          </cell>
        </row>
        <row r="10793">
          <cell r="AU10793" t="str">
            <v>Xã Xuân Hòa</v>
          </cell>
        </row>
        <row r="10794">
          <cell r="AU10794" t="str">
            <v>Xã Xuân Hòa</v>
          </cell>
        </row>
        <row r="10795">
          <cell r="AU10795" t="str">
            <v>Xã Xuân Hòa</v>
          </cell>
        </row>
        <row r="10796">
          <cell r="AU10796" t="str">
            <v>Xã Xuân Hòa</v>
          </cell>
        </row>
        <row r="10797">
          <cell r="AU10797" t="str">
            <v>Xã Xuân Hòa</v>
          </cell>
        </row>
        <row r="10798">
          <cell r="AU10798" t="str">
            <v>Xã Xuân Hòa</v>
          </cell>
        </row>
        <row r="10799">
          <cell r="AU10799" t="str">
            <v>Xã Xuân Hội</v>
          </cell>
        </row>
        <row r="10800">
          <cell r="AU10800" t="str">
            <v>Xã Xuân Hồng</v>
          </cell>
        </row>
        <row r="10801">
          <cell r="AU10801" t="str">
            <v>Xã Xuân Hồng</v>
          </cell>
        </row>
        <row r="10802">
          <cell r="AU10802" t="str">
            <v>Xã Xuân Hưng</v>
          </cell>
        </row>
        <row r="10803">
          <cell r="AU10803" t="str">
            <v>Xã Xuân Hưng</v>
          </cell>
        </row>
        <row r="10804">
          <cell r="AU10804" t="str">
            <v>Xã Xuân Hương</v>
          </cell>
        </row>
        <row r="10805">
          <cell r="AU10805" t="str">
            <v>Xã Xuân Huy</v>
          </cell>
        </row>
        <row r="10806">
          <cell r="AU10806" t="str">
            <v>Xã Xuân Khang</v>
          </cell>
        </row>
        <row r="10807">
          <cell r="AU10807" t="str">
            <v>Xã Xuân Khánh</v>
          </cell>
        </row>
        <row r="10808">
          <cell r="AU10808" t="str">
            <v>Xã Xuân Khê</v>
          </cell>
        </row>
        <row r="10809">
          <cell r="AU10809" t="str">
            <v>Xã Xuân Kiên</v>
          </cell>
        </row>
        <row r="10810">
          <cell r="AU10810" t="str">
            <v>Xã Xuân La</v>
          </cell>
        </row>
        <row r="10811">
          <cell r="AU10811" t="str">
            <v>Xã Xuân Lạc</v>
          </cell>
        </row>
        <row r="10812">
          <cell r="AU10812" t="str">
            <v>Xã Xuân Lai</v>
          </cell>
        </row>
        <row r="10813">
          <cell r="AU10813" t="str">
            <v>Xã Xuân Lai</v>
          </cell>
        </row>
        <row r="10814">
          <cell r="AU10814" t="str">
            <v>Xã Xuân Lai</v>
          </cell>
        </row>
        <row r="10815">
          <cell r="AU10815" t="str">
            <v>Xã Xuân Lam</v>
          </cell>
        </row>
        <row r="10816">
          <cell r="AU10816" t="str">
            <v>Xã Xuân Lam</v>
          </cell>
        </row>
        <row r="10817">
          <cell r="AU10817" t="str">
            <v>Xã Xuân Lâm</v>
          </cell>
        </row>
        <row r="10818">
          <cell r="AU10818" t="str">
            <v>Xã Xuân Lâm</v>
          </cell>
        </row>
        <row r="10819">
          <cell r="AU10819" t="str">
            <v>Xã Xuân Lâm</v>
          </cell>
        </row>
        <row r="10820">
          <cell r="AU10820" t="str">
            <v>Xã Xuân Lâm</v>
          </cell>
        </row>
        <row r="10821">
          <cell r="AU10821" t="str">
            <v>Xã Xuân Lãnh</v>
          </cell>
        </row>
        <row r="10822">
          <cell r="AU10822" t="str">
            <v>Xã Xuân Lao</v>
          </cell>
        </row>
        <row r="10823">
          <cell r="AU10823" t="str">
            <v>Xã Xuân Lập</v>
          </cell>
        </row>
        <row r="10824">
          <cell r="AU10824" t="str">
            <v>Xã Xuân Lập</v>
          </cell>
        </row>
        <row r="10825">
          <cell r="AU10825" t="str">
            <v>Xã Xuân Lập</v>
          </cell>
        </row>
        <row r="10826">
          <cell r="AU10826" t="str">
            <v>Xã Xuân Lễ</v>
          </cell>
        </row>
        <row r="10827">
          <cell r="AU10827" t="str">
            <v>Xã Xuân Lẹ</v>
          </cell>
        </row>
        <row r="10828">
          <cell r="AU10828" t="str">
            <v>Xã Xuân Liên</v>
          </cell>
        </row>
        <row r="10829">
          <cell r="AU10829" t="str">
            <v>Xã Xuân Lĩnh</v>
          </cell>
        </row>
        <row r="10830">
          <cell r="AU10830" t="str">
            <v>Xã Xuân Lộc</v>
          </cell>
        </row>
        <row r="10831">
          <cell r="AU10831" t="str">
            <v>Xã Xuân Lộc</v>
          </cell>
        </row>
        <row r="10832">
          <cell r="AU10832" t="str">
            <v>Xã Xuân Lộc</v>
          </cell>
        </row>
        <row r="10833">
          <cell r="AU10833" t="str">
            <v>Xã Xuân Lộc</v>
          </cell>
        </row>
        <row r="10834">
          <cell r="AU10834" t="str">
            <v>Xã Xuân Lộc</v>
          </cell>
        </row>
        <row r="10835">
          <cell r="AU10835" t="str">
            <v>Xã Xuân Lộc</v>
          </cell>
        </row>
        <row r="10836">
          <cell r="AU10836" t="str">
            <v>Xã Xuân Lộc</v>
          </cell>
        </row>
        <row r="10837">
          <cell r="AU10837" t="str">
            <v>Xã Xuân Lôi</v>
          </cell>
        </row>
        <row r="10838">
          <cell r="AU10838" t="str">
            <v>Xã Xuân Long</v>
          </cell>
        </row>
        <row r="10839">
          <cell r="AU10839" t="str">
            <v>Xã Xuân Long</v>
          </cell>
        </row>
        <row r="10840">
          <cell r="AU10840" t="str">
            <v>Xã Xuân Long</v>
          </cell>
        </row>
        <row r="10841">
          <cell r="AU10841" t="str">
            <v>Xã Xuân Lũng</v>
          </cell>
        </row>
        <row r="10842">
          <cell r="AU10842" t="str">
            <v>Xã Xuân Lương</v>
          </cell>
        </row>
        <row r="10843">
          <cell r="AU10843" t="str">
            <v>Xã Xuân Mai</v>
          </cell>
        </row>
        <row r="10844">
          <cell r="AU10844" t="str">
            <v>Xã Xuân Mãn</v>
          </cell>
        </row>
        <row r="10845">
          <cell r="AU10845" t="str">
            <v>Xã Xuân Minh</v>
          </cell>
        </row>
        <row r="10846">
          <cell r="AU10846" t="str">
            <v>Xã Xuân Minh</v>
          </cell>
        </row>
        <row r="10847">
          <cell r="AU10847" t="str">
            <v>Xã Xuân Mỹ</v>
          </cell>
        </row>
        <row r="10848">
          <cell r="AU10848" t="str">
            <v>Xã Xuân Mỹ</v>
          </cell>
        </row>
        <row r="10849">
          <cell r="AU10849" t="str">
            <v>Xã Xuân Ngọc</v>
          </cell>
        </row>
        <row r="10850">
          <cell r="AU10850" t="str">
            <v>Xã Xuân Nha</v>
          </cell>
        </row>
        <row r="10851">
          <cell r="AU10851" t="str">
            <v>Xã Xuân Ninh</v>
          </cell>
        </row>
        <row r="10852">
          <cell r="AU10852" t="str">
            <v>Xã Xuân Ninh</v>
          </cell>
        </row>
        <row r="10853">
          <cell r="AU10853" t="str">
            <v>Xã Xuân Nội</v>
          </cell>
        </row>
        <row r="10854">
          <cell r="AU10854" t="str">
            <v>Xã Xuân Nộn</v>
          </cell>
        </row>
        <row r="10855">
          <cell r="AU10855" t="str">
            <v>Xã Xuân Phổ</v>
          </cell>
        </row>
        <row r="10856">
          <cell r="AU10856" t="str">
            <v>Xã Xuân Phong</v>
          </cell>
        </row>
        <row r="10857">
          <cell r="AU10857" t="str">
            <v>Xã Xuân Phong</v>
          </cell>
        </row>
        <row r="10858">
          <cell r="AU10858" t="str">
            <v>Xã Xuân Phong</v>
          </cell>
        </row>
        <row r="10859">
          <cell r="AU10859" t="str">
            <v>Xã Xuân Phú</v>
          </cell>
        </row>
        <row r="10860">
          <cell r="AU10860" t="str">
            <v>Xã Xuân Phú</v>
          </cell>
        </row>
        <row r="10861">
          <cell r="AU10861" t="str">
            <v>Xã Xuân Phú</v>
          </cell>
        </row>
        <row r="10862">
          <cell r="AU10862" t="str">
            <v>Xã Xuân Phú</v>
          </cell>
        </row>
        <row r="10863">
          <cell r="AU10863" t="str">
            <v>Xã Xuân Phú</v>
          </cell>
        </row>
        <row r="10864">
          <cell r="AU10864" t="str">
            <v>Xã Xuân Phú</v>
          </cell>
        </row>
        <row r="10865">
          <cell r="AU10865" t="str">
            <v>Xã Xuân Phú</v>
          </cell>
        </row>
        <row r="10866">
          <cell r="AU10866" t="str">
            <v>Xã Xuân Phúc</v>
          </cell>
        </row>
        <row r="10867">
          <cell r="AU10867" t="str">
            <v>Xã Xuân Phước</v>
          </cell>
        </row>
        <row r="10868">
          <cell r="AU10868" t="str">
            <v>Xã Xuân Phương</v>
          </cell>
        </row>
        <row r="10869">
          <cell r="AU10869" t="str">
            <v>Xã Xuân Phương</v>
          </cell>
        </row>
        <row r="10870">
          <cell r="AU10870" t="str">
            <v>Xã Xuân Phương</v>
          </cell>
        </row>
        <row r="10871">
          <cell r="AU10871" t="str">
            <v>Xã Xuân Phương</v>
          </cell>
        </row>
        <row r="10872">
          <cell r="AU10872" t="str">
            <v>Xã Xuân Quan</v>
          </cell>
        </row>
        <row r="10873">
          <cell r="AU10873" t="str">
            <v>Xã Xuân Quang</v>
          </cell>
        </row>
        <row r="10874">
          <cell r="AU10874" t="str">
            <v>Xã Xuân Quang</v>
          </cell>
        </row>
        <row r="10875">
          <cell r="AU10875" t="str">
            <v>Xã Xuân Quang</v>
          </cell>
        </row>
        <row r="10876">
          <cell r="AU10876" t="str">
            <v>Xã Xuân Quang</v>
          </cell>
        </row>
        <row r="10877">
          <cell r="AU10877" t="str">
            <v>Xã Xuân Quang 1</v>
          </cell>
        </row>
        <row r="10878">
          <cell r="AU10878" t="str">
            <v>Xã Xuân Quang 2</v>
          </cell>
        </row>
        <row r="10879">
          <cell r="AU10879" t="str">
            <v>Xã Xuân Quang 3</v>
          </cell>
        </row>
        <row r="10880">
          <cell r="AU10880" t="str">
            <v>Xã Xuân Quế</v>
          </cell>
        </row>
        <row r="10881">
          <cell r="AU10881" t="str">
            <v>Xã Xuân Quỳ</v>
          </cell>
        </row>
        <row r="10882">
          <cell r="AU10882" t="str">
            <v>Xã Xuân Sơn</v>
          </cell>
        </row>
        <row r="10883">
          <cell r="AU10883" t="str">
            <v>Xã Xuân Sơn</v>
          </cell>
        </row>
        <row r="10884">
          <cell r="AU10884" t="str">
            <v>Xã Xuân Sơn</v>
          </cell>
        </row>
        <row r="10885">
          <cell r="AU10885" t="str">
            <v>Xã Xuân Sơn</v>
          </cell>
        </row>
        <row r="10886">
          <cell r="AU10886" t="str">
            <v>Xã Xuân Sơn</v>
          </cell>
        </row>
        <row r="10887">
          <cell r="AU10887" t="str">
            <v>Xã Xuân Sơn</v>
          </cell>
        </row>
        <row r="10888">
          <cell r="AU10888" t="str">
            <v>Xã Xuân Sơn</v>
          </cell>
        </row>
        <row r="10889">
          <cell r="AU10889" t="str">
            <v>Xã Xuân Sơn Bắc</v>
          </cell>
        </row>
        <row r="10890">
          <cell r="AU10890" t="str">
            <v>Xã Xuân Sơn Nam</v>
          </cell>
        </row>
        <row r="10891">
          <cell r="AU10891" t="str">
            <v>Xã Xuân T Đông</v>
          </cell>
        </row>
        <row r="10892">
          <cell r="AU10892" t="str">
            <v>Xã Xuân Tâm</v>
          </cell>
        </row>
        <row r="10893">
          <cell r="AU10893" t="str">
            <v>Xã Xuân Tầm</v>
          </cell>
        </row>
        <row r="10894">
          <cell r="AU10894" t="str">
            <v>Xã Xuân Tân</v>
          </cell>
        </row>
        <row r="10895">
          <cell r="AU10895" t="str">
            <v>Xã Xuân Tân</v>
          </cell>
        </row>
        <row r="10896">
          <cell r="AU10896" t="str">
            <v>Xã Xuân Tân</v>
          </cell>
        </row>
        <row r="10897">
          <cell r="AU10897" t="str">
            <v>Xã Xuân Tân</v>
          </cell>
        </row>
        <row r="10898">
          <cell r="AU10898" t="str">
            <v>Xã Xuân Tây</v>
          </cell>
        </row>
        <row r="10899">
          <cell r="AU10899" t="str">
            <v>Xã Xuân Thái</v>
          </cell>
        </row>
        <row r="10900">
          <cell r="AU10900" t="str">
            <v>Xã Xuân Thắng</v>
          </cell>
        </row>
        <row r="10901">
          <cell r="AU10901" t="str">
            <v>Xã Xuân Thắng</v>
          </cell>
        </row>
        <row r="10902">
          <cell r="AU10902" t="str">
            <v>Xã Xuân Thắng</v>
          </cell>
        </row>
        <row r="10903">
          <cell r="AU10903" t="str">
            <v>Xã Xuân Thành</v>
          </cell>
        </row>
        <row r="10904">
          <cell r="AU10904" t="str">
            <v>Xã Xuân Thành</v>
          </cell>
        </row>
        <row r="10905">
          <cell r="AU10905" t="str">
            <v>Xã Xuân Thành</v>
          </cell>
        </row>
        <row r="10906">
          <cell r="AU10906" t="str">
            <v>Xã Xuân Thành</v>
          </cell>
        </row>
        <row r="10907">
          <cell r="AU10907" t="str">
            <v>Xã Xuân Thành</v>
          </cell>
        </row>
        <row r="10908">
          <cell r="AU10908" t="str">
            <v>Xã Xuân Thạnh</v>
          </cell>
        </row>
        <row r="10909">
          <cell r="AU10909" t="str">
            <v>Xã Xuân Thiên</v>
          </cell>
        </row>
        <row r="10910">
          <cell r="AU10910" t="str">
            <v>Xã Xuân Thiện</v>
          </cell>
        </row>
        <row r="10911">
          <cell r="AU10911" t="str">
            <v>Xã Xuân Thiện</v>
          </cell>
        </row>
        <row r="10912">
          <cell r="AU10912" t="str">
            <v>Xã Xuân Thịnh</v>
          </cell>
        </row>
        <row r="10913">
          <cell r="AU10913" t="str">
            <v>Xã Xuân Thịnh</v>
          </cell>
        </row>
        <row r="10914">
          <cell r="AU10914" t="str">
            <v>Xã Xuân Thọ</v>
          </cell>
        </row>
        <row r="10915">
          <cell r="AU10915" t="str">
            <v>Xã Xuân Thọ</v>
          </cell>
        </row>
        <row r="10916">
          <cell r="AU10916" t="str">
            <v>Xã Xuân Thọ</v>
          </cell>
        </row>
        <row r="10917">
          <cell r="AU10917" t="str">
            <v>Xã Xuân Thọ</v>
          </cell>
        </row>
        <row r="10918">
          <cell r="AU10918" t="str">
            <v>Xã Xuân Thọ 1</v>
          </cell>
        </row>
        <row r="10919">
          <cell r="AU10919" t="str">
            <v>Xã Xuân Thọ 2</v>
          </cell>
        </row>
        <row r="10920">
          <cell r="AU10920" t="str">
            <v>Xã Xuân Thới Sơn</v>
          </cell>
        </row>
        <row r="10921">
          <cell r="AU10921" t="str">
            <v>Xã Xuân Thới Thượng</v>
          </cell>
        </row>
        <row r="10922">
          <cell r="AU10922" t="str">
            <v>Xã Xuân Thu</v>
          </cell>
        </row>
        <row r="10923">
          <cell r="AU10923" t="str">
            <v>Xã Xuân Thượng</v>
          </cell>
        </row>
        <row r="10924">
          <cell r="AU10924" t="str">
            <v>Xã Xuân Thượng</v>
          </cell>
        </row>
        <row r="10925">
          <cell r="AU10925" t="str">
            <v>Xã Xuân Thủy</v>
          </cell>
        </row>
        <row r="10926">
          <cell r="AU10926" t="str">
            <v>Xã Xuân Thủy</v>
          </cell>
        </row>
        <row r="10927">
          <cell r="AU10927" t="str">
            <v>Xã Xuân Thủy</v>
          </cell>
        </row>
        <row r="10928">
          <cell r="AU10928" t="str">
            <v>Xã Xuân Tiến</v>
          </cell>
        </row>
        <row r="10929">
          <cell r="AU10929" t="str">
            <v>Xã Xuân Tiến</v>
          </cell>
        </row>
        <row r="10930">
          <cell r="AU10930" t="str">
            <v>Xã Xuân Tín</v>
          </cell>
        </row>
        <row r="10931">
          <cell r="AU10931" t="str">
            <v>Xã Xuân Tình</v>
          </cell>
        </row>
        <row r="10932">
          <cell r="AU10932" t="str">
            <v>Xã Xuân Trạch</v>
          </cell>
        </row>
        <row r="10933">
          <cell r="AU10933" t="str">
            <v>Xã Xuân Trúc</v>
          </cell>
        </row>
        <row r="10934">
          <cell r="AU10934" t="str">
            <v>Xã Xuân Trung</v>
          </cell>
        </row>
        <row r="10935">
          <cell r="AU10935" t="str">
            <v>Xã Xuân Trường</v>
          </cell>
        </row>
        <row r="10936">
          <cell r="AU10936" t="str">
            <v>Xã Xuân Trường</v>
          </cell>
        </row>
        <row r="10937">
          <cell r="AU10937" t="str">
            <v>Xã Xuân Trường</v>
          </cell>
        </row>
        <row r="10938">
          <cell r="AU10938" t="str">
            <v>Xã Xuân Trường</v>
          </cell>
        </row>
        <row r="10939">
          <cell r="AU10939" t="str">
            <v>Xã Xuân Trường</v>
          </cell>
        </row>
        <row r="10940">
          <cell r="AU10940" t="str">
            <v>Xã Xuân Tường</v>
          </cell>
        </row>
        <row r="10941">
          <cell r="AU10941" t="str">
            <v>Xã Xuân Vân</v>
          </cell>
        </row>
        <row r="10942">
          <cell r="AU10942" t="str">
            <v>Xã Xuân Viên</v>
          </cell>
        </row>
        <row r="10943">
          <cell r="AU10943" t="str">
            <v>Xã Xuân Viên</v>
          </cell>
        </row>
        <row r="10944">
          <cell r="AU10944" t="str">
            <v>Xã Xuân Vinh</v>
          </cell>
        </row>
        <row r="10945">
          <cell r="AU10945" t="str">
            <v>Xã Xuân Vinh</v>
          </cell>
        </row>
        <row r="10946">
          <cell r="AU10946" t="str">
            <v>Xã Xuân Yên</v>
          </cell>
        </row>
        <row r="10947">
          <cell r="AU10947" t="str">
            <v>Xã Xuân Yên</v>
          </cell>
        </row>
        <row r="10948">
          <cell r="AU10948" t="str">
            <v>Xã Xuất Hoá</v>
          </cell>
        </row>
        <row r="10949">
          <cell r="AU10949" t="str">
            <v>Xã Xuất Hóa</v>
          </cell>
        </row>
        <row r="10950">
          <cell r="AU10950" t="str">
            <v>Xã Xuất Lễ</v>
          </cell>
        </row>
        <row r="10951">
          <cell r="AU10951" t="str">
            <v>Xã Xương Giang</v>
          </cell>
        </row>
        <row r="10952">
          <cell r="AU10952" t="str">
            <v>Xã Xương Lâm</v>
          </cell>
        </row>
        <row r="10953">
          <cell r="AU10953" t="str">
            <v>Xã Xương Thịnh</v>
          </cell>
        </row>
        <row r="10954">
          <cell r="AU10954" t="str">
            <v>Xã Xuy Xá</v>
          </cell>
        </row>
        <row r="10955">
          <cell r="AU10955" t="str">
            <v>Xã Xuyên Mộc</v>
          </cell>
        </row>
        <row r="10956">
          <cell r="AU10956" t="str">
            <v>Xã Xy</v>
          </cell>
        </row>
        <row r="10957">
          <cell r="AU10957" t="str">
            <v>Xã Y Can</v>
          </cell>
        </row>
        <row r="10958">
          <cell r="AU10958" t="str">
            <v>Xã Y Sơn</v>
          </cell>
        </row>
        <row r="10959">
          <cell r="AU10959" t="str">
            <v>Xã Y Tịch</v>
          </cell>
        </row>
        <row r="10960">
          <cell r="AU10960" t="str">
            <v>Xã Y Tý</v>
          </cell>
        </row>
        <row r="10961">
          <cell r="AU10961" t="str">
            <v>Xã Ya Hội</v>
          </cell>
        </row>
        <row r="10962">
          <cell r="AU10962" t="str">
            <v>Xã Ya ly</v>
          </cell>
        </row>
        <row r="10963">
          <cell r="AU10963" t="str">
            <v>Xã Ya Ma</v>
          </cell>
        </row>
        <row r="10964">
          <cell r="AU10964" t="str">
            <v>Xã Ya Tăng</v>
          </cell>
        </row>
        <row r="10965">
          <cell r="AU10965" t="str">
            <v>Xã Ya Tờ Mốt</v>
          </cell>
        </row>
        <row r="10966">
          <cell r="AU10966" t="str">
            <v>Xã Ya Xiêr</v>
          </cell>
        </row>
        <row r="10967">
          <cell r="AU10967" t="str">
            <v>Xã Yang Bắc</v>
          </cell>
        </row>
        <row r="10968">
          <cell r="AU10968" t="str">
            <v>Xã Yang Mao</v>
          </cell>
        </row>
        <row r="10969">
          <cell r="AU10969" t="str">
            <v>Xã Yang Nam</v>
          </cell>
        </row>
        <row r="10970">
          <cell r="AU10970" t="str">
            <v>Xã Yang Reh</v>
          </cell>
        </row>
        <row r="10971">
          <cell r="AU10971" t="str">
            <v>Xã Yang Tao</v>
          </cell>
        </row>
        <row r="10972">
          <cell r="AU10972" t="str">
            <v>Xã Yang Trung</v>
          </cell>
        </row>
        <row r="10973">
          <cell r="AU10973" t="str">
            <v>Xã Yên Bắc</v>
          </cell>
        </row>
        <row r="10974">
          <cell r="AU10974" t="str">
            <v>Xã Yên Bái</v>
          </cell>
        </row>
        <row r="10975">
          <cell r="AU10975" t="str">
            <v>Xã Yên Bài</v>
          </cell>
        </row>
        <row r="10976">
          <cell r="AU10976" t="str">
            <v>Xã Yên Bằng</v>
          </cell>
        </row>
        <row r="10977">
          <cell r="AU10977" t="str">
            <v>Xã Yên Bình</v>
          </cell>
        </row>
        <row r="10978">
          <cell r="AU10978" t="str">
            <v>Xã Yên Bình</v>
          </cell>
        </row>
        <row r="10979">
          <cell r="AU10979" t="str">
            <v>Xã Yên Bình</v>
          </cell>
        </row>
        <row r="10980">
          <cell r="AU10980" t="str">
            <v>Xã Yên Bình</v>
          </cell>
        </row>
        <row r="10981">
          <cell r="AU10981" t="str">
            <v>Xã Yên Bình</v>
          </cell>
        </row>
        <row r="10982">
          <cell r="AU10982" t="str">
            <v>Xã Yên Bình</v>
          </cell>
        </row>
        <row r="10983">
          <cell r="AU10983" t="str">
            <v>Xã Yên Bình</v>
          </cell>
        </row>
        <row r="10984">
          <cell r="AU10984" t="str">
            <v>Xã Yên Bồng</v>
          </cell>
        </row>
        <row r="10985">
          <cell r="AU10985" t="str">
            <v>Xã Yên Chính</v>
          </cell>
        </row>
        <row r="10986">
          <cell r="AU10986" t="str">
            <v>Xã Yên Cư</v>
          </cell>
        </row>
        <row r="10987">
          <cell r="AU10987" t="str">
            <v>Xã Yên Cường</v>
          </cell>
        </row>
        <row r="10988">
          <cell r="AU10988" t="str">
            <v>Xã Yên Cường</v>
          </cell>
        </row>
        <row r="10989">
          <cell r="AU10989" t="str">
            <v>Xã Yên Đĩnh</v>
          </cell>
        </row>
        <row r="10990">
          <cell r="AU10990" t="str">
            <v>Xã Yên Định</v>
          </cell>
        </row>
        <row r="10991">
          <cell r="AU10991" t="str">
            <v>Xã Yên Định</v>
          </cell>
        </row>
        <row r="10992">
          <cell r="AU10992" t="str">
            <v>Xã Yên Đổ</v>
          </cell>
        </row>
        <row r="10993">
          <cell r="AU10993" t="str">
            <v>Xã Yên Đồng</v>
          </cell>
        </row>
        <row r="10994">
          <cell r="AU10994" t="str">
            <v>Xã Yên Đồng</v>
          </cell>
        </row>
        <row r="10995">
          <cell r="AU10995" t="str">
            <v>Xã Yên Đồng</v>
          </cell>
        </row>
        <row r="10996">
          <cell r="AU10996" t="str">
            <v>Xã Yên Đức</v>
          </cell>
        </row>
        <row r="10997">
          <cell r="AU10997" t="str">
            <v>Xã Yên Dương</v>
          </cell>
        </row>
        <row r="10998">
          <cell r="AU10998" t="str">
            <v>Xã Yên Dương</v>
          </cell>
        </row>
        <row r="10999">
          <cell r="AU10999" t="str">
            <v>Xã Yên Dưỡng</v>
          </cell>
        </row>
        <row r="11000">
          <cell r="AU11000" t="str">
            <v>Xã Yến Dương</v>
          </cell>
        </row>
        <row r="11001">
          <cell r="AU11001" t="str">
            <v>Xã Yên Giả</v>
          </cell>
        </row>
        <row r="11002">
          <cell r="AU11002" t="str">
            <v>Xã Yên Giang</v>
          </cell>
        </row>
        <row r="11003">
          <cell r="AU11003" t="str">
            <v>Xã Yên Giang</v>
          </cell>
        </row>
        <row r="11004">
          <cell r="AU11004" t="str">
            <v>Xã Yên Hà</v>
          </cell>
        </row>
        <row r="11005">
          <cell r="AU11005" t="str">
            <v>Xã Yên Hải</v>
          </cell>
        </row>
        <row r="11006">
          <cell r="AU11006" t="str">
            <v>Xã Yên Hân</v>
          </cell>
        </row>
        <row r="11007">
          <cell r="AU11007" t="str">
            <v>Xã Yên Hồ</v>
          </cell>
        </row>
        <row r="11008">
          <cell r="AU11008" t="str">
            <v>Xã Yên Hoa</v>
          </cell>
        </row>
        <row r="11009">
          <cell r="AU11009" t="str">
            <v>Xã Yên Hóa</v>
          </cell>
        </row>
        <row r="11010">
          <cell r="AU11010" t="str">
            <v>Xã Yên Hòa</v>
          </cell>
        </row>
        <row r="11011">
          <cell r="AU11011" t="str">
            <v>Xã Yên Hòa</v>
          </cell>
        </row>
        <row r="11012">
          <cell r="AU11012" t="str">
            <v>Xã Yên Hòa</v>
          </cell>
        </row>
        <row r="11013">
          <cell r="AU11013" t="str">
            <v>Xã Yên Hòa</v>
          </cell>
        </row>
        <row r="11014">
          <cell r="AU11014" t="str">
            <v>Xã Yên Hồng</v>
          </cell>
        </row>
        <row r="11015">
          <cell r="AU11015" t="str">
            <v>Xã Yên Hợp</v>
          </cell>
        </row>
        <row r="11016">
          <cell r="AU11016" t="str">
            <v>Xã Yên Hợp</v>
          </cell>
        </row>
        <row r="11017">
          <cell r="AU11017" t="str">
            <v>Xã Yên Hùng</v>
          </cell>
        </row>
        <row r="11018">
          <cell r="AU11018" t="str">
            <v>Xã Yên Hưng</v>
          </cell>
        </row>
        <row r="11019">
          <cell r="AU11019" t="str">
            <v>Xã Yên Hưng</v>
          </cell>
        </row>
        <row r="11020">
          <cell r="AU11020" t="str">
            <v>Xã Yên Hưng</v>
          </cell>
        </row>
        <row r="11021">
          <cell r="AU11021" t="str">
            <v>Xã Yên Hưng</v>
          </cell>
        </row>
        <row r="11022">
          <cell r="AU11022" t="str">
            <v>Xã Yên Khang</v>
          </cell>
        </row>
        <row r="11023">
          <cell r="AU11023" t="str">
            <v>Xã Yên Khánh</v>
          </cell>
        </row>
        <row r="11024">
          <cell r="AU11024" t="str">
            <v>Xã Yên Khê</v>
          </cell>
        </row>
        <row r="11025">
          <cell r="AU11025" t="str">
            <v>Xã Yển Khê</v>
          </cell>
        </row>
        <row r="11026">
          <cell r="AU11026" t="str">
            <v>Xã Yên Khoái</v>
          </cell>
        </row>
        <row r="11027">
          <cell r="AU11027" t="str">
            <v>Xã Yên Khương</v>
          </cell>
        </row>
        <row r="11028">
          <cell r="AU11028" t="str">
            <v>Xã Yên Kiện</v>
          </cell>
        </row>
        <row r="11029">
          <cell r="AU11029" t="str">
            <v>Xã Yên Kỳ</v>
          </cell>
        </row>
        <row r="11030">
          <cell r="AU11030" t="str">
            <v>Xã Yên Lạc</v>
          </cell>
        </row>
        <row r="11031">
          <cell r="AU11031" t="str">
            <v>Xã Yên Lạc</v>
          </cell>
        </row>
        <row r="11032">
          <cell r="AU11032" t="str">
            <v>Xã Yên Lạc</v>
          </cell>
        </row>
        <row r="11033">
          <cell r="AU11033" t="str">
            <v>Xã Yên Lạc</v>
          </cell>
        </row>
        <row r="11034">
          <cell r="AU11034" t="str">
            <v>Xã Yên Lạc</v>
          </cell>
        </row>
        <row r="11035">
          <cell r="AU11035" t="str">
            <v>Xã Yên Lâm</v>
          </cell>
        </row>
        <row r="11036">
          <cell r="AU11036" t="str">
            <v>Xã Yên Lâm</v>
          </cell>
        </row>
        <row r="11037">
          <cell r="AU11037" t="str">
            <v>Xã Yên Lâm</v>
          </cell>
        </row>
        <row r="11038">
          <cell r="AU11038" t="str">
            <v>Xã Yên Lãng</v>
          </cell>
        </row>
        <row r="11039">
          <cell r="AU11039" t="str">
            <v>Xã Yên Lãng</v>
          </cell>
        </row>
        <row r="11040">
          <cell r="AU11040" t="str">
            <v>Xã Yên Lập</v>
          </cell>
        </row>
        <row r="11041">
          <cell r="AU11041" t="str">
            <v>Xã Yên Lập</v>
          </cell>
        </row>
        <row r="11042">
          <cell r="AU11042" t="str">
            <v>Xã Yên Lập</v>
          </cell>
        </row>
        <row r="11043">
          <cell r="AU11043" t="str">
            <v>Xã Yên Lễ</v>
          </cell>
        </row>
        <row r="11044">
          <cell r="AU11044" t="str">
            <v>Xã Yên Lỗ</v>
          </cell>
        </row>
        <row r="11045">
          <cell r="AU11045" t="str">
            <v>Xã Yên Lộc</v>
          </cell>
        </row>
        <row r="11046">
          <cell r="AU11046" t="str">
            <v>Xã Yên Lộc</v>
          </cell>
        </row>
        <row r="11047">
          <cell r="AU11047" t="str">
            <v>Xã Yên Lộc</v>
          </cell>
        </row>
        <row r="11048">
          <cell r="AU11048" t="str">
            <v>Xã Yên Lợi</v>
          </cell>
        </row>
        <row r="11049">
          <cell r="AU11049" t="str">
            <v>Xã Yên Lư</v>
          </cell>
        </row>
        <row r="11050">
          <cell r="AU11050" t="str">
            <v>Xã Yên Luật</v>
          </cell>
        </row>
        <row r="11051">
          <cell r="AU11051" t="str">
            <v>Xã Yên Luông</v>
          </cell>
        </row>
        <row r="11052">
          <cell r="AU11052" t="str">
            <v>Xã Yên Lương</v>
          </cell>
        </row>
        <row r="11053">
          <cell r="AU11053" t="str">
            <v>Xã Yên Lương</v>
          </cell>
        </row>
        <row r="11054">
          <cell r="AU11054" t="str">
            <v>Xã Yên Mạc</v>
          </cell>
        </row>
        <row r="11055">
          <cell r="AU11055" t="str">
            <v>Xã Yến Mao</v>
          </cell>
        </row>
        <row r="11056">
          <cell r="AU11056" t="str">
            <v>Xã Yên Mật</v>
          </cell>
        </row>
        <row r="11057">
          <cell r="AU11057" t="str">
            <v>Xã Yên Minh</v>
          </cell>
        </row>
        <row r="11058">
          <cell r="AU11058" t="str">
            <v>Xã Yên Mông</v>
          </cell>
        </row>
        <row r="11059">
          <cell r="AU11059" t="str">
            <v>Xã Yên Mỹ</v>
          </cell>
        </row>
        <row r="11060">
          <cell r="AU11060" t="str">
            <v>Xã Yên Mỹ</v>
          </cell>
        </row>
        <row r="11061">
          <cell r="AU11061" t="str">
            <v>Xã Yên Mỹ</v>
          </cell>
        </row>
        <row r="11062">
          <cell r="AU11062" t="str">
            <v>Xã Yên Mỹ</v>
          </cell>
        </row>
        <row r="11063">
          <cell r="AU11063" t="str">
            <v>Xã Yên Mỹ</v>
          </cell>
        </row>
        <row r="11064">
          <cell r="AU11064" t="str">
            <v>Xã Yên Mỹ</v>
          </cell>
        </row>
        <row r="11065">
          <cell r="AU11065" t="str">
            <v>Xã Yên Na</v>
          </cell>
        </row>
        <row r="11066">
          <cell r="AU11066" t="str">
            <v>Xã Yên Nam</v>
          </cell>
        </row>
        <row r="11067">
          <cell r="AU11067" t="str">
            <v>Xã Yên Nghĩa</v>
          </cell>
        </row>
        <row r="11068">
          <cell r="AU11068" t="str">
            <v>Xã Yên Nghĩa</v>
          </cell>
        </row>
        <row r="11069">
          <cell r="AU11069" t="str">
            <v>Xã Yên Nghiệp</v>
          </cell>
        </row>
        <row r="11070">
          <cell r="AU11070" t="str">
            <v>Xã Yên Nguyên</v>
          </cell>
        </row>
        <row r="11071">
          <cell r="AU11071" t="str">
            <v>Xã Yên Nhân</v>
          </cell>
        </row>
        <row r="11072">
          <cell r="AU11072" t="str">
            <v>Xã Yên Nhân</v>
          </cell>
        </row>
        <row r="11073">
          <cell r="AU11073" t="str">
            <v>Xã Yên Nhân</v>
          </cell>
        </row>
        <row r="11074">
          <cell r="AU11074" t="str">
            <v>Xã Yên Nhuận</v>
          </cell>
        </row>
        <row r="11075">
          <cell r="AU11075" t="str">
            <v>Xã Yên Ninh</v>
          </cell>
        </row>
        <row r="11076">
          <cell r="AU11076" t="str">
            <v>Xã Yên Ninh</v>
          </cell>
        </row>
        <row r="11077">
          <cell r="AU11077" t="str">
            <v>Xã Yên Ninh</v>
          </cell>
        </row>
        <row r="11078">
          <cell r="AU11078" t="str">
            <v>Xã Yên Nội</v>
          </cell>
        </row>
        <row r="11079">
          <cell r="AU11079" t="str">
            <v>Xã Yên Phong</v>
          </cell>
        </row>
        <row r="11080">
          <cell r="AU11080" t="str">
            <v>Xã Yên Phong</v>
          </cell>
        </row>
        <row r="11081">
          <cell r="AU11081" t="str">
            <v>Xã Yên Phong</v>
          </cell>
        </row>
        <row r="11082">
          <cell r="AU11082" t="str">
            <v>Xã Yên Phong</v>
          </cell>
        </row>
        <row r="11083">
          <cell r="AU11083" t="str">
            <v>Xã Yên Phú</v>
          </cell>
        </row>
        <row r="11084">
          <cell r="AU11084" t="str">
            <v>Xã Yên Phú</v>
          </cell>
        </row>
        <row r="11085">
          <cell r="AU11085" t="str">
            <v>Xã Yên Phú</v>
          </cell>
        </row>
        <row r="11086">
          <cell r="AU11086" t="str">
            <v>Xã Yên Phú</v>
          </cell>
        </row>
        <row r="11087">
          <cell r="AU11087" t="str">
            <v>Xã Yên Phú</v>
          </cell>
        </row>
        <row r="11088">
          <cell r="AU11088" t="str">
            <v>Xã Yên Phú</v>
          </cell>
        </row>
        <row r="11089">
          <cell r="AU11089" t="str">
            <v>Xã Yên Phú</v>
          </cell>
        </row>
        <row r="11090">
          <cell r="AU11090" t="str">
            <v>Xã Yên Phụ</v>
          </cell>
        </row>
        <row r="11091">
          <cell r="AU11091" t="str">
            <v>Xã Yên Phúc</v>
          </cell>
        </row>
        <row r="11092">
          <cell r="AU11092" t="str">
            <v>Xã Yên Phúc</v>
          </cell>
        </row>
        <row r="11093">
          <cell r="AU11093" t="str">
            <v>Xã Yên Phương</v>
          </cell>
        </row>
        <row r="11094">
          <cell r="AU11094" t="str">
            <v>Xã Yên Phương</v>
          </cell>
        </row>
        <row r="11095">
          <cell r="AU11095" t="str">
            <v>Xã Yên Quang</v>
          </cell>
        </row>
        <row r="11096">
          <cell r="AU11096" t="str">
            <v>Xã Yên Quang</v>
          </cell>
        </row>
        <row r="11097">
          <cell r="AU11097" t="str">
            <v>Xã Yên Quang</v>
          </cell>
        </row>
        <row r="11098">
          <cell r="AU11098" t="str">
            <v>Xã Yên Sở</v>
          </cell>
        </row>
        <row r="11099">
          <cell r="AU11099" t="str">
            <v>Xã Yên Sơn</v>
          </cell>
        </row>
        <row r="11100">
          <cell r="AU11100" t="str">
            <v>Xã Yên Sơn</v>
          </cell>
        </row>
        <row r="11101">
          <cell r="AU11101" t="str">
            <v>Xã Yên Sơn</v>
          </cell>
        </row>
        <row r="11102">
          <cell r="AU11102" t="str">
            <v>Xã Yên Sơn</v>
          </cell>
        </row>
        <row r="11103">
          <cell r="AU11103" t="str">
            <v>Xã Yên Sơn</v>
          </cell>
        </row>
        <row r="11104">
          <cell r="AU11104" t="str">
            <v>Xã Yên Sơn</v>
          </cell>
        </row>
        <row r="11105">
          <cell r="AU11105" t="str">
            <v>Xã Yên Sơn</v>
          </cell>
        </row>
        <row r="11106">
          <cell r="AU11106" t="str">
            <v>Xã Yên Sơn</v>
          </cell>
        </row>
        <row r="11107">
          <cell r="AU11107" t="str">
            <v>Xã Yên Sơn</v>
          </cell>
        </row>
        <row r="11108">
          <cell r="AU11108" t="str">
            <v>Xã Yên Tâm</v>
          </cell>
        </row>
        <row r="11109">
          <cell r="AU11109" t="str">
            <v>Xã Yên Tân</v>
          </cell>
        </row>
        <row r="11110">
          <cell r="AU11110" t="str">
            <v>Xã Yên Tập</v>
          </cell>
        </row>
        <row r="11111">
          <cell r="AU11111" t="str">
            <v>Xã Yên Thạch</v>
          </cell>
        </row>
        <row r="11112">
          <cell r="AU11112" t="str">
            <v>Xã Yên Thái</v>
          </cell>
        </row>
        <row r="11113">
          <cell r="AU11113" t="str">
            <v>Xã Yên Thái</v>
          </cell>
        </row>
        <row r="11114">
          <cell r="AU11114" t="str">
            <v>Xã Yên Thái</v>
          </cell>
        </row>
        <row r="11115">
          <cell r="AU11115" t="str">
            <v>Xã Yên Than</v>
          </cell>
        </row>
        <row r="11116">
          <cell r="AU11116" t="str">
            <v>Xã Yên Thắng</v>
          </cell>
        </row>
        <row r="11117">
          <cell r="AU11117" t="str">
            <v>Xã Yên Thắng</v>
          </cell>
        </row>
        <row r="11118">
          <cell r="AU11118" t="str">
            <v>Xã Yên Thắng</v>
          </cell>
        </row>
        <row r="11119">
          <cell r="AU11119" t="str">
            <v>Xã Yên Thắng</v>
          </cell>
        </row>
        <row r="11120">
          <cell r="AU11120" t="str">
            <v>Xã Yên Thắng</v>
          </cell>
        </row>
        <row r="11121">
          <cell r="AU11121" t="str">
            <v>Xã Yên Thành</v>
          </cell>
        </row>
        <row r="11122">
          <cell r="AU11122" t="str">
            <v>Xã Yên Thành</v>
          </cell>
        </row>
        <row r="11123">
          <cell r="AU11123" t="str">
            <v>Xã Yên Thành</v>
          </cell>
        </row>
        <row r="11124">
          <cell r="AU11124" t="str">
            <v>Xã Yên Thành</v>
          </cell>
        </row>
        <row r="11125">
          <cell r="AU11125" t="str">
            <v>Xã Yên Thịnh</v>
          </cell>
        </row>
        <row r="11126">
          <cell r="AU11126" t="str">
            <v>Xã Yên Thịnh</v>
          </cell>
        </row>
        <row r="11127">
          <cell r="AU11127" t="str">
            <v>Xã Yên Thịnh</v>
          </cell>
        </row>
        <row r="11128">
          <cell r="AU11128" t="str">
            <v>Xã Yên Thổ</v>
          </cell>
        </row>
        <row r="11129">
          <cell r="AU11129" t="str">
            <v>Xã Yên Thọ</v>
          </cell>
        </row>
        <row r="11130">
          <cell r="AU11130" t="str">
            <v>Xã Yên Thọ</v>
          </cell>
        </row>
        <row r="11131">
          <cell r="AU11131" t="str">
            <v>Xã Yên Thọ</v>
          </cell>
        </row>
        <row r="11132">
          <cell r="AU11132" t="str">
            <v>Xã Yên Thọ</v>
          </cell>
        </row>
        <row r="11133">
          <cell r="AU11133" t="str">
            <v>Xã Yên Thuận</v>
          </cell>
        </row>
        <row r="11134">
          <cell r="AU11134" t="str">
            <v>Xã Yên Thường</v>
          </cell>
        </row>
        <row r="11135">
          <cell r="AU11135" t="str">
            <v>Xã Yên Thượng</v>
          </cell>
        </row>
        <row r="11136">
          <cell r="AU11136" t="str">
            <v>Xã Yên Thượng</v>
          </cell>
        </row>
        <row r="11137">
          <cell r="AU11137" t="str">
            <v>Xã Yên Tiến</v>
          </cell>
        </row>
        <row r="11138">
          <cell r="AU11138" t="str">
            <v>Xã Yên Tĩnh</v>
          </cell>
        </row>
        <row r="11139">
          <cell r="AU11139" t="str">
            <v>Xã Yên Trạch</v>
          </cell>
        </row>
        <row r="11140">
          <cell r="AU11140" t="str">
            <v>Xã Yên Trạch</v>
          </cell>
        </row>
        <row r="11141">
          <cell r="AU11141" t="str">
            <v>Xã Yên Trị</v>
          </cell>
        </row>
        <row r="11142">
          <cell r="AU11142" t="str">
            <v>Xã Yên Trị</v>
          </cell>
        </row>
        <row r="11143">
          <cell r="AU11143" t="str">
            <v>Xã Yên Trung</v>
          </cell>
        </row>
        <row r="11144">
          <cell r="AU11144" t="str">
            <v>Xã Yên Trung</v>
          </cell>
        </row>
        <row r="11145">
          <cell r="AU11145" t="str">
            <v>Xã Yên Trung</v>
          </cell>
        </row>
        <row r="11146">
          <cell r="AU11146" t="str">
            <v>Xã Yên Trung</v>
          </cell>
        </row>
        <row r="11147">
          <cell r="AU11147" t="str">
            <v>Xã Yên Trường</v>
          </cell>
        </row>
        <row r="11148">
          <cell r="AU11148" t="str">
            <v>Xã Yên Từ</v>
          </cell>
        </row>
        <row r="11149">
          <cell r="AU11149" t="str">
            <v>Xã Yên Viên</v>
          </cell>
        </row>
        <row r="11150">
          <cell r="AU11150" t="str">
            <v>Xã Yên Vượng</v>
          </cell>
        </row>
        <row r="11151">
          <cell r="AU11151" t="str">
            <v>Xã Yên Xá</v>
          </cell>
        </row>
        <row r="11152">
          <cell r="AU11152" t="str">
            <v>Xã Yết Kiêu</v>
          </cell>
        </row>
        <row r="11153">
          <cell r="AU11153" t="str">
            <v>Xã Za Hung</v>
          </cell>
        </row>
        <row r="11154">
          <cell r="AU11154" t="str">
            <v>Xã Zế Su Phình</v>
          </cell>
        </row>
        <row r="11155">
          <cell r="AU11155" t="str">
            <v>Xã Zơ Ngây</v>
          </cell>
        </row>
        <row r="11156">
          <cell r="AU11156" t="str">
            <v>Xã Zuôich</v>
          </cell>
        </row>
        <row r="11157">
          <cell r="AU11157" t="str">
            <v>Xó Cư Sang</v>
          </cell>
        </row>
        <row r="11158">
          <cell r="AU11158" t="str">
            <v>Phường Cầu Diễn</v>
          </cell>
        </row>
        <row r="11159">
          <cell r="AU11159" t="str">
            <v xml:space="preserve">Phường Cổ Nhuế 1 </v>
          </cell>
        </row>
        <row r="11160">
          <cell r="AU11160" t="str">
            <v xml:space="preserve">Phường Cổ Nhuế 2 </v>
          </cell>
        </row>
        <row r="11161">
          <cell r="AU11161" t="str">
            <v>Phường Đại Mỗ</v>
          </cell>
        </row>
        <row r="11162">
          <cell r="AU11162" t="str">
            <v>Phường Đông Ngạc</v>
          </cell>
        </row>
        <row r="11163">
          <cell r="AU11163" t="str">
            <v>Phường Đức Thắng</v>
          </cell>
        </row>
        <row r="11164">
          <cell r="AU11164" t="str">
            <v>Phường Liên Mạc</v>
          </cell>
        </row>
        <row r="11165">
          <cell r="AU11165" t="str">
            <v xml:space="preserve">Phường Mễ Trì </v>
          </cell>
        </row>
        <row r="11166">
          <cell r="AU11166" t="str">
            <v>Phường Minh Khai</v>
          </cell>
        </row>
        <row r="11167">
          <cell r="AU11167" t="str">
            <v>Phường Mỹ Đình 1</v>
          </cell>
        </row>
        <row r="11168">
          <cell r="AU11168" t="str">
            <v>Phường Mỹ Đình 2</v>
          </cell>
        </row>
        <row r="11169">
          <cell r="AU11169" t="str">
            <v xml:space="preserve">Phường Phú Diễn </v>
          </cell>
        </row>
        <row r="11170">
          <cell r="AU11170" t="str">
            <v xml:space="preserve">Phường Phú Đô </v>
          </cell>
        </row>
        <row r="11171">
          <cell r="AU11171" t="str">
            <v>Phường Phúc Diễn</v>
          </cell>
        </row>
        <row r="11172">
          <cell r="AU11172" t="str">
            <v>Phường Phương Canh</v>
          </cell>
        </row>
        <row r="11173">
          <cell r="AU11173" t="str">
            <v>Phường Tây Mỗ</v>
          </cell>
        </row>
        <row r="11174">
          <cell r="AU11174" t="str">
            <v>Phường Tây Tựu</v>
          </cell>
        </row>
        <row r="11175">
          <cell r="AU11175" t="str">
            <v>Phường Thượng Cát</v>
          </cell>
        </row>
        <row r="11176">
          <cell r="AU11176" t="str">
            <v>Phường Thụy Phương</v>
          </cell>
        </row>
        <row r="11177">
          <cell r="AU11177" t="str">
            <v xml:space="preserve">Phường Trung Văn </v>
          </cell>
        </row>
        <row r="11178">
          <cell r="AU11178" t="str">
            <v>Phường Xuân Đỉnh</v>
          </cell>
        </row>
        <row r="11179">
          <cell r="AU11179" t="str">
            <v xml:space="preserve">Phường Xuân Phương </v>
          </cell>
        </row>
        <row r="11180">
          <cell r="AU11180" t="str">
            <v>Phường Xuân Tảo</v>
          </cell>
        </row>
        <row r="11181">
          <cell r="AU11181" t="str">
            <v>Xã Thái Sơn</v>
          </cell>
        </row>
      </sheetData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đêm - ngày"/>
      <sheetName val="ngay- dem"/>
      <sheetName val="Thang 1.2025"/>
      <sheetName val="Thang 02.2025"/>
      <sheetName val="Thang 03.2025"/>
      <sheetName val="Thang 04.2025"/>
      <sheetName val="Thang 05.2025"/>
      <sheetName val="Thang 06.2025"/>
      <sheetName val="Thang 07.2025"/>
      <sheetName val="Tinh trang di lam TV SX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9">
          <cell r="C9" t="str">
            <v>WW(HM)</v>
          </cell>
          <cell r="D9">
            <v>56.083333333333336</v>
          </cell>
          <cell r="E9">
            <v>39.375</v>
          </cell>
        </row>
        <row r="10">
          <cell r="C10" t="str">
            <v>HL Việt Nam</v>
          </cell>
          <cell r="D10">
            <v>42.666666666666664</v>
          </cell>
          <cell r="E10">
            <v>30.5</v>
          </cell>
        </row>
        <row r="11">
          <cell r="C11" t="str">
            <v>CIC</v>
          </cell>
          <cell r="D11">
            <v>25.958333333333332</v>
          </cell>
          <cell r="E11">
            <v>16.583333333333332</v>
          </cell>
        </row>
        <row r="12">
          <cell r="C12" t="str">
            <v>ATK</v>
          </cell>
          <cell r="D12">
            <v>5.875</v>
          </cell>
          <cell r="E12">
            <v>4.291666666666667</v>
          </cell>
        </row>
        <row r="13">
          <cell r="C13" t="str">
            <v>NetViet</v>
          </cell>
          <cell r="D13">
            <v>7.916666666666667</v>
          </cell>
          <cell r="E13">
            <v>5.583333333333333</v>
          </cell>
        </row>
        <row r="14">
          <cell r="C14" t="str">
            <v>Minh Đức</v>
          </cell>
          <cell r="D14">
            <v>17.375</v>
          </cell>
          <cell r="E14">
            <v>12.291666666666666</v>
          </cell>
        </row>
        <row r="15">
          <cell r="C15" t="str">
            <v>HLM</v>
          </cell>
          <cell r="D15">
            <v>19.166666666666668</v>
          </cell>
          <cell r="E15">
            <v>12.916666666666666</v>
          </cell>
        </row>
        <row r="16">
          <cell r="C16" t="str">
            <v>ATM</v>
          </cell>
          <cell r="D16">
            <v>13.583333333333334</v>
          </cell>
          <cell r="E16">
            <v>10.291666666666666</v>
          </cell>
        </row>
        <row r="17">
          <cell r="C17" t="str">
            <v>Nhat Minh</v>
          </cell>
          <cell r="D17">
            <v>1.2916666666666667</v>
          </cell>
          <cell r="E17">
            <v>0.95833333333333337</v>
          </cell>
        </row>
        <row r="18">
          <cell r="C18" t="str">
            <v>ABC</v>
          </cell>
          <cell r="D18">
            <v>1.5416666666666667</v>
          </cell>
          <cell r="E18">
            <v>0.83333333333333337</v>
          </cell>
        </row>
      </sheetData>
      <sheetData sheetId="7">
        <row r="9">
          <cell r="C9" t="str">
            <v>WW(HM)</v>
          </cell>
          <cell r="D9">
            <v>71.833333333333329</v>
          </cell>
          <cell r="E9">
            <v>46.208333333333336</v>
          </cell>
        </row>
        <row r="10">
          <cell r="C10" t="str">
            <v>HL Việt Nam</v>
          </cell>
          <cell r="D10">
            <v>55.375</v>
          </cell>
          <cell r="E10">
            <v>36.541666666666664</v>
          </cell>
        </row>
        <row r="11">
          <cell r="C11" t="str">
            <v>CIC</v>
          </cell>
          <cell r="D11">
            <v>36.375</v>
          </cell>
          <cell r="E11">
            <v>20.875</v>
          </cell>
        </row>
        <row r="12">
          <cell r="C12" t="str">
            <v>ATK</v>
          </cell>
          <cell r="D12">
            <v>28.625</v>
          </cell>
          <cell r="E12">
            <v>18.416666666666668</v>
          </cell>
        </row>
        <row r="13">
          <cell r="C13" t="str">
            <v>NetViet</v>
          </cell>
          <cell r="D13">
            <v>18.875</v>
          </cell>
          <cell r="E13">
            <v>12.375</v>
          </cell>
        </row>
        <row r="14">
          <cell r="C14" t="str">
            <v>Minh Đức</v>
          </cell>
          <cell r="D14">
            <v>15.416666666666666</v>
          </cell>
          <cell r="E14">
            <v>11</v>
          </cell>
        </row>
        <row r="15">
          <cell r="C15" t="str">
            <v>HLM</v>
          </cell>
          <cell r="D15">
            <v>24.166666666666668</v>
          </cell>
          <cell r="E15">
            <v>15.166666666666666</v>
          </cell>
        </row>
        <row r="16">
          <cell r="C16" t="str">
            <v>ATM</v>
          </cell>
          <cell r="D16">
            <v>12.25</v>
          </cell>
          <cell r="E16">
            <v>8.4583333333333339</v>
          </cell>
        </row>
        <row r="17">
          <cell r="C17" t="str">
            <v>Nhat Minh</v>
          </cell>
          <cell r="D17">
            <v>6.125</v>
          </cell>
          <cell r="E17">
            <v>5.375</v>
          </cell>
        </row>
        <row r="18">
          <cell r="C18" t="str">
            <v>ABC</v>
          </cell>
          <cell r="D18">
            <v>11.791666666666666</v>
          </cell>
          <cell r="E18">
            <v>6.75</v>
          </cell>
        </row>
      </sheetData>
      <sheetData sheetId="8">
        <row r="9">
          <cell r="C9" t="str">
            <v>WW(HM)</v>
          </cell>
          <cell r="D9">
            <v>126.54166666666667</v>
          </cell>
          <cell r="E9">
            <v>90.166666666666671</v>
          </cell>
          <cell r="F9">
            <v>0.7125452749423774</v>
          </cell>
          <cell r="G9">
            <v>77</v>
          </cell>
          <cell r="H9">
            <v>71</v>
          </cell>
        </row>
        <row r="10">
          <cell r="C10" t="str">
            <v>HL Việt Nam</v>
          </cell>
          <cell r="D10">
            <v>56.583333333333336</v>
          </cell>
          <cell r="E10">
            <v>38.583333333333336</v>
          </cell>
          <cell r="F10">
            <v>0.68188512518409428</v>
          </cell>
          <cell r="G10">
            <v>44</v>
          </cell>
          <cell r="H10">
            <v>34</v>
          </cell>
        </row>
        <row r="11">
          <cell r="C11" t="str">
            <v>CIC</v>
          </cell>
          <cell r="D11">
            <v>46.625</v>
          </cell>
          <cell r="E11">
            <v>33.958333333333336</v>
          </cell>
          <cell r="F11">
            <v>0.72832886505808758</v>
          </cell>
          <cell r="G11">
            <v>31</v>
          </cell>
          <cell r="H11">
            <v>25</v>
          </cell>
        </row>
        <row r="12">
          <cell r="C12" t="str">
            <v>ATK</v>
          </cell>
          <cell r="D12">
            <v>139.08333333333334</v>
          </cell>
          <cell r="E12">
            <v>99.75</v>
          </cell>
          <cell r="F12">
            <v>0.71719592570401436</v>
          </cell>
          <cell r="G12">
            <v>60</v>
          </cell>
          <cell r="H12">
            <v>52</v>
          </cell>
        </row>
        <row r="13">
          <cell r="C13" t="str">
            <v>NetViet</v>
          </cell>
          <cell r="D13">
            <v>19.375</v>
          </cell>
          <cell r="E13">
            <v>13.458333333333334</v>
          </cell>
          <cell r="F13">
            <v>0.69462365591397857</v>
          </cell>
          <cell r="G13">
            <v>25</v>
          </cell>
          <cell r="H13">
            <v>20</v>
          </cell>
        </row>
        <row r="14">
          <cell r="C14" t="str">
            <v>Minh Đức</v>
          </cell>
          <cell r="D14">
            <v>9.625</v>
          </cell>
          <cell r="E14">
            <v>7.625</v>
          </cell>
          <cell r="F14">
            <v>0.79220779220779225</v>
          </cell>
          <cell r="G14">
            <v>8</v>
          </cell>
          <cell r="H14">
            <v>8</v>
          </cell>
        </row>
        <row r="15">
          <cell r="C15" t="str">
            <v>HLM</v>
          </cell>
          <cell r="D15">
            <v>31.666666666666668</v>
          </cell>
          <cell r="E15">
            <v>21.5</v>
          </cell>
          <cell r="F15">
            <v>0.67894736842105263</v>
          </cell>
          <cell r="G15">
            <v>22</v>
          </cell>
          <cell r="H15">
            <v>17</v>
          </cell>
        </row>
        <row r="16">
          <cell r="C16" t="str">
            <v>ATM</v>
          </cell>
          <cell r="D16">
            <v>13.291666666666666</v>
          </cell>
          <cell r="E16">
            <v>9.4583333333333339</v>
          </cell>
          <cell r="F16">
            <v>0.71159874608150475</v>
          </cell>
          <cell r="G16">
            <v>13</v>
          </cell>
          <cell r="H16">
            <v>13</v>
          </cell>
        </row>
        <row r="17">
          <cell r="C17" t="str">
            <v>Nhat Minh</v>
          </cell>
          <cell r="D17">
            <v>1</v>
          </cell>
          <cell r="E17">
            <v>0.75</v>
          </cell>
          <cell r="F17">
            <v>0.75</v>
          </cell>
          <cell r="G17">
            <v>1</v>
          </cell>
          <cell r="H17">
            <v>1</v>
          </cell>
        </row>
        <row r="18">
          <cell r="C18" t="str">
            <v>ABC</v>
          </cell>
          <cell r="D18">
            <v>49.833333333333336</v>
          </cell>
          <cell r="E18">
            <v>35.666666666666664</v>
          </cell>
          <cell r="F18">
            <v>0.71571906354515047</v>
          </cell>
          <cell r="G18">
            <v>22</v>
          </cell>
          <cell r="H18">
            <v>18</v>
          </cell>
        </row>
        <row r="19">
          <cell r="C19" t="str">
            <v>WW(TT)</v>
          </cell>
          <cell r="D19">
            <v>26.875</v>
          </cell>
          <cell r="E19">
            <v>16.666666666666668</v>
          </cell>
          <cell r="F19">
            <v>0.62015503875968991</v>
          </cell>
          <cell r="G19">
            <v>11</v>
          </cell>
          <cell r="H19">
            <v>8</v>
          </cell>
        </row>
        <row r="20">
          <cell r="C20" t="str">
            <v>MAX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</sheetData>
      <sheetData sheetId="9"/>
      <sheetData sheetId="10" refreshError="1"/>
      <sheetData sheetId="11" refreshError="1"/>
      <sheetData sheetId="1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hun Nhun" refreshedDate="45794.742128240738" createdVersion="6" refreshedVersion="6" minRefreshableVersion="3" recordCount="128">
  <cacheSource type="worksheet">
    <worksheetSource ref="A1:J129" sheet="Sheet1"/>
  </cacheSource>
  <cacheFields count="10">
    <cacheField name="STT" numFmtId="0">
      <sharedItems containsString="0" containsBlank="1" containsNumber="1" containsInteger="1" minValue="1" maxValue="127" count="128">
        <m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</sharedItems>
    </cacheField>
    <cacheField name="ID Mới" numFmtId="0">
      <sharedItems containsBlank="1"/>
    </cacheField>
    <cacheField name="Name" numFmtId="0">
      <sharedItems containsBlank="1"/>
    </cacheField>
    <cacheField name="BP" numFmtId="0">
      <sharedItems containsBlank="1" count="4">
        <m/>
        <s v="P"/>
        <s v="M"/>
        <s v="Q"/>
      </sharedItems>
    </cacheField>
    <cacheField name="Main" numFmtId="0">
      <sharedItems containsBlank="1"/>
    </cacheField>
    <cacheField name="Start date" numFmtId="0">
      <sharedItems containsNonDate="0" containsDate="1" containsString="0" containsBlank="1" minDate="2024-01-02T00:00:00" maxDate="2025-05-17T00:00:00"/>
    </cacheField>
    <cacheField name="Ngày sinh" numFmtId="0">
      <sharedItems containsDate="1" containsBlank="1" containsMixedTypes="1" minDate="1972-05-08T00:00:00" maxDate="2007-04-30T00:00:00"/>
    </cacheField>
    <cacheField name="Tuổi" numFmtId="0">
      <sharedItems containsString="0" containsBlank="1" containsNumber="1" containsInteger="1" minValue="18" maxValue="53"/>
    </cacheField>
    <cacheField name="Giới tính" numFmtId="0">
      <sharedItems containsBlank="1"/>
    </cacheField>
    <cacheField name="Vendor" numFmtId="0">
      <sharedItems containsBlank="1" count="12">
        <m/>
        <s v="HM"/>
        <s v="HL"/>
        <s v="TM"/>
        <s v="HU"/>
        <s v="MD"/>
        <s v="IC"/>
        <s v="TK"/>
        <s v="NM"/>
        <s v="NE"/>
        <s v="BC"/>
        <s v="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8">
  <r>
    <x v="0"/>
    <m/>
    <m/>
    <x v="0"/>
    <m/>
    <m/>
    <m/>
    <m/>
    <m/>
    <x v="0"/>
  </r>
  <r>
    <x v="1"/>
    <s v="24011670HM"/>
    <s v="Hoàng Thị Dần"/>
    <x v="1"/>
    <s v="Main (D)"/>
    <d v="2024-01-02T00:00:00"/>
    <d v="1979-08-18T00:00:00"/>
    <n v="46"/>
    <s v="Nữ"/>
    <x v="1"/>
  </r>
  <r>
    <x v="2"/>
    <s v="24031685HL"/>
    <s v="Nguyễn Thị Ý"/>
    <x v="1"/>
    <s v="Main (D)"/>
    <d v="2024-03-19T00:00:00"/>
    <d v="1976-03-03T00:00:00"/>
    <n v="49"/>
    <s v="Nữ"/>
    <x v="2"/>
  </r>
  <r>
    <x v="3"/>
    <s v="24041878HM"/>
    <s v="Lưu Thị Chuyên"/>
    <x v="1"/>
    <s v="Main (D)"/>
    <d v="2024-04-22T00:00:00"/>
    <d v="1980-10-22T00:00:00"/>
    <n v="45"/>
    <s v="Nữ"/>
    <x v="1"/>
  </r>
  <r>
    <x v="4"/>
    <s v="24091257TM"/>
    <s v="Triệu Thị Loan"/>
    <x v="1"/>
    <s v="Main (D)"/>
    <d v="2024-09-30T00:00:00"/>
    <d v="1977-05-13T00:00:00"/>
    <n v="48"/>
    <s v="Nữ"/>
    <x v="3"/>
  </r>
  <r>
    <x v="5"/>
    <s v="24121321TM"/>
    <s v="Vi Thị Tuyển "/>
    <x v="1"/>
    <s v="Main (D)"/>
    <d v="2024-12-04T00:00:00"/>
    <d v="1980-09-12T00:00:00"/>
    <n v="45"/>
    <s v="Nữ "/>
    <x v="3"/>
  </r>
  <r>
    <x v="6"/>
    <s v="24120341HU"/>
    <s v="Trương Thị Nụ"/>
    <x v="1"/>
    <s v="Main (D)"/>
    <d v="2024-12-04T00:00:00"/>
    <d v="1982-11-12T00:00:00"/>
    <n v="43"/>
    <s v="Nữ"/>
    <x v="4"/>
  </r>
  <r>
    <x v="7"/>
    <s v="24121330TM"/>
    <s v="Thèn Thị Mai"/>
    <x v="1"/>
    <s v="Main (D)"/>
    <d v="2024-12-05T00:00:00"/>
    <d v="1998-06-22T00:00:00"/>
    <n v="27"/>
    <s v="Nữ"/>
    <x v="3"/>
  </r>
  <r>
    <x v="8"/>
    <s v="24120357HU"/>
    <s v="Dương Thị Liễu"/>
    <x v="1"/>
    <s v="Main (D)"/>
    <d v="2024-12-09T00:00:00"/>
    <d v="1983-06-20T00:00:00"/>
    <n v="42"/>
    <s v="Nữ"/>
    <x v="4"/>
  </r>
  <r>
    <x v="9"/>
    <s v="25022369HM"/>
    <s v="Linh Thị Nga"/>
    <x v="1"/>
    <s v="Main (D)"/>
    <d v="2025-02-03T00:00:00"/>
    <s v="22/04/1984"/>
    <n v="41"/>
    <s v="Nữ"/>
    <x v="1"/>
  </r>
  <r>
    <x v="10"/>
    <s v="25021362TM"/>
    <s v="Nguyễn Thị Hồng"/>
    <x v="1"/>
    <s v="Main (D)"/>
    <d v="2025-02-26T00:00:00"/>
    <d v="1980-08-21T00:00:00"/>
    <n v="45"/>
    <s v="Nữ "/>
    <x v="3"/>
  </r>
  <r>
    <x v="11"/>
    <s v="25020497HU"/>
    <s v="Ngô Thị Liên"/>
    <x v="1"/>
    <s v="Main (D)"/>
    <d v="2025-02-26T00:00:00"/>
    <d v="1986-04-09T00:00:00"/>
    <n v="39"/>
    <s v="Nữ"/>
    <x v="4"/>
  </r>
  <r>
    <x v="12"/>
    <s v="25032427HM"/>
    <s v="Bùi Thị Hồng"/>
    <x v="1"/>
    <s v="Main (D)"/>
    <d v="2025-03-03T00:00:00"/>
    <s v="29/05/1984"/>
    <n v="41"/>
    <s v="Nữ"/>
    <x v="1"/>
  </r>
  <r>
    <x v="13"/>
    <s v="25032130HL"/>
    <s v="Hoàng Văn Tài"/>
    <x v="1"/>
    <s v="Main (D)"/>
    <d v="2025-03-04T00:00:00"/>
    <s v="14/07/2006"/>
    <n v="19"/>
    <s v="Nam"/>
    <x v="2"/>
  </r>
  <r>
    <x v="14"/>
    <s v="25032457HM"/>
    <s v="Đinh Thị Hiền"/>
    <x v="1"/>
    <s v="Main (D)"/>
    <d v="2025-03-13T00:00:00"/>
    <s v="29/09/1979"/>
    <n v="46"/>
    <s v="Nữ"/>
    <x v="1"/>
  </r>
  <r>
    <x v="15"/>
    <s v="25030584HU"/>
    <s v="Nguyễn Thị Điệp"/>
    <x v="1"/>
    <s v="Main (D)"/>
    <d v="2025-03-14T00:00:00"/>
    <d v="1975-04-03T00:00:00"/>
    <n v="50"/>
    <s v="Nữ"/>
    <x v="4"/>
  </r>
  <r>
    <x v="16"/>
    <s v="25030459MD"/>
    <s v="Trần Thị Mạnh "/>
    <x v="1"/>
    <s v="Main (D)"/>
    <d v="2025-03-20T00:00:00"/>
    <d v="1976-10-26T00:00:00"/>
    <n v="49"/>
    <s v="Nữ"/>
    <x v="5"/>
  </r>
  <r>
    <x v="17"/>
    <s v="25030460MD"/>
    <s v="Trần Thị Tiếp"/>
    <x v="1"/>
    <s v="Main (D)"/>
    <d v="2025-03-20T00:00:00"/>
    <d v="1978-10-22T00:00:00"/>
    <n v="47"/>
    <s v="Nữ"/>
    <x v="5"/>
  </r>
  <r>
    <x v="18"/>
    <s v="25030466MD"/>
    <s v="Bế Thị Xinh"/>
    <x v="1"/>
    <s v="Main (D)"/>
    <d v="2025-03-22T00:00:00"/>
    <d v="1972-05-08T00:00:00"/>
    <n v="53"/>
    <s v="Nữ"/>
    <x v="5"/>
  </r>
  <r>
    <x v="19"/>
    <s v="25030472MD"/>
    <s v="Nông Thị Hồng"/>
    <x v="1"/>
    <s v="Main (D)"/>
    <d v="2025-03-24T00:00:00"/>
    <d v="1974-05-01T00:00:00"/>
    <n v="51"/>
    <s v="Nữ"/>
    <x v="5"/>
  </r>
  <r>
    <x v="20"/>
    <s v="25032497HM"/>
    <s v="Nguyễn Đức Minh"/>
    <x v="1"/>
    <s v="Main (D)"/>
    <d v="2025-03-24T00:00:00"/>
    <d v="2007-04-29T00:00:00"/>
    <n v="18"/>
    <s v="Nam"/>
    <x v="1"/>
  </r>
  <r>
    <x v="21"/>
    <s v="25032167HL"/>
    <s v="Chu Đức Tranh"/>
    <x v="1"/>
    <s v="Main (D)"/>
    <d v="2025-03-26T00:00:00"/>
    <s v="18/10/2006"/>
    <n v="19"/>
    <s v="Nam"/>
    <x v="2"/>
  </r>
  <r>
    <x v="22"/>
    <s v="25030638HU"/>
    <s v="Ngô Thị  Hương"/>
    <x v="1"/>
    <s v="Main (D)"/>
    <d v="2025-03-27T00:00:00"/>
    <d v="1975-08-28T00:00:00"/>
    <n v="50"/>
    <s v="Nữ"/>
    <x v="4"/>
  </r>
  <r>
    <x v="23"/>
    <s v="25040492MD"/>
    <s v="Lý Thị Thẹo"/>
    <x v="1"/>
    <s v="Main (D)"/>
    <d v="2025-04-02T00:00:00"/>
    <d v="1976-03-16T00:00:00"/>
    <n v="49"/>
    <s v="Nữ"/>
    <x v="5"/>
  </r>
  <r>
    <x v="24"/>
    <s v="25040614IC"/>
    <s v="Hoàng Thị Hiền"/>
    <x v="1"/>
    <s v="Main (D)"/>
    <d v="2025-04-10T00:00:00"/>
    <d v="1997-09-05T00:00:00"/>
    <n v="28"/>
    <s v="Nữ"/>
    <x v="6"/>
  </r>
  <r>
    <x v="25"/>
    <s v="25040118TK"/>
    <s v="Nguyễn Thị Tuất"/>
    <x v="1"/>
    <s v="Main (D)"/>
    <d v="2025-04-19T00:00:00"/>
    <d v="1979-08-07T00:00:00"/>
    <n v="46"/>
    <s v="Nữ"/>
    <x v="7"/>
  </r>
  <r>
    <x v="26"/>
    <s v="25040726HU"/>
    <s v="Nguyễn Thị Mây"/>
    <x v="1"/>
    <s v="Main (D)"/>
    <d v="2025-04-21T00:00:00"/>
    <s v="21/11/2004"/>
    <n v="21"/>
    <s v="Nữ"/>
    <x v="4"/>
  </r>
  <r>
    <x v="27"/>
    <s v="25042593HM"/>
    <s v="Hà Ngọc Lệ"/>
    <x v="2"/>
    <s v="Main (D)"/>
    <d v="2025-04-21T00:00:00"/>
    <d v="2006-08-11T00:00:00"/>
    <n v="19"/>
    <s v="Nữ"/>
    <x v="1"/>
  </r>
  <r>
    <x v="28"/>
    <s v="25040503MD"/>
    <s v="Hoàng Thị Thắng"/>
    <x v="1"/>
    <s v="Main (D)"/>
    <d v="2025-04-25T00:00:00"/>
    <m/>
    <m/>
    <s v="Nữ"/>
    <x v="5"/>
  </r>
  <r>
    <x v="29"/>
    <s v="25040754HU"/>
    <s v="Chu Thị Phương"/>
    <x v="1"/>
    <s v="Main (D)"/>
    <d v="2025-04-25T00:00:00"/>
    <m/>
    <m/>
    <s v="Nữ"/>
    <x v="4"/>
  </r>
  <r>
    <x v="30"/>
    <s v="25040755HU"/>
    <s v="Lường Thị Nụ"/>
    <x v="1"/>
    <s v="Main (D)"/>
    <d v="2025-04-25T00:00:00"/>
    <m/>
    <m/>
    <s v="Nữ"/>
    <x v="4"/>
  </r>
  <r>
    <x v="31"/>
    <s v="25040756HU"/>
    <s v="Lường Thị Tám"/>
    <x v="1"/>
    <s v="Main (D)"/>
    <d v="2025-04-25T00:00:00"/>
    <m/>
    <m/>
    <s v="Nữ"/>
    <x v="4"/>
  </r>
  <r>
    <x v="32"/>
    <s v="25050045NM"/>
    <s v="Dương Thị Thiết "/>
    <x v="1"/>
    <s v="Main (D)"/>
    <d v="2025-05-02T00:00:00"/>
    <m/>
    <m/>
    <m/>
    <x v="8"/>
  </r>
  <r>
    <x v="33"/>
    <s v="25050046NM"/>
    <s v="Nguyễn Thị Linh "/>
    <x v="1"/>
    <s v="Main (D)"/>
    <d v="2025-05-02T00:00:00"/>
    <m/>
    <m/>
    <m/>
    <x v="8"/>
  </r>
  <r>
    <x v="34"/>
    <s v="25050048NM"/>
    <s v="Nguyễn Thị Như Quỳnh"/>
    <x v="1"/>
    <s v="Main (D)"/>
    <d v="2025-05-02T00:00:00"/>
    <m/>
    <m/>
    <m/>
    <x v="8"/>
  </r>
  <r>
    <x v="35"/>
    <s v="25050049NM"/>
    <s v="Nguyễn Thị Minh Thu "/>
    <x v="1"/>
    <s v="Main (D)"/>
    <d v="2025-05-02T00:00:00"/>
    <m/>
    <m/>
    <m/>
    <x v="8"/>
  </r>
  <r>
    <x v="36"/>
    <s v="25050050NM"/>
    <s v="Nguyễn Huyền Trang"/>
    <x v="1"/>
    <s v="Main (D)"/>
    <d v="2025-05-02T00:00:00"/>
    <m/>
    <m/>
    <m/>
    <x v="8"/>
  </r>
  <r>
    <x v="37"/>
    <s v="25050509MD"/>
    <s v="Dương Thị Hải"/>
    <x v="1"/>
    <s v="Main (D)"/>
    <d v="2025-05-03T00:00:00"/>
    <m/>
    <m/>
    <m/>
    <x v="5"/>
  </r>
  <r>
    <x v="38"/>
    <s v="25050510MD"/>
    <s v="Phùng Thị Hoa"/>
    <x v="1"/>
    <s v="Main (D)"/>
    <d v="2025-05-03T00:00:00"/>
    <m/>
    <m/>
    <m/>
    <x v="5"/>
  </r>
  <r>
    <x v="39"/>
    <s v="25050511MD"/>
    <s v="Trần Thị Thắng"/>
    <x v="1"/>
    <s v="Main (D)"/>
    <d v="2025-05-05T00:00:00"/>
    <m/>
    <m/>
    <m/>
    <x v="5"/>
  </r>
  <r>
    <x v="40"/>
    <s v="25051999NE"/>
    <s v="Nguyễn Thu Hương"/>
    <x v="2"/>
    <s v="Main (D)"/>
    <d v="2025-05-06T00:00:00"/>
    <m/>
    <m/>
    <m/>
    <x v="9"/>
  </r>
  <r>
    <x v="41"/>
    <s v="25050051NM"/>
    <s v="Nguyễn Đăng Trung "/>
    <x v="1"/>
    <s v="Main (D)"/>
    <d v="2025-05-06T00:00:00"/>
    <m/>
    <m/>
    <m/>
    <x v="8"/>
  </r>
  <r>
    <x v="42"/>
    <s v="25050635IC"/>
    <s v="Đàm Thị Quyền"/>
    <x v="1"/>
    <s v="Main (D)"/>
    <d v="2025-05-07T00:00:00"/>
    <m/>
    <m/>
    <m/>
    <x v="6"/>
  </r>
  <r>
    <x v="43"/>
    <s v="25050636IC"/>
    <s v="Nông Xuân Đạt"/>
    <x v="1"/>
    <s v="Main (D)"/>
    <d v="2025-05-07T00:00:00"/>
    <m/>
    <m/>
    <m/>
    <x v="6"/>
  </r>
  <r>
    <x v="44"/>
    <s v="25050814HU"/>
    <s v="Lâm Thị Ba"/>
    <x v="1"/>
    <s v="Main (D)"/>
    <d v="2025-05-07T00:00:00"/>
    <m/>
    <m/>
    <m/>
    <x v="4"/>
  </r>
  <r>
    <x v="45"/>
    <s v="25050815HU"/>
    <s v="Hà Thị Sâm"/>
    <x v="1"/>
    <s v="Main (D)"/>
    <d v="2025-05-07T00:00:00"/>
    <m/>
    <m/>
    <m/>
    <x v="4"/>
  </r>
  <r>
    <x v="46"/>
    <s v="25050816HU"/>
    <s v="Lương Thị Tuyết Mây"/>
    <x v="1"/>
    <s v="Main (D)"/>
    <d v="2025-05-07T00:00:00"/>
    <m/>
    <m/>
    <m/>
    <x v="4"/>
  </r>
  <r>
    <x v="47"/>
    <s v="25050015BC"/>
    <s v="Nguyễn Thị Đào"/>
    <x v="1"/>
    <s v="Main (D)"/>
    <d v="2025-05-08T00:00:00"/>
    <m/>
    <m/>
    <m/>
    <x v="10"/>
  </r>
  <r>
    <x v="48"/>
    <s v="25052002NE"/>
    <s v="Nguyễn Văn Cường"/>
    <x v="1"/>
    <s v="Main (D)"/>
    <d v="2025-05-08T00:00:00"/>
    <m/>
    <m/>
    <m/>
    <x v="9"/>
  </r>
  <r>
    <x v="49"/>
    <s v="25052006NE"/>
    <s v="Đào Thị Trà My"/>
    <x v="1"/>
    <s v="Main (D)"/>
    <d v="2025-05-12T00:00:00"/>
    <m/>
    <m/>
    <m/>
    <x v="9"/>
  </r>
  <r>
    <x v="50"/>
    <s v="25052007NE"/>
    <s v="Trần Thị Thanh Thủy"/>
    <x v="1"/>
    <s v="Main (D)"/>
    <d v="2025-05-12T00:00:00"/>
    <m/>
    <m/>
    <m/>
    <x v="9"/>
  </r>
  <r>
    <x v="51"/>
    <s v="25052672HM"/>
    <s v="Tạ Thanh Tùng"/>
    <x v="1"/>
    <s v="Main (D)"/>
    <d v="2025-05-12T00:00:00"/>
    <m/>
    <m/>
    <m/>
    <x v="1"/>
  </r>
  <r>
    <x v="52"/>
    <s v="25052673HM"/>
    <s v="Hà Quốc Khánh"/>
    <x v="1"/>
    <s v="Main (D)"/>
    <d v="2025-05-12T00:00:00"/>
    <m/>
    <m/>
    <m/>
    <x v="1"/>
  </r>
  <r>
    <x v="53"/>
    <s v="25050019BC"/>
    <s v="Ngô Thị Tình"/>
    <x v="1"/>
    <s v="Main (D)"/>
    <d v="2025-05-13T00:00:00"/>
    <m/>
    <m/>
    <m/>
    <x v="10"/>
  </r>
  <r>
    <x v="54"/>
    <s v="25052012NE"/>
    <s v="Vũ Thị Phương Thùy"/>
    <x v="1"/>
    <s v="Main (D)"/>
    <d v="2025-05-13T00:00:00"/>
    <m/>
    <m/>
    <m/>
    <x v="9"/>
  </r>
  <r>
    <x v="55"/>
    <s v="25052013NE"/>
    <s v="Nguyễn Văn Duy"/>
    <x v="2"/>
    <s v="Main (D)"/>
    <d v="2025-05-13T00:00:00"/>
    <m/>
    <m/>
    <m/>
    <x v="9"/>
  </r>
  <r>
    <x v="56"/>
    <s v="25052014NE"/>
    <s v="Nguyễn Ngọc Ánh"/>
    <x v="1"/>
    <s v="Main (D)"/>
    <d v="2025-05-13T00:00:00"/>
    <m/>
    <m/>
    <m/>
    <x v="9"/>
  </r>
  <r>
    <x v="57"/>
    <s v="25050652IC"/>
    <s v="Tạ Trà My"/>
    <x v="1"/>
    <s v="Main (D)"/>
    <d v="2025-05-13T00:00:00"/>
    <m/>
    <m/>
    <m/>
    <x v="6"/>
  </r>
  <r>
    <x v="58"/>
    <s v="25050653IC"/>
    <s v="Hoàng Thị Yên"/>
    <x v="1"/>
    <s v="Main (D)"/>
    <d v="2025-05-13T00:00:00"/>
    <m/>
    <m/>
    <m/>
    <x v="6"/>
  </r>
  <r>
    <x v="59"/>
    <s v="25050654IC"/>
    <s v="Hà Hoàng Linh"/>
    <x v="1"/>
    <s v="Main (D)"/>
    <d v="2025-05-13T00:00:00"/>
    <m/>
    <m/>
    <m/>
    <x v="6"/>
  </r>
  <r>
    <x v="60"/>
    <s v="25050655IC"/>
    <s v="Dương Quang Anh"/>
    <x v="1"/>
    <s v="Main (D)"/>
    <d v="2025-05-13T00:00:00"/>
    <m/>
    <m/>
    <m/>
    <x v="6"/>
  </r>
  <r>
    <x v="61"/>
    <s v="25050656IC"/>
    <s v="Phạm Đình Thêm"/>
    <x v="1"/>
    <s v="Main (D)"/>
    <d v="2025-05-13T00:00:00"/>
    <m/>
    <m/>
    <m/>
    <x v="6"/>
  </r>
  <r>
    <x v="62"/>
    <s v="25050657IC"/>
    <s v="Hoàng Minh Tú"/>
    <x v="1"/>
    <s v="Main (D)"/>
    <d v="2025-05-13T00:00:00"/>
    <m/>
    <m/>
    <m/>
    <x v="6"/>
  </r>
  <r>
    <x v="63"/>
    <s v="25050658IC"/>
    <s v="Ngô Đức Duy"/>
    <x v="1"/>
    <s v="Main (D)"/>
    <d v="2025-05-13T00:00:00"/>
    <m/>
    <m/>
    <m/>
    <x v="6"/>
  </r>
  <r>
    <x v="64"/>
    <s v="25052684HM"/>
    <s v="Lê Anh Đức"/>
    <x v="1"/>
    <s v="Main (D)"/>
    <d v="2025-05-13T00:00:00"/>
    <m/>
    <m/>
    <m/>
    <x v="1"/>
  </r>
  <r>
    <x v="65"/>
    <s v="25052686HM"/>
    <s v="Dương Văn Huy"/>
    <x v="1"/>
    <s v="Main (D)"/>
    <d v="2025-05-13T00:00:00"/>
    <m/>
    <m/>
    <m/>
    <x v="1"/>
  </r>
  <r>
    <x v="66"/>
    <s v="25050843HU"/>
    <s v="Vũ Thị Ngà"/>
    <x v="1"/>
    <s v="Main (D)"/>
    <d v="2025-05-13T00:00:00"/>
    <m/>
    <m/>
    <m/>
    <x v="4"/>
  </r>
  <r>
    <x v="67"/>
    <s v="25050846HU"/>
    <s v="Nguyễn Văn Khải"/>
    <x v="1"/>
    <s v="Main (D)"/>
    <d v="2025-05-13T00:00:00"/>
    <m/>
    <m/>
    <m/>
    <x v="4"/>
  </r>
  <r>
    <x v="68"/>
    <s v="25050001WN"/>
    <s v="Nông Ích Thiệu"/>
    <x v="1"/>
    <s v="Main (D)"/>
    <d v="2025-05-14T00:00:00"/>
    <m/>
    <m/>
    <m/>
    <x v="11"/>
  </r>
  <r>
    <x v="69"/>
    <s v="25050002WN"/>
    <s v="Triệu Thị Xuyến"/>
    <x v="1"/>
    <s v="Main (D)"/>
    <d v="2025-05-14T00:00:00"/>
    <m/>
    <m/>
    <m/>
    <x v="11"/>
  </r>
  <r>
    <x v="70"/>
    <s v="25050003WN"/>
    <s v="Hoàng Thị Hằng"/>
    <x v="1"/>
    <s v="Main (D)"/>
    <d v="2025-05-14T00:00:00"/>
    <m/>
    <m/>
    <m/>
    <x v="11"/>
  </r>
  <r>
    <x v="71"/>
    <s v="25052018NE"/>
    <s v="Nịnh Thị Sao"/>
    <x v="1"/>
    <s v="Main (D)"/>
    <d v="2025-05-14T00:00:00"/>
    <m/>
    <m/>
    <m/>
    <x v="9"/>
  </r>
  <r>
    <x v="72"/>
    <s v="25052019NE"/>
    <s v="Đàm Thị Thanh Như"/>
    <x v="1"/>
    <s v="Main (D)"/>
    <d v="2025-05-14T00:00:00"/>
    <m/>
    <m/>
    <m/>
    <x v="9"/>
  </r>
  <r>
    <x v="73"/>
    <s v="25052020NE"/>
    <s v="Dương Minh Hiếu  "/>
    <x v="1"/>
    <s v="Main (D)"/>
    <d v="2025-05-14T00:00:00"/>
    <m/>
    <m/>
    <m/>
    <x v="9"/>
  </r>
  <r>
    <x v="74"/>
    <s v="25052021NE"/>
    <s v="Nguyễn Thị Tuệ Minh"/>
    <x v="1"/>
    <s v="Main (D)"/>
    <d v="2025-05-14T00:00:00"/>
    <m/>
    <m/>
    <m/>
    <x v="9"/>
  </r>
  <r>
    <x v="75"/>
    <s v="25052022NE"/>
    <s v="Lê Hà Kim"/>
    <x v="1"/>
    <s v="Main (D)"/>
    <d v="2025-05-14T00:00:00"/>
    <m/>
    <m/>
    <m/>
    <x v="9"/>
  </r>
  <r>
    <x v="76"/>
    <s v="25052025NE"/>
    <s v="Nguyễn Văn Bắc "/>
    <x v="1"/>
    <s v="Main (D)"/>
    <d v="2025-05-14T00:00:00"/>
    <m/>
    <m/>
    <m/>
    <x v="9"/>
  </r>
  <r>
    <x v="77"/>
    <s v="25052026NE"/>
    <s v="Dương Thanh Hoàn "/>
    <x v="1"/>
    <s v="Main (D)"/>
    <d v="2025-05-14T00:00:00"/>
    <m/>
    <m/>
    <m/>
    <x v="9"/>
  </r>
  <r>
    <x v="78"/>
    <s v="25052027NE"/>
    <s v="Trương Văn Duy "/>
    <x v="1"/>
    <s v="Main (D)"/>
    <d v="2025-05-14T00:00:00"/>
    <m/>
    <m/>
    <m/>
    <x v="9"/>
  </r>
  <r>
    <x v="79"/>
    <s v="25052028NE"/>
    <s v="Dương Quang Minh"/>
    <x v="1"/>
    <s v="Main (D)"/>
    <d v="2025-05-14T00:00:00"/>
    <m/>
    <m/>
    <m/>
    <x v="9"/>
  </r>
  <r>
    <x v="80"/>
    <s v="25052246HL"/>
    <s v="Lê Vũ Anh Thư"/>
    <x v="1"/>
    <s v="Main (D)"/>
    <d v="2025-05-14T00:00:00"/>
    <m/>
    <m/>
    <m/>
    <x v="2"/>
  </r>
  <r>
    <x v="81"/>
    <s v="25050664IC"/>
    <s v="Hà Hoàng Nam "/>
    <x v="1"/>
    <s v="Main (D)"/>
    <d v="2025-05-14T00:00:00"/>
    <m/>
    <m/>
    <m/>
    <x v="6"/>
  </r>
  <r>
    <x v="82"/>
    <s v="25050665IC"/>
    <s v="Nguyễn Thị Hồng Nhung"/>
    <x v="1"/>
    <s v="Main (D)"/>
    <d v="2025-05-14T00:00:00"/>
    <m/>
    <m/>
    <m/>
    <x v="6"/>
  </r>
  <r>
    <x v="83"/>
    <s v="25050667IC"/>
    <s v="Dương Hải Anh"/>
    <x v="1"/>
    <s v="Main (D)"/>
    <d v="2025-05-14T00:00:00"/>
    <m/>
    <m/>
    <m/>
    <x v="6"/>
  </r>
  <r>
    <x v="84"/>
    <s v="25050668IC"/>
    <s v="Lò Kim Lan"/>
    <x v="1"/>
    <s v="Main (D)"/>
    <d v="2025-05-14T00:00:00"/>
    <m/>
    <m/>
    <m/>
    <x v="6"/>
  </r>
  <r>
    <x v="85"/>
    <s v="25050669IC"/>
    <s v="Hoàng Xuân Hảo "/>
    <x v="1"/>
    <s v="Main (D)"/>
    <d v="2025-05-14T00:00:00"/>
    <m/>
    <m/>
    <m/>
    <x v="6"/>
  </r>
  <r>
    <x v="86"/>
    <s v="25050193TK"/>
    <s v="Đinh Thị Phương"/>
    <x v="1"/>
    <s v="Main (D)"/>
    <d v="2025-05-14T00:00:00"/>
    <m/>
    <m/>
    <m/>
    <x v="7"/>
  </r>
  <r>
    <x v="87"/>
    <s v="25050194TK"/>
    <s v="Hà Việt Đức"/>
    <x v="1"/>
    <s v="Main (D)"/>
    <d v="2025-05-14T00:00:00"/>
    <m/>
    <m/>
    <m/>
    <x v="7"/>
  </r>
  <r>
    <x v="88"/>
    <s v="25052687HM"/>
    <s v="Đặng Thanh Hải "/>
    <x v="1"/>
    <s v="Main (D)"/>
    <d v="2025-05-14T00:00:00"/>
    <m/>
    <m/>
    <m/>
    <x v="1"/>
  </r>
  <r>
    <x v="89"/>
    <s v="25052688HM"/>
    <s v="Trần Tuấn Anh"/>
    <x v="1"/>
    <s v="Main (D)"/>
    <d v="2025-05-14T00:00:00"/>
    <m/>
    <m/>
    <m/>
    <x v="1"/>
  </r>
  <r>
    <x v="90"/>
    <s v="25052689HM"/>
    <s v="Lưu Hoàng Phong"/>
    <x v="1"/>
    <s v="Main (D)"/>
    <d v="2025-05-14T00:00:00"/>
    <m/>
    <m/>
    <m/>
    <x v="1"/>
  </r>
  <r>
    <x v="91"/>
    <s v="25052690HM"/>
    <s v="Hà Thị Hà My"/>
    <x v="1"/>
    <s v="Main (D)"/>
    <d v="2025-05-14T00:00:00"/>
    <m/>
    <m/>
    <m/>
    <x v="1"/>
  </r>
  <r>
    <x v="92"/>
    <s v="25052691HM"/>
    <s v="Dương Thị Thanh Huyền"/>
    <x v="1"/>
    <s v="Main (D)"/>
    <d v="2025-05-14T00:00:00"/>
    <m/>
    <m/>
    <m/>
    <x v="1"/>
  </r>
  <r>
    <x v="93"/>
    <s v="25050854HU"/>
    <s v="Hứa Đức Khanh"/>
    <x v="3"/>
    <s v="Main (D)"/>
    <d v="2025-05-14T00:00:00"/>
    <m/>
    <m/>
    <m/>
    <x v="4"/>
  </r>
  <r>
    <x v="94"/>
    <s v="25050855HU"/>
    <s v="Lường Thị Chín"/>
    <x v="3"/>
    <s v="Main (D)"/>
    <d v="2025-05-14T00:00:00"/>
    <m/>
    <m/>
    <m/>
    <x v="4"/>
  </r>
  <r>
    <x v="95"/>
    <s v="25050856HU"/>
    <s v="Đặng Thị Hằng"/>
    <x v="3"/>
    <s v="Main (D)"/>
    <d v="2025-05-14T00:00:00"/>
    <m/>
    <m/>
    <m/>
    <x v="4"/>
  </r>
  <r>
    <x v="96"/>
    <s v="25050857HU"/>
    <s v="Hoàng Trọng Nghĩa"/>
    <x v="1"/>
    <s v="Main (D)"/>
    <d v="2025-05-14T00:00:00"/>
    <m/>
    <m/>
    <m/>
    <x v="4"/>
  </r>
  <r>
    <x v="97"/>
    <s v="25050858HU"/>
    <s v="Triệu Thị Mến"/>
    <x v="1"/>
    <s v="Main (D)"/>
    <d v="2025-05-14T00:00:00"/>
    <m/>
    <m/>
    <m/>
    <x v="4"/>
  </r>
  <r>
    <x v="98"/>
    <s v="25050859HU"/>
    <s v="Vũ Đình Phi"/>
    <x v="1"/>
    <s v="Main (D)"/>
    <d v="2025-05-14T00:00:00"/>
    <m/>
    <m/>
    <m/>
    <x v="4"/>
  </r>
  <r>
    <x v="99"/>
    <s v="25050860HU"/>
    <s v="Trần Thu Hà"/>
    <x v="1"/>
    <s v="Main (D)"/>
    <d v="2025-05-14T00:00:00"/>
    <m/>
    <m/>
    <m/>
    <x v="4"/>
  </r>
  <r>
    <x v="100"/>
    <s v="25051410TM"/>
    <s v="Trần Quang Huy"/>
    <x v="1"/>
    <s v="Main (D)"/>
    <d v="2025-05-14T00:00:00"/>
    <m/>
    <m/>
    <m/>
    <x v="3"/>
  </r>
  <r>
    <x v="101"/>
    <s v="25051411TM"/>
    <s v="Diệp Quốc Linh"/>
    <x v="1"/>
    <s v="Main (D)"/>
    <d v="2025-05-14T00:00:00"/>
    <m/>
    <m/>
    <m/>
    <x v="3"/>
  </r>
  <r>
    <x v="102"/>
    <s v="25050008WN"/>
    <s v="Hoàng Văn Thoại"/>
    <x v="1"/>
    <s v="Main (D)"/>
    <d v="2025-05-15T00:00:00"/>
    <m/>
    <m/>
    <m/>
    <x v="11"/>
  </r>
  <r>
    <x v="103"/>
    <s v="25050020BC"/>
    <s v="Hoàng Quang Huy"/>
    <x v="1"/>
    <s v="Main (D)"/>
    <d v="2025-05-15T00:00:00"/>
    <m/>
    <m/>
    <m/>
    <x v="10"/>
  </r>
  <r>
    <x v="104"/>
    <s v="25050052NM"/>
    <s v="Nguyễn Quang Huyên"/>
    <x v="1"/>
    <s v="Main (D)"/>
    <d v="2025-05-15T00:00:00"/>
    <m/>
    <m/>
    <m/>
    <x v="8"/>
  </r>
  <r>
    <x v="105"/>
    <s v="25050672IC"/>
    <s v="Hoàng Kim Duy "/>
    <x v="3"/>
    <s v="Main (D)"/>
    <d v="2025-05-15T00:00:00"/>
    <m/>
    <m/>
    <m/>
    <x v="6"/>
  </r>
  <r>
    <x v="106"/>
    <s v="25050673IC"/>
    <s v="Trần Đoàn Long Nhật "/>
    <x v="3"/>
    <s v="Main (D)"/>
    <d v="2025-05-15T00:00:00"/>
    <m/>
    <m/>
    <m/>
    <x v="6"/>
  </r>
  <r>
    <x v="107"/>
    <s v="25050674IC"/>
    <s v="Hoàng Anh Nhật "/>
    <x v="3"/>
    <s v="Main (D)"/>
    <d v="2025-05-15T00:00:00"/>
    <m/>
    <m/>
    <m/>
    <x v="6"/>
  </r>
  <r>
    <x v="108"/>
    <s v="25050675IC"/>
    <s v="Phan Văn Quyến "/>
    <x v="1"/>
    <s v="Main (D)"/>
    <d v="2025-05-15T00:00:00"/>
    <m/>
    <m/>
    <m/>
    <x v="6"/>
  </r>
  <r>
    <x v="109"/>
    <s v="25052699HM"/>
    <s v="Nguyễn Đức Duy"/>
    <x v="1"/>
    <s v="Main (D)"/>
    <d v="2025-05-15T00:00:00"/>
    <m/>
    <m/>
    <m/>
    <x v="1"/>
  </r>
  <r>
    <x v="110"/>
    <s v="25050862HU"/>
    <s v="Nguyễn Minh Trường"/>
    <x v="1"/>
    <s v="Main (D)"/>
    <d v="2025-05-15T00:00:00"/>
    <m/>
    <m/>
    <m/>
    <x v="4"/>
  </r>
  <r>
    <x v="111"/>
    <s v="25050864HU"/>
    <s v="Nguyễn Thị Thảo"/>
    <x v="1"/>
    <s v="Main (D)"/>
    <d v="2025-05-15T00:00:00"/>
    <m/>
    <m/>
    <m/>
    <x v="4"/>
  </r>
  <r>
    <x v="112"/>
    <s v="25050009WN"/>
    <s v="Triệu Phúc Quân"/>
    <x v="1"/>
    <s v="Main (D)"/>
    <d v="2025-05-16T00:00:00"/>
    <m/>
    <m/>
    <m/>
    <x v="11"/>
  </r>
  <r>
    <x v="113"/>
    <s v="25052254HL"/>
    <s v="Nguyễn Thị Ly"/>
    <x v="1"/>
    <s v="Main (D)"/>
    <d v="2025-05-16T00:00:00"/>
    <m/>
    <m/>
    <m/>
    <x v="2"/>
  </r>
  <r>
    <x v="114"/>
    <s v="25052255HL"/>
    <s v="Dương Thị Sao Băng"/>
    <x v="1"/>
    <s v="Main (D)"/>
    <d v="2025-05-16T00:00:00"/>
    <m/>
    <m/>
    <m/>
    <x v="2"/>
  </r>
  <r>
    <x v="115"/>
    <s v="25050011WN"/>
    <s v="Nguyễn Thị Mai"/>
    <x v="1"/>
    <s v="Main (D)"/>
    <m/>
    <m/>
    <m/>
    <m/>
    <x v="11"/>
  </r>
  <r>
    <x v="116"/>
    <s v="25050012WN"/>
    <s v="Nguyễn Phương Lan"/>
    <x v="1"/>
    <s v="Main (D)"/>
    <m/>
    <m/>
    <m/>
    <m/>
    <x v="11"/>
  </r>
  <r>
    <x v="117"/>
    <s v="25052257HL"/>
    <s v="Hà Hoàng Linh"/>
    <x v="3"/>
    <s v="Main (D)"/>
    <m/>
    <m/>
    <m/>
    <m/>
    <x v="2"/>
  </r>
  <r>
    <x v="118"/>
    <s v="25052258HL"/>
    <s v="Chu Bảo Ngọc"/>
    <x v="1"/>
    <s v="Main (D)"/>
    <m/>
    <m/>
    <m/>
    <m/>
    <x v="2"/>
  </r>
  <r>
    <x v="119"/>
    <s v="25052259HL"/>
    <s v="Nguyễn Thùy Linh"/>
    <x v="1"/>
    <s v="Main (D)"/>
    <m/>
    <m/>
    <m/>
    <m/>
    <x v="2"/>
  </r>
  <r>
    <x v="120"/>
    <s v="25052260HL"/>
    <s v="Nguyễn Phương Oanh"/>
    <x v="1"/>
    <s v="Main (D)"/>
    <m/>
    <m/>
    <m/>
    <m/>
    <x v="2"/>
  </r>
  <r>
    <x v="121"/>
    <s v="25052261HL"/>
    <s v="Trần Hà Anh"/>
    <x v="1"/>
    <s v="Main (D)"/>
    <m/>
    <m/>
    <m/>
    <m/>
    <x v="2"/>
  </r>
  <r>
    <x v="122"/>
    <s v="25052262HL"/>
    <s v="Dương Thị Thảo"/>
    <x v="1"/>
    <s v="Main (D)"/>
    <m/>
    <m/>
    <m/>
    <m/>
    <x v="2"/>
  </r>
  <r>
    <x v="123"/>
    <s v="25052263HL"/>
    <s v="Nguyễn Thị Mai Hương"/>
    <x v="1"/>
    <s v="Main (D)"/>
    <m/>
    <m/>
    <m/>
    <m/>
    <x v="2"/>
  </r>
  <r>
    <x v="124"/>
    <s v="25052705HM"/>
    <s v="Dương Thị Phương"/>
    <x v="3"/>
    <s v="Main (D)"/>
    <m/>
    <m/>
    <m/>
    <m/>
    <x v="1"/>
  </r>
  <r>
    <x v="125"/>
    <s v="25052706HM"/>
    <s v="Nguyễn Hải Đăng"/>
    <x v="3"/>
    <s v="Main (D)"/>
    <m/>
    <m/>
    <m/>
    <m/>
    <x v="1"/>
  </r>
  <r>
    <x v="126"/>
    <s v="25052707HM"/>
    <s v="Dương Đình Trung"/>
    <x v="1"/>
    <s v="Main (D)"/>
    <m/>
    <m/>
    <m/>
    <m/>
    <x v="1"/>
  </r>
  <r>
    <x v="127"/>
    <s v="25050871HU"/>
    <s v="Đỗ Đăng Việt"/>
    <x v="1"/>
    <s v="Main (D)"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3:L26" firstHeaderRow="1" firstDataRow="1" firstDataCol="1"/>
  <pivotFields count="10">
    <pivotField dataField="1" showAll="0">
      <items count="12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0"/>
        <item t="default"/>
      </items>
    </pivotField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10"/>
        <item x="2"/>
        <item x="1"/>
        <item x="4"/>
        <item x="6"/>
        <item x="5"/>
        <item x="9"/>
        <item x="8"/>
        <item x="7"/>
        <item x="3"/>
        <item x="11"/>
        <item x="0"/>
        <item t="default"/>
      </items>
    </pivotField>
  </pivotFields>
  <rowFields count="2">
    <field x="3"/>
    <field x="9"/>
  </rowFields>
  <rowItems count="23">
    <i>
      <x/>
    </i>
    <i r="1">
      <x v="2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 v="1"/>
    </i>
    <i r="1">
      <x v="2"/>
    </i>
    <i r="1">
      <x v="3"/>
    </i>
    <i r="1">
      <x v="4"/>
    </i>
    <i>
      <x v="3"/>
    </i>
    <i r="1">
      <x v="11"/>
    </i>
    <i t="grand">
      <x/>
    </i>
  </rowItems>
  <colItems count="1">
    <i/>
  </colItems>
  <dataFields count="1">
    <dataField name="Count of ST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workbookViewId="0">
      <selection activeCell="D2" sqref="D2:D9"/>
    </sheetView>
  </sheetViews>
  <sheetFormatPr defaultRowHeight="14.6"/>
  <cols>
    <col min="2" max="2" width="22.3046875" customWidth="1"/>
  </cols>
  <sheetData>
    <row r="2" spans="2:4" ht="12.75" customHeight="1">
      <c r="B2" s="88" t="s">
        <v>52</v>
      </c>
      <c r="C2" s="88" t="s">
        <v>37</v>
      </c>
      <c r="D2" s="88" t="s">
        <v>5</v>
      </c>
    </row>
    <row r="3" spans="2:4" ht="12.75" customHeight="1">
      <c r="B3" s="88" t="s">
        <v>275</v>
      </c>
      <c r="C3" s="88" t="s">
        <v>276</v>
      </c>
      <c r="D3" s="88" t="s">
        <v>5</v>
      </c>
    </row>
    <row r="4" spans="2:4" ht="12.75" customHeight="1">
      <c r="B4" s="88" t="s">
        <v>58</v>
      </c>
      <c r="C4" s="88" t="s">
        <v>42</v>
      </c>
      <c r="D4" s="88" t="s">
        <v>5</v>
      </c>
    </row>
    <row r="5" spans="2:4" ht="12.75" customHeight="1">
      <c r="B5" s="88" t="s">
        <v>65</v>
      </c>
      <c r="C5" s="88" t="s">
        <v>66</v>
      </c>
      <c r="D5" s="88" t="s">
        <v>5</v>
      </c>
    </row>
    <row r="6" spans="2:4" ht="12.75" customHeight="1">
      <c r="B6" s="88" t="s">
        <v>96</v>
      </c>
      <c r="C6" s="88" t="s">
        <v>97</v>
      </c>
      <c r="D6" s="88" t="s">
        <v>5</v>
      </c>
    </row>
    <row r="7" spans="2:4" ht="12.75" customHeight="1">
      <c r="B7" s="88" t="s">
        <v>94</v>
      </c>
      <c r="C7" s="88" t="s">
        <v>95</v>
      </c>
      <c r="D7" s="88" t="s">
        <v>5</v>
      </c>
    </row>
    <row r="8" spans="2:4" ht="12.75" customHeight="1">
      <c r="B8" s="89" t="s">
        <v>273</v>
      </c>
      <c r="C8" s="90" t="s">
        <v>274</v>
      </c>
      <c r="D8" s="88" t="s">
        <v>5</v>
      </c>
    </row>
    <row r="9" spans="2:4" ht="12.75" customHeight="1">
      <c r="B9" s="88" t="s">
        <v>59</v>
      </c>
      <c r="C9" s="88" t="s">
        <v>43</v>
      </c>
      <c r="D9" s="8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workbookViewId="0">
      <selection activeCell="D2" sqref="D2:D9"/>
    </sheetView>
  </sheetViews>
  <sheetFormatPr defaultRowHeight="14.6"/>
  <cols>
    <col min="2" max="2" width="22.3046875" customWidth="1"/>
    <col min="3" max="3" width="38.84375" customWidth="1"/>
  </cols>
  <sheetData>
    <row r="2" spans="2:4" ht="12.75" customHeight="1">
      <c r="B2" s="91" t="s">
        <v>238</v>
      </c>
      <c r="C2" s="91" t="s">
        <v>239</v>
      </c>
      <c r="D2" s="91" t="s">
        <v>5</v>
      </c>
    </row>
    <row r="3" spans="2:4" ht="12.75" customHeight="1">
      <c r="B3" s="88" t="s">
        <v>262</v>
      </c>
      <c r="C3" s="88" t="s">
        <v>332</v>
      </c>
      <c r="D3" s="88" t="s">
        <v>5</v>
      </c>
    </row>
    <row r="4" spans="2:4" ht="12.75" customHeight="1">
      <c r="B4" s="91" t="s">
        <v>287</v>
      </c>
      <c r="C4" s="91" t="s">
        <v>169</v>
      </c>
      <c r="D4" s="88" t="s">
        <v>5</v>
      </c>
    </row>
    <row r="5" spans="2:4" ht="12.75" customHeight="1">
      <c r="B5" s="91" t="s">
        <v>302</v>
      </c>
      <c r="C5" s="91" t="s">
        <v>303</v>
      </c>
      <c r="D5" s="88" t="s">
        <v>5</v>
      </c>
    </row>
    <row r="6" spans="2:4" ht="12.75" customHeight="1">
      <c r="B6" s="89" t="s">
        <v>236</v>
      </c>
      <c r="C6" s="90" t="s">
        <v>237</v>
      </c>
      <c r="D6" s="88" t="s">
        <v>5</v>
      </c>
    </row>
    <row r="7" spans="2:4" ht="12.75" customHeight="1">
      <c r="B7" s="89" t="s">
        <v>240</v>
      </c>
      <c r="C7" s="90" t="s">
        <v>241</v>
      </c>
      <c r="D7" s="88" t="s">
        <v>5</v>
      </c>
    </row>
    <row r="8" spans="2:4" ht="12.75" customHeight="1">
      <c r="B8" s="89" t="s">
        <v>260</v>
      </c>
      <c r="C8" s="90" t="s">
        <v>333</v>
      </c>
      <c r="D8" s="88" t="s">
        <v>5</v>
      </c>
    </row>
    <row r="9" spans="2:4" ht="12.75" customHeight="1">
      <c r="B9" s="89" t="s">
        <v>264</v>
      </c>
      <c r="C9" s="90" t="s">
        <v>334</v>
      </c>
      <c r="D9" s="88" t="s">
        <v>5</v>
      </c>
    </row>
    <row r="10" spans="2:4" ht="15.45">
      <c r="B10" s="91" t="s">
        <v>300</v>
      </c>
      <c r="C10" s="91" t="s">
        <v>301</v>
      </c>
      <c r="D10" s="88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O27"/>
  <sheetViews>
    <sheetView showGridLines="0" workbookViewId="0">
      <selection activeCell="G17" sqref="G17"/>
    </sheetView>
  </sheetViews>
  <sheetFormatPr defaultColWidth="9.15234375" defaultRowHeight="15.45"/>
  <cols>
    <col min="1" max="1" width="3.84375" style="8" customWidth="1"/>
    <col min="2" max="2" width="9.15234375" style="8"/>
    <col min="3" max="3" width="16" style="8" customWidth="1"/>
    <col min="4" max="4" width="7.15234375" style="8" customWidth="1" collapsed="1"/>
    <col min="5" max="12" width="7.15234375" style="8" customWidth="1"/>
    <col min="13" max="13" width="7.15234375" style="8" customWidth="1" collapsed="1"/>
    <col min="14" max="21" width="7.15234375" style="8" customWidth="1"/>
    <col min="22" max="22" width="7.15234375" style="8" customWidth="1" collapsed="1"/>
    <col min="23" max="30" width="7.15234375" style="8" customWidth="1"/>
    <col min="31" max="31" width="7.15234375" style="8" customWidth="1" collapsed="1"/>
    <col min="32" max="39" width="7.15234375" style="8" customWidth="1"/>
    <col min="40" max="40" width="7.15234375" style="8" customWidth="1" collapsed="1"/>
    <col min="41" max="48" width="7.15234375" style="8" customWidth="1"/>
    <col min="49" max="49" width="7.15234375" style="8" customWidth="1" collapsed="1"/>
    <col min="50" max="57" width="7.15234375" style="8" customWidth="1"/>
    <col min="58" max="58" width="7.15234375" style="8" customWidth="1" collapsed="1"/>
    <col min="59" max="66" width="7.15234375" style="8" customWidth="1"/>
    <col min="67" max="67" width="7.15234375" style="8" customWidth="1" collapsed="1"/>
    <col min="68" max="75" width="7.15234375" style="8" customWidth="1"/>
    <col min="76" max="76" width="7.15234375" style="8" customWidth="1" collapsed="1"/>
    <col min="77" max="84" width="7.15234375" style="8" customWidth="1"/>
    <col min="85" max="85" width="7.15234375" style="8" customWidth="1" collapsed="1"/>
    <col min="86" max="93" width="7.15234375" style="8" customWidth="1"/>
    <col min="94" max="94" width="7.15234375" style="8" customWidth="1" collapsed="1"/>
    <col min="95" max="102" width="7.15234375" style="8" customWidth="1"/>
    <col min="103" max="103" width="7.15234375" style="8" customWidth="1" collapsed="1"/>
    <col min="104" max="111" width="7.15234375" style="8" customWidth="1"/>
    <col min="112" max="112" width="7.15234375" style="8" customWidth="1" collapsed="1"/>
    <col min="113" max="120" width="7.15234375" style="8" customWidth="1"/>
    <col min="121" max="121" width="7.15234375" style="8" customWidth="1" collapsed="1"/>
    <col min="122" max="129" width="7.15234375" style="8" customWidth="1"/>
    <col min="130" max="130" width="7.15234375" style="8" customWidth="1" collapsed="1"/>
    <col min="131" max="138" width="7.15234375" style="8" customWidth="1"/>
    <col min="139" max="139" width="7.15234375" style="8" customWidth="1" collapsed="1"/>
    <col min="140" max="147" width="7.15234375" style="8" customWidth="1"/>
    <col min="148" max="148" width="7.15234375" style="8" customWidth="1" collapsed="1"/>
    <col min="149" max="156" width="7.15234375" style="8" customWidth="1"/>
    <col min="157" max="157" width="7.15234375" style="8" customWidth="1" collapsed="1"/>
    <col min="158" max="165" width="7.15234375" style="8" customWidth="1"/>
    <col min="166" max="166" width="7.15234375" style="8" customWidth="1" collapsed="1"/>
    <col min="167" max="174" width="7.15234375" style="8" customWidth="1"/>
    <col min="175" max="175" width="7.15234375" style="8" customWidth="1" collapsed="1"/>
    <col min="176" max="183" width="7.15234375" style="8" customWidth="1"/>
    <col min="184" max="184" width="7.15234375" style="8" customWidth="1" collapsed="1"/>
    <col min="185" max="192" width="7.15234375" style="8" customWidth="1"/>
    <col min="193" max="193" width="7.15234375" style="8" customWidth="1" collapsed="1"/>
    <col min="194" max="201" width="7.15234375" style="8" customWidth="1"/>
    <col min="202" max="202" width="7.15234375" style="8" customWidth="1" collapsed="1"/>
    <col min="203" max="210" width="7.15234375" style="8" customWidth="1"/>
    <col min="211" max="211" width="7.15234375" style="8" customWidth="1" collapsed="1"/>
    <col min="212" max="219" width="7.15234375" style="8" customWidth="1"/>
    <col min="220" max="220" width="7.15234375" style="8" customWidth="1" collapsed="1"/>
    <col min="221" max="228" width="7.15234375" style="8" customWidth="1"/>
    <col min="229" max="229" width="7.15234375" style="8" customWidth="1" collapsed="1"/>
    <col min="230" max="237" width="7.15234375" style="8" customWidth="1"/>
    <col min="238" max="238" width="7.15234375" style="8" customWidth="1" collapsed="1"/>
    <col min="239" max="246" width="7.15234375" style="8" customWidth="1"/>
    <col min="247" max="247" width="7.15234375" style="8" customWidth="1" collapsed="1"/>
    <col min="248" max="255" width="7.15234375" style="8" customWidth="1"/>
    <col min="256" max="256" width="7.15234375" style="8" customWidth="1" collapsed="1"/>
    <col min="257" max="264" width="7.15234375" style="8" customWidth="1"/>
    <col min="265" max="265" width="7.15234375" style="8" customWidth="1" collapsed="1"/>
    <col min="266" max="273" width="7.15234375" style="8" customWidth="1"/>
    <col min="274" max="274" width="7.15234375" style="8" customWidth="1" collapsed="1"/>
    <col min="275" max="282" width="7.15234375" style="8" customWidth="1"/>
    <col min="283" max="283" width="7.15234375" style="8" customWidth="1" collapsed="1"/>
    <col min="284" max="291" width="7.15234375" style="8" customWidth="1"/>
    <col min="292" max="292" width="7.15234375" style="8" customWidth="1" collapsed="1"/>
    <col min="293" max="300" width="7.15234375" style="8" customWidth="1"/>
    <col min="301" max="301" width="7.15234375" style="8" customWidth="1" collapsed="1"/>
    <col min="302" max="309" width="7.15234375" style="8" customWidth="1"/>
    <col min="310" max="310" width="7.15234375" style="8" customWidth="1" collapsed="1"/>
    <col min="311" max="318" width="7.15234375" style="8" customWidth="1"/>
    <col min="319" max="319" width="7.15234375" style="8" customWidth="1" collapsed="1"/>
    <col min="320" max="327" width="7.15234375" style="8" customWidth="1"/>
    <col min="328" max="328" width="7.15234375" style="8" customWidth="1" collapsed="1"/>
    <col min="329" max="336" width="7.15234375" style="8" customWidth="1"/>
    <col min="337" max="337" width="7.15234375" style="8" customWidth="1" collapsed="1"/>
    <col min="338" max="345" width="7.15234375" style="8" customWidth="1"/>
    <col min="346" max="346" width="7.15234375" style="8" customWidth="1" collapsed="1"/>
    <col min="347" max="354" width="7.15234375" style="8" customWidth="1"/>
    <col min="355" max="355" width="7.15234375" style="8" customWidth="1" collapsed="1"/>
    <col min="356" max="363" width="7.15234375" style="8" customWidth="1"/>
    <col min="364" max="364" width="7.15234375" style="8" customWidth="1" collapsed="1"/>
    <col min="365" max="372" width="7.15234375" style="8" customWidth="1"/>
    <col min="373" max="373" width="7.15234375" style="8" customWidth="1" collapsed="1"/>
    <col min="374" max="381" width="7.15234375" style="8" customWidth="1"/>
    <col min="382" max="382" width="7.15234375" style="8" customWidth="1" collapsed="1"/>
    <col min="383" max="390" width="7.15234375" style="8" customWidth="1"/>
    <col min="391" max="391" width="7.15234375" style="8" customWidth="1" collapsed="1"/>
    <col min="392" max="399" width="7.15234375" style="8" customWidth="1"/>
    <col min="400" max="400" width="7.15234375" style="8" customWidth="1" collapsed="1"/>
    <col min="401" max="408" width="7.15234375" style="8" customWidth="1"/>
    <col min="409" max="409" width="7.15234375" style="8" customWidth="1" collapsed="1"/>
    <col min="410" max="417" width="7.15234375" style="8" customWidth="1"/>
    <col min="418" max="418" width="7.15234375" style="8" customWidth="1" collapsed="1"/>
    <col min="419" max="426" width="7.15234375" style="8" customWidth="1"/>
    <col min="427" max="427" width="7.15234375" style="8" customWidth="1" collapsed="1"/>
    <col min="428" max="435" width="7.15234375" style="8" customWidth="1"/>
    <col min="436" max="436" width="7.15234375" style="8" customWidth="1" collapsed="1"/>
    <col min="437" max="444" width="7.15234375" style="8" customWidth="1"/>
    <col min="445" max="445" width="7.15234375" style="8" customWidth="1" collapsed="1"/>
    <col min="446" max="453" width="7.15234375" style="8" customWidth="1"/>
    <col min="454" max="454" width="7.15234375" style="8" customWidth="1" collapsed="1"/>
    <col min="455" max="462" width="7.15234375" style="8" customWidth="1"/>
    <col min="463" max="463" width="7.15234375" style="8" customWidth="1" collapsed="1"/>
    <col min="464" max="471" width="7.15234375" style="8" customWidth="1"/>
    <col min="472" max="472" width="7.15234375" style="8" customWidth="1" collapsed="1"/>
    <col min="473" max="480" width="7.15234375" style="8" customWidth="1"/>
    <col min="481" max="481" width="7.15234375" style="8" customWidth="1" collapsed="1"/>
    <col min="482" max="489" width="7.15234375" style="8" customWidth="1"/>
    <col min="490" max="490" width="7.15234375" style="8" customWidth="1" collapsed="1"/>
    <col min="491" max="498" width="7.15234375" style="8" customWidth="1"/>
    <col min="499" max="499" width="7.15234375" style="8" customWidth="1" collapsed="1"/>
    <col min="500" max="507" width="7.15234375" style="8" customWidth="1"/>
    <col min="508" max="508" width="7.15234375" style="8" customWidth="1" collapsed="1"/>
    <col min="509" max="516" width="7.15234375" style="8" customWidth="1"/>
    <col min="517" max="517" width="7.15234375" style="8" customWidth="1" collapsed="1"/>
    <col min="518" max="525" width="7.15234375" style="8" customWidth="1"/>
    <col min="526" max="526" width="7.15234375" style="8" customWidth="1" collapsed="1"/>
    <col min="527" max="534" width="7.15234375" style="8" customWidth="1"/>
    <col min="535" max="535" width="7.15234375" style="8" customWidth="1" collapsed="1"/>
    <col min="536" max="543" width="7.15234375" style="8" customWidth="1"/>
    <col min="544" max="544" width="7.15234375" style="8" customWidth="1" collapsed="1"/>
    <col min="545" max="552" width="7.15234375" style="8" customWidth="1"/>
    <col min="553" max="553" width="7.15234375" style="8" customWidth="1" collapsed="1"/>
    <col min="554" max="561" width="7.15234375" style="8" customWidth="1"/>
    <col min="562" max="562" width="7.15234375" style="8" customWidth="1" collapsed="1"/>
    <col min="563" max="570" width="7.15234375" style="8" customWidth="1"/>
    <col min="571" max="571" width="7.15234375" style="8" customWidth="1" collapsed="1"/>
    <col min="572" max="579" width="7.15234375" style="8" customWidth="1"/>
    <col min="580" max="580" width="7.15234375" style="8" customWidth="1" collapsed="1"/>
    <col min="581" max="588" width="7.15234375" style="8" customWidth="1"/>
    <col min="589" max="589" width="7.15234375" style="8" customWidth="1" collapsed="1"/>
    <col min="590" max="597" width="7.15234375" style="8" customWidth="1"/>
    <col min="598" max="598" width="7.15234375" style="8" customWidth="1" collapsed="1"/>
    <col min="599" max="606" width="7.15234375" style="8" customWidth="1"/>
    <col min="607" max="607" width="7.15234375" style="8" customWidth="1" collapsed="1"/>
    <col min="608" max="615" width="7.15234375" style="8" customWidth="1"/>
    <col min="616" max="616" width="7.15234375" style="8" customWidth="1" collapsed="1"/>
    <col min="617" max="623" width="7.15234375" style="8" customWidth="1"/>
    <col min="624" max="624" width="6" style="8" customWidth="1"/>
    <col min="625" max="625" width="7.15234375" style="8" customWidth="1" collapsed="1"/>
    <col min="626" max="632" width="7.15234375" style="8" customWidth="1"/>
    <col min="633" max="633" width="7.3046875" style="8" customWidth="1"/>
    <col min="634" max="634" width="7.15234375" style="8" customWidth="1" collapsed="1"/>
    <col min="635" max="641" width="7.15234375" style="8" customWidth="1"/>
    <col min="642" max="642" width="7.3046875" style="8" customWidth="1"/>
    <col min="643" max="643" width="7.15234375" style="8" customWidth="1" collapsed="1"/>
    <col min="644" max="650" width="7.15234375" style="8" customWidth="1"/>
    <col min="651" max="651" width="7.3046875" style="8" customWidth="1"/>
    <col min="652" max="652" width="7.15234375" style="8" customWidth="1" collapsed="1"/>
    <col min="653" max="659" width="7.15234375" style="8" customWidth="1"/>
    <col min="660" max="660" width="7.3046875" style="8" customWidth="1"/>
    <col min="661" max="661" width="7.15234375" style="8" customWidth="1" collapsed="1"/>
    <col min="662" max="668" width="7.15234375" style="8" customWidth="1"/>
    <col min="669" max="669" width="7.3046875" style="8" customWidth="1"/>
    <col min="670" max="670" width="7.15234375" style="8" customWidth="1" collapsed="1"/>
    <col min="671" max="677" width="7.15234375" style="8" customWidth="1"/>
    <col min="678" max="678" width="7.3046875" style="8" customWidth="1"/>
    <col min="679" max="679" width="7.15234375" style="8" customWidth="1" collapsed="1"/>
    <col min="680" max="686" width="7.15234375" style="8" customWidth="1"/>
    <col min="687" max="687" width="7.3046875" style="8" customWidth="1"/>
    <col min="688" max="688" width="7.15234375" style="8" customWidth="1" collapsed="1"/>
    <col min="689" max="695" width="7.15234375" style="8" customWidth="1"/>
    <col min="696" max="696" width="7.3046875" style="8" customWidth="1"/>
    <col min="697" max="697" width="7.15234375" style="8" customWidth="1" collapsed="1"/>
    <col min="698" max="704" width="7.15234375" style="8" customWidth="1"/>
    <col min="705" max="705" width="7.3046875" style="8" customWidth="1"/>
    <col min="706" max="706" width="7.15234375" style="8" customWidth="1" collapsed="1"/>
    <col min="707" max="713" width="7.15234375" style="8" customWidth="1"/>
    <col min="714" max="714" width="7.3046875" style="8" customWidth="1"/>
    <col min="715" max="715" width="7.15234375" style="8" customWidth="1" collapsed="1"/>
    <col min="716" max="722" width="7.15234375" style="8" customWidth="1"/>
    <col min="723" max="723" width="7.3046875" style="8" customWidth="1"/>
    <col min="724" max="724" width="7.15234375" style="8" customWidth="1" collapsed="1"/>
    <col min="725" max="731" width="7.15234375" style="8" customWidth="1"/>
    <col min="732" max="732" width="7.3046875" style="8" customWidth="1"/>
    <col min="733" max="733" width="7.15234375" style="8" customWidth="1" collapsed="1"/>
    <col min="734" max="740" width="7.15234375" style="8" customWidth="1"/>
    <col min="741" max="741" width="7.3046875" style="8" customWidth="1"/>
    <col min="742" max="742" width="7.15234375" style="8" customWidth="1" collapsed="1"/>
    <col min="743" max="749" width="7.15234375" style="8" customWidth="1"/>
    <col min="750" max="750" width="7.3046875" style="8" customWidth="1"/>
    <col min="751" max="751" width="7.15234375" style="8" customWidth="1" collapsed="1"/>
    <col min="752" max="758" width="7.15234375" style="8" customWidth="1"/>
    <col min="759" max="759" width="7.3046875" style="8" customWidth="1"/>
    <col min="760" max="760" width="7.15234375" style="8" customWidth="1" collapsed="1"/>
    <col min="761" max="767" width="7.15234375" style="8" customWidth="1"/>
    <col min="768" max="768" width="7.3046875" style="8" customWidth="1"/>
    <col min="769" max="769" width="7.15234375" style="8" customWidth="1" collapsed="1"/>
    <col min="770" max="776" width="7.15234375" style="8" customWidth="1"/>
    <col min="777" max="777" width="7.3046875" style="8" customWidth="1"/>
    <col min="778" max="778" width="7.15234375" style="8" customWidth="1" collapsed="1"/>
    <col min="779" max="785" width="7.15234375" style="8" customWidth="1"/>
    <col min="786" max="786" width="7.3046875" style="8" customWidth="1"/>
    <col min="787" max="787" width="7.15234375" style="8" customWidth="1" collapsed="1"/>
    <col min="788" max="794" width="7.15234375" style="8" customWidth="1"/>
    <col min="795" max="795" width="7.3046875" style="8" customWidth="1"/>
    <col min="796" max="796" width="7.15234375" style="8" customWidth="1" collapsed="1"/>
    <col min="797" max="803" width="7.15234375" style="8" customWidth="1"/>
    <col min="804" max="804" width="7.3046875" style="8" customWidth="1"/>
    <col min="805" max="805" width="7.15234375" style="8" customWidth="1" collapsed="1"/>
    <col min="806" max="812" width="7.15234375" style="8" customWidth="1"/>
    <col min="813" max="813" width="7.3046875" style="8" customWidth="1"/>
    <col min="814" max="814" width="7.15234375" style="8" customWidth="1" collapsed="1"/>
    <col min="815" max="821" width="7.15234375" style="8" customWidth="1"/>
    <col min="822" max="822" width="7.3046875" style="8" customWidth="1"/>
    <col min="823" max="823" width="7.15234375" style="8" customWidth="1" collapsed="1"/>
    <col min="824" max="830" width="7.15234375" style="8" customWidth="1"/>
    <col min="831" max="831" width="7.3046875" style="8" customWidth="1"/>
    <col min="832" max="832" width="7.15234375" style="8" customWidth="1" collapsed="1"/>
    <col min="833" max="839" width="7.15234375" style="8" customWidth="1"/>
    <col min="840" max="840" width="7.3046875" style="8" customWidth="1"/>
    <col min="841" max="841" width="7.15234375" style="8" customWidth="1" collapsed="1"/>
    <col min="842" max="848" width="7.15234375" style="8" customWidth="1"/>
    <col min="849" max="849" width="7.3046875" style="8" customWidth="1"/>
    <col min="850" max="850" width="7.15234375" style="8" customWidth="1" collapsed="1"/>
    <col min="851" max="857" width="7.15234375" style="8" customWidth="1"/>
    <col min="858" max="858" width="7.3046875" style="8" customWidth="1"/>
    <col min="859" max="859" width="7.15234375" style="8" customWidth="1" collapsed="1"/>
    <col min="860" max="866" width="7.15234375" style="8" customWidth="1"/>
    <col min="867" max="867" width="7.3046875" style="8" customWidth="1"/>
    <col min="868" max="868" width="7.15234375" style="8" customWidth="1" collapsed="1"/>
    <col min="869" max="875" width="7.15234375" style="8" customWidth="1"/>
    <col min="876" max="876" width="7.3046875" style="8" customWidth="1"/>
    <col min="877" max="877" width="7.15234375" style="8" customWidth="1" collapsed="1"/>
    <col min="878" max="884" width="7.15234375" style="8" customWidth="1"/>
    <col min="885" max="885" width="7.3046875" style="8" customWidth="1"/>
    <col min="886" max="886" width="7.15234375" style="8" customWidth="1" collapsed="1"/>
    <col min="887" max="893" width="7.15234375" style="8" customWidth="1"/>
    <col min="894" max="894" width="7.3046875" style="8" customWidth="1"/>
    <col min="895" max="895" width="7.15234375" style="8" customWidth="1" collapsed="1"/>
    <col min="896" max="902" width="7.15234375" style="8" customWidth="1"/>
    <col min="903" max="903" width="7.3046875" style="8" customWidth="1"/>
    <col min="904" max="904" width="7.15234375" style="8" customWidth="1" collapsed="1"/>
    <col min="905" max="911" width="7.15234375" style="8" customWidth="1"/>
    <col min="912" max="912" width="7.3046875" style="8" customWidth="1"/>
    <col min="913" max="913" width="7.15234375" style="8" customWidth="1" collapsed="1"/>
    <col min="914" max="920" width="7.15234375" style="8" customWidth="1"/>
    <col min="921" max="921" width="7.3046875" style="8" customWidth="1"/>
    <col min="922" max="922" width="7.15234375" style="8" customWidth="1" collapsed="1"/>
    <col min="923" max="929" width="7.15234375" style="8" customWidth="1"/>
    <col min="930" max="930" width="7.3046875" style="8" customWidth="1"/>
    <col min="931" max="931" width="7.15234375" style="8" customWidth="1" collapsed="1"/>
    <col min="932" max="938" width="7.15234375" style="8" customWidth="1"/>
    <col min="939" max="939" width="7.3046875" style="8" customWidth="1"/>
    <col min="940" max="940" width="7.15234375" style="8" customWidth="1" collapsed="1"/>
    <col min="941" max="947" width="7.15234375" style="8" customWidth="1"/>
    <col min="948" max="948" width="7.3046875" style="8" customWidth="1"/>
    <col min="949" max="949" width="7.15234375" style="8" customWidth="1" collapsed="1"/>
    <col min="950" max="956" width="7.15234375" style="8" customWidth="1"/>
    <col min="957" max="957" width="7.3046875" style="8" customWidth="1"/>
    <col min="958" max="958" width="7.15234375" style="8" customWidth="1" collapsed="1"/>
    <col min="959" max="965" width="7.15234375" style="8" customWidth="1"/>
    <col min="966" max="966" width="7.3046875" style="8" customWidth="1"/>
    <col min="967" max="967" width="7.15234375" style="8" customWidth="1" collapsed="1"/>
    <col min="968" max="974" width="7.15234375" style="8" customWidth="1"/>
    <col min="975" max="975" width="7.3046875" style="8" customWidth="1"/>
    <col min="976" max="976" width="7.15234375" style="8" customWidth="1" collapsed="1"/>
    <col min="977" max="983" width="7.15234375" style="8" customWidth="1"/>
    <col min="984" max="984" width="7.3046875" style="8" customWidth="1"/>
    <col min="985" max="985" width="7.15234375" style="8" customWidth="1" collapsed="1"/>
    <col min="986" max="992" width="7.15234375" style="8" customWidth="1"/>
    <col min="993" max="993" width="7.3046875" style="8" customWidth="1"/>
    <col min="994" max="994" width="7.15234375" style="8" customWidth="1" collapsed="1"/>
    <col min="995" max="1001" width="7.15234375" style="8" customWidth="1"/>
    <col min="1002" max="1002" width="7.3046875" style="8" customWidth="1"/>
    <col min="1003" max="1003" width="7.15234375" style="8" customWidth="1" collapsed="1"/>
    <col min="1004" max="1010" width="7.15234375" style="8" customWidth="1"/>
    <col min="1011" max="1011" width="7.3046875" style="8" customWidth="1"/>
    <col min="1012" max="1012" width="7.15234375" style="8" customWidth="1" collapsed="1"/>
    <col min="1013" max="1019" width="7.15234375" style="8" customWidth="1"/>
    <col min="1020" max="1020" width="7.3046875" style="8" customWidth="1"/>
    <col min="1021" max="1021" width="7.15234375" style="8" customWidth="1" collapsed="1"/>
    <col min="1022" max="1028" width="7.15234375" style="8" customWidth="1"/>
    <col min="1029" max="1029" width="7.3046875" style="8" customWidth="1"/>
    <col min="1030" max="1030" width="7.15234375" style="8" customWidth="1" collapsed="1"/>
    <col min="1031" max="1037" width="7.15234375" style="8" customWidth="1"/>
    <col min="1038" max="1038" width="7.3046875" style="8" customWidth="1"/>
    <col min="1039" max="1039" width="7.15234375" style="8" customWidth="1" collapsed="1"/>
    <col min="1040" max="1046" width="7.15234375" style="8" customWidth="1"/>
    <col min="1047" max="1047" width="7.3046875" style="8" customWidth="1"/>
    <col min="1048" max="1048" width="7.15234375" style="8" customWidth="1" collapsed="1"/>
    <col min="1049" max="1055" width="7.15234375" style="8" customWidth="1"/>
    <col min="1056" max="1056" width="7.3046875" style="8" customWidth="1"/>
    <col min="1057" max="1057" width="7.15234375" style="8" customWidth="1" collapsed="1"/>
    <col min="1058" max="1064" width="7.15234375" style="8" customWidth="1"/>
    <col min="1065" max="1065" width="7.3046875" style="8" customWidth="1"/>
    <col min="1066" max="1066" width="7.15234375" style="8" customWidth="1" collapsed="1"/>
    <col min="1067" max="1073" width="7.15234375" style="8" customWidth="1"/>
    <col min="1074" max="1074" width="7.3046875" style="8" customWidth="1"/>
    <col min="1075" max="1075" width="7.15234375" style="8" customWidth="1" collapsed="1"/>
    <col min="1076" max="1082" width="7.15234375" style="8" customWidth="1"/>
    <col min="1083" max="1083" width="7.3046875" style="8" customWidth="1"/>
    <col min="1084" max="1084" width="7.15234375" style="8" customWidth="1" collapsed="1"/>
    <col min="1085" max="1091" width="7.15234375" style="8" customWidth="1"/>
    <col min="1092" max="1092" width="7.3046875" style="8" customWidth="1"/>
    <col min="1093" max="1093" width="7.15234375" style="8" customWidth="1" collapsed="1"/>
    <col min="1094" max="1100" width="7.15234375" style="8" customWidth="1"/>
    <col min="1101" max="1101" width="7.3046875" style="8" customWidth="1"/>
    <col min="1102" max="1102" width="7.15234375" style="8" customWidth="1" collapsed="1"/>
    <col min="1103" max="1109" width="7.15234375" style="8" customWidth="1"/>
    <col min="1110" max="1110" width="7.3046875" style="8" customWidth="1"/>
    <col min="1111" max="1111" width="7.15234375" style="8" customWidth="1" collapsed="1"/>
    <col min="1112" max="1118" width="7.15234375" style="8" customWidth="1"/>
    <col min="1119" max="1119" width="7.3046875" style="8" customWidth="1"/>
    <col min="1120" max="1120" width="7.15234375" style="8" customWidth="1" collapsed="1"/>
    <col min="1121" max="1127" width="7.15234375" style="8" customWidth="1"/>
    <col min="1128" max="1128" width="7.3046875" style="8" customWidth="1"/>
    <col min="1129" max="1129" width="7.15234375" style="8" customWidth="1" collapsed="1"/>
    <col min="1130" max="1136" width="7.15234375" style="8" customWidth="1"/>
    <col min="1137" max="1137" width="7.3046875" style="8" customWidth="1"/>
    <col min="1138" max="1138" width="7.15234375" style="8" customWidth="1" collapsed="1"/>
    <col min="1139" max="1145" width="7.15234375" style="8" customWidth="1"/>
    <col min="1146" max="1146" width="7.3046875" style="8" customWidth="1"/>
    <col min="1147" max="1147" width="7.15234375" style="8" customWidth="1" collapsed="1"/>
    <col min="1148" max="1154" width="7.15234375" style="8" customWidth="1"/>
    <col min="1155" max="1155" width="7.3046875" style="8" customWidth="1"/>
    <col min="1156" max="16384" width="9.15234375" style="10"/>
  </cols>
  <sheetData>
    <row r="1" spans="2:1159" ht="15.75" customHeight="1">
      <c r="B1" s="25"/>
      <c r="C1" s="25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</row>
    <row r="2" spans="2:1159" ht="18.75" customHeight="1">
      <c r="B2" s="25" t="s">
        <v>33</v>
      </c>
      <c r="C2" s="25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  <c r="AOY2" s="10"/>
      <c r="AOZ2" s="10"/>
      <c r="APA2" s="10"/>
      <c r="APB2" s="10"/>
      <c r="APC2" s="10"/>
      <c r="APD2" s="10"/>
      <c r="APE2" s="10"/>
      <c r="APF2" s="10"/>
      <c r="APG2" s="10"/>
      <c r="APH2" s="10"/>
      <c r="API2" s="10"/>
      <c r="APJ2" s="10"/>
      <c r="APK2" s="10"/>
      <c r="APL2" s="10"/>
      <c r="APM2" s="10"/>
      <c r="APN2" s="10"/>
      <c r="APO2" s="10"/>
      <c r="APP2" s="10"/>
      <c r="APQ2" s="10"/>
      <c r="APR2" s="10"/>
      <c r="APS2" s="10"/>
      <c r="APT2" s="10"/>
      <c r="APU2" s="10"/>
      <c r="APV2" s="10"/>
      <c r="APW2" s="10"/>
      <c r="APX2" s="10"/>
      <c r="APY2" s="10"/>
      <c r="APZ2" s="10"/>
      <c r="AQA2" s="10"/>
      <c r="AQB2" s="10"/>
      <c r="AQC2" s="10"/>
      <c r="AQD2" s="10"/>
      <c r="AQE2" s="10"/>
      <c r="AQF2" s="10"/>
      <c r="AQG2" s="10"/>
      <c r="AQH2" s="10"/>
      <c r="AQI2" s="10"/>
      <c r="AQJ2" s="10"/>
      <c r="AQK2" s="10"/>
      <c r="AQL2" s="10"/>
      <c r="AQM2" s="10"/>
      <c r="AQN2" s="10"/>
      <c r="AQO2" s="10"/>
      <c r="AQP2" s="10"/>
      <c r="AQQ2" s="10"/>
      <c r="AQR2" s="10"/>
      <c r="AQS2" s="10"/>
      <c r="AQT2" s="10"/>
      <c r="AQU2" s="10"/>
      <c r="AQV2" s="10"/>
      <c r="AQW2" s="10"/>
      <c r="AQX2" s="10"/>
      <c r="AQY2" s="10"/>
      <c r="AQZ2" s="10"/>
      <c r="ARA2" s="10"/>
      <c r="ARB2" s="10"/>
      <c r="ARC2" s="10"/>
      <c r="ARD2" s="10"/>
      <c r="ARE2" s="10"/>
      <c r="ARF2" s="10"/>
      <c r="ARG2" s="10"/>
      <c r="ARH2" s="10"/>
      <c r="ARI2" s="10"/>
      <c r="ARJ2" s="10"/>
      <c r="ARK2" s="10"/>
    </row>
    <row r="3" spans="2:1159" ht="10.5" customHeight="1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  <c r="AMN3" s="24"/>
      <c r="AMO3" s="24"/>
      <c r="AMP3" s="24"/>
      <c r="AMQ3" s="24"/>
      <c r="AMR3" s="24"/>
      <c r="AMS3" s="24"/>
      <c r="AMT3" s="24"/>
      <c r="AMU3" s="24"/>
      <c r="AMV3" s="24"/>
      <c r="AMW3" s="24"/>
      <c r="AMX3" s="24"/>
      <c r="AMY3" s="24"/>
      <c r="AMZ3" s="24"/>
      <c r="ANA3" s="24"/>
      <c r="ANB3" s="24"/>
      <c r="ANC3" s="24"/>
      <c r="AND3" s="24"/>
      <c r="ANE3" s="24"/>
      <c r="ANF3" s="24"/>
      <c r="ANG3" s="24"/>
      <c r="ANH3" s="24"/>
      <c r="ANI3" s="24"/>
      <c r="ANJ3" s="24"/>
      <c r="ANK3" s="24"/>
      <c r="ANL3" s="24"/>
      <c r="ANM3" s="24"/>
      <c r="ANN3" s="24"/>
      <c r="ANO3" s="24"/>
      <c r="ANP3" s="24"/>
      <c r="ANQ3" s="24"/>
      <c r="ANR3" s="24"/>
      <c r="ANS3" s="24"/>
      <c r="ANT3" s="24"/>
      <c r="ANU3" s="24"/>
      <c r="ANV3" s="24"/>
      <c r="ANW3" s="24"/>
      <c r="ANX3" s="24"/>
      <c r="ANY3" s="24"/>
      <c r="ANZ3" s="24"/>
      <c r="AOA3" s="24"/>
      <c r="AOB3" s="24"/>
      <c r="AOC3" s="24"/>
      <c r="AOD3" s="24"/>
      <c r="AOE3" s="24"/>
      <c r="AOF3" s="24"/>
      <c r="AOG3" s="24"/>
      <c r="AOH3" s="24"/>
      <c r="AOI3" s="24"/>
      <c r="AOJ3" s="24"/>
      <c r="AOK3" s="24"/>
      <c r="AOL3" s="24"/>
      <c r="AOM3" s="24"/>
      <c r="AON3" s="24"/>
      <c r="AOO3" s="24"/>
      <c r="AOP3" s="24"/>
      <c r="AOQ3" s="24"/>
      <c r="AOR3" s="24"/>
      <c r="AOS3" s="24"/>
      <c r="AOT3" s="24"/>
      <c r="AOU3" s="24"/>
      <c r="AOV3" s="24"/>
      <c r="AOW3" s="24"/>
      <c r="AOX3" s="24"/>
      <c r="AOY3" s="24"/>
      <c r="AOZ3" s="24"/>
      <c r="APA3" s="24"/>
      <c r="APB3" s="24"/>
      <c r="APC3" s="24"/>
      <c r="APD3" s="24"/>
      <c r="APE3" s="24"/>
      <c r="APF3" s="24"/>
      <c r="APG3" s="24"/>
      <c r="APH3" s="24"/>
      <c r="API3" s="24"/>
      <c r="APJ3" s="24"/>
      <c r="APK3" s="24"/>
      <c r="APL3" s="24"/>
      <c r="APM3" s="24"/>
      <c r="APN3" s="24"/>
      <c r="APO3" s="24"/>
      <c r="APP3" s="24"/>
      <c r="APQ3" s="24"/>
      <c r="APR3" s="24"/>
      <c r="APS3" s="24"/>
      <c r="APT3" s="24"/>
      <c r="APU3" s="24"/>
      <c r="APV3" s="24"/>
      <c r="APW3" s="24"/>
      <c r="APX3" s="24"/>
      <c r="APY3" s="24"/>
      <c r="APZ3" s="24"/>
      <c r="AQA3" s="24"/>
      <c r="AQB3" s="24"/>
      <c r="AQC3" s="24"/>
      <c r="AQD3" s="24"/>
      <c r="AQE3" s="24"/>
      <c r="AQF3" s="24"/>
      <c r="AQG3" s="24"/>
      <c r="AQH3" s="24"/>
      <c r="AQI3" s="24"/>
      <c r="AQJ3" s="24"/>
      <c r="AQK3" s="24"/>
      <c r="AQL3" s="24"/>
      <c r="AQM3" s="24"/>
      <c r="AQN3" s="24"/>
      <c r="AQO3" s="24"/>
      <c r="AQP3" s="24"/>
      <c r="AQQ3" s="24"/>
      <c r="AQR3" s="24"/>
      <c r="AQS3" s="24"/>
      <c r="AQT3" s="24"/>
      <c r="AQU3" s="24"/>
      <c r="AQV3" s="24"/>
      <c r="AQW3" s="24"/>
      <c r="AQX3" s="24"/>
      <c r="AQY3" s="24"/>
      <c r="AQZ3" s="24"/>
      <c r="ARA3" s="24"/>
      <c r="ARB3" s="24"/>
      <c r="ARC3" s="24"/>
      <c r="ARD3" s="24"/>
      <c r="ARE3" s="24"/>
      <c r="ARF3" s="24"/>
      <c r="ARG3" s="24"/>
      <c r="ARH3" s="24"/>
      <c r="ARI3" s="24"/>
      <c r="ARJ3" s="24"/>
      <c r="ARK3" s="24"/>
    </row>
    <row r="4" spans="2:1159" ht="29.25" customHeight="1">
      <c r="B4" s="218" t="s">
        <v>15</v>
      </c>
      <c r="C4" s="219" t="s">
        <v>16</v>
      </c>
      <c r="D4" s="199">
        <v>45717</v>
      </c>
      <c r="E4" s="200"/>
      <c r="F4" s="200"/>
      <c r="G4" s="201"/>
      <c r="H4" s="201"/>
      <c r="I4" s="201"/>
      <c r="J4" s="201"/>
      <c r="K4" s="201"/>
      <c r="L4" s="202"/>
      <c r="M4" s="199">
        <v>45718</v>
      </c>
      <c r="N4" s="200"/>
      <c r="O4" s="200"/>
      <c r="P4" s="201"/>
      <c r="Q4" s="201"/>
      <c r="R4" s="201"/>
      <c r="S4" s="201"/>
      <c r="T4" s="201"/>
      <c r="U4" s="202"/>
      <c r="V4" s="199">
        <v>45719</v>
      </c>
      <c r="W4" s="200"/>
      <c r="X4" s="200"/>
      <c r="Y4" s="201"/>
      <c r="Z4" s="201"/>
      <c r="AA4" s="201"/>
      <c r="AB4" s="201"/>
      <c r="AC4" s="201"/>
      <c r="AD4" s="202"/>
      <c r="AE4" s="199">
        <v>45720</v>
      </c>
      <c r="AF4" s="200"/>
      <c r="AG4" s="200"/>
      <c r="AH4" s="201"/>
      <c r="AI4" s="201"/>
      <c r="AJ4" s="201"/>
      <c r="AK4" s="201"/>
      <c r="AL4" s="201"/>
      <c r="AM4" s="202"/>
      <c r="AN4" s="199">
        <v>45721</v>
      </c>
      <c r="AO4" s="200"/>
      <c r="AP4" s="200"/>
      <c r="AQ4" s="201"/>
      <c r="AR4" s="201"/>
      <c r="AS4" s="201"/>
      <c r="AT4" s="201"/>
      <c r="AU4" s="201"/>
      <c r="AV4" s="202"/>
      <c r="AW4" s="199">
        <v>45722</v>
      </c>
      <c r="AX4" s="200"/>
      <c r="AY4" s="200"/>
      <c r="AZ4" s="201"/>
      <c r="BA4" s="201"/>
      <c r="BB4" s="201"/>
      <c r="BC4" s="201"/>
      <c r="BD4" s="201"/>
      <c r="BE4" s="202"/>
      <c r="BF4" s="199">
        <v>45723</v>
      </c>
      <c r="BG4" s="200"/>
      <c r="BH4" s="200"/>
      <c r="BI4" s="201"/>
      <c r="BJ4" s="201"/>
      <c r="BK4" s="201"/>
      <c r="BL4" s="201"/>
      <c r="BM4" s="201"/>
      <c r="BN4" s="202"/>
      <c r="BO4" s="199">
        <v>45724</v>
      </c>
      <c r="BP4" s="200"/>
      <c r="BQ4" s="200"/>
      <c r="BR4" s="201"/>
      <c r="BS4" s="201"/>
      <c r="BT4" s="201"/>
      <c r="BU4" s="201"/>
      <c r="BV4" s="201"/>
      <c r="BW4" s="202"/>
      <c r="BX4" s="199">
        <v>45726</v>
      </c>
      <c r="BY4" s="200"/>
      <c r="BZ4" s="200"/>
      <c r="CA4" s="201"/>
      <c r="CB4" s="201"/>
      <c r="CC4" s="201"/>
      <c r="CD4" s="201"/>
      <c r="CE4" s="201"/>
      <c r="CF4" s="202"/>
      <c r="CG4" s="199">
        <v>45727</v>
      </c>
      <c r="CH4" s="200"/>
      <c r="CI4" s="200"/>
      <c r="CJ4" s="201"/>
      <c r="CK4" s="201"/>
      <c r="CL4" s="201"/>
      <c r="CM4" s="201"/>
      <c r="CN4" s="201"/>
      <c r="CO4" s="202"/>
      <c r="CP4" s="199">
        <v>45728</v>
      </c>
      <c r="CQ4" s="200"/>
      <c r="CR4" s="200"/>
      <c r="CS4" s="201"/>
      <c r="CT4" s="201"/>
      <c r="CU4" s="201"/>
      <c r="CV4" s="201"/>
      <c r="CW4" s="201"/>
      <c r="CX4" s="202"/>
      <c r="CY4" s="199">
        <v>45729</v>
      </c>
      <c r="CZ4" s="200"/>
      <c r="DA4" s="200"/>
      <c r="DB4" s="201"/>
      <c r="DC4" s="201"/>
      <c r="DD4" s="201"/>
      <c r="DE4" s="201"/>
      <c r="DF4" s="201"/>
      <c r="DG4" s="202"/>
      <c r="DH4" s="199">
        <v>45730</v>
      </c>
      <c r="DI4" s="200"/>
      <c r="DJ4" s="200"/>
      <c r="DK4" s="201"/>
      <c r="DL4" s="201"/>
      <c r="DM4" s="201"/>
      <c r="DN4" s="201"/>
      <c r="DO4" s="201"/>
      <c r="DP4" s="202"/>
      <c r="DQ4" s="199">
        <v>45731</v>
      </c>
      <c r="DR4" s="200"/>
      <c r="DS4" s="200"/>
      <c r="DT4" s="201"/>
      <c r="DU4" s="201"/>
      <c r="DV4" s="201"/>
      <c r="DW4" s="201"/>
      <c r="DX4" s="201"/>
      <c r="DY4" s="202"/>
      <c r="DZ4" s="199">
        <v>45733</v>
      </c>
      <c r="EA4" s="200"/>
      <c r="EB4" s="200"/>
      <c r="EC4" s="201"/>
      <c r="ED4" s="201"/>
      <c r="EE4" s="201"/>
      <c r="EF4" s="201"/>
      <c r="EG4" s="201"/>
      <c r="EH4" s="202"/>
      <c r="EI4" s="199">
        <v>45734</v>
      </c>
      <c r="EJ4" s="200"/>
      <c r="EK4" s="200"/>
      <c r="EL4" s="201"/>
      <c r="EM4" s="201"/>
      <c r="EN4" s="201"/>
      <c r="EO4" s="201"/>
      <c r="EP4" s="201"/>
      <c r="EQ4" s="202"/>
      <c r="ER4" s="199">
        <v>45735</v>
      </c>
      <c r="ES4" s="200"/>
      <c r="ET4" s="200"/>
      <c r="EU4" s="201"/>
      <c r="EV4" s="201"/>
      <c r="EW4" s="201"/>
      <c r="EX4" s="201"/>
      <c r="EY4" s="201"/>
      <c r="EZ4" s="202"/>
      <c r="FA4" s="199">
        <v>45736</v>
      </c>
      <c r="FB4" s="200"/>
      <c r="FC4" s="200"/>
      <c r="FD4" s="201"/>
      <c r="FE4" s="201"/>
      <c r="FF4" s="201"/>
      <c r="FG4" s="201"/>
      <c r="FH4" s="201"/>
      <c r="FI4" s="202"/>
      <c r="FJ4" s="199">
        <v>45737</v>
      </c>
      <c r="FK4" s="200"/>
      <c r="FL4" s="200"/>
      <c r="FM4" s="201"/>
      <c r="FN4" s="201"/>
      <c r="FO4" s="201"/>
      <c r="FP4" s="201"/>
      <c r="FQ4" s="201"/>
      <c r="FR4" s="202"/>
      <c r="FS4" s="199">
        <v>45738</v>
      </c>
      <c r="FT4" s="200"/>
      <c r="FU4" s="200"/>
      <c r="FV4" s="201"/>
      <c r="FW4" s="201"/>
      <c r="FX4" s="201"/>
      <c r="FY4" s="201"/>
      <c r="FZ4" s="201"/>
      <c r="GA4" s="202"/>
      <c r="GB4" s="199">
        <v>45740</v>
      </c>
      <c r="GC4" s="200"/>
      <c r="GD4" s="200"/>
      <c r="GE4" s="201"/>
      <c r="GF4" s="201"/>
      <c r="GG4" s="201"/>
      <c r="GH4" s="201"/>
      <c r="GI4" s="201"/>
      <c r="GJ4" s="202"/>
      <c r="GK4" s="199">
        <v>45741</v>
      </c>
      <c r="GL4" s="200"/>
      <c r="GM4" s="200"/>
      <c r="GN4" s="201"/>
      <c r="GO4" s="201"/>
      <c r="GP4" s="201"/>
      <c r="GQ4" s="201"/>
      <c r="GR4" s="201"/>
      <c r="GS4" s="202"/>
      <c r="GT4" s="199">
        <v>45742</v>
      </c>
      <c r="GU4" s="200"/>
      <c r="GV4" s="200"/>
      <c r="GW4" s="201"/>
      <c r="GX4" s="201"/>
      <c r="GY4" s="201"/>
      <c r="GZ4" s="201"/>
      <c r="HA4" s="201"/>
      <c r="HB4" s="202"/>
      <c r="HC4" s="199">
        <v>45743</v>
      </c>
      <c r="HD4" s="200"/>
      <c r="HE4" s="200"/>
      <c r="HF4" s="201"/>
      <c r="HG4" s="201"/>
      <c r="HH4" s="201"/>
      <c r="HI4" s="201"/>
      <c r="HJ4" s="201"/>
      <c r="HK4" s="202"/>
      <c r="HL4" s="199">
        <v>45744</v>
      </c>
      <c r="HM4" s="200"/>
      <c r="HN4" s="200"/>
      <c r="HO4" s="201"/>
      <c r="HP4" s="201"/>
      <c r="HQ4" s="201"/>
      <c r="HR4" s="201"/>
      <c r="HS4" s="201"/>
      <c r="HT4" s="202"/>
      <c r="HU4" s="199">
        <v>45745</v>
      </c>
      <c r="HV4" s="200"/>
      <c r="HW4" s="200"/>
      <c r="HX4" s="201"/>
      <c r="HY4" s="201"/>
      <c r="HZ4" s="201"/>
      <c r="IA4" s="201"/>
      <c r="IB4" s="201"/>
      <c r="IC4" s="202"/>
      <c r="ID4" s="199">
        <v>45747</v>
      </c>
      <c r="IE4" s="200"/>
      <c r="IF4" s="200"/>
      <c r="IG4" s="201"/>
      <c r="IH4" s="201"/>
      <c r="II4" s="201"/>
      <c r="IJ4" s="201"/>
      <c r="IK4" s="201"/>
      <c r="IL4" s="202"/>
      <c r="IM4" s="199">
        <v>45748</v>
      </c>
      <c r="IN4" s="200"/>
      <c r="IO4" s="200"/>
      <c r="IP4" s="201"/>
      <c r="IQ4" s="201"/>
      <c r="IR4" s="201"/>
      <c r="IS4" s="201"/>
      <c r="IT4" s="201"/>
      <c r="IU4" s="202"/>
      <c r="IV4" s="199">
        <v>45749</v>
      </c>
      <c r="IW4" s="200"/>
      <c r="IX4" s="200"/>
      <c r="IY4" s="201"/>
      <c r="IZ4" s="201"/>
      <c r="JA4" s="201"/>
      <c r="JB4" s="201"/>
      <c r="JC4" s="201"/>
      <c r="JD4" s="202"/>
      <c r="JE4" s="199">
        <v>45750</v>
      </c>
      <c r="JF4" s="200"/>
      <c r="JG4" s="200"/>
      <c r="JH4" s="201"/>
      <c r="JI4" s="201"/>
      <c r="JJ4" s="201"/>
      <c r="JK4" s="201"/>
      <c r="JL4" s="201"/>
      <c r="JM4" s="202"/>
      <c r="JN4" s="199">
        <v>45751</v>
      </c>
      <c r="JO4" s="200"/>
      <c r="JP4" s="200"/>
      <c r="JQ4" s="201"/>
      <c r="JR4" s="201"/>
      <c r="JS4" s="201"/>
      <c r="JT4" s="201"/>
      <c r="JU4" s="201"/>
      <c r="JV4" s="202"/>
      <c r="JW4" s="199">
        <v>45752</v>
      </c>
      <c r="JX4" s="200"/>
      <c r="JY4" s="200"/>
      <c r="JZ4" s="201"/>
      <c r="KA4" s="201"/>
      <c r="KB4" s="201"/>
      <c r="KC4" s="201"/>
      <c r="KD4" s="201"/>
      <c r="KE4" s="202"/>
      <c r="KF4" s="199">
        <v>45755</v>
      </c>
      <c r="KG4" s="200"/>
      <c r="KH4" s="200"/>
      <c r="KI4" s="201"/>
      <c r="KJ4" s="201"/>
      <c r="KK4" s="201"/>
      <c r="KL4" s="201"/>
      <c r="KM4" s="201"/>
      <c r="KN4" s="202"/>
      <c r="KO4" s="199">
        <v>45756</v>
      </c>
      <c r="KP4" s="200"/>
      <c r="KQ4" s="200"/>
      <c r="KR4" s="201"/>
      <c r="KS4" s="201"/>
      <c r="KT4" s="201"/>
      <c r="KU4" s="201"/>
      <c r="KV4" s="201"/>
      <c r="KW4" s="202"/>
      <c r="KX4" s="199">
        <v>45757</v>
      </c>
      <c r="KY4" s="200"/>
      <c r="KZ4" s="200"/>
      <c r="LA4" s="201"/>
      <c r="LB4" s="201"/>
      <c r="LC4" s="201"/>
      <c r="LD4" s="201"/>
      <c r="LE4" s="201"/>
      <c r="LF4" s="202"/>
      <c r="LG4" s="199">
        <v>45758</v>
      </c>
      <c r="LH4" s="200"/>
      <c r="LI4" s="200"/>
      <c r="LJ4" s="201"/>
      <c r="LK4" s="201"/>
      <c r="LL4" s="201"/>
      <c r="LM4" s="201"/>
      <c r="LN4" s="201"/>
      <c r="LO4" s="202"/>
      <c r="LP4" s="199">
        <v>45759</v>
      </c>
      <c r="LQ4" s="200"/>
      <c r="LR4" s="200"/>
      <c r="LS4" s="201"/>
      <c r="LT4" s="201"/>
      <c r="LU4" s="201"/>
      <c r="LV4" s="201"/>
      <c r="LW4" s="201"/>
      <c r="LX4" s="202"/>
      <c r="LY4" s="199">
        <v>45761</v>
      </c>
      <c r="LZ4" s="200"/>
      <c r="MA4" s="200"/>
      <c r="MB4" s="201"/>
      <c r="MC4" s="201"/>
      <c r="MD4" s="201"/>
      <c r="ME4" s="201"/>
      <c r="MF4" s="201"/>
      <c r="MG4" s="202"/>
      <c r="MH4" s="199">
        <v>45762</v>
      </c>
      <c r="MI4" s="200"/>
      <c r="MJ4" s="200"/>
      <c r="MK4" s="201"/>
      <c r="ML4" s="201"/>
      <c r="MM4" s="201"/>
      <c r="MN4" s="201"/>
      <c r="MO4" s="201"/>
      <c r="MP4" s="202"/>
      <c r="MQ4" s="199">
        <v>45763</v>
      </c>
      <c r="MR4" s="200"/>
      <c r="MS4" s="200"/>
      <c r="MT4" s="201"/>
      <c r="MU4" s="201"/>
      <c r="MV4" s="201"/>
      <c r="MW4" s="201"/>
      <c r="MX4" s="201"/>
      <c r="MY4" s="202"/>
      <c r="MZ4" s="199">
        <v>45764</v>
      </c>
      <c r="NA4" s="200"/>
      <c r="NB4" s="200"/>
      <c r="NC4" s="201"/>
      <c r="ND4" s="201"/>
      <c r="NE4" s="201"/>
      <c r="NF4" s="201"/>
      <c r="NG4" s="201"/>
      <c r="NH4" s="202"/>
      <c r="NI4" s="199">
        <v>45765</v>
      </c>
      <c r="NJ4" s="200"/>
      <c r="NK4" s="200"/>
      <c r="NL4" s="201"/>
      <c r="NM4" s="201"/>
      <c r="NN4" s="201"/>
      <c r="NO4" s="201"/>
      <c r="NP4" s="201"/>
      <c r="NQ4" s="202"/>
      <c r="NR4" s="199">
        <v>45766</v>
      </c>
      <c r="NS4" s="200"/>
      <c r="NT4" s="200"/>
      <c r="NU4" s="201"/>
      <c r="NV4" s="201"/>
      <c r="NW4" s="201"/>
      <c r="NX4" s="201"/>
      <c r="NY4" s="201"/>
      <c r="NZ4" s="202"/>
      <c r="OA4" s="199">
        <v>45768</v>
      </c>
      <c r="OB4" s="200"/>
      <c r="OC4" s="200"/>
      <c r="OD4" s="201"/>
      <c r="OE4" s="201"/>
      <c r="OF4" s="201"/>
      <c r="OG4" s="201"/>
      <c r="OH4" s="201"/>
      <c r="OI4" s="202"/>
      <c r="OJ4" s="199">
        <v>45769</v>
      </c>
      <c r="OK4" s="200"/>
      <c r="OL4" s="200"/>
      <c r="OM4" s="201"/>
      <c r="ON4" s="201"/>
      <c r="OO4" s="201"/>
      <c r="OP4" s="201"/>
      <c r="OQ4" s="201"/>
      <c r="OR4" s="202"/>
      <c r="OS4" s="199">
        <v>45770</v>
      </c>
      <c r="OT4" s="200"/>
      <c r="OU4" s="200"/>
      <c r="OV4" s="201"/>
      <c r="OW4" s="201"/>
      <c r="OX4" s="201"/>
      <c r="OY4" s="201"/>
      <c r="OZ4" s="201"/>
      <c r="PA4" s="202"/>
      <c r="PB4" s="199">
        <v>45771</v>
      </c>
      <c r="PC4" s="200"/>
      <c r="PD4" s="200"/>
      <c r="PE4" s="201"/>
      <c r="PF4" s="201"/>
      <c r="PG4" s="201"/>
      <c r="PH4" s="201"/>
      <c r="PI4" s="201"/>
      <c r="PJ4" s="202"/>
      <c r="PK4" s="199">
        <v>45772</v>
      </c>
      <c r="PL4" s="200"/>
      <c r="PM4" s="200"/>
      <c r="PN4" s="201"/>
      <c r="PO4" s="201"/>
      <c r="PP4" s="201"/>
      <c r="PQ4" s="201"/>
      <c r="PR4" s="201"/>
      <c r="PS4" s="202"/>
      <c r="PT4" s="199">
        <v>45773</v>
      </c>
      <c r="PU4" s="200"/>
      <c r="PV4" s="200"/>
      <c r="PW4" s="201"/>
      <c r="PX4" s="201"/>
      <c r="PY4" s="201"/>
      <c r="PZ4" s="201"/>
      <c r="QA4" s="201"/>
      <c r="QB4" s="202"/>
      <c r="QC4" s="199">
        <v>45775</v>
      </c>
      <c r="QD4" s="200"/>
      <c r="QE4" s="200"/>
      <c r="QF4" s="201"/>
      <c r="QG4" s="201"/>
      <c r="QH4" s="201"/>
      <c r="QI4" s="201"/>
      <c r="QJ4" s="201"/>
      <c r="QK4" s="202"/>
      <c r="QL4" s="199">
        <v>45776</v>
      </c>
      <c r="QM4" s="200"/>
      <c r="QN4" s="200"/>
      <c r="QO4" s="201"/>
      <c r="QP4" s="201"/>
      <c r="QQ4" s="201"/>
      <c r="QR4" s="201"/>
      <c r="QS4" s="201"/>
      <c r="QT4" s="202"/>
      <c r="QU4" s="199">
        <v>45779</v>
      </c>
      <c r="QV4" s="200"/>
      <c r="QW4" s="200"/>
      <c r="QX4" s="201"/>
      <c r="QY4" s="201"/>
      <c r="QZ4" s="201"/>
      <c r="RA4" s="201"/>
      <c r="RB4" s="201"/>
      <c r="RC4" s="202"/>
      <c r="RD4" s="199">
        <v>45780</v>
      </c>
      <c r="RE4" s="200"/>
      <c r="RF4" s="200"/>
      <c r="RG4" s="201"/>
      <c r="RH4" s="201"/>
      <c r="RI4" s="201"/>
      <c r="RJ4" s="201"/>
      <c r="RK4" s="201"/>
      <c r="RL4" s="202"/>
      <c r="RM4" s="199">
        <v>45782</v>
      </c>
      <c r="RN4" s="200"/>
      <c r="RO4" s="200"/>
      <c r="RP4" s="201"/>
      <c r="RQ4" s="201"/>
      <c r="RR4" s="201"/>
      <c r="RS4" s="201"/>
      <c r="RT4" s="201"/>
      <c r="RU4" s="202"/>
      <c r="RV4" s="199">
        <v>45783</v>
      </c>
      <c r="RW4" s="200"/>
      <c r="RX4" s="200"/>
      <c r="RY4" s="201"/>
      <c r="RZ4" s="201"/>
      <c r="SA4" s="201"/>
      <c r="SB4" s="201"/>
      <c r="SC4" s="201"/>
      <c r="SD4" s="202"/>
      <c r="SE4" s="199">
        <v>45784</v>
      </c>
      <c r="SF4" s="200"/>
      <c r="SG4" s="200"/>
      <c r="SH4" s="201"/>
      <c r="SI4" s="201"/>
      <c r="SJ4" s="201"/>
      <c r="SK4" s="201"/>
      <c r="SL4" s="201"/>
      <c r="SM4" s="202"/>
      <c r="SN4" s="199">
        <v>45785</v>
      </c>
      <c r="SO4" s="200"/>
      <c r="SP4" s="200"/>
      <c r="SQ4" s="201"/>
      <c r="SR4" s="201"/>
      <c r="SS4" s="201"/>
      <c r="ST4" s="201"/>
      <c r="SU4" s="201"/>
      <c r="SV4" s="202"/>
      <c r="SW4" s="199">
        <v>45786</v>
      </c>
      <c r="SX4" s="200"/>
      <c r="SY4" s="200"/>
      <c r="SZ4" s="201"/>
      <c r="TA4" s="201"/>
      <c r="TB4" s="201"/>
      <c r="TC4" s="201"/>
      <c r="TD4" s="201"/>
      <c r="TE4" s="202"/>
      <c r="TF4" s="199">
        <v>45787</v>
      </c>
      <c r="TG4" s="200"/>
      <c r="TH4" s="200"/>
      <c r="TI4" s="201"/>
      <c r="TJ4" s="201"/>
      <c r="TK4" s="201"/>
      <c r="TL4" s="201"/>
      <c r="TM4" s="201"/>
      <c r="TN4" s="202"/>
      <c r="TO4" s="199">
        <v>45789</v>
      </c>
      <c r="TP4" s="200"/>
      <c r="TQ4" s="200"/>
      <c r="TR4" s="201"/>
      <c r="TS4" s="201"/>
      <c r="TT4" s="201"/>
      <c r="TU4" s="201"/>
      <c r="TV4" s="201"/>
      <c r="TW4" s="202"/>
      <c r="TX4" s="199">
        <v>45790</v>
      </c>
      <c r="TY4" s="200"/>
      <c r="TZ4" s="200"/>
      <c r="UA4" s="201"/>
      <c r="UB4" s="201"/>
      <c r="UC4" s="201"/>
      <c r="UD4" s="201"/>
      <c r="UE4" s="201"/>
      <c r="UF4" s="202"/>
      <c r="UG4" s="199">
        <v>45791</v>
      </c>
      <c r="UH4" s="200"/>
      <c r="UI4" s="200"/>
      <c r="UJ4" s="201"/>
      <c r="UK4" s="201"/>
      <c r="UL4" s="201"/>
      <c r="UM4" s="201"/>
      <c r="UN4" s="201"/>
      <c r="UO4" s="202"/>
      <c r="UP4" s="199">
        <v>45792</v>
      </c>
      <c r="UQ4" s="200"/>
      <c r="UR4" s="200"/>
      <c r="US4" s="201"/>
      <c r="UT4" s="201"/>
      <c r="UU4" s="201"/>
      <c r="UV4" s="201"/>
      <c r="UW4" s="201"/>
      <c r="UX4" s="202"/>
      <c r="UY4" s="199">
        <v>45793</v>
      </c>
      <c r="UZ4" s="200"/>
      <c r="VA4" s="200"/>
      <c r="VB4" s="201"/>
      <c r="VC4" s="201"/>
      <c r="VD4" s="201"/>
      <c r="VE4" s="201"/>
      <c r="VF4" s="201"/>
      <c r="VG4" s="202"/>
      <c r="VH4" s="199">
        <v>45794</v>
      </c>
      <c r="VI4" s="200"/>
      <c r="VJ4" s="200"/>
      <c r="VK4" s="201"/>
      <c r="VL4" s="201"/>
      <c r="VM4" s="201"/>
      <c r="VN4" s="201"/>
      <c r="VO4" s="201"/>
      <c r="VP4" s="202"/>
      <c r="VQ4" s="199">
        <v>45796</v>
      </c>
      <c r="VR4" s="200"/>
      <c r="VS4" s="200"/>
      <c r="VT4" s="201"/>
      <c r="VU4" s="201"/>
      <c r="VV4" s="201"/>
      <c r="VW4" s="201"/>
      <c r="VX4" s="201"/>
      <c r="VY4" s="202"/>
      <c r="VZ4" s="199">
        <v>45797</v>
      </c>
      <c r="WA4" s="200"/>
      <c r="WB4" s="200"/>
      <c r="WC4" s="201"/>
      <c r="WD4" s="201"/>
      <c r="WE4" s="201"/>
      <c r="WF4" s="201"/>
      <c r="WG4" s="201"/>
      <c r="WH4" s="202"/>
      <c r="WI4" s="199">
        <v>45798</v>
      </c>
      <c r="WJ4" s="200"/>
      <c r="WK4" s="200"/>
      <c r="WL4" s="201"/>
      <c r="WM4" s="201"/>
      <c r="WN4" s="201"/>
      <c r="WO4" s="201"/>
      <c r="WP4" s="201"/>
      <c r="WQ4" s="202"/>
      <c r="WR4" s="199">
        <v>45799</v>
      </c>
      <c r="WS4" s="200"/>
      <c r="WT4" s="200"/>
      <c r="WU4" s="201"/>
      <c r="WV4" s="201"/>
      <c r="WW4" s="201"/>
      <c r="WX4" s="201"/>
      <c r="WY4" s="201"/>
      <c r="WZ4" s="202"/>
      <c r="XA4" s="199">
        <v>45800</v>
      </c>
      <c r="XB4" s="200"/>
      <c r="XC4" s="200"/>
      <c r="XD4" s="201"/>
      <c r="XE4" s="201"/>
      <c r="XF4" s="201"/>
      <c r="XG4" s="201"/>
      <c r="XH4" s="201"/>
      <c r="XI4" s="202"/>
      <c r="XJ4" s="199">
        <v>45801</v>
      </c>
      <c r="XK4" s="200"/>
      <c r="XL4" s="200"/>
      <c r="XM4" s="201"/>
      <c r="XN4" s="201"/>
      <c r="XO4" s="201"/>
      <c r="XP4" s="201"/>
      <c r="XQ4" s="201"/>
      <c r="XR4" s="202"/>
      <c r="XS4" s="199">
        <v>45803</v>
      </c>
      <c r="XT4" s="200"/>
      <c r="XU4" s="200"/>
      <c r="XV4" s="201"/>
      <c r="XW4" s="201"/>
      <c r="XX4" s="201"/>
      <c r="XY4" s="201"/>
      <c r="XZ4" s="201"/>
      <c r="YA4" s="202"/>
      <c r="YB4" s="199">
        <v>45804</v>
      </c>
      <c r="YC4" s="200"/>
      <c r="YD4" s="200"/>
      <c r="YE4" s="201"/>
      <c r="YF4" s="201"/>
      <c r="YG4" s="201"/>
      <c r="YH4" s="201"/>
      <c r="YI4" s="201"/>
      <c r="YJ4" s="202"/>
      <c r="YK4" s="199">
        <v>45807</v>
      </c>
      <c r="YL4" s="200"/>
      <c r="YM4" s="200"/>
      <c r="YN4" s="201"/>
      <c r="YO4" s="201"/>
      <c r="YP4" s="201"/>
      <c r="YQ4" s="201"/>
      <c r="YR4" s="201"/>
      <c r="YS4" s="202"/>
      <c r="YT4" s="199">
        <v>45808</v>
      </c>
      <c r="YU4" s="200"/>
      <c r="YV4" s="200"/>
      <c r="YW4" s="201"/>
      <c r="YX4" s="201"/>
      <c r="YY4" s="201"/>
      <c r="YZ4" s="201"/>
      <c r="ZA4" s="201"/>
      <c r="ZB4" s="202"/>
      <c r="ZC4" s="199">
        <v>45811</v>
      </c>
      <c r="ZD4" s="200"/>
      <c r="ZE4" s="200"/>
      <c r="ZF4" s="201"/>
      <c r="ZG4" s="201"/>
      <c r="ZH4" s="201"/>
      <c r="ZI4" s="201"/>
      <c r="ZJ4" s="201"/>
      <c r="ZK4" s="202"/>
      <c r="ZL4" s="199">
        <v>45812</v>
      </c>
      <c r="ZM4" s="200"/>
      <c r="ZN4" s="200"/>
      <c r="ZO4" s="201"/>
      <c r="ZP4" s="201"/>
      <c r="ZQ4" s="201"/>
      <c r="ZR4" s="201"/>
      <c r="ZS4" s="201"/>
      <c r="ZT4" s="202"/>
      <c r="ZU4" s="199">
        <v>45813</v>
      </c>
      <c r="ZV4" s="200"/>
      <c r="ZW4" s="200"/>
      <c r="ZX4" s="201"/>
      <c r="ZY4" s="201"/>
      <c r="ZZ4" s="201"/>
      <c r="AAA4" s="201"/>
      <c r="AAB4" s="201"/>
      <c r="AAC4" s="202"/>
      <c r="AAD4" s="199">
        <v>45814</v>
      </c>
      <c r="AAE4" s="200"/>
      <c r="AAF4" s="200"/>
      <c r="AAG4" s="201"/>
      <c r="AAH4" s="201"/>
      <c r="AAI4" s="201"/>
      <c r="AAJ4" s="201"/>
      <c r="AAK4" s="201"/>
      <c r="AAL4" s="202"/>
      <c r="AAM4" s="199">
        <v>45815</v>
      </c>
      <c r="AAN4" s="200"/>
      <c r="AAO4" s="200"/>
      <c r="AAP4" s="201"/>
      <c r="AAQ4" s="201"/>
      <c r="AAR4" s="201"/>
      <c r="AAS4" s="201"/>
      <c r="AAT4" s="201"/>
      <c r="AAU4" s="202"/>
      <c r="AAV4" s="199">
        <v>45817</v>
      </c>
      <c r="AAW4" s="200"/>
      <c r="AAX4" s="200"/>
      <c r="AAY4" s="201"/>
      <c r="AAZ4" s="201"/>
      <c r="ABA4" s="201"/>
      <c r="ABB4" s="201"/>
      <c r="ABC4" s="201"/>
      <c r="ABD4" s="202"/>
      <c r="ABE4" s="199">
        <v>45818</v>
      </c>
      <c r="ABF4" s="200"/>
      <c r="ABG4" s="200"/>
      <c r="ABH4" s="201"/>
      <c r="ABI4" s="201"/>
      <c r="ABJ4" s="201"/>
      <c r="ABK4" s="201"/>
      <c r="ABL4" s="201"/>
      <c r="ABM4" s="202"/>
      <c r="ABN4" s="199">
        <v>45819</v>
      </c>
      <c r="ABO4" s="200"/>
      <c r="ABP4" s="200"/>
      <c r="ABQ4" s="201"/>
      <c r="ABR4" s="201"/>
      <c r="ABS4" s="201"/>
      <c r="ABT4" s="201"/>
      <c r="ABU4" s="201"/>
      <c r="ABV4" s="202"/>
      <c r="ABW4" s="199">
        <v>45820</v>
      </c>
      <c r="ABX4" s="200"/>
      <c r="ABY4" s="200"/>
      <c r="ABZ4" s="201"/>
      <c r="ACA4" s="201"/>
      <c r="ACB4" s="201"/>
      <c r="ACC4" s="201"/>
      <c r="ACD4" s="201"/>
      <c r="ACE4" s="202"/>
      <c r="ACF4" s="199">
        <v>45821</v>
      </c>
      <c r="ACG4" s="200"/>
      <c r="ACH4" s="200"/>
      <c r="ACI4" s="201"/>
      <c r="ACJ4" s="201"/>
      <c r="ACK4" s="201"/>
      <c r="ACL4" s="201"/>
      <c r="ACM4" s="201"/>
      <c r="ACN4" s="202"/>
      <c r="ACO4" s="199">
        <v>45822</v>
      </c>
      <c r="ACP4" s="200"/>
      <c r="ACQ4" s="200"/>
      <c r="ACR4" s="201"/>
      <c r="ACS4" s="201"/>
      <c r="ACT4" s="201"/>
      <c r="ACU4" s="201"/>
      <c r="ACV4" s="201"/>
      <c r="ACW4" s="202"/>
      <c r="ACX4" s="199">
        <v>45824</v>
      </c>
      <c r="ACY4" s="200"/>
      <c r="ACZ4" s="200"/>
      <c r="ADA4" s="201"/>
      <c r="ADB4" s="201"/>
      <c r="ADC4" s="201"/>
      <c r="ADD4" s="201"/>
      <c r="ADE4" s="201"/>
      <c r="ADF4" s="202"/>
      <c r="ADG4" s="199">
        <v>45825</v>
      </c>
      <c r="ADH4" s="200"/>
      <c r="ADI4" s="200"/>
      <c r="ADJ4" s="201"/>
      <c r="ADK4" s="201"/>
      <c r="ADL4" s="201"/>
      <c r="ADM4" s="201"/>
      <c r="ADN4" s="201"/>
      <c r="ADO4" s="202"/>
      <c r="ADP4" s="199">
        <v>45826</v>
      </c>
      <c r="ADQ4" s="200"/>
      <c r="ADR4" s="200"/>
      <c r="ADS4" s="201"/>
      <c r="ADT4" s="201"/>
      <c r="ADU4" s="201"/>
      <c r="ADV4" s="201"/>
      <c r="ADW4" s="201"/>
      <c r="ADX4" s="202"/>
      <c r="ADY4" s="199">
        <v>45827</v>
      </c>
      <c r="ADZ4" s="200"/>
      <c r="AEA4" s="200"/>
      <c r="AEB4" s="201"/>
      <c r="AEC4" s="201"/>
      <c r="AED4" s="201"/>
      <c r="AEE4" s="201"/>
      <c r="AEF4" s="201"/>
      <c r="AEG4" s="202"/>
      <c r="AEH4" s="199">
        <v>45828</v>
      </c>
      <c r="AEI4" s="200"/>
      <c r="AEJ4" s="200"/>
      <c r="AEK4" s="201"/>
      <c r="AEL4" s="201"/>
      <c r="AEM4" s="201"/>
      <c r="AEN4" s="201"/>
      <c r="AEO4" s="201"/>
      <c r="AEP4" s="202"/>
      <c r="AEQ4" s="199">
        <v>45829</v>
      </c>
      <c r="AER4" s="200"/>
      <c r="AES4" s="200"/>
      <c r="AET4" s="201"/>
      <c r="AEU4" s="201"/>
      <c r="AEV4" s="201"/>
      <c r="AEW4" s="201"/>
      <c r="AEX4" s="201"/>
      <c r="AEY4" s="202"/>
      <c r="AEZ4" s="199">
        <v>45831</v>
      </c>
      <c r="AFA4" s="200"/>
      <c r="AFB4" s="200"/>
      <c r="AFC4" s="201"/>
      <c r="AFD4" s="201"/>
      <c r="AFE4" s="201"/>
      <c r="AFF4" s="201"/>
      <c r="AFG4" s="201"/>
      <c r="AFH4" s="202"/>
      <c r="AFI4" s="199">
        <v>45832</v>
      </c>
      <c r="AFJ4" s="200"/>
      <c r="AFK4" s="200"/>
      <c r="AFL4" s="201"/>
      <c r="AFM4" s="201"/>
      <c r="AFN4" s="201"/>
      <c r="AFO4" s="201"/>
      <c r="AFP4" s="201"/>
      <c r="AFQ4" s="202"/>
      <c r="AFR4" s="199">
        <v>45833</v>
      </c>
      <c r="AFS4" s="200"/>
      <c r="AFT4" s="200"/>
      <c r="AFU4" s="201"/>
      <c r="AFV4" s="201"/>
      <c r="AFW4" s="201"/>
      <c r="AFX4" s="201"/>
      <c r="AFY4" s="201"/>
      <c r="AFZ4" s="202"/>
      <c r="AGA4" s="199">
        <v>45834</v>
      </c>
      <c r="AGB4" s="200"/>
      <c r="AGC4" s="200"/>
      <c r="AGD4" s="201"/>
      <c r="AGE4" s="201"/>
      <c r="AGF4" s="201"/>
      <c r="AGG4" s="201"/>
      <c r="AGH4" s="201"/>
      <c r="AGI4" s="202"/>
      <c r="AGJ4" s="199">
        <v>45835</v>
      </c>
      <c r="AGK4" s="200"/>
      <c r="AGL4" s="200"/>
      <c r="AGM4" s="201"/>
      <c r="AGN4" s="201"/>
      <c r="AGO4" s="201"/>
      <c r="AGP4" s="201"/>
      <c r="AGQ4" s="201"/>
      <c r="AGR4" s="202"/>
      <c r="AGS4" s="199">
        <v>45836</v>
      </c>
      <c r="AGT4" s="200"/>
      <c r="AGU4" s="200"/>
      <c r="AGV4" s="201"/>
      <c r="AGW4" s="201"/>
      <c r="AGX4" s="201"/>
      <c r="AGY4" s="201"/>
      <c r="AGZ4" s="201"/>
      <c r="AHA4" s="202"/>
      <c r="AHB4" s="199">
        <v>45838</v>
      </c>
      <c r="AHC4" s="200"/>
      <c r="AHD4" s="200"/>
      <c r="AHE4" s="201"/>
      <c r="AHF4" s="201"/>
      <c r="AHG4" s="201"/>
      <c r="AHH4" s="201"/>
      <c r="AHI4" s="201"/>
      <c r="AHJ4" s="202"/>
      <c r="AHK4" s="199">
        <v>45839</v>
      </c>
      <c r="AHL4" s="200"/>
      <c r="AHM4" s="200"/>
      <c r="AHN4" s="201"/>
      <c r="AHO4" s="201"/>
      <c r="AHP4" s="201"/>
      <c r="AHQ4" s="201"/>
      <c r="AHR4" s="201"/>
      <c r="AHS4" s="202"/>
      <c r="AHT4" s="199">
        <v>45840</v>
      </c>
      <c r="AHU4" s="200"/>
      <c r="AHV4" s="200"/>
      <c r="AHW4" s="201"/>
      <c r="AHX4" s="201"/>
      <c r="AHY4" s="201"/>
      <c r="AHZ4" s="201"/>
      <c r="AIA4" s="201"/>
      <c r="AIB4" s="202"/>
      <c r="AIC4" s="199">
        <v>45841</v>
      </c>
      <c r="AID4" s="200"/>
      <c r="AIE4" s="200"/>
      <c r="AIF4" s="201"/>
      <c r="AIG4" s="201"/>
      <c r="AIH4" s="201"/>
      <c r="AII4" s="201"/>
      <c r="AIJ4" s="201"/>
      <c r="AIK4" s="202"/>
      <c r="AIL4" s="199">
        <v>45842</v>
      </c>
      <c r="AIM4" s="200"/>
      <c r="AIN4" s="200"/>
      <c r="AIO4" s="201"/>
      <c r="AIP4" s="201"/>
      <c r="AIQ4" s="201"/>
      <c r="AIR4" s="201"/>
      <c r="AIS4" s="201"/>
      <c r="AIT4" s="202"/>
      <c r="AIU4" s="199">
        <v>45843</v>
      </c>
      <c r="AIV4" s="200"/>
      <c r="AIW4" s="200"/>
      <c r="AIX4" s="201"/>
      <c r="AIY4" s="201"/>
      <c r="AIZ4" s="201"/>
      <c r="AJA4" s="201"/>
      <c r="AJB4" s="201"/>
      <c r="AJC4" s="202"/>
      <c r="AJD4" s="199">
        <v>45845</v>
      </c>
      <c r="AJE4" s="200"/>
      <c r="AJF4" s="200"/>
      <c r="AJG4" s="201"/>
      <c r="AJH4" s="201"/>
      <c r="AJI4" s="201"/>
      <c r="AJJ4" s="201"/>
      <c r="AJK4" s="201"/>
      <c r="AJL4" s="202"/>
      <c r="AJM4" s="199">
        <v>45846</v>
      </c>
      <c r="AJN4" s="200"/>
      <c r="AJO4" s="200"/>
      <c r="AJP4" s="201"/>
      <c r="AJQ4" s="201"/>
      <c r="AJR4" s="201"/>
      <c r="AJS4" s="201"/>
      <c r="AJT4" s="201"/>
      <c r="AJU4" s="202"/>
      <c r="AJV4" s="199">
        <v>45847</v>
      </c>
      <c r="AJW4" s="200"/>
      <c r="AJX4" s="200"/>
      <c r="AJY4" s="201"/>
      <c r="AJZ4" s="201"/>
      <c r="AKA4" s="201"/>
      <c r="AKB4" s="201"/>
      <c r="AKC4" s="201"/>
      <c r="AKD4" s="202"/>
      <c r="AKE4" s="199">
        <v>45848</v>
      </c>
      <c r="AKF4" s="200"/>
      <c r="AKG4" s="200"/>
      <c r="AKH4" s="201"/>
      <c r="AKI4" s="201"/>
      <c r="AKJ4" s="201"/>
      <c r="AKK4" s="201"/>
      <c r="AKL4" s="201"/>
      <c r="AKM4" s="202"/>
      <c r="AKN4" s="199">
        <v>45849</v>
      </c>
      <c r="AKO4" s="200"/>
      <c r="AKP4" s="200"/>
      <c r="AKQ4" s="201"/>
      <c r="AKR4" s="201"/>
      <c r="AKS4" s="201"/>
      <c r="AKT4" s="201"/>
      <c r="AKU4" s="201"/>
      <c r="AKV4" s="202"/>
      <c r="AKW4" s="199">
        <v>45852</v>
      </c>
      <c r="AKX4" s="200"/>
      <c r="AKY4" s="200"/>
      <c r="AKZ4" s="201"/>
      <c r="ALA4" s="201"/>
      <c r="ALB4" s="201"/>
      <c r="ALC4" s="201"/>
      <c r="ALD4" s="201"/>
      <c r="ALE4" s="202"/>
      <c r="ALF4" s="199">
        <v>45853</v>
      </c>
      <c r="ALG4" s="200"/>
      <c r="ALH4" s="200"/>
      <c r="ALI4" s="201"/>
      <c r="ALJ4" s="201"/>
      <c r="ALK4" s="201"/>
      <c r="ALL4" s="201"/>
      <c r="ALM4" s="201"/>
      <c r="ALN4" s="202"/>
      <c r="ALO4" s="199">
        <v>45854</v>
      </c>
      <c r="ALP4" s="200"/>
      <c r="ALQ4" s="200"/>
      <c r="ALR4" s="201"/>
      <c r="ALS4" s="201"/>
      <c r="ALT4" s="201"/>
      <c r="ALU4" s="201"/>
      <c r="ALV4" s="201"/>
      <c r="ALW4" s="202"/>
      <c r="ALX4" s="199">
        <v>45855</v>
      </c>
      <c r="ALY4" s="200"/>
      <c r="ALZ4" s="200"/>
      <c r="AMA4" s="201"/>
      <c r="AMB4" s="201"/>
      <c r="AMC4" s="201"/>
      <c r="AMD4" s="201"/>
      <c r="AME4" s="201"/>
      <c r="AMF4" s="202"/>
      <c r="AMG4" s="199">
        <v>45856</v>
      </c>
      <c r="AMH4" s="200"/>
      <c r="AMI4" s="200"/>
      <c r="AMJ4" s="201"/>
      <c r="AMK4" s="201"/>
      <c r="AML4" s="201"/>
      <c r="AMM4" s="201"/>
      <c r="AMN4" s="201"/>
      <c r="AMO4" s="202"/>
      <c r="AMP4" s="199">
        <v>45857</v>
      </c>
      <c r="AMQ4" s="200"/>
      <c r="AMR4" s="200"/>
      <c r="AMS4" s="201"/>
      <c r="AMT4" s="201"/>
      <c r="AMU4" s="201"/>
      <c r="AMV4" s="201"/>
      <c r="AMW4" s="201"/>
      <c r="AMX4" s="202"/>
      <c r="AMY4" s="199">
        <v>45859</v>
      </c>
      <c r="AMZ4" s="200"/>
      <c r="ANA4" s="200"/>
      <c r="ANB4" s="201"/>
      <c r="ANC4" s="201"/>
      <c r="AND4" s="201"/>
      <c r="ANE4" s="201"/>
      <c r="ANF4" s="201"/>
      <c r="ANG4" s="202"/>
      <c r="ANH4" s="199">
        <v>45860</v>
      </c>
      <c r="ANI4" s="200"/>
      <c r="ANJ4" s="200"/>
      <c r="ANK4" s="201"/>
      <c r="ANL4" s="201"/>
      <c r="ANM4" s="201"/>
      <c r="ANN4" s="201"/>
      <c r="ANO4" s="201"/>
      <c r="ANP4" s="202"/>
      <c r="ANQ4" s="199">
        <v>45861</v>
      </c>
      <c r="ANR4" s="200"/>
      <c r="ANS4" s="200"/>
      <c r="ANT4" s="201"/>
      <c r="ANU4" s="201"/>
      <c r="ANV4" s="201"/>
      <c r="ANW4" s="201"/>
      <c r="ANX4" s="201"/>
      <c r="ANY4" s="202"/>
      <c r="ANZ4" s="199">
        <v>45862</v>
      </c>
      <c r="AOA4" s="200"/>
      <c r="AOB4" s="200"/>
      <c r="AOC4" s="201"/>
      <c r="AOD4" s="201"/>
      <c r="AOE4" s="201"/>
      <c r="AOF4" s="201"/>
      <c r="AOG4" s="201"/>
      <c r="AOH4" s="202"/>
      <c r="AOI4" s="199">
        <v>45863</v>
      </c>
      <c r="AOJ4" s="200"/>
      <c r="AOK4" s="200"/>
      <c r="AOL4" s="201"/>
      <c r="AOM4" s="201"/>
      <c r="AON4" s="201"/>
      <c r="AOO4" s="201"/>
      <c r="AOP4" s="201"/>
      <c r="AOQ4" s="202"/>
      <c r="AOR4" s="199">
        <v>45864</v>
      </c>
      <c r="AOS4" s="200"/>
      <c r="AOT4" s="200"/>
      <c r="AOU4" s="201"/>
      <c r="AOV4" s="201"/>
      <c r="AOW4" s="201"/>
      <c r="AOX4" s="201"/>
      <c r="AOY4" s="201"/>
      <c r="AOZ4" s="202"/>
      <c r="APA4" s="199">
        <v>45866</v>
      </c>
      <c r="APB4" s="200"/>
      <c r="APC4" s="200"/>
      <c r="APD4" s="201"/>
      <c r="APE4" s="201"/>
      <c r="APF4" s="201"/>
      <c r="APG4" s="201"/>
      <c r="APH4" s="201"/>
      <c r="API4" s="202"/>
      <c r="APJ4" s="199">
        <v>45867</v>
      </c>
      <c r="APK4" s="200"/>
      <c r="APL4" s="200"/>
      <c r="APM4" s="201"/>
      <c r="APN4" s="201"/>
      <c r="APO4" s="201"/>
      <c r="APP4" s="201"/>
      <c r="APQ4" s="201"/>
      <c r="APR4" s="202"/>
      <c r="APS4" s="199">
        <v>45868</v>
      </c>
      <c r="APT4" s="200"/>
      <c r="APU4" s="200"/>
      <c r="APV4" s="201"/>
      <c r="APW4" s="201"/>
      <c r="APX4" s="201"/>
      <c r="APY4" s="201"/>
      <c r="APZ4" s="201"/>
      <c r="AQA4" s="202"/>
      <c r="AQB4" s="199">
        <v>45870</v>
      </c>
      <c r="AQC4" s="200"/>
      <c r="AQD4" s="200"/>
      <c r="AQE4" s="201"/>
      <c r="AQF4" s="201"/>
      <c r="AQG4" s="201"/>
      <c r="AQH4" s="201"/>
      <c r="AQI4" s="201"/>
      <c r="AQJ4" s="202"/>
      <c r="AQK4" s="199">
        <v>45871</v>
      </c>
      <c r="AQL4" s="200"/>
      <c r="AQM4" s="200"/>
      <c r="AQN4" s="201"/>
      <c r="AQO4" s="201"/>
      <c r="AQP4" s="201"/>
      <c r="AQQ4" s="201"/>
      <c r="AQR4" s="201"/>
      <c r="AQS4" s="202"/>
      <c r="AQT4" s="199">
        <v>45873</v>
      </c>
      <c r="AQU4" s="200"/>
      <c r="AQV4" s="200"/>
      <c r="AQW4" s="201"/>
      <c r="AQX4" s="201"/>
      <c r="AQY4" s="201"/>
      <c r="AQZ4" s="201"/>
      <c r="ARA4" s="201"/>
      <c r="ARB4" s="202"/>
      <c r="ARC4" s="199">
        <v>45874</v>
      </c>
      <c r="ARD4" s="200"/>
      <c r="ARE4" s="200"/>
      <c r="ARF4" s="201"/>
      <c r="ARG4" s="201"/>
      <c r="ARH4" s="201"/>
      <c r="ARI4" s="201"/>
      <c r="ARJ4" s="201"/>
      <c r="ARK4" s="202"/>
    </row>
    <row r="5" spans="2:1159" ht="29.25" customHeight="1">
      <c r="B5" s="218"/>
      <c r="C5" s="219"/>
      <c r="D5" s="203" t="s">
        <v>20</v>
      </c>
      <c r="E5" s="204"/>
      <c r="F5" s="205"/>
      <c r="G5" s="206" t="s">
        <v>13</v>
      </c>
      <c r="H5" s="207"/>
      <c r="I5" s="208"/>
      <c r="J5" s="206" t="s">
        <v>17</v>
      </c>
      <c r="K5" s="207"/>
      <c r="L5" s="209"/>
      <c r="M5" s="203" t="s">
        <v>20</v>
      </c>
      <c r="N5" s="204"/>
      <c r="O5" s="205"/>
      <c r="P5" s="206" t="s">
        <v>13</v>
      </c>
      <c r="Q5" s="207"/>
      <c r="R5" s="208"/>
      <c r="S5" s="206" t="s">
        <v>17</v>
      </c>
      <c r="T5" s="207"/>
      <c r="U5" s="209"/>
      <c r="V5" s="203" t="s">
        <v>20</v>
      </c>
      <c r="W5" s="204"/>
      <c r="X5" s="205"/>
      <c r="Y5" s="206" t="s">
        <v>13</v>
      </c>
      <c r="Z5" s="207"/>
      <c r="AA5" s="208"/>
      <c r="AB5" s="206" t="s">
        <v>17</v>
      </c>
      <c r="AC5" s="207"/>
      <c r="AD5" s="209"/>
      <c r="AE5" s="203" t="s">
        <v>20</v>
      </c>
      <c r="AF5" s="204"/>
      <c r="AG5" s="205"/>
      <c r="AH5" s="206" t="s">
        <v>13</v>
      </c>
      <c r="AI5" s="207"/>
      <c r="AJ5" s="208"/>
      <c r="AK5" s="206" t="s">
        <v>17</v>
      </c>
      <c r="AL5" s="207"/>
      <c r="AM5" s="209"/>
      <c r="AN5" s="203" t="s">
        <v>20</v>
      </c>
      <c r="AO5" s="204"/>
      <c r="AP5" s="205"/>
      <c r="AQ5" s="206" t="s">
        <v>13</v>
      </c>
      <c r="AR5" s="207"/>
      <c r="AS5" s="208"/>
      <c r="AT5" s="206" t="s">
        <v>17</v>
      </c>
      <c r="AU5" s="207"/>
      <c r="AV5" s="209"/>
      <c r="AW5" s="203" t="s">
        <v>20</v>
      </c>
      <c r="AX5" s="204"/>
      <c r="AY5" s="205"/>
      <c r="AZ5" s="206" t="s">
        <v>13</v>
      </c>
      <c r="BA5" s="207"/>
      <c r="BB5" s="208"/>
      <c r="BC5" s="206" t="s">
        <v>17</v>
      </c>
      <c r="BD5" s="207"/>
      <c r="BE5" s="209"/>
      <c r="BF5" s="203" t="s">
        <v>20</v>
      </c>
      <c r="BG5" s="204"/>
      <c r="BH5" s="205"/>
      <c r="BI5" s="206" t="s">
        <v>13</v>
      </c>
      <c r="BJ5" s="207"/>
      <c r="BK5" s="208"/>
      <c r="BL5" s="206" t="s">
        <v>17</v>
      </c>
      <c r="BM5" s="207"/>
      <c r="BN5" s="209"/>
      <c r="BO5" s="203" t="s">
        <v>20</v>
      </c>
      <c r="BP5" s="204"/>
      <c r="BQ5" s="205"/>
      <c r="BR5" s="206" t="s">
        <v>13</v>
      </c>
      <c r="BS5" s="207"/>
      <c r="BT5" s="208"/>
      <c r="BU5" s="206" t="s">
        <v>17</v>
      </c>
      <c r="BV5" s="207"/>
      <c r="BW5" s="209"/>
      <c r="BX5" s="203" t="s">
        <v>20</v>
      </c>
      <c r="BY5" s="204"/>
      <c r="BZ5" s="205"/>
      <c r="CA5" s="206" t="s">
        <v>13</v>
      </c>
      <c r="CB5" s="207"/>
      <c r="CC5" s="208"/>
      <c r="CD5" s="206" t="s">
        <v>17</v>
      </c>
      <c r="CE5" s="207"/>
      <c r="CF5" s="209"/>
      <c r="CG5" s="203" t="s">
        <v>20</v>
      </c>
      <c r="CH5" s="204"/>
      <c r="CI5" s="205"/>
      <c r="CJ5" s="206" t="s">
        <v>68</v>
      </c>
      <c r="CK5" s="207"/>
      <c r="CL5" s="208"/>
      <c r="CM5" s="206" t="s">
        <v>17</v>
      </c>
      <c r="CN5" s="207"/>
      <c r="CO5" s="209"/>
      <c r="CP5" s="203" t="s">
        <v>20</v>
      </c>
      <c r="CQ5" s="204"/>
      <c r="CR5" s="205"/>
      <c r="CS5" s="206" t="s">
        <v>13</v>
      </c>
      <c r="CT5" s="207"/>
      <c r="CU5" s="208"/>
      <c r="CV5" s="206" t="s">
        <v>17</v>
      </c>
      <c r="CW5" s="207"/>
      <c r="CX5" s="209"/>
      <c r="CY5" s="203" t="s">
        <v>20</v>
      </c>
      <c r="CZ5" s="204"/>
      <c r="DA5" s="205"/>
      <c r="DB5" s="206" t="s">
        <v>13</v>
      </c>
      <c r="DC5" s="207"/>
      <c r="DD5" s="208"/>
      <c r="DE5" s="206" t="s">
        <v>17</v>
      </c>
      <c r="DF5" s="207"/>
      <c r="DG5" s="209"/>
      <c r="DH5" s="203" t="s">
        <v>20</v>
      </c>
      <c r="DI5" s="204"/>
      <c r="DJ5" s="205"/>
      <c r="DK5" s="206" t="s">
        <v>13</v>
      </c>
      <c r="DL5" s="207"/>
      <c r="DM5" s="208"/>
      <c r="DN5" s="206" t="s">
        <v>17</v>
      </c>
      <c r="DO5" s="207"/>
      <c r="DP5" s="209"/>
      <c r="DQ5" s="203" t="s">
        <v>20</v>
      </c>
      <c r="DR5" s="204"/>
      <c r="DS5" s="205"/>
      <c r="DT5" s="206" t="s">
        <v>13</v>
      </c>
      <c r="DU5" s="207"/>
      <c r="DV5" s="208"/>
      <c r="DW5" s="206" t="s">
        <v>17</v>
      </c>
      <c r="DX5" s="207"/>
      <c r="DY5" s="209"/>
      <c r="DZ5" s="203" t="s">
        <v>20</v>
      </c>
      <c r="EA5" s="204"/>
      <c r="EB5" s="205"/>
      <c r="EC5" s="206" t="s">
        <v>13</v>
      </c>
      <c r="ED5" s="207"/>
      <c r="EE5" s="208"/>
      <c r="EF5" s="206" t="s">
        <v>17</v>
      </c>
      <c r="EG5" s="207"/>
      <c r="EH5" s="209"/>
      <c r="EI5" s="203" t="s">
        <v>20</v>
      </c>
      <c r="EJ5" s="204"/>
      <c r="EK5" s="205"/>
      <c r="EL5" s="206" t="s">
        <v>13</v>
      </c>
      <c r="EM5" s="207"/>
      <c r="EN5" s="208"/>
      <c r="EO5" s="206" t="s">
        <v>17</v>
      </c>
      <c r="EP5" s="207"/>
      <c r="EQ5" s="209"/>
      <c r="ER5" s="203" t="s">
        <v>20</v>
      </c>
      <c r="ES5" s="204"/>
      <c r="ET5" s="205"/>
      <c r="EU5" s="206" t="s">
        <v>13</v>
      </c>
      <c r="EV5" s="207"/>
      <c r="EW5" s="208"/>
      <c r="EX5" s="206" t="s">
        <v>17</v>
      </c>
      <c r="EY5" s="207"/>
      <c r="EZ5" s="209"/>
      <c r="FA5" s="203" t="s">
        <v>20</v>
      </c>
      <c r="FB5" s="204"/>
      <c r="FC5" s="205"/>
      <c r="FD5" s="206" t="s">
        <v>13</v>
      </c>
      <c r="FE5" s="207"/>
      <c r="FF5" s="208"/>
      <c r="FG5" s="206" t="s">
        <v>17</v>
      </c>
      <c r="FH5" s="207"/>
      <c r="FI5" s="209"/>
      <c r="FJ5" s="203" t="s">
        <v>20</v>
      </c>
      <c r="FK5" s="204"/>
      <c r="FL5" s="205"/>
      <c r="FM5" s="206" t="s">
        <v>13</v>
      </c>
      <c r="FN5" s="207"/>
      <c r="FO5" s="208"/>
      <c r="FP5" s="206" t="s">
        <v>17</v>
      </c>
      <c r="FQ5" s="207"/>
      <c r="FR5" s="209"/>
      <c r="FS5" s="203" t="s">
        <v>20</v>
      </c>
      <c r="FT5" s="204"/>
      <c r="FU5" s="205"/>
      <c r="FV5" s="206" t="s">
        <v>13</v>
      </c>
      <c r="FW5" s="207"/>
      <c r="FX5" s="208"/>
      <c r="FY5" s="206" t="s">
        <v>17</v>
      </c>
      <c r="FZ5" s="207"/>
      <c r="GA5" s="209"/>
      <c r="GB5" s="203" t="s">
        <v>20</v>
      </c>
      <c r="GC5" s="204"/>
      <c r="GD5" s="205"/>
      <c r="GE5" s="206" t="s">
        <v>13</v>
      </c>
      <c r="GF5" s="207"/>
      <c r="GG5" s="208"/>
      <c r="GH5" s="206" t="s">
        <v>17</v>
      </c>
      <c r="GI5" s="207"/>
      <c r="GJ5" s="209"/>
      <c r="GK5" s="203" t="s">
        <v>20</v>
      </c>
      <c r="GL5" s="204"/>
      <c r="GM5" s="205"/>
      <c r="GN5" s="206" t="s">
        <v>13</v>
      </c>
      <c r="GO5" s="207"/>
      <c r="GP5" s="208"/>
      <c r="GQ5" s="206" t="s">
        <v>17</v>
      </c>
      <c r="GR5" s="207"/>
      <c r="GS5" s="209"/>
      <c r="GT5" s="203" t="s">
        <v>20</v>
      </c>
      <c r="GU5" s="204"/>
      <c r="GV5" s="205"/>
      <c r="GW5" s="206" t="s">
        <v>13</v>
      </c>
      <c r="GX5" s="207"/>
      <c r="GY5" s="208"/>
      <c r="GZ5" s="206" t="s">
        <v>17</v>
      </c>
      <c r="HA5" s="207"/>
      <c r="HB5" s="209"/>
      <c r="HC5" s="203" t="s">
        <v>20</v>
      </c>
      <c r="HD5" s="204"/>
      <c r="HE5" s="205"/>
      <c r="HF5" s="206" t="s">
        <v>13</v>
      </c>
      <c r="HG5" s="207"/>
      <c r="HH5" s="208"/>
      <c r="HI5" s="206" t="s">
        <v>17</v>
      </c>
      <c r="HJ5" s="207"/>
      <c r="HK5" s="209"/>
      <c r="HL5" s="203" t="s">
        <v>20</v>
      </c>
      <c r="HM5" s="204"/>
      <c r="HN5" s="205"/>
      <c r="HO5" s="206" t="s">
        <v>13</v>
      </c>
      <c r="HP5" s="207"/>
      <c r="HQ5" s="208"/>
      <c r="HR5" s="206" t="s">
        <v>17</v>
      </c>
      <c r="HS5" s="207"/>
      <c r="HT5" s="209"/>
      <c r="HU5" s="203" t="s">
        <v>20</v>
      </c>
      <c r="HV5" s="204"/>
      <c r="HW5" s="205"/>
      <c r="HX5" s="206" t="s">
        <v>13</v>
      </c>
      <c r="HY5" s="207"/>
      <c r="HZ5" s="208"/>
      <c r="IA5" s="206" t="s">
        <v>17</v>
      </c>
      <c r="IB5" s="207"/>
      <c r="IC5" s="209"/>
      <c r="ID5" s="203" t="s">
        <v>20</v>
      </c>
      <c r="IE5" s="204"/>
      <c r="IF5" s="205"/>
      <c r="IG5" s="206" t="s">
        <v>13</v>
      </c>
      <c r="IH5" s="207"/>
      <c r="II5" s="208"/>
      <c r="IJ5" s="206" t="s">
        <v>17</v>
      </c>
      <c r="IK5" s="207"/>
      <c r="IL5" s="209"/>
      <c r="IM5" s="203" t="s">
        <v>20</v>
      </c>
      <c r="IN5" s="204"/>
      <c r="IO5" s="205"/>
      <c r="IP5" s="206" t="s">
        <v>13</v>
      </c>
      <c r="IQ5" s="207"/>
      <c r="IR5" s="208"/>
      <c r="IS5" s="206" t="s">
        <v>17</v>
      </c>
      <c r="IT5" s="207"/>
      <c r="IU5" s="209"/>
      <c r="IV5" s="203" t="s">
        <v>20</v>
      </c>
      <c r="IW5" s="204"/>
      <c r="IX5" s="205"/>
      <c r="IY5" s="206" t="s">
        <v>13</v>
      </c>
      <c r="IZ5" s="207"/>
      <c r="JA5" s="208"/>
      <c r="JB5" s="206" t="s">
        <v>17</v>
      </c>
      <c r="JC5" s="207"/>
      <c r="JD5" s="209"/>
      <c r="JE5" s="203" t="s">
        <v>20</v>
      </c>
      <c r="JF5" s="204"/>
      <c r="JG5" s="205"/>
      <c r="JH5" s="206" t="s">
        <v>13</v>
      </c>
      <c r="JI5" s="207"/>
      <c r="JJ5" s="208"/>
      <c r="JK5" s="206" t="s">
        <v>17</v>
      </c>
      <c r="JL5" s="207"/>
      <c r="JM5" s="209"/>
      <c r="JN5" s="203" t="s">
        <v>20</v>
      </c>
      <c r="JO5" s="204"/>
      <c r="JP5" s="205"/>
      <c r="JQ5" s="206" t="s">
        <v>13</v>
      </c>
      <c r="JR5" s="207"/>
      <c r="JS5" s="208"/>
      <c r="JT5" s="206" t="s">
        <v>17</v>
      </c>
      <c r="JU5" s="207"/>
      <c r="JV5" s="209"/>
      <c r="JW5" s="203" t="s">
        <v>20</v>
      </c>
      <c r="JX5" s="204"/>
      <c r="JY5" s="205"/>
      <c r="JZ5" s="206" t="s">
        <v>13</v>
      </c>
      <c r="KA5" s="207"/>
      <c r="KB5" s="208"/>
      <c r="KC5" s="206" t="s">
        <v>17</v>
      </c>
      <c r="KD5" s="207"/>
      <c r="KE5" s="209"/>
      <c r="KF5" s="203" t="s">
        <v>20</v>
      </c>
      <c r="KG5" s="204"/>
      <c r="KH5" s="205"/>
      <c r="KI5" s="206" t="s">
        <v>13</v>
      </c>
      <c r="KJ5" s="207"/>
      <c r="KK5" s="208"/>
      <c r="KL5" s="206" t="s">
        <v>17</v>
      </c>
      <c r="KM5" s="207"/>
      <c r="KN5" s="209"/>
      <c r="KO5" s="203" t="s">
        <v>20</v>
      </c>
      <c r="KP5" s="204"/>
      <c r="KQ5" s="205"/>
      <c r="KR5" s="206" t="s">
        <v>13</v>
      </c>
      <c r="KS5" s="207"/>
      <c r="KT5" s="208"/>
      <c r="KU5" s="206" t="s">
        <v>17</v>
      </c>
      <c r="KV5" s="207"/>
      <c r="KW5" s="209"/>
      <c r="KX5" s="203" t="s">
        <v>20</v>
      </c>
      <c r="KY5" s="204"/>
      <c r="KZ5" s="205"/>
      <c r="LA5" s="206" t="s">
        <v>13</v>
      </c>
      <c r="LB5" s="207"/>
      <c r="LC5" s="208"/>
      <c r="LD5" s="206" t="s">
        <v>17</v>
      </c>
      <c r="LE5" s="207"/>
      <c r="LF5" s="209"/>
      <c r="LG5" s="203" t="s">
        <v>20</v>
      </c>
      <c r="LH5" s="204"/>
      <c r="LI5" s="205"/>
      <c r="LJ5" s="206" t="s">
        <v>13</v>
      </c>
      <c r="LK5" s="207"/>
      <c r="LL5" s="208"/>
      <c r="LM5" s="206" t="s">
        <v>17</v>
      </c>
      <c r="LN5" s="207"/>
      <c r="LO5" s="209"/>
      <c r="LP5" s="203" t="s">
        <v>20</v>
      </c>
      <c r="LQ5" s="204"/>
      <c r="LR5" s="205"/>
      <c r="LS5" s="206" t="s">
        <v>13</v>
      </c>
      <c r="LT5" s="207"/>
      <c r="LU5" s="208"/>
      <c r="LV5" s="206" t="s">
        <v>17</v>
      </c>
      <c r="LW5" s="207"/>
      <c r="LX5" s="209"/>
      <c r="LY5" s="203" t="s">
        <v>20</v>
      </c>
      <c r="LZ5" s="204"/>
      <c r="MA5" s="205"/>
      <c r="MB5" s="206" t="s">
        <v>13</v>
      </c>
      <c r="MC5" s="207"/>
      <c r="MD5" s="208"/>
      <c r="ME5" s="206" t="s">
        <v>17</v>
      </c>
      <c r="MF5" s="207"/>
      <c r="MG5" s="209"/>
      <c r="MH5" s="203" t="s">
        <v>20</v>
      </c>
      <c r="MI5" s="204"/>
      <c r="MJ5" s="205"/>
      <c r="MK5" s="206" t="s">
        <v>13</v>
      </c>
      <c r="ML5" s="207"/>
      <c r="MM5" s="208"/>
      <c r="MN5" s="206" t="s">
        <v>17</v>
      </c>
      <c r="MO5" s="207"/>
      <c r="MP5" s="209"/>
      <c r="MQ5" s="203" t="s">
        <v>20</v>
      </c>
      <c r="MR5" s="204"/>
      <c r="MS5" s="205"/>
      <c r="MT5" s="206" t="s">
        <v>13</v>
      </c>
      <c r="MU5" s="207"/>
      <c r="MV5" s="208"/>
      <c r="MW5" s="206" t="s">
        <v>17</v>
      </c>
      <c r="MX5" s="207"/>
      <c r="MY5" s="209"/>
      <c r="MZ5" s="203" t="s">
        <v>20</v>
      </c>
      <c r="NA5" s="204"/>
      <c r="NB5" s="205"/>
      <c r="NC5" s="206" t="s">
        <v>13</v>
      </c>
      <c r="ND5" s="207"/>
      <c r="NE5" s="208"/>
      <c r="NF5" s="206" t="s">
        <v>17</v>
      </c>
      <c r="NG5" s="207"/>
      <c r="NH5" s="209"/>
      <c r="NI5" s="203" t="s">
        <v>20</v>
      </c>
      <c r="NJ5" s="204"/>
      <c r="NK5" s="205"/>
      <c r="NL5" s="206" t="s">
        <v>13</v>
      </c>
      <c r="NM5" s="207"/>
      <c r="NN5" s="208"/>
      <c r="NO5" s="206" t="s">
        <v>17</v>
      </c>
      <c r="NP5" s="207"/>
      <c r="NQ5" s="209"/>
      <c r="NR5" s="203" t="s">
        <v>20</v>
      </c>
      <c r="NS5" s="204"/>
      <c r="NT5" s="205"/>
      <c r="NU5" s="206" t="s">
        <v>13</v>
      </c>
      <c r="NV5" s="207"/>
      <c r="NW5" s="208"/>
      <c r="NX5" s="206" t="s">
        <v>17</v>
      </c>
      <c r="NY5" s="207"/>
      <c r="NZ5" s="209"/>
      <c r="OA5" s="203" t="s">
        <v>20</v>
      </c>
      <c r="OB5" s="204"/>
      <c r="OC5" s="205"/>
      <c r="OD5" s="206" t="s">
        <v>13</v>
      </c>
      <c r="OE5" s="207"/>
      <c r="OF5" s="208"/>
      <c r="OG5" s="206" t="s">
        <v>17</v>
      </c>
      <c r="OH5" s="207"/>
      <c r="OI5" s="209"/>
      <c r="OJ5" s="203" t="s">
        <v>20</v>
      </c>
      <c r="OK5" s="204"/>
      <c r="OL5" s="205"/>
      <c r="OM5" s="206" t="s">
        <v>13</v>
      </c>
      <c r="ON5" s="207"/>
      <c r="OO5" s="208"/>
      <c r="OP5" s="206" t="s">
        <v>17</v>
      </c>
      <c r="OQ5" s="207"/>
      <c r="OR5" s="209"/>
      <c r="OS5" s="203" t="s">
        <v>20</v>
      </c>
      <c r="OT5" s="204"/>
      <c r="OU5" s="205"/>
      <c r="OV5" s="206" t="s">
        <v>13</v>
      </c>
      <c r="OW5" s="207"/>
      <c r="OX5" s="208"/>
      <c r="OY5" s="206" t="s">
        <v>17</v>
      </c>
      <c r="OZ5" s="207"/>
      <c r="PA5" s="209"/>
      <c r="PB5" s="203" t="s">
        <v>20</v>
      </c>
      <c r="PC5" s="204"/>
      <c r="PD5" s="205"/>
      <c r="PE5" s="206" t="s">
        <v>13</v>
      </c>
      <c r="PF5" s="207"/>
      <c r="PG5" s="208"/>
      <c r="PH5" s="206" t="s">
        <v>17</v>
      </c>
      <c r="PI5" s="207"/>
      <c r="PJ5" s="209"/>
      <c r="PK5" s="203" t="s">
        <v>20</v>
      </c>
      <c r="PL5" s="204"/>
      <c r="PM5" s="205"/>
      <c r="PN5" s="206" t="s">
        <v>13</v>
      </c>
      <c r="PO5" s="207"/>
      <c r="PP5" s="208"/>
      <c r="PQ5" s="206" t="s">
        <v>17</v>
      </c>
      <c r="PR5" s="207"/>
      <c r="PS5" s="209"/>
      <c r="PT5" s="203" t="s">
        <v>20</v>
      </c>
      <c r="PU5" s="204"/>
      <c r="PV5" s="205"/>
      <c r="PW5" s="206" t="s">
        <v>13</v>
      </c>
      <c r="PX5" s="207"/>
      <c r="PY5" s="208"/>
      <c r="PZ5" s="206" t="s">
        <v>17</v>
      </c>
      <c r="QA5" s="207"/>
      <c r="QB5" s="209"/>
      <c r="QC5" s="203" t="s">
        <v>20</v>
      </c>
      <c r="QD5" s="204"/>
      <c r="QE5" s="205"/>
      <c r="QF5" s="206" t="s">
        <v>13</v>
      </c>
      <c r="QG5" s="207"/>
      <c r="QH5" s="208"/>
      <c r="QI5" s="206" t="s">
        <v>17</v>
      </c>
      <c r="QJ5" s="207"/>
      <c r="QK5" s="209"/>
      <c r="QL5" s="203" t="s">
        <v>20</v>
      </c>
      <c r="QM5" s="204"/>
      <c r="QN5" s="205"/>
      <c r="QO5" s="206" t="s">
        <v>13</v>
      </c>
      <c r="QP5" s="207"/>
      <c r="QQ5" s="208"/>
      <c r="QR5" s="206" t="s">
        <v>17</v>
      </c>
      <c r="QS5" s="207"/>
      <c r="QT5" s="209"/>
      <c r="QU5" s="203" t="s">
        <v>20</v>
      </c>
      <c r="QV5" s="204"/>
      <c r="QW5" s="205"/>
      <c r="QX5" s="206" t="s">
        <v>13</v>
      </c>
      <c r="QY5" s="207"/>
      <c r="QZ5" s="208"/>
      <c r="RA5" s="206" t="s">
        <v>17</v>
      </c>
      <c r="RB5" s="207"/>
      <c r="RC5" s="209"/>
      <c r="RD5" s="203" t="s">
        <v>20</v>
      </c>
      <c r="RE5" s="204"/>
      <c r="RF5" s="205"/>
      <c r="RG5" s="206" t="s">
        <v>13</v>
      </c>
      <c r="RH5" s="207"/>
      <c r="RI5" s="208"/>
      <c r="RJ5" s="206" t="s">
        <v>17</v>
      </c>
      <c r="RK5" s="207"/>
      <c r="RL5" s="209"/>
      <c r="RM5" s="203" t="s">
        <v>20</v>
      </c>
      <c r="RN5" s="204"/>
      <c r="RO5" s="205"/>
      <c r="RP5" s="206" t="s">
        <v>13</v>
      </c>
      <c r="RQ5" s="207"/>
      <c r="RR5" s="208"/>
      <c r="RS5" s="206" t="s">
        <v>17</v>
      </c>
      <c r="RT5" s="207"/>
      <c r="RU5" s="209"/>
      <c r="RV5" s="203" t="s">
        <v>20</v>
      </c>
      <c r="RW5" s="204"/>
      <c r="RX5" s="205"/>
      <c r="RY5" s="206" t="s">
        <v>13</v>
      </c>
      <c r="RZ5" s="207"/>
      <c r="SA5" s="208"/>
      <c r="SB5" s="206" t="s">
        <v>17</v>
      </c>
      <c r="SC5" s="207"/>
      <c r="SD5" s="209"/>
      <c r="SE5" s="203" t="s">
        <v>20</v>
      </c>
      <c r="SF5" s="204"/>
      <c r="SG5" s="205"/>
      <c r="SH5" s="206" t="s">
        <v>13</v>
      </c>
      <c r="SI5" s="207"/>
      <c r="SJ5" s="208"/>
      <c r="SK5" s="206" t="s">
        <v>17</v>
      </c>
      <c r="SL5" s="207"/>
      <c r="SM5" s="209"/>
      <c r="SN5" s="203" t="s">
        <v>20</v>
      </c>
      <c r="SO5" s="204"/>
      <c r="SP5" s="205"/>
      <c r="SQ5" s="206" t="s">
        <v>13</v>
      </c>
      <c r="SR5" s="207"/>
      <c r="SS5" s="208"/>
      <c r="ST5" s="206" t="s">
        <v>17</v>
      </c>
      <c r="SU5" s="207"/>
      <c r="SV5" s="209"/>
      <c r="SW5" s="203" t="s">
        <v>20</v>
      </c>
      <c r="SX5" s="204"/>
      <c r="SY5" s="205"/>
      <c r="SZ5" s="206" t="s">
        <v>13</v>
      </c>
      <c r="TA5" s="207"/>
      <c r="TB5" s="208"/>
      <c r="TC5" s="206" t="s">
        <v>17</v>
      </c>
      <c r="TD5" s="207"/>
      <c r="TE5" s="209"/>
      <c r="TF5" s="203" t="s">
        <v>20</v>
      </c>
      <c r="TG5" s="204"/>
      <c r="TH5" s="205"/>
      <c r="TI5" s="206" t="s">
        <v>13</v>
      </c>
      <c r="TJ5" s="207"/>
      <c r="TK5" s="208"/>
      <c r="TL5" s="206" t="s">
        <v>17</v>
      </c>
      <c r="TM5" s="207"/>
      <c r="TN5" s="209"/>
      <c r="TO5" s="203" t="s">
        <v>20</v>
      </c>
      <c r="TP5" s="204"/>
      <c r="TQ5" s="205"/>
      <c r="TR5" s="206" t="s">
        <v>13</v>
      </c>
      <c r="TS5" s="207"/>
      <c r="TT5" s="208"/>
      <c r="TU5" s="206" t="s">
        <v>17</v>
      </c>
      <c r="TV5" s="207"/>
      <c r="TW5" s="209"/>
      <c r="TX5" s="203" t="s">
        <v>20</v>
      </c>
      <c r="TY5" s="204"/>
      <c r="TZ5" s="205"/>
      <c r="UA5" s="206" t="s">
        <v>13</v>
      </c>
      <c r="UB5" s="207"/>
      <c r="UC5" s="208"/>
      <c r="UD5" s="206" t="s">
        <v>17</v>
      </c>
      <c r="UE5" s="207"/>
      <c r="UF5" s="209"/>
      <c r="UG5" s="203" t="s">
        <v>20</v>
      </c>
      <c r="UH5" s="204"/>
      <c r="UI5" s="205"/>
      <c r="UJ5" s="206" t="s">
        <v>13</v>
      </c>
      <c r="UK5" s="207"/>
      <c r="UL5" s="208"/>
      <c r="UM5" s="206" t="s">
        <v>17</v>
      </c>
      <c r="UN5" s="207"/>
      <c r="UO5" s="209"/>
      <c r="UP5" s="203" t="s">
        <v>20</v>
      </c>
      <c r="UQ5" s="204"/>
      <c r="UR5" s="205"/>
      <c r="US5" s="206" t="s">
        <v>13</v>
      </c>
      <c r="UT5" s="207"/>
      <c r="UU5" s="208"/>
      <c r="UV5" s="206" t="s">
        <v>17</v>
      </c>
      <c r="UW5" s="207"/>
      <c r="UX5" s="209"/>
      <c r="UY5" s="203" t="s">
        <v>20</v>
      </c>
      <c r="UZ5" s="204"/>
      <c r="VA5" s="205"/>
      <c r="VB5" s="206" t="s">
        <v>13</v>
      </c>
      <c r="VC5" s="207"/>
      <c r="VD5" s="208"/>
      <c r="VE5" s="206" t="s">
        <v>17</v>
      </c>
      <c r="VF5" s="207"/>
      <c r="VG5" s="209"/>
      <c r="VH5" s="203" t="s">
        <v>20</v>
      </c>
      <c r="VI5" s="204"/>
      <c r="VJ5" s="205"/>
      <c r="VK5" s="206" t="s">
        <v>13</v>
      </c>
      <c r="VL5" s="207"/>
      <c r="VM5" s="208"/>
      <c r="VN5" s="206" t="s">
        <v>17</v>
      </c>
      <c r="VO5" s="207"/>
      <c r="VP5" s="209"/>
      <c r="VQ5" s="203" t="s">
        <v>20</v>
      </c>
      <c r="VR5" s="204"/>
      <c r="VS5" s="205"/>
      <c r="VT5" s="206" t="s">
        <v>13</v>
      </c>
      <c r="VU5" s="207"/>
      <c r="VV5" s="208"/>
      <c r="VW5" s="206" t="s">
        <v>17</v>
      </c>
      <c r="VX5" s="207"/>
      <c r="VY5" s="209"/>
      <c r="VZ5" s="203" t="s">
        <v>20</v>
      </c>
      <c r="WA5" s="204"/>
      <c r="WB5" s="205"/>
      <c r="WC5" s="206" t="s">
        <v>13</v>
      </c>
      <c r="WD5" s="207"/>
      <c r="WE5" s="208"/>
      <c r="WF5" s="206" t="s">
        <v>17</v>
      </c>
      <c r="WG5" s="207"/>
      <c r="WH5" s="209"/>
      <c r="WI5" s="203" t="s">
        <v>20</v>
      </c>
      <c r="WJ5" s="204"/>
      <c r="WK5" s="205"/>
      <c r="WL5" s="206" t="s">
        <v>13</v>
      </c>
      <c r="WM5" s="207"/>
      <c r="WN5" s="208"/>
      <c r="WO5" s="206" t="s">
        <v>17</v>
      </c>
      <c r="WP5" s="207"/>
      <c r="WQ5" s="209"/>
      <c r="WR5" s="203" t="s">
        <v>20</v>
      </c>
      <c r="WS5" s="204"/>
      <c r="WT5" s="205"/>
      <c r="WU5" s="206" t="s">
        <v>13</v>
      </c>
      <c r="WV5" s="207"/>
      <c r="WW5" s="208"/>
      <c r="WX5" s="206" t="s">
        <v>17</v>
      </c>
      <c r="WY5" s="207"/>
      <c r="WZ5" s="209"/>
      <c r="XA5" s="203" t="s">
        <v>20</v>
      </c>
      <c r="XB5" s="204"/>
      <c r="XC5" s="205"/>
      <c r="XD5" s="206" t="s">
        <v>13</v>
      </c>
      <c r="XE5" s="207"/>
      <c r="XF5" s="208"/>
      <c r="XG5" s="206" t="s">
        <v>17</v>
      </c>
      <c r="XH5" s="207"/>
      <c r="XI5" s="209"/>
      <c r="XJ5" s="203" t="s">
        <v>20</v>
      </c>
      <c r="XK5" s="204"/>
      <c r="XL5" s="205"/>
      <c r="XM5" s="206" t="s">
        <v>13</v>
      </c>
      <c r="XN5" s="207"/>
      <c r="XO5" s="208"/>
      <c r="XP5" s="206" t="s">
        <v>17</v>
      </c>
      <c r="XQ5" s="207"/>
      <c r="XR5" s="209"/>
      <c r="XS5" s="203" t="s">
        <v>20</v>
      </c>
      <c r="XT5" s="204"/>
      <c r="XU5" s="205"/>
      <c r="XV5" s="206" t="s">
        <v>13</v>
      </c>
      <c r="XW5" s="207"/>
      <c r="XX5" s="208"/>
      <c r="XY5" s="206" t="s">
        <v>17</v>
      </c>
      <c r="XZ5" s="207"/>
      <c r="YA5" s="209"/>
      <c r="YB5" s="203" t="s">
        <v>20</v>
      </c>
      <c r="YC5" s="204"/>
      <c r="YD5" s="205"/>
      <c r="YE5" s="206" t="s">
        <v>13</v>
      </c>
      <c r="YF5" s="207"/>
      <c r="YG5" s="208"/>
      <c r="YH5" s="206" t="s">
        <v>17</v>
      </c>
      <c r="YI5" s="207"/>
      <c r="YJ5" s="209"/>
      <c r="YK5" s="203" t="s">
        <v>20</v>
      </c>
      <c r="YL5" s="204"/>
      <c r="YM5" s="205"/>
      <c r="YN5" s="206" t="s">
        <v>13</v>
      </c>
      <c r="YO5" s="207"/>
      <c r="YP5" s="208"/>
      <c r="YQ5" s="206" t="s">
        <v>17</v>
      </c>
      <c r="YR5" s="207"/>
      <c r="YS5" s="209"/>
      <c r="YT5" s="203" t="s">
        <v>20</v>
      </c>
      <c r="YU5" s="204"/>
      <c r="YV5" s="205"/>
      <c r="YW5" s="206" t="s">
        <v>13</v>
      </c>
      <c r="YX5" s="207"/>
      <c r="YY5" s="208"/>
      <c r="YZ5" s="206" t="s">
        <v>17</v>
      </c>
      <c r="ZA5" s="207"/>
      <c r="ZB5" s="209"/>
      <c r="ZC5" s="203" t="s">
        <v>20</v>
      </c>
      <c r="ZD5" s="204"/>
      <c r="ZE5" s="205"/>
      <c r="ZF5" s="206" t="s">
        <v>13</v>
      </c>
      <c r="ZG5" s="207"/>
      <c r="ZH5" s="208"/>
      <c r="ZI5" s="206" t="s">
        <v>17</v>
      </c>
      <c r="ZJ5" s="207"/>
      <c r="ZK5" s="209"/>
      <c r="ZL5" s="203" t="s">
        <v>20</v>
      </c>
      <c r="ZM5" s="204"/>
      <c r="ZN5" s="205"/>
      <c r="ZO5" s="206" t="s">
        <v>13</v>
      </c>
      <c r="ZP5" s="207"/>
      <c r="ZQ5" s="208"/>
      <c r="ZR5" s="206" t="s">
        <v>17</v>
      </c>
      <c r="ZS5" s="207"/>
      <c r="ZT5" s="209"/>
      <c r="ZU5" s="203" t="s">
        <v>20</v>
      </c>
      <c r="ZV5" s="204"/>
      <c r="ZW5" s="205"/>
      <c r="ZX5" s="206" t="s">
        <v>13</v>
      </c>
      <c r="ZY5" s="207"/>
      <c r="ZZ5" s="208"/>
      <c r="AAA5" s="206" t="s">
        <v>17</v>
      </c>
      <c r="AAB5" s="207"/>
      <c r="AAC5" s="209"/>
      <c r="AAD5" s="203" t="s">
        <v>20</v>
      </c>
      <c r="AAE5" s="204"/>
      <c r="AAF5" s="205"/>
      <c r="AAG5" s="206" t="s">
        <v>13</v>
      </c>
      <c r="AAH5" s="207"/>
      <c r="AAI5" s="208"/>
      <c r="AAJ5" s="206" t="s">
        <v>17</v>
      </c>
      <c r="AAK5" s="207"/>
      <c r="AAL5" s="209"/>
      <c r="AAM5" s="203" t="s">
        <v>20</v>
      </c>
      <c r="AAN5" s="204"/>
      <c r="AAO5" s="205"/>
      <c r="AAP5" s="206" t="s">
        <v>13</v>
      </c>
      <c r="AAQ5" s="207"/>
      <c r="AAR5" s="208"/>
      <c r="AAS5" s="206" t="s">
        <v>17</v>
      </c>
      <c r="AAT5" s="207"/>
      <c r="AAU5" s="209"/>
      <c r="AAV5" s="203" t="s">
        <v>20</v>
      </c>
      <c r="AAW5" s="204"/>
      <c r="AAX5" s="205"/>
      <c r="AAY5" s="206" t="s">
        <v>13</v>
      </c>
      <c r="AAZ5" s="207"/>
      <c r="ABA5" s="208"/>
      <c r="ABB5" s="206" t="s">
        <v>17</v>
      </c>
      <c r="ABC5" s="207"/>
      <c r="ABD5" s="209"/>
      <c r="ABE5" s="203" t="s">
        <v>20</v>
      </c>
      <c r="ABF5" s="204"/>
      <c r="ABG5" s="205"/>
      <c r="ABH5" s="206" t="s">
        <v>13</v>
      </c>
      <c r="ABI5" s="207"/>
      <c r="ABJ5" s="208"/>
      <c r="ABK5" s="206" t="s">
        <v>17</v>
      </c>
      <c r="ABL5" s="207"/>
      <c r="ABM5" s="209"/>
      <c r="ABN5" s="203" t="s">
        <v>20</v>
      </c>
      <c r="ABO5" s="204"/>
      <c r="ABP5" s="205"/>
      <c r="ABQ5" s="206" t="s">
        <v>13</v>
      </c>
      <c r="ABR5" s="207"/>
      <c r="ABS5" s="208"/>
      <c r="ABT5" s="206" t="s">
        <v>17</v>
      </c>
      <c r="ABU5" s="207"/>
      <c r="ABV5" s="209"/>
      <c r="ABW5" s="203" t="s">
        <v>20</v>
      </c>
      <c r="ABX5" s="204"/>
      <c r="ABY5" s="205"/>
      <c r="ABZ5" s="206" t="s">
        <v>13</v>
      </c>
      <c r="ACA5" s="207"/>
      <c r="ACB5" s="208"/>
      <c r="ACC5" s="206" t="s">
        <v>17</v>
      </c>
      <c r="ACD5" s="207"/>
      <c r="ACE5" s="209"/>
      <c r="ACF5" s="203" t="s">
        <v>20</v>
      </c>
      <c r="ACG5" s="204"/>
      <c r="ACH5" s="205"/>
      <c r="ACI5" s="206" t="s">
        <v>13</v>
      </c>
      <c r="ACJ5" s="207"/>
      <c r="ACK5" s="208"/>
      <c r="ACL5" s="206" t="s">
        <v>17</v>
      </c>
      <c r="ACM5" s="207"/>
      <c r="ACN5" s="209"/>
      <c r="ACO5" s="203" t="s">
        <v>20</v>
      </c>
      <c r="ACP5" s="204"/>
      <c r="ACQ5" s="205"/>
      <c r="ACR5" s="206" t="s">
        <v>13</v>
      </c>
      <c r="ACS5" s="207"/>
      <c r="ACT5" s="208"/>
      <c r="ACU5" s="206" t="s">
        <v>17</v>
      </c>
      <c r="ACV5" s="207"/>
      <c r="ACW5" s="209"/>
      <c r="ACX5" s="203" t="s">
        <v>20</v>
      </c>
      <c r="ACY5" s="204"/>
      <c r="ACZ5" s="205"/>
      <c r="ADA5" s="206" t="s">
        <v>13</v>
      </c>
      <c r="ADB5" s="207"/>
      <c r="ADC5" s="208"/>
      <c r="ADD5" s="206" t="s">
        <v>17</v>
      </c>
      <c r="ADE5" s="207"/>
      <c r="ADF5" s="209"/>
      <c r="ADG5" s="203" t="s">
        <v>20</v>
      </c>
      <c r="ADH5" s="204"/>
      <c r="ADI5" s="205"/>
      <c r="ADJ5" s="206" t="s">
        <v>13</v>
      </c>
      <c r="ADK5" s="207"/>
      <c r="ADL5" s="208"/>
      <c r="ADM5" s="206" t="s">
        <v>17</v>
      </c>
      <c r="ADN5" s="207"/>
      <c r="ADO5" s="209"/>
      <c r="ADP5" s="203" t="s">
        <v>20</v>
      </c>
      <c r="ADQ5" s="204"/>
      <c r="ADR5" s="205"/>
      <c r="ADS5" s="206" t="s">
        <v>13</v>
      </c>
      <c r="ADT5" s="207"/>
      <c r="ADU5" s="208"/>
      <c r="ADV5" s="206" t="s">
        <v>17</v>
      </c>
      <c r="ADW5" s="207"/>
      <c r="ADX5" s="209"/>
      <c r="ADY5" s="203" t="s">
        <v>20</v>
      </c>
      <c r="ADZ5" s="204"/>
      <c r="AEA5" s="205"/>
      <c r="AEB5" s="206" t="s">
        <v>13</v>
      </c>
      <c r="AEC5" s="207"/>
      <c r="AED5" s="208"/>
      <c r="AEE5" s="206" t="s">
        <v>17</v>
      </c>
      <c r="AEF5" s="207"/>
      <c r="AEG5" s="209"/>
      <c r="AEH5" s="203" t="s">
        <v>20</v>
      </c>
      <c r="AEI5" s="204"/>
      <c r="AEJ5" s="205"/>
      <c r="AEK5" s="206" t="s">
        <v>13</v>
      </c>
      <c r="AEL5" s="207"/>
      <c r="AEM5" s="208"/>
      <c r="AEN5" s="206" t="s">
        <v>17</v>
      </c>
      <c r="AEO5" s="207"/>
      <c r="AEP5" s="209"/>
      <c r="AEQ5" s="203" t="s">
        <v>20</v>
      </c>
      <c r="AER5" s="204"/>
      <c r="AES5" s="205"/>
      <c r="AET5" s="206" t="s">
        <v>13</v>
      </c>
      <c r="AEU5" s="207"/>
      <c r="AEV5" s="208"/>
      <c r="AEW5" s="206" t="s">
        <v>17</v>
      </c>
      <c r="AEX5" s="207"/>
      <c r="AEY5" s="209"/>
      <c r="AEZ5" s="203" t="s">
        <v>20</v>
      </c>
      <c r="AFA5" s="204"/>
      <c r="AFB5" s="205"/>
      <c r="AFC5" s="206" t="s">
        <v>13</v>
      </c>
      <c r="AFD5" s="207"/>
      <c r="AFE5" s="208"/>
      <c r="AFF5" s="206" t="s">
        <v>17</v>
      </c>
      <c r="AFG5" s="207"/>
      <c r="AFH5" s="209"/>
      <c r="AFI5" s="203" t="s">
        <v>20</v>
      </c>
      <c r="AFJ5" s="204"/>
      <c r="AFK5" s="205"/>
      <c r="AFL5" s="206" t="s">
        <v>13</v>
      </c>
      <c r="AFM5" s="207"/>
      <c r="AFN5" s="208"/>
      <c r="AFO5" s="206" t="s">
        <v>17</v>
      </c>
      <c r="AFP5" s="207"/>
      <c r="AFQ5" s="209"/>
      <c r="AFR5" s="203" t="s">
        <v>20</v>
      </c>
      <c r="AFS5" s="204"/>
      <c r="AFT5" s="205"/>
      <c r="AFU5" s="206" t="s">
        <v>13</v>
      </c>
      <c r="AFV5" s="207"/>
      <c r="AFW5" s="208"/>
      <c r="AFX5" s="206" t="s">
        <v>17</v>
      </c>
      <c r="AFY5" s="207"/>
      <c r="AFZ5" s="209"/>
      <c r="AGA5" s="203" t="s">
        <v>20</v>
      </c>
      <c r="AGB5" s="204"/>
      <c r="AGC5" s="205"/>
      <c r="AGD5" s="206" t="s">
        <v>13</v>
      </c>
      <c r="AGE5" s="207"/>
      <c r="AGF5" s="208"/>
      <c r="AGG5" s="206" t="s">
        <v>17</v>
      </c>
      <c r="AGH5" s="207"/>
      <c r="AGI5" s="209"/>
      <c r="AGJ5" s="203" t="s">
        <v>20</v>
      </c>
      <c r="AGK5" s="204"/>
      <c r="AGL5" s="205"/>
      <c r="AGM5" s="206" t="s">
        <v>13</v>
      </c>
      <c r="AGN5" s="207"/>
      <c r="AGO5" s="208"/>
      <c r="AGP5" s="206" t="s">
        <v>17</v>
      </c>
      <c r="AGQ5" s="207"/>
      <c r="AGR5" s="209"/>
      <c r="AGS5" s="203" t="s">
        <v>20</v>
      </c>
      <c r="AGT5" s="204"/>
      <c r="AGU5" s="205"/>
      <c r="AGV5" s="206" t="s">
        <v>13</v>
      </c>
      <c r="AGW5" s="207"/>
      <c r="AGX5" s="208"/>
      <c r="AGY5" s="206" t="s">
        <v>17</v>
      </c>
      <c r="AGZ5" s="207"/>
      <c r="AHA5" s="209"/>
      <c r="AHB5" s="203" t="s">
        <v>20</v>
      </c>
      <c r="AHC5" s="204"/>
      <c r="AHD5" s="205"/>
      <c r="AHE5" s="206" t="s">
        <v>13</v>
      </c>
      <c r="AHF5" s="207"/>
      <c r="AHG5" s="208"/>
      <c r="AHH5" s="206" t="s">
        <v>17</v>
      </c>
      <c r="AHI5" s="207"/>
      <c r="AHJ5" s="209"/>
      <c r="AHK5" s="203" t="s">
        <v>20</v>
      </c>
      <c r="AHL5" s="204"/>
      <c r="AHM5" s="205"/>
      <c r="AHN5" s="206" t="s">
        <v>13</v>
      </c>
      <c r="AHO5" s="207"/>
      <c r="AHP5" s="208"/>
      <c r="AHQ5" s="206" t="s">
        <v>17</v>
      </c>
      <c r="AHR5" s="207"/>
      <c r="AHS5" s="209"/>
      <c r="AHT5" s="203" t="s">
        <v>20</v>
      </c>
      <c r="AHU5" s="204"/>
      <c r="AHV5" s="205"/>
      <c r="AHW5" s="206" t="s">
        <v>13</v>
      </c>
      <c r="AHX5" s="207"/>
      <c r="AHY5" s="208"/>
      <c r="AHZ5" s="206" t="s">
        <v>17</v>
      </c>
      <c r="AIA5" s="207"/>
      <c r="AIB5" s="209"/>
      <c r="AIC5" s="203" t="s">
        <v>20</v>
      </c>
      <c r="AID5" s="204"/>
      <c r="AIE5" s="205"/>
      <c r="AIF5" s="206" t="s">
        <v>13</v>
      </c>
      <c r="AIG5" s="207"/>
      <c r="AIH5" s="208"/>
      <c r="AII5" s="206" t="s">
        <v>17</v>
      </c>
      <c r="AIJ5" s="207"/>
      <c r="AIK5" s="209"/>
      <c r="AIL5" s="203" t="s">
        <v>20</v>
      </c>
      <c r="AIM5" s="204"/>
      <c r="AIN5" s="205"/>
      <c r="AIO5" s="206" t="s">
        <v>13</v>
      </c>
      <c r="AIP5" s="207"/>
      <c r="AIQ5" s="208"/>
      <c r="AIR5" s="206" t="s">
        <v>17</v>
      </c>
      <c r="AIS5" s="207"/>
      <c r="AIT5" s="209"/>
      <c r="AIU5" s="203" t="s">
        <v>20</v>
      </c>
      <c r="AIV5" s="204"/>
      <c r="AIW5" s="205"/>
      <c r="AIX5" s="206" t="s">
        <v>13</v>
      </c>
      <c r="AIY5" s="207"/>
      <c r="AIZ5" s="208"/>
      <c r="AJA5" s="206" t="s">
        <v>17</v>
      </c>
      <c r="AJB5" s="207"/>
      <c r="AJC5" s="209"/>
      <c r="AJD5" s="203" t="s">
        <v>20</v>
      </c>
      <c r="AJE5" s="204"/>
      <c r="AJF5" s="205"/>
      <c r="AJG5" s="206" t="s">
        <v>13</v>
      </c>
      <c r="AJH5" s="207"/>
      <c r="AJI5" s="208"/>
      <c r="AJJ5" s="206" t="s">
        <v>17</v>
      </c>
      <c r="AJK5" s="207"/>
      <c r="AJL5" s="209"/>
      <c r="AJM5" s="203" t="s">
        <v>20</v>
      </c>
      <c r="AJN5" s="204"/>
      <c r="AJO5" s="205"/>
      <c r="AJP5" s="206" t="s">
        <v>13</v>
      </c>
      <c r="AJQ5" s="207"/>
      <c r="AJR5" s="208"/>
      <c r="AJS5" s="206" t="s">
        <v>17</v>
      </c>
      <c r="AJT5" s="207"/>
      <c r="AJU5" s="209"/>
      <c r="AJV5" s="203" t="s">
        <v>20</v>
      </c>
      <c r="AJW5" s="204"/>
      <c r="AJX5" s="205"/>
      <c r="AJY5" s="206" t="s">
        <v>13</v>
      </c>
      <c r="AJZ5" s="207"/>
      <c r="AKA5" s="208"/>
      <c r="AKB5" s="206" t="s">
        <v>17</v>
      </c>
      <c r="AKC5" s="207"/>
      <c r="AKD5" s="209"/>
      <c r="AKE5" s="203" t="s">
        <v>20</v>
      </c>
      <c r="AKF5" s="204"/>
      <c r="AKG5" s="205"/>
      <c r="AKH5" s="206" t="s">
        <v>13</v>
      </c>
      <c r="AKI5" s="207"/>
      <c r="AKJ5" s="208"/>
      <c r="AKK5" s="206" t="s">
        <v>17</v>
      </c>
      <c r="AKL5" s="207"/>
      <c r="AKM5" s="209"/>
      <c r="AKN5" s="203" t="s">
        <v>20</v>
      </c>
      <c r="AKO5" s="204"/>
      <c r="AKP5" s="205"/>
      <c r="AKQ5" s="206" t="s">
        <v>13</v>
      </c>
      <c r="AKR5" s="207"/>
      <c r="AKS5" s="208"/>
      <c r="AKT5" s="206" t="s">
        <v>17</v>
      </c>
      <c r="AKU5" s="207"/>
      <c r="AKV5" s="209"/>
      <c r="AKW5" s="203" t="s">
        <v>20</v>
      </c>
      <c r="AKX5" s="204"/>
      <c r="AKY5" s="205"/>
      <c r="AKZ5" s="206" t="s">
        <v>13</v>
      </c>
      <c r="ALA5" s="207"/>
      <c r="ALB5" s="208"/>
      <c r="ALC5" s="206" t="s">
        <v>17</v>
      </c>
      <c r="ALD5" s="207"/>
      <c r="ALE5" s="209"/>
      <c r="ALF5" s="203" t="s">
        <v>20</v>
      </c>
      <c r="ALG5" s="204"/>
      <c r="ALH5" s="205"/>
      <c r="ALI5" s="206" t="s">
        <v>13</v>
      </c>
      <c r="ALJ5" s="207"/>
      <c r="ALK5" s="208"/>
      <c r="ALL5" s="206" t="s">
        <v>17</v>
      </c>
      <c r="ALM5" s="207"/>
      <c r="ALN5" s="209"/>
      <c r="ALO5" s="203" t="s">
        <v>20</v>
      </c>
      <c r="ALP5" s="204"/>
      <c r="ALQ5" s="205"/>
      <c r="ALR5" s="206" t="s">
        <v>13</v>
      </c>
      <c r="ALS5" s="207"/>
      <c r="ALT5" s="208"/>
      <c r="ALU5" s="206" t="s">
        <v>17</v>
      </c>
      <c r="ALV5" s="207"/>
      <c r="ALW5" s="209"/>
      <c r="ALX5" s="203" t="s">
        <v>20</v>
      </c>
      <c r="ALY5" s="204"/>
      <c r="ALZ5" s="205"/>
      <c r="AMA5" s="206" t="s">
        <v>13</v>
      </c>
      <c r="AMB5" s="207"/>
      <c r="AMC5" s="208"/>
      <c r="AMD5" s="206" t="s">
        <v>17</v>
      </c>
      <c r="AME5" s="207"/>
      <c r="AMF5" s="209"/>
      <c r="AMG5" s="203" t="s">
        <v>20</v>
      </c>
      <c r="AMH5" s="204"/>
      <c r="AMI5" s="205"/>
      <c r="AMJ5" s="206" t="s">
        <v>13</v>
      </c>
      <c r="AMK5" s="207"/>
      <c r="AML5" s="208"/>
      <c r="AMM5" s="206" t="s">
        <v>17</v>
      </c>
      <c r="AMN5" s="207"/>
      <c r="AMO5" s="209"/>
      <c r="AMP5" s="203" t="s">
        <v>20</v>
      </c>
      <c r="AMQ5" s="204"/>
      <c r="AMR5" s="205"/>
      <c r="AMS5" s="206" t="s">
        <v>13</v>
      </c>
      <c r="AMT5" s="207"/>
      <c r="AMU5" s="208"/>
      <c r="AMV5" s="206" t="s">
        <v>17</v>
      </c>
      <c r="AMW5" s="207"/>
      <c r="AMX5" s="209"/>
      <c r="AMY5" s="203" t="s">
        <v>20</v>
      </c>
      <c r="AMZ5" s="204"/>
      <c r="ANA5" s="205"/>
      <c r="ANB5" s="206" t="s">
        <v>13</v>
      </c>
      <c r="ANC5" s="207"/>
      <c r="AND5" s="208"/>
      <c r="ANE5" s="206" t="s">
        <v>17</v>
      </c>
      <c r="ANF5" s="207"/>
      <c r="ANG5" s="209"/>
      <c r="ANH5" s="203" t="s">
        <v>20</v>
      </c>
      <c r="ANI5" s="204"/>
      <c r="ANJ5" s="205"/>
      <c r="ANK5" s="206" t="s">
        <v>13</v>
      </c>
      <c r="ANL5" s="207"/>
      <c r="ANM5" s="208"/>
      <c r="ANN5" s="206" t="s">
        <v>17</v>
      </c>
      <c r="ANO5" s="207"/>
      <c r="ANP5" s="209"/>
      <c r="ANQ5" s="203" t="s">
        <v>20</v>
      </c>
      <c r="ANR5" s="204"/>
      <c r="ANS5" s="205"/>
      <c r="ANT5" s="206" t="s">
        <v>13</v>
      </c>
      <c r="ANU5" s="207"/>
      <c r="ANV5" s="208"/>
      <c r="ANW5" s="206" t="s">
        <v>17</v>
      </c>
      <c r="ANX5" s="207"/>
      <c r="ANY5" s="209"/>
      <c r="ANZ5" s="203" t="s">
        <v>20</v>
      </c>
      <c r="AOA5" s="204"/>
      <c r="AOB5" s="205"/>
      <c r="AOC5" s="206" t="s">
        <v>13</v>
      </c>
      <c r="AOD5" s="207"/>
      <c r="AOE5" s="208"/>
      <c r="AOF5" s="206" t="s">
        <v>17</v>
      </c>
      <c r="AOG5" s="207"/>
      <c r="AOH5" s="209"/>
      <c r="AOI5" s="203" t="s">
        <v>20</v>
      </c>
      <c r="AOJ5" s="204"/>
      <c r="AOK5" s="205"/>
      <c r="AOL5" s="206" t="s">
        <v>13</v>
      </c>
      <c r="AOM5" s="207"/>
      <c r="AON5" s="208"/>
      <c r="AOO5" s="206" t="s">
        <v>17</v>
      </c>
      <c r="AOP5" s="207"/>
      <c r="AOQ5" s="209"/>
      <c r="AOR5" s="203" t="s">
        <v>20</v>
      </c>
      <c r="AOS5" s="204"/>
      <c r="AOT5" s="205"/>
      <c r="AOU5" s="206" t="s">
        <v>13</v>
      </c>
      <c r="AOV5" s="207"/>
      <c r="AOW5" s="208"/>
      <c r="AOX5" s="206" t="s">
        <v>17</v>
      </c>
      <c r="AOY5" s="207"/>
      <c r="AOZ5" s="209"/>
      <c r="APA5" s="203" t="s">
        <v>20</v>
      </c>
      <c r="APB5" s="204"/>
      <c r="APC5" s="205"/>
      <c r="APD5" s="206" t="s">
        <v>13</v>
      </c>
      <c r="APE5" s="207"/>
      <c r="APF5" s="208"/>
      <c r="APG5" s="206" t="s">
        <v>17</v>
      </c>
      <c r="APH5" s="207"/>
      <c r="API5" s="209"/>
      <c r="APJ5" s="203" t="s">
        <v>20</v>
      </c>
      <c r="APK5" s="204"/>
      <c r="APL5" s="205"/>
      <c r="APM5" s="206" t="s">
        <v>13</v>
      </c>
      <c r="APN5" s="207"/>
      <c r="APO5" s="208"/>
      <c r="APP5" s="206" t="s">
        <v>17</v>
      </c>
      <c r="APQ5" s="207"/>
      <c r="APR5" s="209"/>
      <c r="APS5" s="203" t="s">
        <v>20</v>
      </c>
      <c r="APT5" s="204"/>
      <c r="APU5" s="205"/>
      <c r="APV5" s="206" t="s">
        <v>13</v>
      </c>
      <c r="APW5" s="207"/>
      <c r="APX5" s="208"/>
      <c r="APY5" s="206" t="s">
        <v>17</v>
      </c>
      <c r="APZ5" s="207"/>
      <c r="AQA5" s="209"/>
      <c r="AQB5" s="203" t="s">
        <v>20</v>
      </c>
      <c r="AQC5" s="204"/>
      <c r="AQD5" s="205"/>
      <c r="AQE5" s="206" t="s">
        <v>13</v>
      </c>
      <c r="AQF5" s="207"/>
      <c r="AQG5" s="208"/>
      <c r="AQH5" s="206" t="s">
        <v>17</v>
      </c>
      <c r="AQI5" s="207"/>
      <c r="AQJ5" s="209"/>
      <c r="AQK5" s="203" t="s">
        <v>20</v>
      </c>
      <c r="AQL5" s="204"/>
      <c r="AQM5" s="205"/>
      <c r="AQN5" s="206" t="s">
        <v>13</v>
      </c>
      <c r="AQO5" s="207"/>
      <c r="AQP5" s="208"/>
      <c r="AQQ5" s="206" t="s">
        <v>17</v>
      </c>
      <c r="AQR5" s="207"/>
      <c r="AQS5" s="209"/>
      <c r="AQT5" s="203" t="s">
        <v>20</v>
      </c>
      <c r="AQU5" s="204"/>
      <c r="AQV5" s="205"/>
      <c r="AQW5" s="206" t="s">
        <v>13</v>
      </c>
      <c r="AQX5" s="207"/>
      <c r="AQY5" s="208"/>
      <c r="AQZ5" s="206" t="s">
        <v>17</v>
      </c>
      <c r="ARA5" s="207"/>
      <c r="ARB5" s="209"/>
      <c r="ARC5" s="203" t="s">
        <v>20</v>
      </c>
      <c r="ARD5" s="204"/>
      <c r="ARE5" s="205"/>
      <c r="ARF5" s="206" t="s">
        <v>13</v>
      </c>
      <c r="ARG5" s="207"/>
      <c r="ARH5" s="208"/>
      <c r="ARI5" s="206" t="s">
        <v>17</v>
      </c>
      <c r="ARJ5" s="207"/>
      <c r="ARK5" s="209"/>
    </row>
    <row r="6" spans="2:1159" ht="29.25" customHeight="1">
      <c r="B6" s="218"/>
      <c r="C6" s="219"/>
      <c r="D6" s="210" t="s">
        <v>18</v>
      </c>
      <c r="E6" s="212" t="s">
        <v>14</v>
      </c>
      <c r="F6" s="214" t="s">
        <v>6</v>
      </c>
      <c r="G6" s="216" t="s">
        <v>18</v>
      </c>
      <c r="H6" s="212" t="s">
        <v>14</v>
      </c>
      <c r="I6" s="214" t="s">
        <v>6</v>
      </c>
      <c r="J6" s="216" t="s">
        <v>18</v>
      </c>
      <c r="K6" s="212" t="s">
        <v>14</v>
      </c>
      <c r="L6" s="197" t="s">
        <v>6</v>
      </c>
      <c r="M6" s="210" t="s">
        <v>18</v>
      </c>
      <c r="N6" s="212" t="s">
        <v>14</v>
      </c>
      <c r="O6" s="214" t="s">
        <v>6</v>
      </c>
      <c r="P6" s="216" t="s">
        <v>18</v>
      </c>
      <c r="Q6" s="212" t="s">
        <v>14</v>
      </c>
      <c r="R6" s="214" t="s">
        <v>6</v>
      </c>
      <c r="S6" s="216" t="s">
        <v>18</v>
      </c>
      <c r="T6" s="212" t="s">
        <v>14</v>
      </c>
      <c r="U6" s="197" t="s">
        <v>6</v>
      </c>
      <c r="V6" s="210" t="s">
        <v>18</v>
      </c>
      <c r="W6" s="212" t="s">
        <v>14</v>
      </c>
      <c r="X6" s="214" t="s">
        <v>6</v>
      </c>
      <c r="Y6" s="216" t="s">
        <v>18</v>
      </c>
      <c r="Z6" s="212" t="s">
        <v>14</v>
      </c>
      <c r="AA6" s="214" t="s">
        <v>6</v>
      </c>
      <c r="AB6" s="216" t="s">
        <v>18</v>
      </c>
      <c r="AC6" s="212" t="s">
        <v>14</v>
      </c>
      <c r="AD6" s="197" t="s">
        <v>6</v>
      </c>
      <c r="AE6" s="210" t="s">
        <v>18</v>
      </c>
      <c r="AF6" s="212" t="s">
        <v>14</v>
      </c>
      <c r="AG6" s="214" t="s">
        <v>6</v>
      </c>
      <c r="AH6" s="216" t="s">
        <v>18</v>
      </c>
      <c r="AI6" s="212" t="s">
        <v>14</v>
      </c>
      <c r="AJ6" s="214" t="s">
        <v>6</v>
      </c>
      <c r="AK6" s="216" t="s">
        <v>18</v>
      </c>
      <c r="AL6" s="212" t="s">
        <v>14</v>
      </c>
      <c r="AM6" s="197" t="s">
        <v>6</v>
      </c>
      <c r="AN6" s="210" t="s">
        <v>18</v>
      </c>
      <c r="AO6" s="212" t="s">
        <v>14</v>
      </c>
      <c r="AP6" s="214" t="s">
        <v>6</v>
      </c>
      <c r="AQ6" s="216" t="s">
        <v>18</v>
      </c>
      <c r="AR6" s="212" t="s">
        <v>14</v>
      </c>
      <c r="AS6" s="214" t="s">
        <v>6</v>
      </c>
      <c r="AT6" s="216" t="s">
        <v>18</v>
      </c>
      <c r="AU6" s="212" t="s">
        <v>14</v>
      </c>
      <c r="AV6" s="197" t="s">
        <v>6</v>
      </c>
      <c r="AW6" s="210" t="s">
        <v>18</v>
      </c>
      <c r="AX6" s="212" t="s">
        <v>14</v>
      </c>
      <c r="AY6" s="214" t="s">
        <v>6</v>
      </c>
      <c r="AZ6" s="216" t="s">
        <v>18</v>
      </c>
      <c r="BA6" s="212" t="s">
        <v>14</v>
      </c>
      <c r="BB6" s="214" t="s">
        <v>6</v>
      </c>
      <c r="BC6" s="216" t="s">
        <v>18</v>
      </c>
      <c r="BD6" s="212" t="s">
        <v>14</v>
      </c>
      <c r="BE6" s="197" t="s">
        <v>6</v>
      </c>
      <c r="BF6" s="210" t="s">
        <v>18</v>
      </c>
      <c r="BG6" s="212" t="s">
        <v>14</v>
      </c>
      <c r="BH6" s="214" t="s">
        <v>6</v>
      </c>
      <c r="BI6" s="216" t="s">
        <v>18</v>
      </c>
      <c r="BJ6" s="212" t="s">
        <v>14</v>
      </c>
      <c r="BK6" s="214" t="s">
        <v>6</v>
      </c>
      <c r="BL6" s="216" t="s">
        <v>18</v>
      </c>
      <c r="BM6" s="212" t="s">
        <v>14</v>
      </c>
      <c r="BN6" s="197" t="s">
        <v>6</v>
      </c>
      <c r="BO6" s="210" t="s">
        <v>18</v>
      </c>
      <c r="BP6" s="212" t="s">
        <v>14</v>
      </c>
      <c r="BQ6" s="214" t="s">
        <v>6</v>
      </c>
      <c r="BR6" s="216" t="s">
        <v>18</v>
      </c>
      <c r="BS6" s="212" t="s">
        <v>14</v>
      </c>
      <c r="BT6" s="214" t="s">
        <v>6</v>
      </c>
      <c r="BU6" s="216" t="s">
        <v>18</v>
      </c>
      <c r="BV6" s="212" t="s">
        <v>14</v>
      </c>
      <c r="BW6" s="197" t="s">
        <v>6</v>
      </c>
      <c r="BX6" s="210" t="s">
        <v>18</v>
      </c>
      <c r="BY6" s="212" t="s">
        <v>14</v>
      </c>
      <c r="BZ6" s="214" t="s">
        <v>6</v>
      </c>
      <c r="CA6" s="216" t="s">
        <v>18</v>
      </c>
      <c r="CB6" s="212" t="s">
        <v>14</v>
      </c>
      <c r="CC6" s="214" t="s">
        <v>6</v>
      </c>
      <c r="CD6" s="216" t="s">
        <v>18</v>
      </c>
      <c r="CE6" s="212" t="s">
        <v>14</v>
      </c>
      <c r="CF6" s="197" t="s">
        <v>6</v>
      </c>
      <c r="CG6" s="210" t="s">
        <v>18</v>
      </c>
      <c r="CH6" s="212" t="s">
        <v>14</v>
      </c>
      <c r="CI6" s="214" t="s">
        <v>6</v>
      </c>
      <c r="CJ6" s="216" t="s">
        <v>18</v>
      </c>
      <c r="CK6" s="212" t="s">
        <v>14</v>
      </c>
      <c r="CL6" s="214" t="s">
        <v>6</v>
      </c>
      <c r="CM6" s="216" t="s">
        <v>18</v>
      </c>
      <c r="CN6" s="212" t="s">
        <v>14</v>
      </c>
      <c r="CO6" s="197" t="s">
        <v>6</v>
      </c>
      <c r="CP6" s="210" t="s">
        <v>18</v>
      </c>
      <c r="CQ6" s="212" t="s">
        <v>14</v>
      </c>
      <c r="CR6" s="214" t="s">
        <v>6</v>
      </c>
      <c r="CS6" s="216" t="s">
        <v>18</v>
      </c>
      <c r="CT6" s="212" t="s">
        <v>14</v>
      </c>
      <c r="CU6" s="214" t="s">
        <v>6</v>
      </c>
      <c r="CV6" s="216" t="s">
        <v>18</v>
      </c>
      <c r="CW6" s="212" t="s">
        <v>14</v>
      </c>
      <c r="CX6" s="197" t="s">
        <v>6</v>
      </c>
      <c r="CY6" s="210" t="s">
        <v>18</v>
      </c>
      <c r="CZ6" s="212" t="s">
        <v>14</v>
      </c>
      <c r="DA6" s="214" t="s">
        <v>6</v>
      </c>
      <c r="DB6" s="216" t="s">
        <v>18</v>
      </c>
      <c r="DC6" s="212" t="s">
        <v>14</v>
      </c>
      <c r="DD6" s="214" t="s">
        <v>6</v>
      </c>
      <c r="DE6" s="216" t="s">
        <v>18</v>
      </c>
      <c r="DF6" s="212" t="s">
        <v>14</v>
      </c>
      <c r="DG6" s="197" t="s">
        <v>6</v>
      </c>
      <c r="DH6" s="210" t="s">
        <v>18</v>
      </c>
      <c r="DI6" s="212" t="s">
        <v>14</v>
      </c>
      <c r="DJ6" s="214" t="s">
        <v>6</v>
      </c>
      <c r="DK6" s="216" t="s">
        <v>18</v>
      </c>
      <c r="DL6" s="212" t="s">
        <v>14</v>
      </c>
      <c r="DM6" s="214" t="s">
        <v>6</v>
      </c>
      <c r="DN6" s="216" t="s">
        <v>18</v>
      </c>
      <c r="DO6" s="212" t="s">
        <v>14</v>
      </c>
      <c r="DP6" s="197" t="s">
        <v>6</v>
      </c>
      <c r="DQ6" s="210" t="s">
        <v>18</v>
      </c>
      <c r="DR6" s="212" t="s">
        <v>14</v>
      </c>
      <c r="DS6" s="214" t="s">
        <v>6</v>
      </c>
      <c r="DT6" s="216" t="s">
        <v>18</v>
      </c>
      <c r="DU6" s="212" t="s">
        <v>14</v>
      </c>
      <c r="DV6" s="214" t="s">
        <v>6</v>
      </c>
      <c r="DW6" s="216" t="s">
        <v>18</v>
      </c>
      <c r="DX6" s="212" t="s">
        <v>14</v>
      </c>
      <c r="DY6" s="197" t="s">
        <v>6</v>
      </c>
      <c r="DZ6" s="210" t="s">
        <v>18</v>
      </c>
      <c r="EA6" s="212" t="s">
        <v>14</v>
      </c>
      <c r="EB6" s="214" t="s">
        <v>6</v>
      </c>
      <c r="EC6" s="216" t="s">
        <v>18</v>
      </c>
      <c r="ED6" s="212" t="s">
        <v>14</v>
      </c>
      <c r="EE6" s="214" t="s">
        <v>6</v>
      </c>
      <c r="EF6" s="216" t="s">
        <v>18</v>
      </c>
      <c r="EG6" s="212" t="s">
        <v>14</v>
      </c>
      <c r="EH6" s="197" t="s">
        <v>6</v>
      </c>
      <c r="EI6" s="210" t="s">
        <v>18</v>
      </c>
      <c r="EJ6" s="212" t="s">
        <v>14</v>
      </c>
      <c r="EK6" s="214" t="s">
        <v>6</v>
      </c>
      <c r="EL6" s="216" t="s">
        <v>18</v>
      </c>
      <c r="EM6" s="212" t="s">
        <v>14</v>
      </c>
      <c r="EN6" s="214" t="s">
        <v>6</v>
      </c>
      <c r="EO6" s="216" t="s">
        <v>18</v>
      </c>
      <c r="EP6" s="212" t="s">
        <v>14</v>
      </c>
      <c r="EQ6" s="197" t="s">
        <v>6</v>
      </c>
      <c r="ER6" s="210" t="s">
        <v>18</v>
      </c>
      <c r="ES6" s="212" t="s">
        <v>14</v>
      </c>
      <c r="ET6" s="214" t="s">
        <v>6</v>
      </c>
      <c r="EU6" s="216" t="s">
        <v>18</v>
      </c>
      <c r="EV6" s="212" t="s">
        <v>14</v>
      </c>
      <c r="EW6" s="214" t="s">
        <v>6</v>
      </c>
      <c r="EX6" s="216" t="s">
        <v>18</v>
      </c>
      <c r="EY6" s="212" t="s">
        <v>14</v>
      </c>
      <c r="EZ6" s="197" t="s">
        <v>6</v>
      </c>
      <c r="FA6" s="210" t="s">
        <v>18</v>
      </c>
      <c r="FB6" s="212" t="s">
        <v>14</v>
      </c>
      <c r="FC6" s="214" t="s">
        <v>6</v>
      </c>
      <c r="FD6" s="216" t="s">
        <v>18</v>
      </c>
      <c r="FE6" s="212" t="s">
        <v>14</v>
      </c>
      <c r="FF6" s="214" t="s">
        <v>6</v>
      </c>
      <c r="FG6" s="216" t="s">
        <v>18</v>
      </c>
      <c r="FH6" s="212" t="s">
        <v>14</v>
      </c>
      <c r="FI6" s="197" t="s">
        <v>6</v>
      </c>
      <c r="FJ6" s="210" t="s">
        <v>18</v>
      </c>
      <c r="FK6" s="212" t="s">
        <v>14</v>
      </c>
      <c r="FL6" s="214" t="s">
        <v>6</v>
      </c>
      <c r="FM6" s="216" t="s">
        <v>18</v>
      </c>
      <c r="FN6" s="212" t="s">
        <v>14</v>
      </c>
      <c r="FO6" s="214" t="s">
        <v>6</v>
      </c>
      <c r="FP6" s="216" t="s">
        <v>18</v>
      </c>
      <c r="FQ6" s="212" t="s">
        <v>14</v>
      </c>
      <c r="FR6" s="197" t="s">
        <v>6</v>
      </c>
      <c r="FS6" s="210" t="s">
        <v>18</v>
      </c>
      <c r="FT6" s="212" t="s">
        <v>14</v>
      </c>
      <c r="FU6" s="214" t="s">
        <v>6</v>
      </c>
      <c r="FV6" s="216" t="s">
        <v>18</v>
      </c>
      <c r="FW6" s="212" t="s">
        <v>14</v>
      </c>
      <c r="FX6" s="214" t="s">
        <v>6</v>
      </c>
      <c r="FY6" s="216" t="s">
        <v>18</v>
      </c>
      <c r="FZ6" s="212" t="s">
        <v>14</v>
      </c>
      <c r="GA6" s="197" t="s">
        <v>6</v>
      </c>
      <c r="GB6" s="210" t="s">
        <v>18</v>
      </c>
      <c r="GC6" s="212" t="s">
        <v>14</v>
      </c>
      <c r="GD6" s="214" t="s">
        <v>6</v>
      </c>
      <c r="GE6" s="216" t="s">
        <v>18</v>
      </c>
      <c r="GF6" s="212" t="s">
        <v>14</v>
      </c>
      <c r="GG6" s="214" t="s">
        <v>6</v>
      </c>
      <c r="GH6" s="216" t="s">
        <v>18</v>
      </c>
      <c r="GI6" s="212" t="s">
        <v>14</v>
      </c>
      <c r="GJ6" s="197" t="s">
        <v>6</v>
      </c>
      <c r="GK6" s="210" t="s">
        <v>18</v>
      </c>
      <c r="GL6" s="212" t="s">
        <v>14</v>
      </c>
      <c r="GM6" s="214" t="s">
        <v>6</v>
      </c>
      <c r="GN6" s="216" t="s">
        <v>18</v>
      </c>
      <c r="GO6" s="212" t="s">
        <v>14</v>
      </c>
      <c r="GP6" s="214" t="s">
        <v>6</v>
      </c>
      <c r="GQ6" s="216" t="s">
        <v>18</v>
      </c>
      <c r="GR6" s="212" t="s">
        <v>14</v>
      </c>
      <c r="GS6" s="197" t="s">
        <v>6</v>
      </c>
      <c r="GT6" s="210" t="s">
        <v>18</v>
      </c>
      <c r="GU6" s="212" t="s">
        <v>14</v>
      </c>
      <c r="GV6" s="214" t="s">
        <v>6</v>
      </c>
      <c r="GW6" s="216" t="s">
        <v>18</v>
      </c>
      <c r="GX6" s="212" t="s">
        <v>14</v>
      </c>
      <c r="GY6" s="214" t="s">
        <v>6</v>
      </c>
      <c r="GZ6" s="216" t="s">
        <v>18</v>
      </c>
      <c r="HA6" s="212" t="s">
        <v>14</v>
      </c>
      <c r="HB6" s="197" t="s">
        <v>6</v>
      </c>
      <c r="HC6" s="210" t="s">
        <v>18</v>
      </c>
      <c r="HD6" s="212" t="s">
        <v>14</v>
      </c>
      <c r="HE6" s="214" t="s">
        <v>6</v>
      </c>
      <c r="HF6" s="216" t="s">
        <v>18</v>
      </c>
      <c r="HG6" s="212" t="s">
        <v>14</v>
      </c>
      <c r="HH6" s="214" t="s">
        <v>6</v>
      </c>
      <c r="HI6" s="216" t="s">
        <v>18</v>
      </c>
      <c r="HJ6" s="212" t="s">
        <v>14</v>
      </c>
      <c r="HK6" s="197" t="s">
        <v>6</v>
      </c>
      <c r="HL6" s="210" t="s">
        <v>18</v>
      </c>
      <c r="HM6" s="212" t="s">
        <v>14</v>
      </c>
      <c r="HN6" s="214" t="s">
        <v>6</v>
      </c>
      <c r="HO6" s="216" t="s">
        <v>18</v>
      </c>
      <c r="HP6" s="212" t="s">
        <v>14</v>
      </c>
      <c r="HQ6" s="214" t="s">
        <v>6</v>
      </c>
      <c r="HR6" s="216" t="s">
        <v>18</v>
      </c>
      <c r="HS6" s="212" t="s">
        <v>14</v>
      </c>
      <c r="HT6" s="197" t="s">
        <v>6</v>
      </c>
      <c r="HU6" s="210" t="s">
        <v>18</v>
      </c>
      <c r="HV6" s="212" t="s">
        <v>14</v>
      </c>
      <c r="HW6" s="214" t="s">
        <v>6</v>
      </c>
      <c r="HX6" s="216" t="s">
        <v>18</v>
      </c>
      <c r="HY6" s="212" t="s">
        <v>14</v>
      </c>
      <c r="HZ6" s="214" t="s">
        <v>6</v>
      </c>
      <c r="IA6" s="216" t="s">
        <v>18</v>
      </c>
      <c r="IB6" s="212" t="s">
        <v>14</v>
      </c>
      <c r="IC6" s="197" t="s">
        <v>6</v>
      </c>
      <c r="ID6" s="210" t="s">
        <v>18</v>
      </c>
      <c r="IE6" s="212" t="s">
        <v>14</v>
      </c>
      <c r="IF6" s="214" t="s">
        <v>6</v>
      </c>
      <c r="IG6" s="216" t="s">
        <v>18</v>
      </c>
      <c r="IH6" s="212" t="s">
        <v>14</v>
      </c>
      <c r="II6" s="214" t="s">
        <v>6</v>
      </c>
      <c r="IJ6" s="216" t="s">
        <v>18</v>
      </c>
      <c r="IK6" s="212" t="s">
        <v>14</v>
      </c>
      <c r="IL6" s="197" t="s">
        <v>6</v>
      </c>
      <c r="IM6" s="210" t="s">
        <v>18</v>
      </c>
      <c r="IN6" s="212" t="s">
        <v>14</v>
      </c>
      <c r="IO6" s="214" t="s">
        <v>6</v>
      </c>
      <c r="IP6" s="216" t="s">
        <v>18</v>
      </c>
      <c r="IQ6" s="212" t="s">
        <v>14</v>
      </c>
      <c r="IR6" s="214" t="s">
        <v>6</v>
      </c>
      <c r="IS6" s="216" t="s">
        <v>18</v>
      </c>
      <c r="IT6" s="212" t="s">
        <v>14</v>
      </c>
      <c r="IU6" s="197" t="s">
        <v>6</v>
      </c>
      <c r="IV6" s="210" t="s">
        <v>18</v>
      </c>
      <c r="IW6" s="212" t="s">
        <v>14</v>
      </c>
      <c r="IX6" s="214" t="s">
        <v>6</v>
      </c>
      <c r="IY6" s="216" t="s">
        <v>18</v>
      </c>
      <c r="IZ6" s="212" t="s">
        <v>14</v>
      </c>
      <c r="JA6" s="214" t="s">
        <v>6</v>
      </c>
      <c r="JB6" s="216" t="s">
        <v>18</v>
      </c>
      <c r="JC6" s="212" t="s">
        <v>14</v>
      </c>
      <c r="JD6" s="197" t="s">
        <v>6</v>
      </c>
      <c r="JE6" s="210" t="s">
        <v>18</v>
      </c>
      <c r="JF6" s="212" t="s">
        <v>14</v>
      </c>
      <c r="JG6" s="214" t="s">
        <v>6</v>
      </c>
      <c r="JH6" s="216" t="s">
        <v>18</v>
      </c>
      <c r="JI6" s="212" t="s">
        <v>14</v>
      </c>
      <c r="JJ6" s="214" t="s">
        <v>6</v>
      </c>
      <c r="JK6" s="216" t="s">
        <v>18</v>
      </c>
      <c r="JL6" s="212" t="s">
        <v>14</v>
      </c>
      <c r="JM6" s="197" t="s">
        <v>6</v>
      </c>
      <c r="JN6" s="210" t="s">
        <v>18</v>
      </c>
      <c r="JO6" s="212" t="s">
        <v>14</v>
      </c>
      <c r="JP6" s="214" t="s">
        <v>6</v>
      </c>
      <c r="JQ6" s="216" t="s">
        <v>18</v>
      </c>
      <c r="JR6" s="212" t="s">
        <v>14</v>
      </c>
      <c r="JS6" s="214" t="s">
        <v>6</v>
      </c>
      <c r="JT6" s="216" t="s">
        <v>18</v>
      </c>
      <c r="JU6" s="212" t="s">
        <v>14</v>
      </c>
      <c r="JV6" s="197" t="s">
        <v>6</v>
      </c>
      <c r="JW6" s="210" t="s">
        <v>18</v>
      </c>
      <c r="JX6" s="212" t="s">
        <v>14</v>
      </c>
      <c r="JY6" s="214" t="s">
        <v>6</v>
      </c>
      <c r="JZ6" s="216" t="s">
        <v>18</v>
      </c>
      <c r="KA6" s="212" t="s">
        <v>14</v>
      </c>
      <c r="KB6" s="214" t="s">
        <v>6</v>
      </c>
      <c r="KC6" s="216" t="s">
        <v>18</v>
      </c>
      <c r="KD6" s="212" t="s">
        <v>14</v>
      </c>
      <c r="KE6" s="197" t="s">
        <v>6</v>
      </c>
      <c r="KF6" s="210" t="s">
        <v>18</v>
      </c>
      <c r="KG6" s="212" t="s">
        <v>14</v>
      </c>
      <c r="KH6" s="214" t="s">
        <v>6</v>
      </c>
      <c r="KI6" s="216" t="s">
        <v>18</v>
      </c>
      <c r="KJ6" s="212" t="s">
        <v>14</v>
      </c>
      <c r="KK6" s="214" t="s">
        <v>6</v>
      </c>
      <c r="KL6" s="216" t="s">
        <v>18</v>
      </c>
      <c r="KM6" s="212" t="s">
        <v>14</v>
      </c>
      <c r="KN6" s="197" t="s">
        <v>6</v>
      </c>
      <c r="KO6" s="210" t="s">
        <v>18</v>
      </c>
      <c r="KP6" s="212" t="s">
        <v>14</v>
      </c>
      <c r="KQ6" s="214" t="s">
        <v>6</v>
      </c>
      <c r="KR6" s="216" t="s">
        <v>18</v>
      </c>
      <c r="KS6" s="212" t="s">
        <v>14</v>
      </c>
      <c r="KT6" s="214" t="s">
        <v>6</v>
      </c>
      <c r="KU6" s="216" t="s">
        <v>18</v>
      </c>
      <c r="KV6" s="212" t="s">
        <v>14</v>
      </c>
      <c r="KW6" s="197" t="s">
        <v>6</v>
      </c>
      <c r="KX6" s="210" t="s">
        <v>18</v>
      </c>
      <c r="KY6" s="212" t="s">
        <v>14</v>
      </c>
      <c r="KZ6" s="214" t="s">
        <v>6</v>
      </c>
      <c r="LA6" s="216" t="s">
        <v>18</v>
      </c>
      <c r="LB6" s="212" t="s">
        <v>14</v>
      </c>
      <c r="LC6" s="214" t="s">
        <v>6</v>
      </c>
      <c r="LD6" s="216" t="s">
        <v>18</v>
      </c>
      <c r="LE6" s="212" t="s">
        <v>14</v>
      </c>
      <c r="LF6" s="197" t="s">
        <v>6</v>
      </c>
      <c r="LG6" s="210" t="s">
        <v>18</v>
      </c>
      <c r="LH6" s="212" t="s">
        <v>14</v>
      </c>
      <c r="LI6" s="214" t="s">
        <v>6</v>
      </c>
      <c r="LJ6" s="216" t="s">
        <v>18</v>
      </c>
      <c r="LK6" s="212" t="s">
        <v>14</v>
      </c>
      <c r="LL6" s="214" t="s">
        <v>6</v>
      </c>
      <c r="LM6" s="216" t="s">
        <v>18</v>
      </c>
      <c r="LN6" s="212" t="s">
        <v>14</v>
      </c>
      <c r="LO6" s="197" t="s">
        <v>6</v>
      </c>
      <c r="LP6" s="210" t="s">
        <v>18</v>
      </c>
      <c r="LQ6" s="212" t="s">
        <v>14</v>
      </c>
      <c r="LR6" s="214" t="s">
        <v>6</v>
      </c>
      <c r="LS6" s="216" t="s">
        <v>18</v>
      </c>
      <c r="LT6" s="212" t="s">
        <v>14</v>
      </c>
      <c r="LU6" s="214" t="s">
        <v>6</v>
      </c>
      <c r="LV6" s="216" t="s">
        <v>18</v>
      </c>
      <c r="LW6" s="212" t="s">
        <v>14</v>
      </c>
      <c r="LX6" s="197" t="s">
        <v>6</v>
      </c>
      <c r="LY6" s="210" t="s">
        <v>18</v>
      </c>
      <c r="LZ6" s="212" t="s">
        <v>14</v>
      </c>
      <c r="MA6" s="214" t="s">
        <v>6</v>
      </c>
      <c r="MB6" s="216" t="s">
        <v>18</v>
      </c>
      <c r="MC6" s="212" t="s">
        <v>14</v>
      </c>
      <c r="MD6" s="214" t="s">
        <v>6</v>
      </c>
      <c r="ME6" s="216" t="s">
        <v>18</v>
      </c>
      <c r="MF6" s="212" t="s">
        <v>14</v>
      </c>
      <c r="MG6" s="197" t="s">
        <v>6</v>
      </c>
      <c r="MH6" s="210" t="s">
        <v>18</v>
      </c>
      <c r="MI6" s="212" t="s">
        <v>14</v>
      </c>
      <c r="MJ6" s="214" t="s">
        <v>6</v>
      </c>
      <c r="MK6" s="216" t="s">
        <v>18</v>
      </c>
      <c r="ML6" s="212" t="s">
        <v>14</v>
      </c>
      <c r="MM6" s="214" t="s">
        <v>6</v>
      </c>
      <c r="MN6" s="216" t="s">
        <v>18</v>
      </c>
      <c r="MO6" s="212" t="s">
        <v>14</v>
      </c>
      <c r="MP6" s="197" t="s">
        <v>6</v>
      </c>
      <c r="MQ6" s="210" t="s">
        <v>18</v>
      </c>
      <c r="MR6" s="212" t="s">
        <v>14</v>
      </c>
      <c r="MS6" s="214" t="s">
        <v>6</v>
      </c>
      <c r="MT6" s="216" t="s">
        <v>18</v>
      </c>
      <c r="MU6" s="212" t="s">
        <v>14</v>
      </c>
      <c r="MV6" s="214" t="s">
        <v>6</v>
      </c>
      <c r="MW6" s="216" t="s">
        <v>18</v>
      </c>
      <c r="MX6" s="212" t="s">
        <v>14</v>
      </c>
      <c r="MY6" s="197" t="s">
        <v>6</v>
      </c>
      <c r="MZ6" s="210" t="s">
        <v>18</v>
      </c>
      <c r="NA6" s="212" t="s">
        <v>14</v>
      </c>
      <c r="NB6" s="214" t="s">
        <v>6</v>
      </c>
      <c r="NC6" s="216" t="s">
        <v>18</v>
      </c>
      <c r="ND6" s="212" t="s">
        <v>14</v>
      </c>
      <c r="NE6" s="214" t="s">
        <v>6</v>
      </c>
      <c r="NF6" s="216" t="s">
        <v>18</v>
      </c>
      <c r="NG6" s="212" t="s">
        <v>14</v>
      </c>
      <c r="NH6" s="197" t="s">
        <v>6</v>
      </c>
      <c r="NI6" s="210" t="s">
        <v>18</v>
      </c>
      <c r="NJ6" s="212" t="s">
        <v>14</v>
      </c>
      <c r="NK6" s="214" t="s">
        <v>6</v>
      </c>
      <c r="NL6" s="216" t="s">
        <v>18</v>
      </c>
      <c r="NM6" s="212" t="s">
        <v>14</v>
      </c>
      <c r="NN6" s="214" t="s">
        <v>6</v>
      </c>
      <c r="NO6" s="216" t="s">
        <v>18</v>
      </c>
      <c r="NP6" s="212" t="s">
        <v>14</v>
      </c>
      <c r="NQ6" s="197" t="s">
        <v>6</v>
      </c>
      <c r="NR6" s="210" t="s">
        <v>18</v>
      </c>
      <c r="NS6" s="212" t="s">
        <v>14</v>
      </c>
      <c r="NT6" s="214" t="s">
        <v>6</v>
      </c>
      <c r="NU6" s="216" t="s">
        <v>18</v>
      </c>
      <c r="NV6" s="212" t="s">
        <v>14</v>
      </c>
      <c r="NW6" s="214" t="s">
        <v>6</v>
      </c>
      <c r="NX6" s="216" t="s">
        <v>18</v>
      </c>
      <c r="NY6" s="212" t="s">
        <v>14</v>
      </c>
      <c r="NZ6" s="197" t="s">
        <v>6</v>
      </c>
      <c r="OA6" s="210" t="s">
        <v>18</v>
      </c>
      <c r="OB6" s="212" t="s">
        <v>14</v>
      </c>
      <c r="OC6" s="214" t="s">
        <v>6</v>
      </c>
      <c r="OD6" s="216" t="s">
        <v>18</v>
      </c>
      <c r="OE6" s="212" t="s">
        <v>14</v>
      </c>
      <c r="OF6" s="214" t="s">
        <v>6</v>
      </c>
      <c r="OG6" s="216" t="s">
        <v>18</v>
      </c>
      <c r="OH6" s="212" t="s">
        <v>14</v>
      </c>
      <c r="OI6" s="197" t="s">
        <v>6</v>
      </c>
      <c r="OJ6" s="210" t="s">
        <v>18</v>
      </c>
      <c r="OK6" s="212" t="s">
        <v>14</v>
      </c>
      <c r="OL6" s="214" t="s">
        <v>6</v>
      </c>
      <c r="OM6" s="216" t="s">
        <v>18</v>
      </c>
      <c r="ON6" s="212" t="s">
        <v>14</v>
      </c>
      <c r="OO6" s="214" t="s">
        <v>6</v>
      </c>
      <c r="OP6" s="216" t="s">
        <v>18</v>
      </c>
      <c r="OQ6" s="212" t="s">
        <v>14</v>
      </c>
      <c r="OR6" s="197" t="s">
        <v>6</v>
      </c>
      <c r="OS6" s="210" t="s">
        <v>18</v>
      </c>
      <c r="OT6" s="212" t="s">
        <v>14</v>
      </c>
      <c r="OU6" s="214" t="s">
        <v>6</v>
      </c>
      <c r="OV6" s="216" t="s">
        <v>18</v>
      </c>
      <c r="OW6" s="212" t="s">
        <v>14</v>
      </c>
      <c r="OX6" s="214" t="s">
        <v>6</v>
      </c>
      <c r="OY6" s="216" t="s">
        <v>18</v>
      </c>
      <c r="OZ6" s="212" t="s">
        <v>14</v>
      </c>
      <c r="PA6" s="197" t="s">
        <v>6</v>
      </c>
      <c r="PB6" s="210" t="s">
        <v>18</v>
      </c>
      <c r="PC6" s="212" t="s">
        <v>14</v>
      </c>
      <c r="PD6" s="214" t="s">
        <v>6</v>
      </c>
      <c r="PE6" s="216" t="s">
        <v>18</v>
      </c>
      <c r="PF6" s="212" t="s">
        <v>14</v>
      </c>
      <c r="PG6" s="214" t="s">
        <v>6</v>
      </c>
      <c r="PH6" s="216" t="s">
        <v>18</v>
      </c>
      <c r="PI6" s="212" t="s">
        <v>14</v>
      </c>
      <c r="PJ6" s="197" t="s">
        <v>6</v>
      </c>
      <c r="PK6" s="210" t="s">
        <v>18</v>
      </c>
      <c r="PL6" s="212" t="s">
        <v>14</v>
      </c>
      <c r="PM6" s="214" t="s">
        <v>6</v>
      </c>
      <c r="PN6" s="216" t="s">
        <v>18</v>
      </c>
      <c r="PO6" s="212" t="s">
        <v>14</v>
      </c>
      <c r="PP6" s="214" t="s">
        <v>6</v>
      </c>
      <c r="PQ6" s="216" t="s">
        <v>18</v>
      </c>
      <c r="PR6" s="212" t="s">
        <v>14</v>
      </c>
      <c r="PS6" s="197" t="s">
        <v>6</v>
      </c>
      <c r="PT6" s="210" t="s">
        <v>18</v>
      </c>
      <c r="PU6" s="212" t="s">
        <v>14</v>
      </c>
      <c r="PV6" s="214" t="s">
        <v>6</v>
      </c>
      <c r="PW6" s="216" t="s">
        <v>18</v>
      </c>
      <c r="PX6" s="212" t="s">
        <v>14</v>
      </c>
      <c r="PY6" s="214" t="s">
        <v>6</v>
      </c>
      <c r="PZ6" s="216" t="s">
        <v>18</v>
      </c>
      <c r="QA6" s="212" t="s">
        <v>14</v>
      </c>
      <c r="QB6" s="197" t="s">
        <v>6</v>
      </c>
      <c r="QC6" s="210" t="s">
        <v>18</v>
      </c>
      <c r="QD6" s="212" t="s">
        <v>14</v>
      </c>
      <c r="QE6" s="214" t="s">
        <v>6</v>
      </c>
      <c r="QF6" s="216" t="s">
        <v>18</v>
      </c>
      <c r="QG6" s="212" t="s">
        <v>14</v>
      </c>
      <c r="QH6" s="214" t="s">
        <v>6</v>
      </c>
      <c r="QI6" s="216" t="s">
        <v>18</v>
      </c>
      <c r="QJ6" s="212" t="s">
        <v>14</v>
      </c>
      <c r="QK6" s="197" t="s">
        <v>6</v>
      </c>
      <c r="QL6" s="210" t="s">
        <v>18</v>
      </c>
      <c r="QM6" s="212" t="s">
        <v>14</v>
      </c>
      <c r="QN6" s="214" t="s">
        <v>6</v>
      </c>
      <c r="QO6" s="216" t="s">
        <v>18</v>
      </c>
      <c r="QP6" s="212" t="s">
        <v>14</v>
      </c>
      <c r="QQ6" s="214" t="s">
        <v>6</v>
      </c>
      <c r="QR6" s="216" t="s">
        <v>18</v>
      </c>
      <c r="QS6" s="212" t="s">
        <v>14</v>
      </c>
      <c r="QT6" s="197" t="s">
        <v>6</v>
      </c>
      <c r="QU6" s="210" t="s">
        <v>18</v>
      </c>
      <c r="QV6" s="212" t="s">
        <v>14</v>
      </c>
      <c r="QW6" s="214" t="s">
        <v>6</v>
      </c>
      <c r="QX6" s="216" t="s">
        <v>18</v>
      </c>
      <c r="QY6" s="212" t="s">
        <v>14</v>
      </c>
      <c r="QZ6" s="214" t="s">
        <v>6</v>
      </c>
      <c r="RA6" s="216" t="s">
        <v>18</v>
      </c>
      <c r="RB6" s="212" t="s">
        <v>14</v>
      </c>
      <c r="RC6" s="197" t="s">
        <v>6</v>
      </c>
      <c r="RD6" s="210" t="s">
        <v>18</v>
      </c>
      <c r="RE6" s="212" t="s">
        <v>14</v>
      </c>
      <c r="RF6" s="214" t="s">
        <v>6</v>
      </c>
      <c r="RG6" s="216" t="s">
        <v>18</v>
      </c>
      <c r="RH6" s="212" t="s">
        <v>14</v>
      </c>
      <c r="RI6" s="214" t="s">
        <v>6</v>
      </c>
      <c r="RJ6" s="216" t="s">
        <v>18</v>
      </c>
      <c r="RK6" s="212" t="s">
        <v>14</v>
      </c>
      <c r="RL6" s="197" t="s">
        <v>6</v>
      </c>
      <c r="RM6" s="210" t="s">
        <v>18</v>
      </c>
      <c r="RN6" s="212" t="s">
        <v>14</v>
      </c>
      <c r="RO6" s="214" t="s">
        <v>6</v>
      </c>
      <c r="RP6" s="216" t="s">
        <v>18</v>
      </c>
      <c r="RQ6" s="212" t="s">
        <v>14</v>
      </c>
      <c r="RR6" s="214" t="s">
        <v>6</v>
      </c>
      <c r="RS6" s="216" t="s">
        <v>18</v>
      </c>
      <c r="RT6" s="212" t="s">
        <v>14</v>
      </c>
      <c r="RU6" s="197" t="s">
        <v>6</v>
      </c>
      <c r="RV6" s="210" t="s">
        <v>18</v>
      </c>
      <c r="RW6" s="212" t="s">
        <v>14</v>
      </c>
      <c r="RX6" s="214" t="s">
        <v>6</v>
      </c>
      <c r="RY6" s="216" t="s">
        <v>18</v>
      </c>
      <c r="RZ6" s="212" t="s">
        <v>14</v>
      </c>
      <c r="SA6" s="214" t="s">
        <v>6</v>
      </c>
      <c r="SB6" s="216" t="s">
        <v>18</v>
      </c>
      <c r="SC6" s="212" t="s">
        <v>14</v>
      </c>
      <c r="SD6" s="197" t="s">
        <v>6</v>
      </c>
      <c r="SE6" s="210" t="s">
        <v>18</v>
      </c>
      <c r="SF6" s="212" t="s">
        <v>14</v>
      </c>
      <c r="SG6" s="214" t="s">
        <v>6</v>
      </c>
      <c r="SH6" s="216" t="s">
        <v>18</v>
      </c>
      <c r="SI6" s="212" t="s">
        <v>14</v>
      </c>
      <c r="SJ6" s="214" t="s">
        <v>6</v>
      </c>
      <c r="SK6" s="216" t="s">
        <v>18</v>
      </c>
      <c r="SL6" s="212" t="s">
        <v>14</v>
      </c>
      <c r="SM6" s="197" t="s">
        <v>6</v>
      </c>
      <c r="SN6" s="210" t="s">
        <v>18</v>
      </c>
      <c r="SO6" s="212" t="s">
        <v>14</v>
      </c>
      <c r="SP6" s="214" t="s">
        <v>6</v>
      </c>
      <c r="SQ6" s="216" t="s">
        <v>18</v>
      </c>
      <c r="SR6" s="212" t="s">
        <v>14</v>
      </c>
      <c r="SS6" s="214" t="s">
        <v>6</v>
      </c>
      <c r="ST6" s="216" t="s">
        <v>18</v>
      </c>
      <c r="SU6" s="212" t="s">
        <v>14</v>
      </c>
      <c r="SV6" s="197" t="s">
        <v>6</v>
      </c>
      <c r="SW6" s="210" t="s">
        <v>18</v>
      </c>
      <c r="SX6" s="212" t="s">
        <v>14</v>
      </c>
      <c r="SY6" s="214" t="s">
        <v>6</v>
      </c>
      <c r="SZ6" s="216" t="s">
        <v>18</v>
      </c>
      <c r="TA6" s="212" t="s">
        <v>14</v>
      </c>
      <c r="TB6" s="214" t="s">
        <v>6</v>
      </c>
      <c r="TC6" s="216" t="s">
        <v>18</v>
      </c>
      <c r="TD6" s="212" t="s">
        <v>14</v>
      </c>
      <c r="TE6" s="197" t="s">
        <v>6</v>
      </c>
      <c r="TF6" s="210" t="s">
        <v>18</v>
      </c>
      <c r="TG6" s="212" t="s">
        <v>14</v>
      </c>
      <c r="TH6" s="214" t="s">
        <v>6</v>
      </c>
      <c r="TI6" s="216" t="s">
        <v>18</v>
      </c>
      <c r="TJ6" s="212" t="s">
        <v>14</v>
      </c>
      <c r="TK6" s="214" t="s">
        <v>6</v>
      </c>
      <c r="TL6" s="216" t="s">
        <v>18</v>
      </c>
      <c r="TM6" s="212" t="s">
        <v>14</v>
      </c>
      <c r="TN6" s="197" t="s">
        <v>6</v>
      </c>
      <c r="TO6" s="210" t="s">
        <v>18</v>
      </c>
      <c r="TP6" s="212" t="s">
        <v>14</v>
      </c>
      <c r="TQ6" s="214" t="s">
        <v>6</v>
      </c>
      <c r="TR6" s="216" t="s">
        <v>18</v>
      </c>
      <c r="TS6" s="212" t="s">
        <v>14</v>
      </c>
      <c r="TT6" s="214" t="s">
        <v>6</v>
      </c>
      <c r="TU6" s="216" t="s">
        <v>18</v>
      </c>
      <c r="TV6" s="212" t="s">
        <v>14</v>
      </c>
      <c r="TW6" s="197" t="s">
        <v>6</v>
      </c>
      <c r="TX6" s="210" t="s">
        <v>18</v>
      </c>
      <c r="TY6" s="212" t="s">
        <v>14</v>
      </c>
      <c r="TZ6" s="214" t="s">
        <v>6</v>
      </c>
      <c r="UA6" s="216" t="s">
        <v>18</v>
      </c>
      <c r="UB6" s="212" t="s">
        <v>14</v>
      </c>
      <c r="UC6" s="214" t="s">
        <v>6</v>
      </c>
      <c r="UD6" s="216" t="s">
        <v>18</v>
      </c>
      <c r="UE6" s="212" t="s">
        <v>14</v>
      </c>
      <c r="UF6" s="197" t="s">
        <v>6</v>
      </c>
      <c r="UG6" s="210" t="s">
        <v>18</v>
      </c>
      <c r="UH6" s="212" t="s">
        <v>14</v>
      </c>
      <c r="UI6" s="214" t="s">
        <v>6</v>
      </c>
      <c r="UJ6" s="216" t="s">
        <v>18</v>
      </c>
      <c r="UK6" s="212" t="s">
        <v>14</v>
      </c>
      <c r="UL6" s="214" t="s">
        <v>6</v>
      </c>
      <c r="UM6" s="216" t="s">
        <v>18</v>
      </c>
      <c r="UN6" s="212" t="s">
        <v>14</v>
      </c>
      <c r="UO6" s="197" t="s">
        <v>6</v>
      </c>
      <c r="UP6" s="210" t="s">
        <v>18</v>
      </c>
      <c r="UQ6" s="212" t="s">
        <v>14</v>
      </c>
      <c r="UR6" s="214" t="s">
        <v>6</v>
      </c>
      <c r="US6" s="216" t="s">
        <v>18</v>
      </c>
      <c r="UT6" s="212" t="s">
        <v>14</v>
      </c>
      <c r="UU6" s="214" t="s">
        <v>6</v>
      </c>
      <c r="UV6" s="216" t="s">
        <v>18</v>
      </c>
      <c r="UW6" s="212" t="s">
        <v>14</v>
      </c>
      <c r="UX6" s="197" t="s">
        <v>6</v>
      </c>
      <c r="UY6" s="210" t="s">
        <v>18</v>
      </c>
      <c r="UZ6" s="212" t="s">
        <v>14</v>
      </c>
      <c r="VA6" s="214" t="s">
        <v>6</v>
      </c>
      <c r="VB6" s="216" t="s">
        <v>18</v>
      </c>
      <c r="VC6" s="212" t="s">
        <v>14</v>
      </c>
      <c r="VD6" s="214" t="s">
        <v>6</v>
      </c>
      <c r="VE6" s="216" t="s">
        <v>18</v>
      </c>
      <c r="VF6" s="212" t="s">
        <v>14</v>
      </c>
      <c r="VG6" s="197" t="s">
        <v>6</v>
      </c>
      <c r="VH6" s="210" t="s">
        <v>18</v>
      </c>
      <c r="VI6" s="212" t="s">
        <v>14</v>
      </c>
      <c r="VJ6" s="214" t="s">
        <v>6</v>
      </c>
      <c r="VK6" s="216" t="s">
        <v>18</v>
      </c>
      <c r="VL6" s="212" t="s">
        <v>14</v>
      </c>
      <c r="VM6" s="214" t="s">
        <v>6</v>
      </c>
      <c r="VN6" s="216" t="s">
        <v>18</v>
      </c>
      <c r="VO6" s="212" t="s">
        <v>14</v>
      </c>
      <c r="VP6" s="197" t="s">
        <v>6</v>
      </c>
      <c r="VQ6" s="210" t="s">
        <v>18</v>
      </c>
      <c r="VR6" s="212" t="s">
        <v>14</v>
      </c>
      <c r="VS6" s="214" t="s">
        <v>6</v>
      </c>
      <c r="VT6" s="216" t="s">
        <v>18</v>
      </c>
      <c r="VU6" s="212" t="s">
        <v>14</v>
      </c>
      <c r="VV6" s="214" t="s">
        <v>6</v>
      </c>
      <c r="VW6" s="216" t="s">
        <v>18</v>
      </c>
      <c r="VX6" s="212" t="s">
        <v>14</v>
      </c>
      <c r="VY6" s="197" t="s">
        <v>6</v>
      </c>
      <c r="VZ6" s="210" t="s">
        <v>18</v>
      </c>
      <c r="WA6" s="212" t="s">
        <v>14</v>
      </c>
      <c r="WB6" s="214" t="s">
        <v>6</v>
      </c>
      <c r="WC6" s="216" t="s">
        <v>18</v>
      </c>
      <c r="WD6" s="212" t="s">
        <v>14</v>
      </c>
      <c r="WE6" s="214" t="s">
        <v>6</v>
      </c>
      <c r="WF6" s="216" t="s">
        <v>18</v>
      </c>
      <c r="WG6" s="212" t="s">
        <v>14</v>
      </c>
      <c r="WH6" s="197" t="s">
        <v>6</v>
      </c>
      <c r="WI6" s="210" t="s">
        <v>18</v>
      </c>
      <c r="WJ6" s="212" t="s">
        <v>14</v>
      </c>
      <c r="WK6" s="214" t="s">
        <v>6</v>
      </c>
      <c r="WL6" s="216" t="s">
        <v>18</v>
      </c>
      <c r="WM6" s="212" t="s">
        <v>14</v>
      </c>
      <c r="WN6" s="214" t="s">
        <v>6</v>
      </c>
      <c r="WO6" s="216" t="s">
        <v>18</v>
      </c>
      <c r="WP6" s="212" t="s">
        <v>14</v>
      </c>
      <c r="WQ6" s="197" t="s">
        <v>6</v>
      </c>
      <c r="WR6" s="210" t="s">
        <v>18</v>
      </c>
      <c r="WS6" s="212" t="s">
        <v>14</v>
      </c>
      <c r="WT6" s="214" t="s">
        <v>6</v>
      </c>
      <c r="WU6" s="216" t="s">
        <v>18</v>
      </c>
      <c r="WV6" s="212" t="s">
        <v>14</v>
      </c>
      <c r="WW6" s="214" t="s">
        <v>6</v>
      </c>
      <c r="WX6" s="216" t="s">
        <v>18</v>
      </c>
      <c r="WY6" s="212" t="s">
        <v>14</v>
      </c>
      <c r="WZ6" s="197" t="s">
        <v>6</v>
      </c>
      <c r="XA6" s="210" t="s">
        <v>18</v>
      </c>
      <c r="XB6" s="212" t="s">
        <v>14</v>
      </c>
      <c r="XC6" s="214" t="s">
        <v>6</v>
      </c>
      <c r="XD6" s="216" t="s">
        <v>18</v>
      </c>
      <c r="XE6" s="212" t="s">
        <v>14</v>
      </c>
      <c r="XF6" s="214" t="s">
        <v>6</v>
      </c>
      <c r="XG6" s="216" t="s">
        <v>18</v>
      </c>
      <c r="XH6" s="212" t="s">
        <v>14</v>
      </c>
      <c r="XI6" s="197" t="s">
        <v>6</v>
      </c>
      <c r="XJ6" s="210" t="s">
        <v>18</v>
      </c>
      <c r="XK6" s="212" t="s">
        <v>14</v>
      </c>
      <c r="XL6" s="214" t="s">
        <v>6</v>
      </c>
      <c r="XM6" s="216" t="s">
        <v>18</v>
      </c>
      <c r="XN6" s="212" t="s">
        <v>14</v>
      </c>
      <c r="XO6" s="214" t="s">
        <v>6</v>
      </c>
      <c r="XP6" s="216" t="s">
        <v>18</v>
      </c>
      <c r="XQ6" s="212" t="s">
        <v>14</v>
      </c>
      <c r="XR6" s="197" t="s">
        <v>6</v>
      </c>
      <c r="XS6" s="210" t="s">
        <v>18</v>
      </c>
      <c r="XT6" s="212" t="s">
        <v>14</v>
      </c>
      <c r="XU6" s="214" t="s">
        <v>6</v>
      </c>
      <c r="XV6" s="216" t="s">
        <v>18</v>
      </c>
      <c r="XW6" s="212" t="s">
        <v>14</v>
      </c>
      <c r="XX6" s="214" t="s">
        <v>6</v>
      </c>
      <c r="XY6" s="216" t="s">
        <v>18</v>
      </c>
      <c r="XZ6" s="212" t="s">
        <v>14</v>
      </c>
      <c r="YA6" s="197" t="s">
        <v>6</v>
      </c>
      <c r="YB6" s="210" t="s">
        <v>18</v>
      </c>
      <c r="YC6" s="212" t="s">
        <v>14</v>
      </c>
      <c r="YD6" s="214" t="s">
        <v>6</v>
      </c>
      <c r="YE6" s="216" t="s">
        <v>18</v>
      </c>
      <c r="YF6" s="212" t="s">
        <v>14</v>
      </c>
      <c r="YG6" s="214" t="s">
        <v>6</v>
      </c>
      <c r="YH6" s="216" t="s">
        <v>18</v>
      </c>
      <c r="YI6" s="212" t="s">
        <v>14</v>
      </c>
      <c r="YJ6" s="197" t="s">
        <v>6</v>
      </c>
      <c r="YK6" s="210" t="s">
        <v>18</v>
      </c>
      <c r="YL6" s="212" t="s">
        <v>14</v>
      </c>
      <c r="YM6" s="214" t="s">
        <v>6</v>
      </c>
      <c r="YN6" s="216" t="s">
        <v>18</v>
      </c>
      <c r="YO6" s="212" t="s">
        <v>14</v>
      </c>
      <c r="YP6" s="214" t="s">
        <v>6</v>
      </c>
      <c r="YQ6" s="216" t="s">
        <v>18</v>
      </c>
      <c r="YR6" s="212" t="s">
        <v>14</v>
      </c>
      <c r="YS6" s="197" t="s">
        <v>6</v>
      </c>
      <c r="YT6" s="210" t="s">
        <v>18</v>
      </c>
      <c r="YU6" s="212" t="s">
        <v>14</v>
      </c>
      <c r="YV6" s="214" t="s">
        <v>6</v>
      </c>
      <c r="YW6" s="216" t="s">
        <v>18</v>
      </c>
      <c r="YX6" s="212" t="s">
        <v>14</v>
      </c>
      <c r="YY6" s="214" t="s">
        <v>6</v>
      </c>
      <c r="YZ6" s="216" t="s">
        <v>18</v>
      </c>
      <c r="ZA6" s="212" t="s">
        <v>14</v>
      </c>
      <c r="ZB6" s="197" t="s">
        <v>6</v>
      </c>
      <c r="ZC6" s="210" t="s">
        <v>18</v>
      </c>
      <c r="ZD6" s="212" t="s">
        <v>14</v>
      </c>
      <c r="ZE6" s="214" t="s">
        <v>6</v>
      </c>
      <c r="ZF6" s="216" t="s">
        <v>18</v>
      </c>
      <c r="ZG6" s="212" t="s">
        <v>14</v>
      </c>
      <c r="ZH6" s="214" t="s">
        <v>6</v>
      </c>
      <c r="ZI6" s="216" t="s">
        <v>18</v>
      </c>
      <c r="ZJ6" s="212" t="s">
        <v>14</v>
      </c>
      <c r="ZK6" s="197" t="s">
        <v>6</v>
      </c>
      <c r="ZL6" s="210" t="s">
        <v>18</v>
      </c>
      <c r="ZM6" s="212" t="s">
        <v>14</v>
      </c>
      <c r="ZN6" s="214" t="s">
        <v>6</v>
      </c>
      <c r="ZO6" s="216" t="s">
        <v>18</v>
      </c>
      <c r="ZP6" s="212" t="s">
        <v>14</v>
      </c>
      <c r="ZQ6" s="214" t="s">
        <v>6</v>
      </c>
      <c r="ZR6" s="216" t="s">
        <v>18</v>
      </c>
      <c r="ZS6" s="212" t="s">
        <v>14</v>
      </c>
      <c r="ZT6" s="197" t="s">
        <v>6</v>
      </c>
      <c r="ZU6" s="210" t="s">
        <v>18</v>
      </c>
      <c r="ZV6" s="212" t="s">
        <v>14</v>
      </c>
      <c r="ZW6" s="214" t="s">
        <v>6</v>
      </c>
      <c r="ZX6" s="216" t="s">
        <v>18</v>
      </c>
      <c r="ZY6" s="212" t="s">
        <v>14</v>
      </c>
      <c r="ZZ6" s="214" t="s">
        <v>6</v>
      </c>
      <c r="AAA6" s="216" t="s">
        <v>18</v>
      </c>
      <c r="AAB6" s="212" t="s">
        <v>14</v>
      </c>
      <c r="AAC6" s="197" t="s">
        <v>6</v>
      </c>
      <c r="AAD6" s="210" t="s">
        <v>18</v>
      </c>
      <c r="AAE6" s="212" t="s">
        <v>14</v>
      </c>
      <c r="AAF6" s="214" t="s">
        <v>6</v>
      </c>
      <c r="AAG6" s="216" t="s">
        <v>18</v>
      </c>
      <c r="AAH6" s="212" t="s">
        <v>14</v>
      </c>
      <c r="AAI6" s="214" t="s">
        <v>6</v>
      </c>
      <c r="AAJ6" s="216" t="s">
        <v>18</v>
      </c>
      <c r="AAK6" s="212" t="s">
        <v>14</v>
      </c>
      <c r="AAL6" s="197" t="s">
        <v>6</v>
      </c>
      <c r="AAM6" s="210" t="s">
        <v>18</v>
      </c>
      <c r="AAN6" s="212" t="s">
        <v>14</v>
      </c>
      <c r="AAO6" s="214" t="s">
        <v>6</v>
      </c>
      <c r="AAP6" s="216" t="s">
        <v>18</v>
      </c>
      <c r="AAQ6" s="212" t="s">
        <v>14</v>
      </c>
      <c r="AAR6" s="214" t="s">
        <v>6</v>
      </c>
      <c r="AAS6" s="216" t="s">
        <v>18</v>
      </c>
      <c r="AAT6" s="212" t="s">
        <v>14</v>
      </c>
      <c r="AAU6" s="197" t="s">
        <v>6</v>
      </c>
      <c r="AAV6" s="210" t="s">
        <v>18</v>
      </c>
      <c r="AAW6" s="212" t="s">
        <v>14</v>
      </c>
      <c r="AAX6" s="214" t="s">
        <v>6</v>
      </c>
      <c r="AAY6" s="216" t="s">
        <v>18</v>
      </c>
      <c r="AAZ6" s="212" t="s">
        <v>14</v>
      </c>
      <c r="ABA6" s="214" t="s">
        <v>6</v>
      </c>
      <c r="ABB6" s="216" t="s">
        <v>18</v>
      </c>
      <c r="ABC6" s="212" t="s">
        <v>14</v>
      </c>
      <c r="ABD6" s="197" t="s">
        <v>6</v>
      </c>
      <c r="ABE6" s="210" t="s">
        <v>18</v>
      </c>
      <c r="ABF6" s="212" t="s">
        <v>14</v>
      </c>
      <c r="ABG6" s="214" t="s">
        <v>6</v>
      </c>
      <c r="ABH6" s="216" t="s">
        <v>18</v>
      </c>
      <c r="ABI6" s="212" t="s">
        <v>14</v>
      </c>
      <c r="ABJ6" s="214" t="s">
        <v>6</v>
      </c>
      <c r="ABK6" s="216" t="s">
        <v>18</v>
      </c>
      <c r="ABL6" s="212" t="s">
        <v>14</v>
      </c>
      <c r="ABM6" s="197" t="s">
        <v>6</v>
      </c>
      <c r="ABN6" s="210" t="s">
        <v>18</v>
      </c>
      <c r="ABO6" s="212" t="s">
        <v>14</v>
      </c>
      <c r="ABP6" s="214" t="s">
        <v>6</v>
      </c>
      <c r="ABQ6" s="216" t="s">
        <v>18</v>
      </c>
      <c r="ABR6" s="212" t="s">
        <v>14</v>
      </c>
      <c r="ABS6" s="214" t="s">
        <v>6</v>
      </c>
      <c r="ABT6" s="216" t="s">
        <v>18</v>
      </c>
      <c r="ABU6" s="212" t="s">
        <v>14</v>
      </c>
      <c r="ABV6" s="197" t="s">
        <v>6</v>
      </c>
      <c r="ABW6" s="210" t="s">
        <v>18</v>
      </c>
      <c r="ABX6" s="212" t="s">
        <v>14</v>
      </c>
      <c r="ABY6" s="214" t="s">
        <v>6</v>
      </c>
      <c r="ABZ6" s="216" t="s">
        <v>18</v>
      </c>
      <c r="ACA6" s="212" t="s">
        <v>14</v>
      </c>
      <c r="ACB6" s="214" t="s">
        <v>6</v>
      </c>
      <c r="ACC6" s="216" t="s">
        <v>18</v>
      </c>
      <c r="ACD6" s="212" t="s">
        <v>14</v>
      </c>
      <c r="ACE6" s="197" t="s">
        <v>6</v>
      </c>
      <c r="ACF6" s="210" t="s">
        <v>18</v>
      </c>
      <c r="ACG6" s="212" t="s">
        <v>14</v>
      </c>
      <c r="ACH6" s="214" t="s">
        <v>6</v>
      </c>
      <c r="ACI6" s="216" t="s">
        <v>18</v>
      </c>
      <c r="ACJ6" s="212" t="s">
        <v>14</v>
      </c>
      <c r="ACK6" s="214" t="s">
        <v>6</v>
      </c>
      <c r="ACL6" s="216" t="s">
        <v>18</v>
      </c>
      <c r="ACM6" s="212" t="s">
        <v>14</v>
      </c>
      <c r="ACN6" s="197" t="s">
        <v>6</v>
      </c>
      <c r="ACO6" s="210" t="s">
        <v>18</v>
      </c>
      <c r="ACP6" s="212" t="s">
        <v>14</v>
      </c>
      <c r="ACQ6" s="214" t="s">
        <v>6</v>
      </c>
      <c r="ACR6" s="216" t="s">
        <v>18</v>
      </c>
      <c r="ACS6" s="212" t="s">
        <v>14</v>
      </c>
      <c r="ACT6" s="214" t="s">
        <v>6</v>
      </c>
      <c r="ACU6" s="216" t="s">
        <v>18</v>
      </c>
      <c r="ACV6" s="212" t="s">
        <v>14</v>
      </c>
      <c r="ACW6" s="197" t="s">
        <v>6</v>
      </c>
      <c r="ACX6" s="210" t="s">
        <v>18</v>
      </c>
      <c r="ACY6" s="212" t="s">
        <v>14</v>
      </c>
      <c r="ACZ6" s="214" t="s">
        <v>6</v>
      </c>
      <c r="ADA6" s="216" t="s">
        <v>18</v>
      </c>
      <c r="ADB6" s="212" t="s">
        <v>14</v>
      </c>
      <c r="ADC6" s="214" t="s">
        <v>6</v>
      </c>
      <c r="ADD6" s="216" t="s">
        <v>18</v>
      </c>
      <c r="ADE6" s="212" t="s">
        <v>14</v>
      </c>
      <c r="ADF6" s="197" t="s">
        <v>6</v>
      </c>
      <c r="ADG6" s="210" t="s">
        <v>18</v>
      </c>
      <c r="ADH6" s="212" t="s">
        <v>14</v>
      </c>
      <c r="ADI6" s="214" t="s">
        <v>6</v>
      </c>
      <c r="ADJ6" s="216" t="s">
        <v>18</v>
      </c>
      <c r="ADK6" s="212" t="s">
        <v>14</v>
      </c>
      <c r="ADL6" s="214" t="s">
        <v>6</v>
      </c>
      <c r="ADM6" s="216" t="s">
        <v>18</v>
      </c>
      <c r="ADN6" s="212" t="s">
        <v>14</v>
      </c>
      <c r="ADO6" s="197" t="s">
        <v>6</v>
      </c>
      <c r="ADP6" s="210" t="s">
        <v>18</v>
      </c>
      <c r="ADQ6" s="212" t="s">
        <v>14</v>
      </c>
      <c r="ADR6" s="214" t="s">
        <v>6</v>
      </c>
      <c r="ADS6" s="216" t="s">
        <v>18</v>
      </c>
      <c r="ADT6" s="212" t="s">
        <v>14</v>
      </c>
      <c r="ADU6" s="214" t="s">
        <v>6</v>
      </c>
      <c r="ADV6" s="216" t="s">
        <v>18</v>
      </c>
      <c r="ADW6" s="212" t="s">
        <v>14</v>
      </c>
      <c r="ADX6" s="197" t="s">
        <v>6</v>
      </c>
      <c r="ADY6" s="210" t="s">
        <v>18</v>
      </c>
      <c r="ADZ6" s="212" t="s">
        <v>14</v>
      </c>
      <c r="AEA6" s="214" t="s">
        <v>6</v>
      </c>
      <c r="AEB6" s="216" t="s">
        <v>18</v>
      </c>
      <c r="AEC6" s="212" t="s">
        <v>14</v>
      </c>
      <c r="AED6" s="214" t="s">
        <v>6</v>
      </c>
      <c r="AEE6" s="216" t="s">
        <v>18</v>
      </c>
      <c r="AEF6" s="212" t="s">
        <v>14</v>
      </c>
      <c r="AEG6" s="197" t="s">
        <v>6</v>
      </c>
      <c r="AEH6" s="210" t="s">
        <v>18</v>
      </c>
      <c r="AEI6" s="212" t="s">
        <v>14</v>
      </c>
      <c r="AEJ6" s="214" t="s">
        <v>6</v>
      </c>
      <c r="AEK6" s="216" t="s">
        <v>18</v>
      </c>
      <c r="AEL6" s="212" t="s">
        <v>14</v>
      </c>
      <c r="AEM6" s="214" t="s">
        <v>6</v>
      </c>
      <c r="AEN6" s="216" t="s">
        <v>18</v>
      </c>
      <c r="AEO6" s="212" t="s">
        <v>14</v>
      </c>
      <c r="AEP6" s="197" t="s">
        <v>6</v>
      </c>
      <c r="AEQ6" s="210" t="s">
        <v>18</v>
      </c>
      <c r="AER6" s="212" t="s">
        <v>14</v>
      </c>
      <c r="AES6" s="214" t="s">
        <v>6</v>
      </c>
      <c r="AET6" s="216" t="s">
        <v>18</v>
      </c>
      <c r="AEU6" s="212" t="s">
        <v>14</v>
      </c>
      <c r="AEV6" s="214" t="s">
        <v>6</v>
      </c>
      <c r="AEW6" s="216" t="s">
        <v>18</v>
      </c>
      <c r="AEX6" s="212" t="s">
        <v>14</v>
      </c>
      <c r="AEY6" s="197" t="s">
        <v>6</v>
      </c>
      <c r="AEZ6" s="210" t="s">
        <v>18</v>
      </c>
      <c r="AFA6" s="212" t="s">
        <v>14</v>
      </c>
      <c r="AFB6" s="214" t="s">
        <v>6</v>
      </c>
      <c r="AFC6" s="216" t="s">
        <v>18</v>
      </c>
      <c r="AFD6" s="212" t="s">
        <v>14</v>
      </c>
      <c r="AFE6" s="214" t="s">
        <v>6</v>
      </c>
      <c r="AFF6" s="216" t="s">
        <v>18</v>
      </c>
      <c r="AFG6" s="212" t="s">
        <v>14</v>
      </c>
      <c r="AFH6" s="197" t="s">
        <v>6</v>
      </c>
      <c r="AFI6" s="210" t="s">
        <v>18</v>
      </c>
      <c r="AFJ6" s="212" t="s">
        <v>14</v>
      </c>
      <c r="AFK6" s="214" t="s">
        <v>6</v>
      </c>
      <c r="AFL6" s="216" t="s">
        <v>18</v>
      </c>
      <c r="AFM6" s="212" t="s">
        <v>14</v>
      </c>
      <c r="AFN6" s="214" t="s">
        <v>6</v>
      </c>
      <c r="AFO6" s="216" t="s">
        <v>18</v>
      </c>
      <c r="AFP6" s="212" t="s">
        <v>14</v>
      </c>
      <c r="AFQ6" s="197" t="s">
        <v>6</v>
      </c>
      <c r="AFR6" s="210" t="s">
        <v>18</v>
      </c>
      <c r="AFS6" s="212" t="s">
        <v>14</v>
      </c>
      <c r="AFT6" s="214" t="s">
        <v>6</v>
      </c>
      <c r="AFU6" s="216" t="s">
        <v>18</v>
      </c>
      <c r="AFV6" s="212" t="s">
        <v>14</v>
      </c>
      <c r="AFW6" s="214" t="s">
        <v>6</v>
      </c>
      <c r="AFX6" s="216" t="s">
        <v>18</v>
      </c>
      <c r="AFY6" s="212" t="s">
        <v>14</v>
      </c>
      <c r="AFZ6" s="197" t="s">
        <v>6</v>
      </c>
      <c r="AGA6" s="210" t="s">
        <v>18</v>
      </c>
      <c r="AGB6" s="212" t="s">
        <v>14</v>
      </c>
      <c r="AGC6" s="214" t="s">
        <v>6</v>
      </c>
      <c r="AGD6" s="216" t="s">
        <v>18</v>
      </c>
      <c r="AGE6" s="212" t="s">
        <v>14</v>
      </c>
      <c r="AGF6" s="214" t="s">
        <v>6</v>
      </c>
      <c r="AGG6" s="216" t="s">
        <v>18</v>
      </c>
      <c r="AGH6" s="212" t="s">
        <v>14</v>
      </c>
      <c r="AGI6" s="197" t="s">
        <v>6</v>
      </c>
      <c r="AGJ6" s="210" t="s">
        <v>18</v>
      </c>
      <c r="AGK6" s="212" t="s">
        <v>14</v>
      </c>
      <c r="AGL6" s="214" t="s">
        <v>6</v>
      </c>
      <c r="AGM6" s="216" t="s">
        <v>18</v>
      </c>
      <c r="AGN6" s="212" t="s">
        <v>14</v>
      </c>
      <c r="AGO6" s="214" t="s">
        <v>6</v>
      </c>
      <c r="AGP6" s="216" t="s">
        <v>18</v>
      </c>
      <c r="AGQ6" s="212" t="s">
        <v>14</v>
      </c>
      <c r="AGR6" s="197" t="s">
        <v>6</v>
      </c>
      <c r="AGS6" s="210" t="s">
        <v>18</v>
      </c>
      <c r="AGT6" s="212" t="s">
        <v>14</v>
      </c>
      <c r="AGU6" s="214" t="s">
        <v>6</v>
      </c>
      <c r="AGV6" s="216" t="s">
        <v>18</v>
      </c>
      <c r="AGW6" s="212" t="s">
        <v>14</v>
      </c>
      <c r="AGX6" s="214" t="s">
        <v>6</v>
      </c>
      <c r="AGY6" s="216" t="s">
        <v>18</v>
      </c>
      <c r="AGZ6" s="212" t="s">
        <v>14</v>
      </c>
      <c r="AHA6" s="197" t="s">
        <v>6</v>
      </c>
      <c r="AHB6" s="210" t="s">
        <v>18</v>
      </c>
      <c r="AHC6" s="212" t="s">
        <v>14</v>
      </c>
      <c r="AHD6" s="214" t="s">
        <v>6</v>
      </c>
      <c r="AHE6" s="216" t="s">
        <v>18</v>
      </c>
      <c r="AHF6" s="212" t="s">
        <v>14</v>
      </c>
      <c r="AHG6" s="214" t="s">
        <v>6</v>
      </c>
      <c r="AHH6" s="216" t="s">
        <v>18</v>
      </c>
      <c r="AHI6" s="212" t="s">
        <v>14</v>
      </c>
      <c r="AHJ6" s="197" t="s">
        <v>6</v>
      </c>
      <c r="AHK6" s="210" t="s">
        <v>18</v>
      </c>
      <c r="AHL6" s="212" t="s">
        <v>14</v>
      </c>
      <c r="AHM6" s="214" t="s">
        <v>6</v>
      </c>
      <c r="AHN6" s="216" t="s">
        <v>18</v>
      </c>
      <c r="AHO6" s="212" t="s">
        <v>14</v>
      </c>
      <c r="AHP6" s="214" t="s">
        <v>6</v>
      </c>
      <c r="AHQ6" s="216" t="s">
        <v>18</v>
      </c>
      <c r="AHR6" s="212" t="s">
        <v>14</v>
      </c>
      <c r="AHS6" s="197" t="s">
        <v>6</v>
      </c>
      <c r="AHT6" s="210" t="s">
        <v>18</v>
      </c>
      <c r="AHU6" s="212" t="s">
        <v>14</v>
      </c>
      <c r="AHV6" s="214" t="s">
        <v>6</v>
      </c>
      <c r="AHW6" s="216" t="s">
        <v>18</v>
      </c>
      <c r="AHX6" s="212" t="s">
        <v>14</v>
      </c>
      <c r="AHY6" s="214" t="s">
        <v>6</v>
      </c>
      <c r="AHZ6" s="216" t="s">
        <v>18</v>
      </c>
      <c r="AIA6" s="212" t="s">
        <v>14</v>
      </c>
      <c r="AIB6" s="197" t="s">
        <v>6</v>
      </c>
      <c r="AIC6" s="210" t="s">
        <v>18</v>
      </c>
      <c r="AID6" s="212" t="s">
        <v>14</v>
      </c>
      <c r="AIE6" s="214" t="s">
        <v>6</v>
      </c>
      <c r="AIF6" s="216" t="s">
        <v>18</v>
      </c>
      <c r="AIG6" s="212" t="s">
        <v>14</v>
      </c>
      <c r="AIH6" s="214" t="s">
        <v>6</v>
      </c>
      <c r="AII6" s="216" t="s">
        <v>18</v>
      </c>
      <c r="AIJ6" s="212" t="s">
        <v>14</v>
      </c>
      <c r="AIK6" s="197" t="s">
        <v>6</v>
      </c>
      <c r="AIL6" s="210" t="s">
        <v>18</v>
      </c>
      <c r="AIM6" s="212" t="s">
        <v>14</v>
      </c>
      <c r="AIN6" s="214" t="s">
        <v>6</v>
      </c>
      <c r="AIO6" s="216" t="s">
        <v>18</v>
      </c>
      <c r="AIP6" s="212" t="s">
        <v>14</v>
      </c>
      <c r="AIQ6" s="214" t="s">
        <v>6</v>
      </c>
      <c r="AIR6" s="216" t="s">
        <v>18</v>
      </c>
      <c r="AIS6" s="212" t="s">
        <v>14</v>
      </c>
      <c r="AIT6" s="197" t="s">
        <v>6</v>
      </c>
      <c r="AIU6" s="210" t="s">
        <v>18</v>
      </c>
      <c r="AIV6" s="212" t="s">
        <v>14</v>
      </c>
      <c r="AIW6" s="214" t="s">
        <v>6</v>
      </c>
      <c r="AIX6" s="216" t="s">
        <v>18</v>
      </c>
      <c r="AIY6" s="212" t="s">
        <v>14</v>
      </c>
      <c r="AIZ6" s="214" t="s">
        <v>6</v>
      </c>
      <c r="AJA6" s="216" t="s">
        <v>18</v>
      </c>
      <c r="AJB6" s="212" t="s">
        <v>14</v>
      </c>
      <c r="AJC6" s="197" t="s">
        <v>6</v>
      </c>
      <c r="AJD6" s="210" t="s">
        <v>18</v>
      </c>
      <c r="AJE6" s="212" t="s">
        <v>14</v>
      </c>
      <c r="AJF6" s="214" t="s">
        <v>6</v>
      </c>
      <c r="AJG6" s="216" t="s">
        <v>18</v>
      </c>
      <c r="AJH6" s="212" t="s">
        <v>14</v>
      </c>
      <c r="AJI6" s="214" t="s">
        <v>6</v>
      </c>
      <c r="AJJ6" s="216" t="s">
        <v>18</v>
      </c>
      <c r="AJK6" s="212" t="s">
        <v>14</v>
      </c>
      <c r="AJL6" s="197" t="s">
        <v>6</v>
      </c>
      <c r="AJM6" s="210" t="s">
        <v>18</v>
      </c>
      <c r="AJN6" s="212" t="s">
        <v>14</v>
      </c>
      <c r="AJO6" s="214" t="s">
        <v>6</v>
      </c>
      <c r="AJP6" s="216" t="s">
        <v>18</v>
      </c>
      <c r="AJQ6" s="212" t="s">
        <v>14</v>
      </c>
      <c r="AJR6" s="214" t="s">
        <v>6</v>
      </c>
      <c r="AJS6" s="216" t="s">
        <v>18</v>
      </c>
      <c r="AJT6" s="212" t="s">
        <v>14</v>
      </c>
      <c r="AJU6" s="197" t="s">
        <v>6</v>
      </c>
      <c r="AJV6" s="210" t="s">
        <v>18</v>
      </c>
      <c r="AJW6" s="212" t="s">
        <v>14</v>
      </c>
      <c r="AJX6" s="214" t="s">
        <v>6</v>
      </c>
      <c r="AJY6" s="216" t="s">
        <v>18</v>
      </c>
      <c r="AJZ6" s="212" t="s">
        <v>14</v>
      </c>
      <c r="AKA6" s="214" t="s">
        <v>6</v>
      </c>
      <c r="AKB6" s="216" t="s">
        <v>18</v>
      </c>
      <c r="AKC6" s="212" t="s">
        <v>14</v>
      </c>
      <c r="AKD6" s="197" t="s">
        <v>6</v>
      </c>
      <c r="AKE6" s="210" t="s">
        <v>18</v>
      </c>
      <c r="AKF6" s="212" t="s">
        <v>14</v>
      </c>
      <c r="AKG6" s="214" t="s">
        <v>6</v>
      </c>
      <c r="AKH6" s="216" t="s">
        <v>18</v>
      </c>
      <c r="AKI6" s="212" t="s">
        <v>14</v>
      </c>
      <c r="AKJ6" s="214" t="s">
        <v>6</v>
      </c>
      <c r="AKK6" s="216" t="s">
        <v>18</v>
      </c>
      <c r="AKL6" s="212" t="s">
        <v>14</v>
      </c>
      <c r="AKM6" s="197" t="s">
        <v>6</v>
      </c>
      <c r="AKN6" s="210" t="s">
        <v>18</v>
      </c>
      <c r="AKO6" s="212" t="s">
        <v>14</v>
      </c>
      <c r="AKP6" s="214" t="s">
        <v>6</v>
      </c>
      <c r="AKQ6" s="216" t="s">
        <v>18</v>
      </c>
      <c r="AKR6" s="212" t="s">
        <v>14</v>
      </c>
      <c r="AKS6" s="214" t="s">
        <v>6</v>
      </c>
      <c r="AKT6" s="216" t="s">
        <v>18</v>
      </c>
      <c r="AKU6" s="212" t="s">
        <v>14</v>
      </c>
      <c r="AKV6" s="197" t="s">
        <v>6</v>
      </c>
      <c r="AKW6" s="210" t="s">
        <v>18</v>
      </c>
      <c r="AKX6" s="212" t="s">
        <v>14</v>
      </c>
      <c r="AKY6" s="214" t="s">
        <v>6</v>
      </c>
      <c r="AKZ6" s="216" t="s">
        <v>18</v>
      </c>
      <c r="ALA6" s="212" t="s">
        <v>14</v>
      </c>
      <c r="ALB6" s="214" t="s">
        <v>6</v>
      </c>
      <c r="ALC6" s="216" t="s">
        <v>18</v>
      </c>
      <c r="ALD6" s="212" t="s">
        <v>14</v>
      </c>
      <c r="ALE6" s="197" t="s">
        <v>6</v>
      </c>
      <c r="ALF6" s="210" t="s">
        <v>18</v>
      </c>
      <c r="ALG6" s="212" t="s">
        <v>14</v>
      </c>
      <c r="ALH6" s="214" t="s">
        <v>6</v>
      </c>
      <c r="ALI6" s="216" t="s">
        <v>18</v>
      </c>
      <c r="ALJ6" s="212" t="s">
        <v>14</v>
      </c>
      <c r="ALK6" s="214" t="s">
        <v>6</v>
      </c>
      <c r="ALL6" s="216" t="s">
        <v>18</v>
      </c>
      <c r="ALM6" s="212" t="s">
        <v>14</v>
      </c>
      <c r="ALN6" s="197" t="s">
        <v>6</v>
      </c>
      <c r="ALO6" s="210" t="s">
        <v>18</v>
      </c>
      <c r="ALP6" s="212" t="s">
        <v>14</v>
      </c>
      <c r="ALQ6" s="214" t="s">
        <v>6</v>
      </c>
      <c r="ALR6" s="216" t="s">
        <v>18</v>
      </c>
      <c r="ALS6" s="212" t="s">
        <v>14</v>
      </c>
      <c r="ALT6" s="214" t="s">
        <v>6</v>
      </c>
      <c r="ALU6" s="216" t="s">
        <v>18</v>
      </c>
      <c r="ALV6" s="212" t="s">
        <v>14</v>
      </c>
      <c r="ALW6" s="197" t="s">
        <v>6</v>
      </c>
      <c r="ALX6" s="210" t="s">
        <v>18</v>
      </c>
      <c r="ALY6" s="212" t="s">
        <v>14</v>
      </c>
      <c r="ALZ6" s="214" t="s">
        <v>6</v>
      </c>
      <c r="AMA6" s="216" t="s">
        <v>18</v>
      </c>
      <c r="AMB6" s="212" t="s">
        <v>14</v>
      </c>
      <c r="AMC6" s="214" t="s">
        <v>6</v>
      </c>
      <c r="AMD6" s="216" t="s">
        <v>18</v>
      </c>
      <c r="AME6" s="212" t="s">
        <v>14</v>
      </c>
      <c r="AMF6" s="197" t="s">
        <v>6</v>
      </c>
      <c r="AMG6" s="210" t="s">
        <v>18</v>
      </c>
      <c r="AMH6" s="212" t="s">
        <v>14</v>
      </c>
      <c r="AMI6" s="214" t="s">
        <v>6</v>
      </c>
      <c r="AMJ6" s="216" t="s">
        <v>18</v>
      </c>
      <c r="AMK6" s="212" t="s">
        <v>14</v>
      </c>
      <c r="AML6" s="214" t="s">
        <v>6</v>
      </c>
      <c r="AMM6" s="216" t="s">
        <v>18</v>
      </c>
      <c r="AMN6" s="212" t="s">
        <v>14</v>
      </c>
      <c r="AMO6" s="197" t="s">
        <v>6</v>
      </c>
      <c r="AMP6" s="210" t="s">
        <v>18</v>
      </c>
      <c r="AMQ6" s="212" t="s">
        <v>14</v>
      </c>
      <c r="AMR6" s="214" t="s">
        <v>6</v>
      </c>
      <c r="AMS6" s="216" t="s">
        <v>18</v>
      </c>
      <c r="AMT6" s="212" t="s">
        <v>14</v>
      </c>
      <c r="AMU6" s="214" t="s">
        <v>6</v>
      </c>
      <c r="AMV6" s="216" t="s">
        <v>18</v>
      </c>
      <c r="AMW6" s="212" t="s">
        <v>14</v>
      </c>
      <c r="AMX6" s="197" t="s">
        <v>6</v>
      </c>
      <c r="AMY6" s="210" t="s">
        <v>18</v>
      </c>
      <c r="AMZ6" s="212" t="s">
        <v>14</v>
      </c>
      <c r="ANA6" s="214" t="s">
        <v>6</v>
      </c>
      <c r="ANB6" s="216" t="s">
        <v>18</v>
      </c>
      <c r="ANC6" s="212" t="s">
        <v>14</v>
      </c>
      <c r="AND6" s="214" t="s">
        <v>6</v>
      </c>
      <c r="ANE6" s="216" t="s">
        <v>18</v>
      </c>
      <c r="ANF6" s="212" t="s">
        <v>14</v>
      </c>
      <c r="ANG6" s="197" t="s">
        <v>6</v>
      </c>
      <c r="ANH6" s="210" t="s">
        <v>18</v>
      </c>
      <c r="ANI6" s="212" t="s">
        <v>14</v>
      </c>
      <c r="ANJ6" s="214" t="s">
        <v>6</v>
      </c>
      <c r="ANK6" s="216" t="s">
        <v>18</v>
      </c>
      <c r="ANL6" s="212" t="s">
        <v>14</v>
      </c>
      <c r="ANM6" s="214" t="s">
        <v>6</v>
      </c>
      <c r="ANN6" s="216" t="s">
        <v>18</v>
      </c>
      <c r="ANO6" s="212" t="s">
        <v>14</v>
      </c>
      <c r="ANP6" s="197" t="s">
        <v>6</v>
      </c>
      <c r="ANQ6" s="210" t="s">
        <v>18</v>
      </c>
      <c r="ANR6" s="212" t="s">
        <v>14</v>
      </c>
      <c r="ANS6" s="214" t="s">
        <v>6</v>
      </c>
      <c r="ANT6" s="216" t="s">
        <v>18</v>
      </c>
      <c r="ANU6" s="212" t="s">
        <v>14</v>
      </c>
      <c r="ANV6" s="214" t="s">
        <v>6</v>
      </c>
      <c r="ANW6" s="216" t="s">
        <v>18</v>
      </c>
      <c r="ANX6" s="212" t="s">
        <v>14</v>
      </c>
      <c r="ANY6" s="197" t="s">
        <v>6</v>
      </c>
      <c r="ANZ6" s="210" t="s">
        <v>18</v>
      </c>
      <c r="AOA6" s="212" t="s">
        <v>14</v>
      </c>
      <c r="AOB6" s="214" t="s">
        <v>6</v>
      </c>
      <c r="AOC6" s="216" t="s">
        <v>18</v>
      </c>
      <c r="AOD6" s="212" t="s">
        <v>14</v>
      </c>
      <c r="AOE6" s="214" t="s">
        <v>6</v>
      </c>
      <c r="AOF6" s="216" t="s">
        <v>18</v>
      </c>
      <c r="AOG6" s="212" t="s">
        <v>14</v>
      </c>
      <c r="AOH6" s="197" t="s">
        <v>6</v>
      </c>
      <c r="AOI6" s="210" t="s">
        <v>18</v>
      </c>
      <c r="AOJ6" s="212" t="s">
        <v>14</v>
      </c>
      <c r="AOK6" s="214" t="s">
        <v>6</v>
      </c>
      <c r="AOL6" s="216" t="s">
        <v>18</v>
      </c>
      <c r="AOM6" s="212" t="s">
        <v>14</v>
      </c>
      <c r="AON6" s="214" t="s">
        <v>6</v>
      </c>
      <c r="AOO6" s="216" t="s">
        <v>18</v>
      </c>
      <c r="AOP6" s="212" t="s">
        <v>14</v>
      </c>
      <c r="AOQ6" s="197" t="s">
        <v>6</v>
      </c>
      <c r="AOR6" s="210" t="s">
        <v>18</v>
      </c>
      <c r="AOS6" s="212" t="s">
        <v>14</v>
      </c>
      <c r="AOT6" s="214" t="s">
        <v>6</v>
      </c>
      <c r="AOU6" s="216" t="s">
        <v>18</v>
      </c>
      <c r="AOV6" s="212" t="s">
        <v>14</v>
      </c>
      <c r="AOW6" s="214" t="s">
        <v>6</v>
      </c>
      <c r="AOX6" s="216" t="s">
        <v>18</v>
      </c>
      <c r="AOY6" s="212" t="s">
        <v>14</v>
      </c>
      <c r="AOZ6" s="197" t="s">
        <v>6</v>
      </c>
      <c r="APA6" s="210" t="s">
        <v>18</v>
      </c>
      <c r="APB6" s="212" t="s">
        <v>14</v>
      </c>
      <c r="APC6" s="214" t="s">
        <v>6</v>
      </c>
      <c r="APD6" s="216" t="s">
        <v>18</v>
      </c>
      <c r="APE6" s="212" t="s">
        <v>14</v>
      </c>
      <c r="APF6" s="214" t="s">
        <v>6</v>
      </c>
      <c r="APG6" s="216" t="s">
        <v>18</v>
      </c>
      <c r="APH6" s="212" t="s">
        <v>14</v>
      </c>
      <c r="API6" s="197" t="s">
        <v>6</v>
      </c>
      <c r="APJ6" s="210" t="s">
        <v>18</v>
      </c>
      <c r="APK6" s="212" t="s">
        <v>14</v>
      </c>
      <c r="APL6" s="214" t="s">
        <v>6</v>
      </c>
      <c r="APM6" s="216" t="s">
        <v>18</v>
      </c>
      <c r="APN6" s="212" t="s">
        <v>14</v>
      </c>
      <c r="APO6" s="214" t="s">
        <v>6</v>
      </c>
      <c r="APP6" s="216" t="s">
        <v>18</v>
      </c>
      <c r="APQ6" s="212" t="s">
        <v>14</v>
      </c>
      <c r="APR6" s="197" t="s">
        <v>6</v>
      </c>
      <c r="APS6" s="210" t="s">
        <v>18</v>
      </c>
      <c r="APT6" s="212" t="s">
        <v>14</v>
      </c>
      <c r="APU6" s="214" t="s">
        <v>6</v>
      </c>
      <c r="APV6" s="216" t="s">
        <v>18</v>
      </c>
      <c r="APW6" s="212" t="s">
        <v>14</v>
      </c>
      <c r="APX6" s="214" t="s">
        <v>6</v>
      </c>
      <c r="APY6" s="216" t="s">
        <v>18</v>
      </c>
      <c r="APZ6" s="212" t="s">
        <v>14</v>
      </c>
      <c r="AQA6" s="197" t="s">
        <v>6</v>
      </c>
      <c r="AQB6" s="210" t="s">
        <v>18</v>
      </c>
      <c r="AQC6" s="212" t="s">
        <v>14</v>
      </c>
      <c r="AQD6" s="214" t="s">
        <v>6</v>
      </c>
      <c r="AQE6" s="216" t="s">
        <v>18</v>
      </c>
      <c r="AQF6" s="212" t="s">
        <v>14</v>
      </c>
      <c r="AQG6" s="214" t="s">
        <v>6</v>
      </c>
      <c r="AQH6" s="216" t="s">
        <v>18</v>
      </c>
      <c r="AQI6" s="212" t="s">
        <v>14</v>
      </c>
      <c r="AQJ6" s="197" t="s">
        <v>6</v>
      </c>
      <c r="AQK6" s="210" t="s">
        <v>18</v>
      </c>
      <c r="AQL6" s="212" t="s">
        <v>14</v>
      </c>
      <c r="AQM6" s="214" t="s">
        <v>6</v>
      </c>
      <c r="AQN6" s="216" t="s">
        <v>18</v>
      </c>
      <c r="AQO6" s="212" t="s">
        <v>14</v>
      </c>
      <c r="AQP6" s="214" t="s">
        <v>6</v>
      </c>
      <c r="AQQ6" s="216" t="s">
        <v>18</v>
      </c>
      <c r="AQR6" s="212" t="s">
        <v>14</v>
      </c>
      <c r="AQS6" s="197" t="s">
        <v>6</v>
      </c>
      <c r="AQT6" s="210" t="s">
        <v>18</v>
      </c>
      <c r="AQU6" s="212" t="s">
        <v>14</v>
      </c>
      <c r="AQV6" s="214" t="s">
        <v>6</v>
      </c>
      <c r="AQW6" s="216" t="s">
        <v>18</v>
      </c>
      <c r="AQX6" s="212" t="s">
        <v>14</v>
      </c>
      <c r="AQY6" s="214" t="s">
        <v>6</v>
      </c>
      <c r="AQZ6" s="216" t="s">
        <v>18</v>
      </c>
      <c r="ARA6" s="212" t="s">
        <v>14</v>
      </c>
      <c r="ARB6" s="197" t="s">
        <v>6</v>
      </c>
      <c r="ARC6" s="210" t="s">
        <v>18</v>
      </c>
      <c r="ARD6" s="212" t="s">
        <v>14</v>
      </c>
      <c r="ARE6" s="214" t="s">
        <v>6</v>
      </c>
      <c r="ARF6" s="216" t="s">
        <v>18</v>
      </c>
      <c r="ARG6" s="212" t="s">
        <v>14</v>
      </c>
      <c r="ARH6" s="214" t="s">
        <v>6</v>
      </c>
      <c r="ARI6" s="216" t="s">
        <v>18</v>
      </c>
      <c r="ARJ6" s="212" t="s">
        <v>14</v>
      </c>
      <c r="ARK6" s="197" t="s">
        <v>6</v>
      </c>
    </row>
    <row r="7" spans="2:1159" ht="29.25" customHeight="1">
      <c r="B7" s="218"/>
      <c r="C7" s="219"/>
      <c r="D7" s="211"/>
      <c r="E7" s="213"/>
      <c r="F7" s="215"/>
      <c r="G7" s="217"/>
      <c r="H7" s="213"/>
      <c r="I7" s="215"/>
      <c r="J7" s="217"/>
      <c r="K7" s="213"/>
      <c r="L7" s="198"/>
      <c r="M7" s="211"/>
      <c r="N7" s="213"/>
      <c r="O7" s="215"/>
      <c r="P7" s="217"/>
      <c r="Q7" s="213"/>
      <c r="R7" s="215"/>
      <c r="S7" s="217"/>
      <c r="T7" s="213"/>
      <c r="U7" s="198"/>
      <c r="V7" s="211"/>
      <c r="W7" s="213"/>
      <c r="X7" s="215"/>
      <c r="Y7" s="217"/>
      <c r="Z7" s="213"/>
      <c r="AA7" s="215"/>
      <c r="AB7" s="217"/>
      <c r="AC7" s="213"/>
      <c r="AD7" s="198"/>
      <c r="AE7" s="211"/>
      <c r="AF7" s="213"/>
      <c r="AG7" s="215"/>
      <c r="AH7" s="217"/>
      <c r="AI7" s="213"/>
      <c r="AJ7" s="215"/>
      <c r="AK7" s="217"/>
      <c r="AL7" s="213"/>
      <c r="AM7" s="198"/>
      <c r="AN7" s="211"/>
      <c r="AO7" s="213"/>
      <c r="AP7" s="215"/>
      <c r="AQ7" s="217"/>
      <c r="AR7" s="213"/>
      <c r="AS7" s="215"/>
      <c r="AT7" s="217"/>
      <c r="AU7" s="213"/>
      <c r="AV7" s="198"/>
      <c r="AW7" s="211"/>
      <c r="AX7" s="213"/>
      <c r="AY7" s="215"/>
      <c r="AZ7" s="217"/>
      <c r="BA7" s="213"/>
      <c r="BB7" s="215"/>
      <c r="BC7" s="217"/>
      <c r="BD7" s="213"/>
      <c r="BE7" s="198"/>
      <c r="BF7" s="211"/>
      <c r="BG7" s="213"/>
      <c r="BH7" s="215"/>
      <c r="BI7" s="217"/>
      <c r="BJ7" s="213"/>
      <c r="BK7" s="215"/>
      <c r="BL7" s="217"/>
      <c r="BM7" s="213"/>
      <c r="BN7" s="198"/>
      <c r="BO7" s="211"/>
      <c r="BP7" s="213"/>
      <c r="BQ7" s="215"/>
      <c r="BR7" s="217"/>
      <c r="BS7" s="213"/>
      <c r="BT7" s="215"/>
      <c r="BU7" s="217"/>
      <c r="BV7" s="213"/>
      <c r="BW7" s="198"/>
      <c r="BX7" s="211"/>
      <c r="BY7" s="213"/>
      <c r="BZ7" s="215"/>
      <c r="CA7" s="217"/>
      <c r="CB7" s="213"/>
      <c r="CC7" s="215"/>
      <c r="CD7" s="217"/>
      <c r="CE7" s="213"/>
      <c r="CF7" s="198"/>
      <c r="CG7" s="211"/>
      <c r="CH7" s="213"/>
      <c r="CI7" s="215"/>
      <c r="CJ7" s="217"/>
      <c r="CK7" s="213"/>
      <c r="CL7" s="215"/>
      <c r="CM7" s="217"/>
      <c r="CN7" s="213"/>
      <c r="CO7" s="198"/>
      <c r="CP7" s="211"/>
      <c r="CQ7" s="213"/>
      <c r="CR7" s="215"/>
      <c r="CS7" s="217"/>
      <c r="CT7" s="213"/>
      <c r="CU7" s="215"/>
      <c r="CV7" s="217"/>
      <c r="CW7" s="213"/>
      <c r="CX7" s="198"/>
      <c r="CY7" s="211"/>
      <c r="CZ7" s="213"/>
      <c r="DA7" s="215"/>
      <c r="DB7" s="217"/>
      <c r="DC7" s="213"/>
      <c r="DD7" s="215"/>
      <c r="DE7" s="217"/>
      <c r="DF7" s="213"/>
      <c r="DG7" s="198"/>
      <c r="DH7" s="211"/>
      <c r="DI7" s="213"/>
      <c r="DJ7" s="215"/>
      <c r="DK7" s="217"/>
      <c r="DL7" s="213"/>
      <c r="DM7" s="215"/>
      <c r="DN7" s="217"/>
      <c r="DO7" s="213"/>
      <c r="DP7" s="198"/>
      <c r="DQ7" s="211"/>
      <c r="DR7" s="213"/>
      <c r="DS7" s="215"/>
      <c r="DT7" s="217"/>
      <c r="DU7" s="213"/>
      <c r="DV7" s="215"/>
      <c r="DW7" s="217"/>
      <c r="DX7" s="213"/>
      <c r="DY7" s="198"/>
      <c r="DZ7" s="211"/>
      <c r="EA7" s="213"/>
      <c r="EB7" s="215"/>
      <c r="EC7" s="217"/>
      <c r="ED7" s="213"/>
      <c r="EE7" s="215"/>
      <c r="EF7" s="217"/>
      <c r="EG7" s="213"/>
      <c r="EH7" s="198"/>
      <c r="EI7" s="211"/>
      <c r="EJ7" s="213"/>
      <c r="EK7" s="215"/>
      <c r="EL7" s="217"/>
      <c r="EM7" s="213"/>
      <c r="EN7" s="215"/>
      <c r="EO7" s="217"/>
      <c r="EP7" s="213"/>
      <c r="EQ7" s="198"/>
      <c r="ER7" s="211"/>
      <c r="ES7" s="213"/>
      <c r="ET7" s="215"/>
      <c r="EU7" s="217"/>
      <c r="EV7" s="213"/>
      <c r="EW7" s="215"/>
      <c r="EX7" s="217"/>
      <c r="EY7" s="213"/>
      <c r="EZ7" s="198"/>
      <c r="FA7" s="211"/>
      <c r="FB7" s="213"/>
      <c r="FC7" s="215"/>
      <c r="FD7" s="217"/>
      <c r="FE7" s="213"/>
      <c r="FF7" s="215"/>
      <c r="FG7" s="217"/>
      <c r="FH7" s="213"/>
      <c r="FI7" s="198"/>
      <c r="FJ7" s="211"/>
      <c r="FK7" s="213"/>
      <c r="FL7" s="215"/>
      <c r="FM7" s="217"/>
      <c r="FN7" s="213"/>
      <c r="FO7" s="215"/>
      <c r="FP7" s="217"/>
      <c r="FQ7" s="213"/>
      <c r="FR7" s="198"/>
      <c r="FS7" s="211"/>
      <c r="FT7" s="213"/>
      <c r="FU7" s="215"/>
      <c r="FV7" s="217"/>
      <c r="FW7" s="213"/>
      <c r="FX7" s="215"/>
      <c r="FY7" s="217"/>
      <c r="FZ7" s="213"/>
      <c r="GA7" s="198"/>
      <c r="GB7" s="211"/>
      <c r="GC7" s="213"/>
      <c r="GD7" s="215"/>
      <c r="GE7" s="217"/>
      <c r="GF7" s="213"/>
      <c r="GG7" s="215"/>
      <c r="GH7" s="217"/>
      <c r="GI7" s="213"/>
      <c r="GJ7" s="198"/>
      <c r="GK7" s="211"/>
      <c r="GL7" s="213"/>
      <c r="GM7" s="215"/>
      <c r="GN7" s="217"/>
      <c r="GO7" s="213"/>
      <c r="GP7" s="215"/>
      <c r="GQ7" s="217"/>
      <c r="GR7" s="213"/>
      <c r="GS7" s="198"/>
      <c r="GT7" s="211"/>
      <c r="GU7" s="213"/>
      <c r="GV7" s="215"/>
      <c r="GW7" s="217"/>
      <c r="GX7" s="213"/>
      <c r="GY7" s="215"/>
      <c r="GZ7" s="217"/>
      <c r="HA7" s="213"/>
      <c r="HB7" s="198"/>
      <c r="HC7" s="211"/>
      <c r="HD7" s="213"/>
      <c r="HE7" s="215"/>
      <c r="HF7" s="217"/>
      <c r="HG7" s="213"/>
      <c r="HH7" s="215"/>
      <c r="HI7" s="217"/>
      <c r="HJ7" s="213"/>
      <c r="HK7" s="198"/>
      <c r="HL7" s="211"/>
      <c r="HM7" s="213"/>
      <c r="HN7" s="215"/>
      <c r="HO7" s="217"/>
      <c r="HP7" s="213"/>
      <c r="HQ7" s="215"/>
      <c r="HR7" s="217"/>
      <c r="HS7" s="213"/>
      <c r="HT7" s="198"/>
      <c r="HU7" s="211"/>
      <c r="HV7" s="213"/>
      <c r="HW7" s="215"/>
      <c r="HX7" s="217"/>
      <c r="HY7" s="213"/>
      <c r="HZ7" s="215"/>
      <c r="IA7" s="217"/>
      <c r="IB7" s="213"/>
      <c r="IC7" s="198"/>
      <c r="ID7" s="211"/>
      <c r="IE7" s="213"/>
      <c r="IF7" s="215"/>
      <c r="IG7" s="217"/>
      <c r="IH7" s="213"/>
      <c r="II7" s="215"/>
      <c r="IJ7" s="217"/>
      <c r="IK7" s="213"/>
      <c r="IL7" s="198"/>
      <c r="IM7" s="211"/>
      <c r="IN7" s="213"/>
      <c r="IO7" s="215"/>
      <c r="IP7" s="217"/>
      <c r="IQ7" s="213"/>
      <c r="IR7" s="215"/>
      <c r="IS7" s="217"/>
      <c r="IT7" s="213"/>
      <c r="IU7" s="198"/>
      <c r="IV7" s="211"/>
      <c r="IW7" s="213"/>
      <c r="IX7" s="215"/>
      <c r="IY7" s="217"/>
      <c r="IZ7" s="213"/>
      <c r="JA7" s="215"/>
      <c r="JB7" s="217"/>
      <c r="JC7" s="213"/>
      <c r="JD7" s="198"/>
      <c r="JE7" s="211"/>
      <c r="JF7" s="213"/>
      <c r="JG7" s="215"/>
      <c r="JH7" s="217"/>
      <c r="JI7" s="213"/>
      <c r="JJ7" s="215"/>
      <c r="JK7" s="217"/>
      <c r="JL7" s="213"/>
      <c r="JM7" s="198"/>
      <c r="JN7" s="211"/>
      <c r="JO7" s="213"/>
      <c r="JP7" s="215"/>
      <c r="JQ7" s="217"/>
      <c r="JR7" s="213"/>
      <c r="JS7" s="215"/>
      <c r="JT7" s="217"/>
      <c r="JU7" s="213"/>
      <c r="JV7" s="198"/>
      <c r="JW7" s="211"/>
      <c r="JX7" s="213"/>
      <c r="JY7" s="215"/>
      <c r="JZ7" s="217"/>
      <c r="KA7" s="213"/>
      <c r="KB7" s="215"/>
      <c r="KC7" s="217"/>
      <c r="KD7" s="213"/>
      <c r="KE7" s="198"/>
      <c r="KF7" s="211"/>
      <c r="KG7" s="213"/>
      <c r="KH7" s="215"/>
      <c r="KI7" s="217"/>
      <c r="KJ7" s="213"/>
      <c r="KK7" s="215"/>
      <c r="KL7" s="217"/>
      <c r="KM7" s="213"/>
      <c r="KN7" s="198"/>
      <c r="KO7" s="211"/>
      <c r="KP7" s="213"/>
      <c r="KQ7" s="215"/>
      <c r="KR7" s="217"/>
      <c r="KS7" s="213"/>
      <c r="KT7" s="215"/>
      <c r="KU7" s="217"/>
      <c r="KV7" s="213"/>
      <c r="KW7" s="198"/>
      <c r="KX7" s="211"/>
      <c r="KY7" s="213"/>
      <c r="KZ7" s="215"/>
      <c r="LA7" s="217"/>
      <c r="LB7" s="213"/>
      <c r="LC7" s="215"/>
      <c r="LD7" s="217"/>
      <c r="LE7" s="213"/>
      <c r="LF7" s="198"/>
      <c r="LG7" s="211"/>
      <c r="LH7" s="213"/>
      <c r="LI7" s="215"/>
      <c r="LJ7" s="217"/>
      <c r="LK7" s="213"/>
      <c r="LL7" s="215"/>
      <c r="LM7" s="217"/>
      <c r="LN7" s="213"/>
      <c r="LO7" s="198"/>
      <c r="LP7" s="211"/>
      <c r="LQ7" s="213"/>
      <c r="LR7" s="215"/>
      <c r="LS7" s="217"/>
      <c r="LT7" s="213"/>
      <c r="LU7" s="215"/>
      <c r="LV7" s="217"/>
      <c r="LW7" s="213"/>
      <c r="LX7" s="198"/>
      <c r="LY7" s="211"/>
      <c r="LZ7" s="213"/>
      <c r="MA7" s="215"/>
      <c r="MB7" s="217"/>
      <c r="MC7" s="213"/>
      <c r="MD7" s="215"/>
      <c r="ME7" s="217"/>
      <c r="MF7" s="213"/>
      <c r="MG7" s="198"/>
      <c r="MH7" s="211"/>
      <c r="MI7" s="213"/>
      <c r="MJ7" s="215"/>
      <c r="MK7" s="217"/>
      <c r="ML7" s="213"/>
      <c r="MM7" s="215"/>
      <c r="MN7" s="217"/>
      <c r="MO7" s="213"/>
      <c r="MP7" s="198"/>
      <c r="MQ7" s="211"/>
      <c r="MR7" s="213"/>
      <c r="MS7" s="215"/>
      <c r="MT7" s="217"/>
      <c r="MU7" s="213"/>
      <c r="MV7" s="215"/>
      <c r="MW7" s="217"/>
      <c r="MX7" s="213"/>
      <c r="MY7" s="198"/>
      <c r="MZ7" s="211"/>
      <c r="NA7" s="213"/>
      <c r="NB7" s="215"/>
      <c r="NC7" s="217"/>
      <c r="ND7" s="213"/>
      <c r="NE7" s="215"/>
      <c r="NF7" s="217"/>
      <c r="NG7" s="213"/>
      <c r="NH7" s="198"/>
      <c r="NI7" s="211"/>
      <c r="NJ7" s="213"/>
      <c r="NK7" s="215"/>
      <c r="NL7" s="217"/>
      <c r="NM7" s="213"/>
      <c r="NN7" s="215"/>
      <c r="NO7" s="217"/>
      <c r="NP7" s="213"/>
      <c r="NQ7" s="198"/>
      <c r="NR7" s="211"/>
      <c r="NS7" s="213"/>
      <c r="NT7" s="215"/>
      <c r="NU7" s="217"/>
      <c r="NV7" s="213"/>
      <c r="NW7" s="215"/>
      <c r="NX7" s="217"/>
      <c r="NY7" s="213"/>
      <c r="NZ7" s="198"/>
      <c r="OA7" s="211"/>
      <c r="OB7" s="213"/>
      <c r="OC7" s="215"/>
      <c r="OD7" s="217"/>
      <c r="OE7" s="213"/>
      <c r="OF7" s="215"/>
      <c r="OG7" s="217"/>
      <c r="OH7" s="213"/>
      <c r="OI7" s="198"/>
      <c r="OJ7" s="211"/>
      <c r="OK7" s="213"/>
      <c r="OL7" s="215"/>
      <c r="OM7" s="217"/>
      <c r="ON7" s="213"/>
      <c r="OO7" s="215"/>
      <c r="OP7" s="217"/>
      <c r="OQ7" s="213"/>
      <c r="OR7" s="198"/>
      <c r="OS7" s="211"/>
      <c r="OT7" s="213"/>
      <c r="OU7" s="215"/>
      <c r="OV7" s="217"/>
      <c r="OW7" s="213"/>
      <c r="OX7" s="215"/>
      <c r="OY7" s="217"/>
      <c r="OZ7" s="213"/>
      <c r="PA7" s="198"/>
      <c r="PB7" s="211"/>
      <c r="PC7" s="213"/>
      <c r="PD7" s="215"/>
      <c r="PE7" s="217"/>
      <c r="PF7" s="213"/>
      <c r="PG7" s="215"/>
      <c r="PH7" s="217"/>
      <c r="PI7" s="213"/>
      <c r="PJ7" s="198"/>
      <c r="PK7" s="211"/>
      <c r="PL7" s="213"/>
      <c r="PM7" s="215"/>
      <c r="PN7" s="217"/>
      <c r="PO7" s="213"/>
      <c r="PP7" s="215"/>
      <c r="PQ7" s="217"/>
      <c r="PR7" s="213"/>
      <c r="PS7" s="198"/>
      <c r="PT7" s="211"/>
      <c r="PU7" s="213"/>
      <c r="PV7" s="215"/>
      <c r="PW7" s="217"/>
      <c r="PX7" s="213"/>
      <c r="PY7" s="215"/>
      <c r="PZ7" s="217"/>
      <c r="QA7" s="213"/>
      <c r="QB7" s="198"/>
      <c r="QC7" s="211"/>
      <c r="QD7" s="213"/>
      <c r="QE7" s="215"/>
      <c r="QF7" s="217"/>
      <c r="QG7" s="213"/>
      <c r="QH7" s="215"/>
      <c r="QI7" s="217"/>
      <c r="QJ7" s="213"/>
      <c r="QK7" s="198"/>
      <c r="QL7" s="211"/>
      <c r="QM7" s="213"/>
      <c r="QN7" s="215"/>
      <c r="QO7" s="217"/>
      <c r="QP7" s="213"/>
      <c r="QQ7" s="215"/>
      <c r="QR7" s="217"/>
      <c r="QS7" s="213"/>
      <c r="QT7" s="198"/>
      <c r="QU7" s="211"/>
      <c r="QV7" s="213"/>
      <c r="QW7" s="215"/>
      <c r="QX7" s="217"/>
      <c r="QY7" s="213"/>
      <c r="QZ7" s="215"/>
      <c r="RA7" s="217"/>
      <c r="RB7" s="213"/>
      <c r="RC7" s="198"/>
      <c r="RD7" s="211"/>
      <c r="RE7" s="213"/>
      <c r="RF7" s="215"/>
      <c r="RG7" s="217"/>
      <c r="RH7" s="213"/>
      <c r="RI7" s="215"/>
      <c r="RJ7" s="217"/>
      <c r="RK7" s="213"/>
      <c r="RL7" s="198"/>
      <c r="RM7" s="211"/>
      <c r="RN7" s="213"/>
      <c r="RO7" s="215"/>
      <c r="RP7" s="217"/>
      <c r="RQ7" s="213"/>
      <c r="RR7" s="215"/>
      <c r="RS7" s="217"/>
      <c r="RT7" s="213"/>
      <c r="RU7" s="198"/>
      <c r="RV7" s="211"/>
      <c r="RW7" s="213"/>
      <c r="RX7" s="215"/>
      <c r="RY7" s="217"/>
      <c r="RZ7" s="213"/>
      <c r="SA7" s="215"/>
      <c r="SB7" s="217"/>
      <c r="SC7" s="213"/>
      <c r="SD7" s="198"/>
      <c r="SE7" s="211"/>
      <c r="SF7" s="213"/>
      <c r="SG7" s="215"/>
      <c r="SH7" s="217"/>
      <c r="SI7" s="213"/>
      <c r="SJ7" s="215"/>
      <c r="SK7" s="217"/>
      <c r="SL7" s="213"/>
      <c r="SM7" s="198"/>
      <c r="SN7" s="211"/>
      <c r="SO7" s="213"/>
      <c r="SP7" s="215"/>
      <c r="SQ7" s="217"/>
      <c r="SR7" s="213"/>
      <c r="SS7" s="215"/>
      <c r="ST7" s="217"/>
      <c r="SU7" s="213"/>
      <c r="SV7" s="198"/>
      <c r="SW7" s="211"/>
      <c r="SX7" s="213"/>
      <c r="SY7" s="215"/>
      <c r="SZ7" s="217"/>
      <c r="TA7" s="213"/>
      <c r="TB7" s="215"/>
      <c r="TC7" s="217"/>
      <c r="TD7" s="213"/>
      <c r="TE7" s="198"/>
      <c r="TF7" s="211"/>
      <c r="TG7" s="213"/>
      <c r="TH7" s="215"/>
      <c r="TI7" s="217"/>
      <c r="TJ7" s="213"/>
      <c r="TK7" s="215"/>
      <c r="TL7" s="217"/>
      <c r="TM7" s="213"/>
      <c r="TN7" s="198"/>
      <c r="TO7" s="211"/>
      <c r="TP7" s="213"/>
      <c r="TQ7" s="215"/>
      <c r="TR7" s="217"/>
      <c r="TS7" s="213"/>
      <c r="TT7" s="215"/>
      <c r="TU7" s="217"/>
      <c r="TV7" s="213"/>
      <c r="TW7" s="198"/>
      <c r="TX7" s="211"/>
      <c r="TY7" s="213"/>
      <c r="TZ7" s="215"/>
      <c r="UA7" s="217"/>
      <c r="UB7" s="213"/>
      <c r="UC7" s="215"/>
      <c r="UD7" s="217"/>
      <c r="UE7" s="213"/>
      <c r="UF7" s="198"/>
      <c r="UG7" s="211"/>
      <c r="UH7" s="213"/>
      <c r="UI7" s="215"/>
      <c r="UJ7" s="217"/>
      <c r="UK7" s="213"/>
      <c r="UL7" s="215"/>
      <c r="UM7" s="217"/>
      <c r="UN7" s="213"/>
      <c r="UO7" s="198"/>
      <c r="UP7" s="211"/>
      <c r="UQ7" s="213"/>
      <c r="UR7" s="215"/>
      <c r="US7" s="217"/>
      <c r="UT7" s="213"/>
      <c r="UU7" s="215"/>
      <c r="UV7" s="217"/>
      <c r="UW7" s="213"/>
      <c r="UX7" s="198"/>
      <c r="UY7" s="211"/>
      <c r="UZ7" s="213"/>
      <c r="VA7" s="215"/>
      <c r="VB7" s="217"/>
      <c r="VC7" s="213"/>
      <c r="VD7" s="215"/>
      <c r="VE7" s="217"/>
      <c r="VF7" s="213"/>
      <c r="VG7" s="198"/>
      <c r="VH7" s="211"/>
      <c r="VI7" s="213"/>
      <c r="VJ7" s="215"/>
      <c r="VK7" s="217"/>
      <c r="VL7" s="213"/>
      <c r="VM7" s="215"/>
      <c r="VN7" s="217"/>
      <c r="VO7" s="213"/>
      <c r="VP7" s="198"/>
      <c r="VQ7" s="211"/>
      <c r="VR7" s="213"/>
      <c r="VS7" s="215"/>
      <c r="VT7" s="217"/>
      <c r="VU7" s="213"/>
      <c r="VV7" s="215"/>
      <c r="VW7" s="217"/>
      <c r="VX7" s="213"/>
      <c r="VY7" s="198"/>
      <c r="VZ7" s="211"/>
      <c r="WA7" s="213"/>
      <c r="WB7" s="215"/>
      <c r="WC7" s="217"/>
      <c r="WD7" s="213"/>
      <c r="WE7" s="215"/>
      <c r="WF7" s="217"/>
      <c r="WG7" s="213"/>
      <c r="WH7" s="198"/>
      <c r="WI7" s="211"/>
      <c r="WJ7" s="213"/>
      <c r="WK7" s="215"/>
      <c r="WL7" s="217"/>
      <c r="WM7" s="213"/>
      <c r="WN7" s="215"/>
      <c r="WO7" s="217"/>
      <c r="WP7" s="213"/>
      <c r="WQ7" s="198"/>
      <c r="WR7" s="211"/>
      <c r="WS7" s="213"/>
      <c r="WT7" s="215"/>
      <c r="WU7" s="217"/>
      <c r="WV7" s="213"/>
      <c r="WW7" s="215"/>
      <c r="WX7" s="217"/>
      <c r="WY7" s="213"/>
      <c r="WZ7" s="198"/>
      <c r="XA7" s="211"/>
      <c r="XB7" s="213"/>
      <c r="XC7" s="215"/>
      <c r="XD7" s="217"/>
      <c r="XE7" s="213"/>
      <c r="XF7" s="215"/>
      <c r="XG7" s="217"/>
      <c r="XH7" s="213"/>
      <c r="XI7" s="198"/>
      <c r="XJ7" s="211"/>
      <c r="XK7" s="213"/>
      <c r="XL7" s="215"/>
      <c r="XM7" s="217"/>
      <c r="XN7" s="213"/>
      <c r="XO7" s="215"/>
      <c r="XP7" s="217"/>
      <c r="XQ7" s="213"/>
      <c r="XR7" s="198"/>
      <c r="XS7" s="211"/>
      <c r="XT7" s="213"/>
      <c r="XU7" s="215"/>
      <c r="XV7" s="217"/>
      <c r="XW7" s="213"/>
      <c r="XX7" s="215"/>
      <c r="XY7" s="217"/>
      <c r="XZ7" s="213"/>
      <c r="YA7" s="198"/>
      <c r="YB7" s="211"/>
      <c r="YC7" s="213"/>
      <c r="YD7" s="215"/>
      <c r="YE7" s="217"/>
      <c r="YF7" s="213"/>
      <c r="YG7" s="215"/>
      <c r="YH7" s="217"/>
      <c r="YI7" s="213"/>
      <c r="YJ7" s="198"/>
      <c r="YK7" s="211"/>
      <c r="YL7" s="213"/>
      <c r="YM7" s="215"/>
      <c r="YN7" s="217"/>
      <c r="YO7" s="213"/>
      <c r="YP7" s="215"/>
      <c r="YQ7" s="217"/>
      <c r="YR7" s="213"/>
      <c r="YS7" s="198"/>
      <c r="YT7" s="211"/>
      <c r="YU7" s="213"/>
      <c r="YV7" s="215"/>
      <c r="YW7" s="217"/>
      <c r="YX7" s="213"/>
      <c r="YY7" s="215"/>
      <c r="YZ7" s="217"/>
      <c r="ZA7" s="213"/>
      <c r="ZB7" s="198"/>
      <c r="ZC7" s="211"/>
      <c r="ZD7" s="213"/>
      <c r="ZE7" s="215"/>
      <c r="ZF7" s="217"/>
      <c r="ZG7" s="213"/>
      <c r="ZH7" s="215"/>
      <c r="ZI7" s="217"/>
      <c r="ZJ7" s="213"/>
      <c r="ZK7" s="198"/>
      <c r="ZL7" s="211"/>
      <c r="ZM7" s="213"/>
      <c r="ZN7" s="215"/>
      <c r="ZO7" s="217"/>
      <c r="ZP7" s="213"/>
      <c r="ZQ7" s="215"/>
      <c r="ZR7" s="217"/>
      <c r="ZS7" s="213"/>
      <c r="ZT7" s="198"/>
      <c r="ZU7" s="211"/>
      <c r="ZV7" s="213"/>
      <c r="ZW7" s="215"/>
      <c r="ZX7" s="217"/>
      <c r="ZY7" s="213"/>
      <c r="ZZ7" s="215"/>
      <c r="AAA7" s="217"/>
      <c r="AAB7" s="213"/>
      <c r="AAC7" s="198"/>
      <c r="AAD7" s="211"/>
      <c r="AAE7" s="213"/>
      <c r="AAF7" s="215"/>
      <c r="AAG7" s="217"/>
      <c r="AAH7" s="213"/>
      <c r="AAI7" s="215"/>
      <c r="AAJ7" s="217"/>
      <c r="AAK7" s="213"/>
      <c r="AAL7" s="198"/>
      <c r="AAM7" s="211"/>
      <c r="AAN7" s="213"/>
      <c r="AAO7" s="215"/>
      <c r="AAP7" s="217"/>
      <c r="AAQ7" s="213"/>
      <c r="AAR7" s="215"/>
      <c r="AAS7" s="217"/>
      <c r="AAT7" s="213"/>
      <c r="AAU7" s="198"/>
      <c r="AAV7" s="211"/>
      <c r="AAW7" s="213"/>
      <c r="AAX7" s="215"/>
      <c r="AAY7" s="217"/>
      <c r="AAZ7" s="213"/>
      <c r="ABA7" s="215"/>
      <c r="ABB7" s="217"/>
      <c r="ABC7" s="213"/>
      <c r="ABD7" s="198"/>
      <c r="ABE7" s="211"/>
      <c r="ABF7" s="213"/>
      <c r="ABG7" s="215"/>
      <c r="ABH7" s="217"/>
      <c r="ABI7" s="213"/>
      <c r="ABJ7" s="215"/>
      <c r="ABK7" s="217"/>
      <c r="ABL7" s="213"/>
      <c r="ABM7" s="198"/>
      <c r="ABN7" s="211"/>
      <c r="ABO7" s="213"/>
      <c r="ABP7" s="215"/>
      <c r="ABQ7" s="217"/>
      <c r="ABR7" s="213"/>
      <c r="ABS7" s="215"/>
      <c r="ABT7" s="217"/>
      <c r="ABU7" s="213"/>
      <c r="ABV7" s="198"/>
      <c r="ABW7" s="211"/>
      <c r="ABX7" s="213"/>
      <c r="ABY7" s="215"/>
      <c r="ABZ7" s="217"/>
      <c r="ACA7" s="213"/>
      <c r="ACB7" s="215"/>
      <c r="ACC7" s="217"/>
      <c r="ACD7" s="213"/>
      <c r="ACE7" s="198"/>
      <c r="ACF7" s="211"/>
      <c r="ACG7" s="213"/>
      <c r="ACH7" s="215"/>
      <c r="ACI7" s="217"/>
      <c r="ACJ7" s="213"/>
      <c r="ACK7" s="215"/>
      <c r="ACL7" s="217"/>
      <c r="ACM7" s="213"/>
      <c r="ACN7" s="198"/>
      <c r="ACO7" s="211"/>
      <c r="ACP7" s="213"/>
      <c r="ACQ7" s="215"/>
      <c r="ACR7" s="217"/>
      <c r="ACS7" s="213"/>
      <c r="ACT7" s="215"/>
      <c r="ACU7" s="217"/>
      <c r="ACV7" s="213"/>
      <c r="ACW7" s="198"/>
      <c r="ACX7" s="211"/>
      <c r="ACY7" s="213"/>
      <c r="ACZ7" s="215"/>
      <c r="ADA7" s="217"/>
      <c r="ADB7" s="213"/>
      <c r="ADC7" s="215"/>
      <c r="ADD7" s="217"/>
      <c r="ADE7" s="213"/>
      <c r="ADF7" s="198"/>
      <c r="ADG7" s="211"/>
      <c r="ADH7" s="213"/>
      <c r="ADI7" s="215"/>
      <c r="ADJ7" s="217"/>
      <c r="ADK7" s="213"/>
      <c r="ADL7" s="215"/>
      <c r="ADM7" s="217"/>
      <c r="ADN7" s="213"/>
      <c r="ADO7" s="198"/>
      <c r="ADP7" s="211"/>
      <c r="ADQ7" s="213"/>
      <c r="ADR7" s="215"/>
      <c r="ADS7" s="217"/>
      <c r="ADT7" s="213"/>
      <c r="ADU7" s="215"/>
      <c r="ADV7" s="217"/>
      <c r="ADW7" s="213"/>
      <c r="ADX7" s="198"/>
      <c r="ADY7" s="211"/>
      <c r="ADZ7" s="213"/>
      <c r="AEA7" s="215"/>
      <c r="AEB7" s="217"/>
      <c r="AEC7" s="213"/>
      <c r="AED7" s="215"/>
      <c r="AEE7" s="217"/>
      <c r="AEF7" s="213"/>
      <c r="AEG7" s="198"/>
      <c r="AEH7" s="211"/>
      <c r="AEI7" s="213"/>
      <c r="AEJ7" s="215"/>
      <c r="AEK7" s="217"/>
      <c r="AEL7" s="213"/>
      <c r="AEM7" s="215"/>
      <c r="AEN7" s="217"/>
      <c r="AEO7" s="213"/>
      <c r="AEP7" s="198"/>
      <c r="AEQ7" s="211"/>
      <c r="AER7" s="213"/>
      <c r="AES7" s="215"/>
      <c r="AET7" s="217"/>
      <c r="AEU7" s="213"/>
      <c r="AEV7" s="215"/>
      <c r="AEW7" s="217"/>
      <c r="AEX7" s="213"/>
      <c r="AEY7" s="198"/>
      <c r="AEZ7" s="211"/>
      <c r="AFA7" s="213"/>
      <c r="AFB7" s="215"/>
      <c r="AFC7" s="217"/>
      <c r="AFD7" s="213"/>
      <c r="AFE7" s="215"/>
      <c r="AFF7" s="217"/>
      <c r="AFG7" s="213"/>
      <c r="AFH7" s="198"/>
      <c r="AFI7" s="211"/>
      <c r="AFJ7" s="213"/>
      <c r="AFK7" s="215"/>
      <c r="AFL7" s="217"/>
      <c r="AFM7" s="213"/>
      <c r="AFN7" s="215"/>
      <c r="AFO7" s="217"/>
      <c r="AFP7" s="213"/>
      <c r="AFQ7" s="198"/>
      <c r="AFR7" s="211"/>
      <c r="AFS7" s="213"/>
      <c r="AFT7" s="215"/>
      <c r="AFU7" s="217"/>
      <c r="AFV7" s="213"/>
      <c r="AFW7" s="215"/>
      <c r="AFX7" s="217"/>
      <c r="AFY7" s="213"/>
      <c r="AFZ7" s="198"/>
      <c r="AGA7" s="211"/>
      <c r="AGB7" s="213"/>
      <c r="AGC7" s="215"/>
      <c r="AGD7" s="217"/>
      <c r="AGE7" s="213"/>
      <c r="AGF7" s="215"/>
      <c r="AGG7" s="217"/>
      <c r="AGH7" s="213"/>
      <c r="AGI7" s="198"/>
      <c r="AGJ7" s="211"/>
      <c r="AGK7" s="213"/>
      <c r="AGL7" s="215"/>
      <c r="AGM7" s="217"/>
      <c r="AGN7" s="213"/>
      <c r="AGO7" s="215"/>
      <c r="AGP7" s="217"/>
      <c r="AGQ7" s="213"/>
      <c r="AGR7" s="198"/>
      <c r="AGS7" s="211"/>
      <c r="AGT7" s="213"/>
      <c r="AGU7" s="215"/>
      <c r="AGV7" s="217"/>
      <c r="AGW7" s="213"/>
      <c r="AGX7" s="215"/>
      <c r="AGY7" s="217"/>
      <c r="AGZ7" s="213"/>
      <c r="AHA7" s="198"/>
      <c r="AHB7" s="211"/>
      <c r="AHC7" s="213"/>
      <c r="AHD7" s="215"/>
      <c r="AHE7" s="217"/>
      <c r="AHF7" s="213"/>
      <c r="AHG7" s="215"/>
      <c r="AHH7" s="217"/>
      <c r="AHI7" s="213"/>
      <c r="AHJ7" s="198"/>
      <c r="AHK7" s="211"/>
      <c r="AHL7" s="213"/>
      <c r="AHM7" s="215"/>
      <c r="AHN7" s="217"/>
      <c r="AHO7" s="213"/>
      <c r="AHP7" s="215"/>
      <c r="AHQ7" s="217"/>
      <c r="AHR7" s="213"/>
      <c r="AHS7" s="198"/>
      <c r="AHT7" s="211"/>
      <c r="AHU7" s="213"/>
      <c r="AHV7" s="215"/>
      <c r="AHW7" s="217"/>
      <c r="AHX7" s="213"/>
      <c r="AHY7" s="215"/>
      <c r="AHZ7" s="217"/>
      <c r="AIA7" s="213"/>
      <c r="AIB7" s="198"/>
      <c r="AIC7" s="211"/>
      <c r="AID7" s="213"/>
      <c r="AIE7" s="215"/>
      <c r="AIF7" s="217"/>
      <c r="AIG7" s="213"/>
      <c r="AIH7" s="215"/>
      <c r="AII7" s="217"/>
      <c r="AIJ7" s="213"/>
      <c r="AIK7" s="198"/>
      <c r="AIL7" s="211"/>
      <c r="AIM7" s="213"/>
      <c r="AIN7" s="215"/>
      <c r="AIO7" s="217"/>
      <c r="AIP7" s="213"/>
      <c r="AIQ7" s="215"/>
      <c r="AIR7" s="217"/>
      <c r="AIS7" s="213"/>
      <c r="AIT7" s="198"/>
      <c r="AIU7" s="211"/>
      <c r="AIV7" s="213"/>
      <c r="AIW7" s="215"/>
      <c r="AIX7" s="217"/>
      <c r="AIY7" s="213"/>
      <c r="AIZ7" s="215"/>
      <c r="AJA7" s="217"/>
      <c r="AJB7" s="213"/>
      <c r="AJC7" s="198"/>
      <c r="AJD7" s="211"/>
      <c r="AJE7" s="213"/>
      <c r="AJF7" s="215"/>
      <c r="AJG7" s="217"/>
      <c r="AJH7" s="213"/>
      <c r="AJI7" s="215"/>
      <c r="AJJ7" s="217"/>
      <c r="AJK7" s="213"/>
      <c r="AJL7" s="198"/>
      <c r="AJM7" s="211"/>
      <c r="AJN7" s="213"/>
      <c r="AJO7" s="215"/>
      <c r="AJP7" s="217"/>
      <c r="AJQ7" s="213"/>
      <c r="AJR7" s="215"/>
      <c r="AJS7" s="217"/>
      <c r="AJT7" s="213"/>
      <c r="AJU7" s="198"/>
      <c r="AJV7" s="211"/>
      <c r="AJW7" s="213"/>
      <c r="AJX7" s="215"/>
      <c r="AJY7" s="217"/>
      <c r="AJZ7" s="213"/>
      <c r="AKA7" s="215"/>
      <c r="AKB7" s="217"/>
      <c r="AKC7" s="213"/>
      <c r="AKD7" s="198"/>
      <c r="AKE7" s="211"/>
      <c r="AKF7" s="213"/>
      <c r="AKG7" s="215"/>
      <c r="AKH7" s="217"/>
      <c r="AKI7" s="213"/>
      <c r="AKJ7" s="215"/>
      <c r="AKK7" s="217"/>
      <c r="AKL7" s="213"/>
      <c r="AKM7" s="198"/>
      <c r="AKN7" s="211"/>
      <c r="AKO7" s="213"/>
      <c r="AKP7" s="215"/>
      <c r="AKQ7" s="217"/>
      <c r="AKR7" s="213"/>
      <c r="AKS7" s="215"/>
      <c r="AKT7" s="217"/>
      <c r="AKU7" s="213"/>
      <c r="AKV7" s="198"/>
      <c r="AKW7" s="211"/>
      <c r="AKX7" s="213"/>
      <c r="AKY7" s="215"/>
      <c r="AKZ7" s="217"/>
      <c r="ALA7" s="213"/>
      <c r="ALB7" s="215"/>
      <c r="ALC7" s="217"/>
      <c r="ALD7" s="213"/>
      <c r="ALE7" s="198"/>
      <c r="ALF7" s="211"/>
      <c r="ALG7" s="213"/>
      <c r="ALH7" s="215"/>
      <c r="ALI7" s="217"/>
      <c r="ALJ7" s="213"/>
      <c r="ALK7" s="215"/>
      <c r="ALL7" s="217"/>
      <c r="ALM7" s="213"/>
      <c r="ALN7" s="198"/>
      <c r="ALO7" s="211"/>
      <c r="ALP7" s="213"/>
      <c r="ALQ7" s="215"/>
      <c r="ALR7" s="217"/>
      <c r="ALS7" s="213"/>
      <c r="ALT7" s="215"/>
      <c r="ALU7" s="217"/>
      <c r="ALV7" s="213"/>
      <c r="ALW7" s="198"/>
      <c r="ALX7" s="211"/>
      <c r="ALY7" s="213"/>
      <c r="ALZ7" s="215"/>
      <c r="AMA7" s="217"/>
      <c r="AMB7" s="213"/>
      <c r="AMC7" s="215"/>
      <c r="AMD7" s="217"/>
      <c r="AME7" s="213"/>
      <c r="AMF7" s="198"/>
      <c r="AMG7" s="211"/>
      <c r="AMH7" s="213"/>
      <c r="AMI7" s="215"/>
      <c r="AMJ7" s="217"/>
      <c r="AMK7" s="213"/>
      <c r="AML7" s="215"/>
      <c r="AMM7" s="217"/>
      <c r="AMN7" s="213"/>
      <c r="AMO7" s="198"/>
      <c r="AMP7" s="211"/>
      <c r="AMQ7" s="213"/>
      <c r="AMR7" s="215"/>
      <c r="AMS7" s="217"/>
      <c r="AMT7" s="213"/>
      <c r="AMU7" s="215"/>
      <c r="AMV7" s="217"/>
      <c r="AMW7" s="213"/>
      <c r="AMX7" s="198"/>
      <c r="AMY7" s="211"/>
      <c r="AMZ7" s="213"/>
      <c r="ANA7" s="215"/>
      <c r="ANB7" s="217"/>
      <c r="ANC7" s="213"/>
      <c r="AND7" s="215"/>
      <c r="ANE7" s="217"/>
      <c r="ANF7" s="213"/>
      <c r="ANG7" s="198"/>
      <c r="ANH7" s="211"/>
      <c r="ANI7" s="213"/>
      <c r="ANJ7" s="215"/>
      <c r="ANK7" s="217"/>
      <c r="ANL7" s="213"/>
      <c r="ANM7" s="215"/>
      <c r="ANN7" s="217"/>
      <c r="ANO7" s="213"/>
      <c r="ANP7" s="198"/>
      <c r="ANQ7" s="211"/>
      <c r="ANR7" s="213"/>
      <c r="ANS7" s="215"/>
      <c r="ANT7" s="217"/>
      <c r="ANU7" s="213"/>
      <c r="ANV7" s="215"/>
      <c r="ANW7" s="217"/>
      <c r="ANX7" s="213"/>
      <c r="ANY7" s="198"/>
      <c r="ANZ7" s="211"/>
      <c r="AOA7" s="213"/>
      <c r="AOB7" s="215"/>
      <c r="AOC7" s="217"/>
      <c r="AOD7" s="213"/>
      <c r="AOE7" s="215"/>
      <c r="AOF7" s="217"/>
      <c r="AOG7" s="213"/>
      <c r="AOH7" s="198"/>
      <c r="AOI7" s="211"/>
      <c r="AOJ7" s="213"/>
      <c r="AOK7" s="215"/>
      <c r="AOL7" s="217"/>
      <c r="AOM7" s="213"/>
      <c r="AON7" s="215"/>
      <c r="AOO7" s="217"/>
      <c r="AOP7" s="213"/>
      <c r="AOQ7" s="198"/>
      <c r="AOR7" s="211"/>
      <c r="AOS7" s="213"/>
      <c r="AOT7" s="215"/>
      <c r="AOU7" s="217"/>
      <c r="AOV7" s="213"/>
      <c r="AOW7" s="215"/>
      <c r="AOX7" s="217"/>
      <c r="AOY7" s="213"/>
      <c r="AOZ7" s="198"/>
      <c r="APA7" s="211"/>
      <c r="APB7" s="213"/>
      <c r="APC7" s="215"/>
      <c r="APD7" s="217"/>
      <c r="APE7" s="213"/>
      <c r="APF7" s="215"/>
      <c r="APG7" s="217"/>
      <c r="APH7" s="213"/>
      <c r="API7" s="198"/>
      <c r="APJ7" s="211"/>
      <c r="APK7" s="213"/>
      <c r="APL7" s="215"/>
      <c r="APM7" s="217"/>
      <c r="APN7" s="213"/>
      <c r="APO7" s="215"/>
      <c r="APP7" s="217"/>
      <c r="APQ7" s="213"/>
      <c r="APR7" s="198"/>
      <c r="APS7" s="211"/>
      <c r="APT7" s="213"/>
      <c r="APU7" s="215"/>
      <c r="APV7" s="217"/>
      <c r="APW7" s="213"/>
      <c r="APX7" s="215"/>
      <c r="APY7" s="217"/>
      <c r="APZ7" s="213"/>
      <c r="AQA7" s="198"/>
      <c r="AQB7" s="211"/>
      <c r="AQC7" s="213"/>
      <c r="AQD7" s="215"/>
      <c r="AQE7" s="217"/>
      <c r="AQF7" s="213"/>
      <c r="AQG7" s="215"/>
      <c r="AQH7" s="217"/>
      <c r="AQI7" s="213"/>
      <c r="AQJ7" s="198"/>
      <c r="AQK7" s="211"/>
      <c r="AQL7" s="213"/>
      <c r="AQM7" s="215"/>
      <c r="AQN7" s="217"/>
      <c r="AQO7" s="213"/>
      <c r="AQP7" s="215"/>
      <c r="AQQ7" s="217"/>
      <c r="AQR7" s="213"/>
      <c r="AQS7" s="198"/>
      <c r="AQT7" s="211"/>
      <c r="AQU7" s="213"/>
      <c r="AQV7" s="215"/>
      <c r="AQW7" s="217"/>
      <c r="AQX7" s="213"/>
      <c r="AQY7" s="215"/>
      <c r="AQZ7" s="217"/>
      <c r="ARA7" s="213"/>
      <c r="ARB7" s="198"/>
      <c r="ARC7" s="211"/>
      <c r="ARD7" s="213"/>
      <c r="ARE7" s="215"/>
      <c r="ARF7" s="217"/>
      <c r="ARG7" s="213"/>
      <c r="ARH7" s="215"/>
      <c r="ARI7" s="217"/>
      <c r="ARJ7" s="213"/>
      <c r="ARK7" s="198"/>
    </row>
    <row r="8" spans="2:1159" ht="29.25" customHeight="1">
      <c r="B8" s="220" t="s">
        <v>32</v>
      </c>
      <c r="C8" s="221"/>
      <c r="D8" s="40">
        <f>SUM(D9:D23)</f>
        <v>106</v>
      </c>
      <c r="E8" s="41">
        <f>SUM(E9:E23)</f>
        <v>81</v>
      </c>
      <c r="F8" s="42">
        <f>+E8/D8</f>
        <v>0.76415094339622647</v>
      </c>
      <c r="G8" s="43">
        <f>SUM(G9:G23)</f>
        <v>54</v>
      </c>
      <c r="H8" s="41">
        <f>SUM(H9:H23)</f>
        <v>40</v>
      </c>
      <c r="I8" s="44">
        <f>+H8/G8</f>
        <v>0.7407407407407407</v>
      </c>
      <c r="J8" s="43">
        <f>SUM(J9:J23)</f>
        <v>52</v>
      </c>
      <c r="K8" s="41">
        <f>SUM(K9:K23)</f>
        <v>41</v>
      </c>
      <c r="L8" s="45">
        <f>+K8/J8</f>
        <v>0.78846153846153844</v>
      </c>
      <c r="M8" s="40">
        <f>SUM(M9:M23)</f>
        <v>118</v>
      </c>
      <c r="N8" s="41">
        <f>SUM(N9:N23)</f>
        <v>97</v>
      </c>
      <c r="O8" s="42">
        <f>+N8/M8</f>
        <v>0.82203389830508478</v>
      </c>
      <c r="P8" s="43">
        <f>SUM(P9:P23)</f>
        <v>60</v>
      </c>
      <c r="Q8" s="41">
        <f>SUM(Q9:Q23)</f>
        <v>45</v>
      </c>
      <c r="R8" s="44">
        <f>+Q8/P8</f>
        <v>0.75</v>
      </c>
      <c r="S8" s="43">
        <f>SUM(S9:S23)</f>
        <v>58</v>
      </c>
      <c r="T8" s="41">
        <f>SUM(T9:T23)</f>
        <v>52</v>
      </c>
      <c r="U8" s="45">
        <f>+T8/S8</f>
        <v>0.89655172413793105</v>
      </c>
      <c r="V8" s="40">
        <f>SUM(V9:V23)</f>
        <v>118</v>
      </c>
      <c r="W8" s="41">
        <f>SUM(W9:W23)</f>
        <v>96</v>
      </c>
      <c r="X8" s="42">
        <f>+W8/V8</f>
        <v>0.81355932203389836</v>
      </c>
      <c r="Y8" s="43">
        <f>SUM(Y9:Y23)</f>
        <v>58</v>
      </c>
      <c r="Z8" s="41">
        <f>SUM(Z9:Z23)</f>
        <v>40</v>
      </c>
      <c r="AA8" s="44">
        <f>+Z8/Y8</f>
        <v>0.68965517241379315</v>
      </c>
      <c r="AB8" s="43">
        <f>SUM(AB9:AB23)</f>
        <v>60</v>
      </c>
      <c r="AC8" s="41">
        <f>SUM(AC9:AC23)</f>
        <v>56</v>
      </c>
      <c r="AD8" s="45">
        <f>+AC8/AB8</f>
        <v>0.93333333333333335</v>
      </c>
      <c r="AE8" s="40">
        <f>SUM(AE9:AE23)</f>
        <v>119</v>
      </c>
      <c r="AF8" s="41">
        <f>SUM(AF9:AF23)</f>
        <v>97</v>
      </c>
      <c r="AG8" s="42">
        <f>+AF8/AE8</f>
        <v>0.81512605042016806</v>
      </c>
      <c r="AH8" s="43">
        <f>SUM(AH9:AH23)</f>
        <v>58</v>
      </c>
      <c r="AI8" s="41">
        <f>SUM(AI9:AI23)</f>
        <v>47</v>
      </c>
      <c r="AJ8" s="44">
        <f>+AI8/AH8</f>
        <v>0.81034482758620685</v>
      </c>
      <c r="AK8" s="43">
        <f>SUM(AK9:AK23)</f>
        <v>61</v>
      </c>
      <c r="AL8" s="41">
        <f>SUM(AL9:AL23)</f>
        <v>50</v>
      </c>
      <c r="AM8" s="45">
        <f>+AL8/AK8</f>
        <v>0.81967213114754101</v>
      </c>
      <c r="AN8" s="40">
        <f>SUM(AN9:AN23)</f>
        <v>122</v>
      </c>
      <c r="AO8" s="41">
        <f>SUM(AO9:AO23)</f>
        <v>43</v>
      </c>
      <c r="AP8" s="42">
        <f>+AO8/AN8</f>
        <v>0.35245901639344263</v>
      </c>
      <c r="AQ8" s="43">
        <f>SUM(AQ9:AQ23)</f>
        <v>61</v>
      </c>
      <c r="AR8" s="41">
        <f>SUM(AR9:AR23)</f>
        <v>43</v>
      </c>
      <c r="AS8" s="44">
        <f>+AR8/AQ8</f>
        <v>0.70491803278688525</v>
      </c>
      <c r="AT8" s="43">
        <f>SUM(AT9:AT23)</f>
        <v>61</v>
      </c>
      <c r="AU8" s="41">
        <f>SUM(AU9:AU23)</f>
        <v>0</v>
      </c>
      <c r="AV8" s="45">
        <f>+AU8/AT8</f>
        <v>0</v>
      </c>
      <c r="AW8" s="40">
        <f>SUM(AW9:AW23)</f>
        <v>119</v>
      </c>
      <c r="AX8" s="41">
        <f>SUM(AX9:AX23)</f>
        <v>93</v>
      </c>
      <c r="AY8" s="42">
        <f>+AX8/AW8</f>
        <v>0.78151260504201681</v>
      </c>
      <c r="AZ8" s="43">
        <f>SUM(AZ9:AZ23)</f>
        <v>60</v>
      </c>
      <c r="BA8" s="41">
        <f>SUM(BA9:BA23)</f>
        <v>46</v>
      </c>
      <c r="BB8" s="44">
        <f>+BA8/AZ8</f>
        <v>0.76666666666666672</v>
      </c>
      <c r="BC8" s="43">
        <f>SUM(BC9:BC23)</f>
        <v>59</v>
      </c>
      <c r="BD8" s="41">
        <f>SUM(BD9:BD23)</f>
        <v>47</v>
      </c>
      <c r="BE8" s="45">
        <f>+BD8/BC8</f>
        <v>0.79661016949152541</v>
      </c>
      <c r="BF8" s="40">
        <f>SUM(BF9:BF23)</f>
        <v>117</v>
      </c>
      <c r="BG8" s="41">
        <f>SUM(BG9:BG23)</f>
        <v>91</v>
      </c>
      <c r="BH8" s="42">
        <f>+BG8/BF8</f>
        <v>0.77777777777777779</v>
      </c>
      <c r="BI8" s="43">
        <f>SUM(BI9:BI23)</f>
        <v>55</v>
      </c>
      <c r="BJ8" s="41">
        <f>SUM(BJ9:BJ23)</f>
        <v>46</v>
      </c>
      <c r="BK8" s="44">
        <f>+BJ8/BI8</f>
        <v>0.83636363636363631</v>
      </c>
      <c r="BL8" s="43">
        <f>SUM(BL9:BL23)</f>
        <v>62</v>
      </c>
      <c r="BM8" s="41">
        <f>SUM(BM9:BM23)</f>
        <v>45</v>
      </c>
      <c r="BN8" s="45">
        <f>+BM8/BL8</f>
        <v>0.72580645161290325</v>
      </c>
      <c r="BO8" s="40">
        <f>SUM(BO9:BO23)</f>
        <v>107</v>
      </c>
      <c r="BP8" s="41">
        <f>SUM(BP9:BP23)</f>
        <v>83</v>
      </c>
      <c r="BQ8" s="42">
        <f>+BP8/BO8</f>
        <v>0.77570093457943923</v>
      </c>
      <c r="BR8" s="43">
        <f>SUM(BR9:BR23)</f>
        <v>51</v>
      </c>
      <c r="BS8" s="41">
        <f>SUM(BS9:BS23)</f>
        <v>43</v>
      </c>
      <c r="BT8" s="44">
        <f>+BS8/BR8</f>
        <v>0.84313725490196079</v>
      </c>
      <c r="BU8" s="43">
        <f>SUM(BU9:BU23)</f>
        <v>56</v>
      </c>
      <c r="BV8" s="41">
        <f>SUM(BV9:BV23)</f>
        <v>40</v>
      </c>
      <c r="BW8" s="45">
        <f>+BV8/BU8</f>
        <v>0.7142857142857143</v>
      </c>
      <c r="BX8" s="40">
        <f>SUM(BX9:BX23)</f>
        <v>164</v>
      </c>
      <c r="BY8" s="41">
        <f>SUM(BY9:BY23)</f>
        <v>125</v>
      </c>
      <c r="BZ8" s="42">
        <f>+BY8/BX8</f>
        <v>0.76219512195121952</v>
      </c>
      <c r="CA8" s="43">
        <f>SUM(CA9:CA23)</f>
        <v>51</v>
      </c>
      <c r="CB8" s="41">
        <f>SUM(CB9:CB23)</f>
        <v>45</v>
      </c>
      <c r="CC8" s="44">
        <f>+CB8/CA8</f>
        <v>0.88235294117647056</v>
      </c>
      <c r="CD8" s="43">
        <f>SUM(CD9:CD23)</f>
        <v>113</v>
      </c>
      <c r="CE8" s="41">
        <f>SUM(CE9:CE23)</f>
        <v>80</v>
      </c>
      <c r="CF8" s="45">
        <f>+CE8/CD8</f>
        <v>0.70796460176991149</v>
      </c>
      <c r="CG8" s="40">
        <f>SUM(CG9:CG23)</f>
        <v>170</v>
      </c>
      <c r="CH8" s="41">
        <f>SUM(CH9:CH23)</f>
        <v>149</v>
      </c>
      <c r="CI8" s="42">
        <f>+CH8/CG8</f>
        <v>0.87647058823529411</v>
      </c>
      <c r="CJ8" s="43">
        <f>SUM(CJ9:CJ23)</f>
        <v>60</v>
      </c>
      <c r="CK8" s="41">
        <f>SUM(CK9:CK23)</f>
        <v>53</v>
      </c>
      <c r="CL8" s="44">
        <f>+CK8/CJ8</f>
        <v>0.8833333333333333</v>
      </c>
      <c r="CM8" s="43">
        <f>SUM(CM9:CM23)</f>
        <v>110</v>
      </c>
      <c r="CN8" s="41">
        <f>SUM(CN9:CN23)</f>
        <v>96</v>
      </c>
      <c r="CO8" s="45">
        <f>+CN8/CM8</f>
        <v>0.87272727272727268</v>
      </c>
      <c r="CP8" s="40">
        <f>SUM(CP9:CP23)</f>
        <v>185</v>
      </c>
      <c r="CQ8" s="41">
        <f>SUM(CQ9:CQ23)</f>
        <v>157</v>
      </c>
      <c r="CR8" s="42">
        <f>+CQ8/CP8</f>
        <v>0.84864864864864864</v>
      </c>
      <c r="CS8" s="43">
        <f>SUM(CS9:CS23)</f>
        <v>66</v>
      </c>
      <c r="CT8" s="41">
        <f>SUM(CT9:CT23)</f>
        <v>62</v>
      </c>
      <c r="CU8" s="44">
        <f>+CT8/CS8</f>
        <v>0.93939393939393945</v>
      </c>
      <c r="CV8" s="43">
        <f>SUM(CV9:CV23)</f>
        <v>119</v>
      </c>
      <c r="CW8" s="41">
        <f>SUM(CW9:CW23)</f>
        <v>95</v>
      </c>
      <c r="CX8" s="45">
        <f>+CW8/CV8</f>
        <v>0.79831932773109249</v>
      </c>
      <c r="CY8" s="40">
        <f>SUM(CY9:CY23)</f>
        <v>191</v>
      </c>
      <c r="CZ8" s="41">
        <f>SUM(CZ9:CZ23)</f>
        <v>153</v>
      </c>
      <c r="DA8" s="42">
        <f>+CZ8/CY8</f>
        <v>0.80104712041884818</v>
      </c>
      <c r="DB8" s="43">
        <f>SUM(DB9:DB23)</f>
        <v>71</v>
      </c>
      <c r="DC8" s="41">
        <f>SUM(DC9:DC23)</f>
        <v>59</v>
      </c>
      <c r="DD8" s="44">
        <f>+DC8/DB8</f>
        <v>0.83098591549295775</v>
      </c>
      <c r="DE8" s="43">
        <f>SUM(DE9:DE23)</f>
        <v>120</v>
      </c>
      <c r="DF8" s="41">
        <f>SUM(DF9:DF23)</f>
        <v>94</v>
      </c>
      <c r="DG8" s="45">
        <f>+DF8/DE8</f>
        <v>0.78333333333333333</v>
      </c>
      <c r="DH8" s="40">
        <f>SUM(DH9:DH23)</f>
        <v>217</v>
      </c>
      <c r="DI8" s="41">
        <f>SUM(DI9:DI23)</f>
        <v>185</v>
      </c>
      <c r="DJ8" s="42">
        <f>+DI8/DH8</f>
        <v>0.85253456221198154</v>
      </c>
      <c r="DK8" s="43">
        <f>SUM(DK9:DK23)</f>
        <v>81</v>
      </c>
      <c r="DL8" s="41">
        <f>SUM(DL9:DL23)</f>
        <v>68</v>
      </c>
      <c r="DM8" s="44">
        <f>+DL8/DK8</f>
        <v>0.83950617283950613</v>
      </c>
      <c r="DN8" s="43">
        <f>SUM(DN9:DN23)</f>
        <v>136</v>
      </c>
      <c r="DO8" s="41">
        <f>SUM(DO9:DO23)</f>
        <v>117</v>
      </c>
      <c r="DP8" s="45">
        <f>+DO8/DN8</f>
        <v>0.86029411764705888</v>
      </c>
      <c r="DQ8" s="40">
        <f>SUM(DQ9:DQ23)</f>
        <v>218</v>
      </c>
      <c r="DR8" s="41">
        <f>SUM(DR9:DR23)</f>
        <v>190</v>
      </c>
      <c r="DS8" s="42">
        <f>+DR8/DQ8</f>
        <v>0.87155963302752293</v>
      </c>
      <c r="DT8" s="43">
        <f>SUM(DT9:DT23)</f>
        <v>79</v>
      </c>
      <c r="DU8" s="41">
        <f>SUM(DU9:DU23)</f>
        <v>74</v>
      </c>
      <c r="DV8" s="44">
        <f>+DU8/DT8</f>
        <v>0.93670886075949367</v>
      </c>
      <c r="DW8" s="43">
        <f>SUM(DW9:DW23)</f>
        <v>139</v>
      </c>
      <c r="DX8" s="41">
        <f>SUM(DX9:DX23)</f>
        <v>116</v>
      </c>
      <c r="DY8" s="45">
        <f>+DX8/DW8</f>
        <v>0.83453237410071945</v>
      </c>
      <c r="DZ8" s="40">
        <f>SUM(DZ9:DZ23)</f>
        <v>206</v>
      </c>
      <c r="EA8" s="41">
        <f>SUM(EA9:EA23)</f>
        <v>142</v>
      </c>
      <c r="EB8" s="42">
        <f>+EA8/DZ8</f>
        <v>0.68932038834951459</v>
      </c>
      <c r="EC8" s="43">
        <f>SUM(EC9:EC23)</f>
        <v>80</v>
      </c>
      <c r="ED8" s="41">
        <f>SUM(ED9:ED23)</f>
        <v>52</v>
      </c>
      <c r="EE8" s="44">
        <f>+ED8/EC8</f>
        <v>0.65</v>
      </c>
      <c r="EF8" s="43">
        <f>SUM(EF9:EF23)</f>
        <v>126</v>
      </c>
      <c r="EG8" s="41">
        <f>SUM(EG9:EG23)</f>
        <v>90</v>
      </c>
      <c r="EH8" s="45">
        <f>+EG8/EF8</f>
        <v>0.7142857142857143</v>
      </c>
      <c r="EI8" s="40">
        <f>SUM(EI9:EI23)</f>
        <v>206</v>
      </c>
      <c r="EJ8" s="41">
        <f>SUM(EJ9:EJ23)</f>
        <v>154</v>
      </c>
      <c r="EK8" s="42">
        <f>+EJ8/EI8</f>
        <v>0.74757281553398058</v>
      </c>
      <c r="EL8" s="43">
        <f>SUM(EL9:EL23)</f>
        <v>80</v>
      </c>
      <c r="EM8" s="41">
        <f>SUM(EM9:EM23)</f>
        <v>62</v>
      </c>
      <c r="EN8" s="44">
        <f>+EM8/EL8</f>
        <v>0.77500000000000002</v>
      </c>
      <c r="EO8" s="43">
        <f>SUM(EO9:EO23)</f>
        <v>126</v>
      </c>
      <c r="EP8" s="41">
        <f>SUM(EP9:EP23)</f>
        <v>92</v>
      </c>
      <c r="EQ8" s="45">
        <f>+EP8/EO8</f>
        <v>0.73015873015873012</v>
      </c>
      <c r="ER8" s="40">
        <f>SUM(ER9:ER23)</f>
        <v>205</v>
      </c>
      <c r="ES8" s="41">
        <f>SUM(ES9:ES23)</f>
        <v>165</v>
      </c>
      <c r="ET8" s="42">
        <f>+ES8/ER8</f>
        <v>0.80487804878048785</v>
      </c>
      <c r="EU8" s="43">
        <f>SUM(EU9:EU23)</f>
        <v>77</v>
      </c>
      <c r="EV8" s="41">
        <f>SUM(EV9:EV23)</f>
        <v>66</v>
      </c>
      <c r="EW8" s="44">
        <f>+EV8/EU8</f>
        <v>0.8571428571428571</v>
      </c>
      <c r="EX8" s="43">
        <f>SUM(EX9:EX23)</f>
        <v>128</v>
      </c>
      <c r="EY8" s="41">
        <f>SUM(EY9:EY23)</f>
        <v>99</v>
      </c>
      <c r="EZ8" s="45">
        <f>+EY8/EX8</f>
        <v>0.7734375</v>
      </c>
      <c r="FA8" s="40">
        <f>SUM(FA9:FA23)</f>
        <v>223</v>
      </c>
      <c r="FB8" s="41">
        <f>SUM(FB9:FB23)</f>
        <v>167</v>
      </c>
      <c r="FC8" s="42">
        <f>+FB8/FA8</f>
        <v>0.7488789237668162</v>
      </c>
      <c r="FD8" s="43">
        <f>SUM(FD9:FD23)</f>
        <v>79</v>
      </c>
      <c r="FE8" s="41">
        <f>SUM(FE9:FE23)</f>
        <v>75</v>
      </c>
      <c r="FF8" s="44">
        <f>+FE8/FD8</f>
        <v>0.94936708860759489</v>
      </c>
      <c r="FG8" s="43">
        <f>SUM(FG9:FG23)</f>
        <v>144</v>
      </c>
      <c r="FH8" s="41">
        <f>SUM(FH9:FH23)</f>
        <v>92</v>
      </c>
      <c r="FI8" s="45">
        <f>+FH8/FG8</f>
        <v>0.63888888888888884</v>
      </c>
      <c r="FJ8" s="40">
        <f>SUM(FJ9:FJ23)</f>
        <v>228</v>
      </c>
      <c r="FK8" s="41">
        <f>SUM(FK9:FK23)</f>
        <v>175</v>
      </c>
      <c r="FL8" s="42">
        <f>+FK8/FJ8</f>
        <v>0.76754385964912286</v>
      </c>
      <c r="FM8" s="43">
        <f>SUM(FM9:FM23)</f>
        <v>80</v>
      </c>
      <c r="FN8" s="41">
        <f>SUM(FN9:FN23)</f>
        <v>65</v>
      </c>
      <c r="FO8" s="44">
        <f>+FN8/FM8</f>
        <v>0.8125</v>
      </c>
      <c r="FP8" s="43">
        <f>SUM(FP9:FP23)</f>
        <v>148</v>
      </c>
      <c r="FQ8" s="41">
        <f>SUM(FQ9:FQ23)</f>
        <v>110</v>
      </c>
      <c r="FR8" s="45">
        <f>+FQ8/FP8</f>
        <v>0.7432432432432432</v>
      </c>
      <c r="FS8" s="40">
        <f>SUM(FS9:FS23)</f>
        <v>219</v>
      </c>
      <c r="FT8" s="41">
        <f>SUM(FT9:FT23)</f>
        <v>173</v>
      </c>
      <c r="FU8" s="42">
        <f>+FT8/FS8</f>
        <v>0.78995433789954339</v>
      </c>
      <c r="FV8" s="43">
        <f>SUM(FV9:FV23)</f>
        <v>90</v>
      </c>
      <c r="FW8" s="41">
        <f>SUM(FW9:FW23)</f>
        <v>81</v>
      </c>
      <c r="FX8" s="44">
        <f>+FW8/FV8</f>
        <v>0.9</v>
      </c>
      <c r="FY8" s="43">
        <f>SUM(FY9:FY23)</f>
        <v>129</v>
      </c>
      <c r="FZ8" s="41">
        <f>SUM(FZ9:FZ23)</f>
        <v>92</v>
      </c>
      <c r="GA8" s="45">
        <f>+FZ8/FY8</f>
        <v>0.71317829457364346</v>
      </c>
      <c r="GB8" s="40">
        <f>SUM(GB9:GB23)</f>
        <v>221</v>
      </c>
      <c r="GC8" s="41">
        <f>SUM(GC9:GC23)</f>
        <v>168</v>
      </c>
      <c r="GD8" s="42">
        <f>+GC8/GB8</f>
        <v>0.76018099547511309</v>
      </c>
      <c r="GE8" s="43">
        <f>SUM(GE9:GE23)</f>
        <v>92</v>
      </c>
      <c r="GF8" s="41">
        <f>SUM(GF9:GF23)</f>
        <v>71</v>
      </c>
      <c r="GG8" s="44">
        <f>+GF8/GE8</f>
        <v>0.77173913043478259</v>
      </c>
      <c r="GH8" s="43">
        <f>SUM(GH9:GH23)</f>
        <v>129</v>
      </c>
      <c r="GI8" s="41">
        <f>SUM(GI9:GI23)</f>
        <v>97</v>
      </c>
      <c r="GJ8" s="45">
        <f>+GI8/GH8</f>
        <v>0.75193798449612403</v>
      </c>
      <c r="GK8" s="40">
        <f>SUM(GK9:GK23)</f>
        <v>227</v>
      </c>
      <c r="GL8" s="41">
        <f>SUM(GL9:GL23)</f>
        <v>171</v>
      </c>
      <c r="GM8" s="42">
        <f>+GL8/GK8</f>
        <v>0.75330396475770922</v>
      </c>
      <c r="GN8" s="43">
        <f>SUM(GN9:GN23)</f>
        <v>89</v>
      </c>
      <c r="GO8" s="41">
        <f>SUM(GO9:GO23)</f>
        <v>72</v>
      </c>
      <c r="GP8" s="44">
        <f>+GO8/GN8</f>
        <v>0.8089887640449438</v>
      </c>
      <c r="GQ8" s="43">
        <f>SUM(GQ9:GQ23)</f>
        <v>138</v>
      </c>
      <c r="GR8" s="41">
        <f>SUM(GR9:GR23)</f>
        <v>99</v>
      </c>
      <c r="GS8" s="45">
        <f>+GR8/GQ8</f>
        <v>0.71739130434782605</v>
      </c>
      <c r="GT8" s="40">
        <f>SUM(GT9:GT23)</f>
        <v>221</v>
      </c>
      <c r="GU8" s="41">
        <f>SUM(GU9:GU23)</f>
        <v>169</v>
      </c>
      <c r="GV8" s="42">
        <f>+GU8/GT8</f>
        <v>0.76470588235294112</v>
      </c>
      <c r="GW8" s="43">
        <f>SUM(GW9:GW23)</f>
        <v>95</v>
      </c>
      <c r="GX8" s="41">
        <f>SUM(GX9:GX23)</f>
        <v>67</v>
      </c>
      <c r="GY8" s="44">
        <f>+GX8/GW8</f>
        <v>0.70526315789473681</v>
      </c>
      <c r="GZ8" s="43">
        <f>SUM(GZ9:GZ23)</f>
        <v>126</v>
      </c>
      <c r="HA8" s="41">
        <f>SUM(HA9:HA23)</f>
        <v>102</v>
      </c>
      <c r="HB8" s="45">
        <f>+HA8/GZ8</f>
        <v>0.80952380952380953</v>
      </c>
      <c r="HC8" s="40">
        <f>SUM(HC9:HC23)</f>
        <v>226</v>
      </c>
      <c r="HD8" s="41">
        <f>SUM(HD9:HD23)</f>
        <v>181</v>
      </c>
      <c r="HE8" s="42">
        <f>+HD8/HC8</f>
        <v>0.80088495575221241</v>
      </c>
      <c r="HF8" s="43">
        <f>SUM(HF9:HF23)</f>
        <v>91</v>
      </c>
      <c r="HG8" s="41">
        <f>SUM(HG9:HG23)</f>
        <v>80</v>
      </c>
      <c r="HH8" s="44">
        <f>+HG8/HF8</f>
        <v>0.87912087912087911</v>
      </c>
      <c r="HI8" s="43">
        <f>SUM(HI9:HI23)</f>
        <v>135</v>
      </c>
      <c r="HJ8" s="41">
        <f>SUM(HJ9:HJ23)</f>
        <v>101</v>
      </c>
      <c r="HK8" s="45">
        <f>+HJ8/HI8</f>
        <v>0.74814814814814812</v>
      </c>
      <c r="HL8" s="40">
        <f>SUM(HL9:HL23)</f>
        <v>210</v>
      </c>
      <c r="HM8" s="41">
        <f>SUM(HM9:HM23)</f>
        <v>175</v>
      </c>
      <c r="HN8" s="42">
        <f>+HM8/HL8</f>
        <v>0.83333333333333337</v>
      </c>
      <c r="HO8" s="43">
        <f>SUM(HO9:HO23)</f>
        <v>89</v>
      </c>
      <c r="HP8" s="41">
        <f>SUM(HP9:HP23)</f>
        <v>72</v>
      </c>
      <c r="HQ8" s="44">
        <f>+HP8/HO8</f>
        <v>0.8089887640449438</v>
      </c>
      <c r="HR8" s="43">
        <f>SUM(HR9:HR23)</f>
        <v>121</v>
      </c>
      <c r="HS8" s="41">
        <f>SUM(HS9:HS23)</f>
        <v>103</v>
      </c>
      <c r="HT8" s="45">
        <f>+HS8/HR8</f>
        <v>0.85123966942148765</v>
      </c>
      <c r="HU8" s="40">
        <f>SUM(HU9:HU23)</f>
        <v>202</v>
      </c>
      <c r="HV8" s="41">
        <f>SUM(HV9:HV23)</f>
        <v>148</v>
      </c>
      <c r="HW8" s="42">
        <f>+HV8/HU8</f>
        <v>0.73267326732673266</v>
      </c>
      <c r="HX8" s="43">
        <f>SUM(HX9:HX23)</f>
        <v>86</v>
      </c>
      <c r="HY8" s="41">
        <f>SUM(HY9:HY23)</f>
        <v>60</v>
      </c>
      <c r="HZ8" s="44">
        <f>+HY8/HX8</f>
        <v>0.69767441860465118</v>
      </c>
      <c r="IA8" s="43">
        <f>SUM(IA9:IA23)</f>
        <v>116</v>
      </c>
      <c r="IB8" s="41">
        <f>SUM(IB9:IB23)</f>
        <v>88</v>
      </c>
      <c r="IC8" s="45">
        <f>+IB8/IA8</f>
        <v>0.75862068965517238</v>
      </c>
      <c r="ID8" s="40">
        <f>SUM(ID9:ID23)</f>
        <v>186</v>
      </c>
      <c r="IE8" s="41">
        <f>SUM(IE9:IE23)</f>
        <v>122</v>
      </c>
      <c r="IF8" s="42">
        <f>+IE8/ID8</f>
        <v>0.65591397849462363</v>
      </c>
      <c r="IG8" s="43">
        <f>SUM(IG9:IG23)</f>
        <v>87</v>
      </c>
      <c r="IH8" s="41">
        <f>SUM(IH9:IH23)</f>
        <v>66</v>
      </c>
      <c r="II8" s="44">
        <f>+IH8/IG8</f>
        <v>0.75862068965517238</v>
      </c>
      <c r="IJ8" s="43">
        <f>SUM(IJ9:IJ23)</f>
        <v>99</v>
      </c>
      <c r="IK8" s="41">
        <f>SUM(IK9:IK23)</f>
        <v>56</v>
      </c>
      <c r="IL8" s="45">
        <f>+IK8/IJ8</f>
        <v>0.56565656565656564</v>
      </c>
      <c r="IM8" s="40">
        <f>SUM(IM9:IM23)</f>
        <v>183</v>
      </c>
      <c r="IN8" s="41">
        <f>SUM(IN9:IN23)</f>
        <v>132</v>
      </c>
      <c r="IO8" s="42">
        <f>+IN8/IM8</f>
        <v>0.72131147540983609</v>
      </c>
      <c r="IP8" s="43">
        <f>SUM(IP9:IP23)</f>
        <v>86</v>
      </c>
      <c r="IQ8" s="41">
        <f>SUM(IQ9:IQ23)</f>
        <v>66</v>
      </c>
      <c r="IR8" s="44">
        <f>+IQ8/IP8</f>
        <v>0.76744186046511631</v>
      </c>
      <c r="IS8" s="43">
        <f>SUM(IS9:IS23)</f>
        <v>97</v>
      </c>
      <c r="IT8" s="41">
        <f>SUM(IT9:IT23)</f>
        <v>66</v>
      </c>
      <c r="IU8" s="45">
        <f>+IT8/IS8</f>
        <v>0.68041237113402064</v>
      </c>
      <c r="IV8" s="40">
        <f>SUM(IV9:IV23)</f>
        <v>173</v>
      </c>
      <c r="IW8" s="41">
        <f>SUM(IW9:IW23)</f>
        <v>130</v>
      </c>
      <c r="IX8" s="42">
        <f>+IW8/IV8</f>
        <v>0.75144508670520227</v>
      </c>
      <c r="IY8" s="43">
        <f>SUM(IY9:IY23)</f>
        <v>91</v>
      </c>
      <c r="IZ8" s="41">
        <f>SUM(IZ9:IZ23)</f>
        <v>76</v>
      </c>
      <c r="JA8" s="44">
        <f>+IZ8/IY8</f>
        <v>0.8351648351648352</v>
      </c>
      <c r="JB8" s="43">
        <f>SUM(JB9:JB23)</f>
        <v>82</v>
      </c>
      <c r="JC8" s="41">
        <f>SUM(JC9:JC23)</f>
        <v>54</v>
      </c>
      <c r="JD8" s="45">
        <f>+JC8/JB8</f>
        <v>0.65853658536585369</v>
      </c>
      <c r="JE8" s="40">
        <f>SUM(JE9:JE23)</f>
        <v>195</v>
      </c>
      <c r="JF8" s="41">
        <f>SUM(JF9:JF23)</f>
        <v>166</v>
      </c>
      <c r="JG8" s="42">
        <f>+JF8/JE8</f>
        <v>0.85128205128205126</v>
      </c>
      <c r="JH8" s="43">
        <f>SUM(JH9:JH23)</f>
        <v>87</v>
      </c>
      <c r="JI8" s="41">
        <f>SUM(JI9:JI23)</f>
        <v>71</v>
      </c>
      <c r="JJ8" s="44">
        <f>+JI8/JH8</f>
        <v>0.81609195402298851</v>
      </c>
      <c r="JK8" s="43">
        <f>SUM(JK9:JK23)</f>
        <v>108</v>
      </c>
      <c r="JL8" s="41">
        <f>SUM(JL9:JL23)</f>
        <v>95</v>
      </c>
      <c r="JM8" s="45">
        <f>+JL8/JK8</f>
        <v>0.87962962962962965</v>
      </c>
      <c r="JN8" s="40">
        <f>SUM(JN9:JN23)</f>
        <v>222</v>
      </c>
      <c r="JO8" s="41">
        <f>SUM(JO9:JO23)</f>
        <v>188</v>
      </c>
      <c r="JP8" s="42">
        <f>+JO8/JN8</f>
        <v>0.84684684684684686</v>
      </c>
      <c r="JQ8" s="43">
        <f>SUM(JQ9:JQ23)</f>
        <v>86</v>
      </c>
      <c r="JR8" s="41">
        <f>SUM(JR9:JR23)</f>
        <v>75</v>
      </c>
      <c r="JS8" s="44">
        <f>+JR8/JQ8</f>
        <v>0.87209302325581395</v>
      </c>
      <c r="JT8" s="43">
        <f>SUM(JT9:JT23)</f>
        <v>136</v>
      </c>
      <c r="JU8" s="41">
        <f>SUM(JU9:JU23)</f>
        <v>113</v>
      </c>
      <c r="JV8" s="45">
        <f>+JU8/JT8</f>
        <v>0.83088235294117652</v>
      </c>
      <c r="JW8" s="40">
        <f>SUM(JW9:JW23)</f>
        <v>228</v>
      </c>
      <c r="JX8" s="41">
        <f>SUM(JX9:JX23)</f>
        <v>185</v>
      </c>
      <c r="JY8" s="42">
        <f>+JX8/JW8</f>
        <v>0.81140350877192979</v>
      </c>
      <c r="JZ8" s="43">
        <f>SUM(JZ9:JZ23)</f>
        <v>82</v>
      </c>
      <c r="KA8" s="41">
        <f>SUM(KA9:KA23)</f>
        <v>61</v>
      </c>
      <c r="KB8" s="44">
        <f>+KA8/JZ8</f>
        <v>0.74390243902439024</v>
      </c>
      <c r="KC8" s="43">
        <f>SUM(KC9:KC23)</f>
        <v>146</v>
      </c>
      <c r="KD8" s="41">
        <f>SUM(KD9:KD23)</f>
        <v>124</v>
      </c>
      <c r="KE8" s="45">
        <f>+KD8/KC8</f>
        <v>0.84931506849315064</v>
      </c>
      <c r="KF8" s="40">
        <f>SUM(KF9:KF23)</f>
        <v>218</v>
      </c>
      <c r="KG8" s="41">
        <f>SUM(KG9:KG23)</f>
        <v>160</v>
      </c>
      <c r="KH8" s="42">
        <f>+KG8/KF8</f>
        <v>0.73394495412844041</v>
      </c>
      <c r="KI8" s="43">
        <f>SUM(KI9:KI23)</f>
        <v>74</v>
      </c>
      <c r="KJ8" s="41">
        <f>SUM(KJ9:KJ23)</f>
        <v>59</v>
      </c>
      <c r="KK8" s="44">
        <f>+KJ8/KI8</f>
        <v>0.79729729729729726</v>
      </c>
      <c r="KL8" s="43">
        <f>SUM(KL9:KL23)</f>
        <v>144</v>
      </c>
      <c r="KM8" s="41">
        <f>SUM(KM9:KM23)</f>
        <v>101</v>
      </c>
      <c r="KN8" s="45">
        <f>+KM8/KL8</f>
        <v>0.70138888888888884</v>
      </c>
      <c r="KO8" s="40">
        <f>SUM(KO9:KO23)</f>
        <v>194</v>
      </c>
      <c r="KP8" s="41">
        <f>SUM(KP9:KP23)</f>
        <v>149</v>
      </c>
      <c r="KQ8" s="42">
        <f>+KP8/KO8</f>
        <v>0.76804123711340211</v>
      </c>
      <c r="KR8" s="43">
        <f>SUM(KR9:KR23)</f>
        <v>75</v>
      </c>
      <c r="KS8" s="41">
        <f>SUM(KS9:KS23)</f>
        <v>63</v>
      </c>
      <c r="KT8" s="44">
        <f>+KS8/KR8</f>
        <v>0.84</v>
      </c>
      <c r="KU8" s="43">
        <f>SUM(KU9:KU23)</f>
        <v>119</v>
      </c>
      <c r="KV8" s="41">
        <f>SUM(KV9:KV23)</f>
        <v>86</v>
      </c>
      <c r="KW8" s="45">
        <f>+KV8/KU8</f>
        <v>0.72268907563025209</v>
      </c>
      <c r="KX8" s="67">
        <f>SUM(KX9:KX23)</f>
        <v>214</v>
      </c>
      <c r="KY8" s="41">
        <f>SUM(KY9:KY23)</f>
        <v>182</v>
      </c>
      <c r="KZ8" s="42">
        <f>+KY8/KX8</f>
        <v>0.85046728971962615</v>
      </c>
      <c r="LA8" s="43">
        <f>SUM(LA9:LA23)</f>
        <v>83</v>
      </c>
      <c r="LB8" s="41">
        <f>SUM(LB9:LB23)</f>
        <v>76</v>
      </c>
      <c r="LC8" s="44">
        <f>+LB8/LA8</f>
        <v>0.91566265060240959</v>
      </c>
      <c r="LD8" s="43">
        <f>SUM(LD9:LD23)</f>
        <v>131</v>
      </c>
      <c r="LE8" s="41">
        <f>SUM(LE9:LE23)</f>
        <v>106</v>
      </c>
      <c r="LF8" s="45">
        <f>+LE8/LD8</f>
        <v>0.80916030534351147</v>
      </c>
      <c r="LG8" s="67">
        <f>SUM(LG9:LG23)</f>
        <v>204</v>
      </c>
      <c r="LH8" s="41">
        <f>SUM(LH9:LH23)</f>
        <v>171</v>
      </c>
      <c r="LI8" s="42">
        <f>+LH8/LG8</f>
        <v>0.83823529411764708</v>
      </c>
      <c r="LJ8" s="43">
        <f>SUM(LJ9:LJ23)</f>
        <v>84</v>
      </c>
      <c r="LK8" s="41">
        <f>SUM(LK9:LK23)</f>
        <v>67</v>
      </c>
      <c r="LL8" s="44">
        <f>+LK8/LJ8</f>
        <v>0.79761904761904767</v>
      </c>
      <c r="LM8" s="43">
        <f>SUM(LM9:LM23)</f>
        <v>120</v>
      </c>
      <c r="LN8" s="41">
        <f>SUM(LN9:LN23)</f>
        <v>104</v>
      </c>
      <c r="LO8" s="45">
        <f>+LN8/LM8</f>
        <v>0.8666666666666667</v>
      </c>
      <c r="LP8" s="67">
        <f>SUM(LP9:LP23)</f>
        <v>205</v>
      </c>
      <c r="LQ8" s="41">
        <f>SUM(LQ9:LQ23)</f>
        <v>162</v>
      </c>
      <c r="LR8" s="42">
        <f>+LQ8/LP8</f>
        <v>0.79024390243902443</v>
      </c>
      <c r="LS8" s="43">
        <f>SUM(LS9:LS23)</f>
        <v>85</v>
      </c>
      <c r="LT8" s="41">
        <f>SUM(LT9:LT23)</f>
        <v>70</v>
      </c>
      <c r="LU8" s="44">
        <f>+LT8/LS8</f>
        <v>0.82352941176470584</v>
      </c>
      <c r="LV8" s="43">
        <f>SUM(LV9:LV23)</f>
        <v>120</v>
      </c>
      <c r="LW8" s="41">
        <f>SUM(LW9:LW23)</f>
        <v>92</v>
      </c>
      <c r="LX8" s="45">
        <f>+LW8/LV8</f>
        <v>0.76666666666666672</v>
      </c>
      <c r="LY8" s="67">
        <f>SUM(LY9:LY23)</f>
        <v>169</v>
      </c>
      <c r="LZ8" s="41">
        <f>SUM(LZ9:LZ23)</f>
        <v>122</v>
      </c>
      <c r="MA8" s="42">
        <f>+LZ8/LY8</f>
        <v>0.72189349112426038</v>
      </c>
      <c r="MB8" s="43">
        <f>SUM(MB9:MB23)</f>
        <v>74</v>
      </c>
      <c r="MC8" s="41">
        <f>SUM(MC9:MC23)</f>
        <v>58</v>
      </c>
      <c r="MD8" s="44">
        <f>+MC8/MB8</f>
        <v>0.78378378378378377</v>
      </c>
      <c r="ME8" s="43">
        <f>SUM(ME9:ME23)</f>
        <v>95</v>
      </c>
      <c r="MF8" s="41">
        <f>SUM(MF9:MF23)</f>
        <v>64</v>
      </c>
      <c r="MG8" s="45">
        <f>+MF8/ME8</f>
        <v>0.67368421052631577</v>
      </c>
      <c r="MH8" s="67">
        <f>SUM(MH9:MH23)</f>
        <v>155</v>
      </c>
      <c r="MI8" s="41">
        <f>SUM(MI9:MI23)</f>
        <v>125</v>
      </c>
      <c r="MJ8" s="42">
        <f>+MI8/MH8</f>
        <v>0.80645161290322576</v>
      </c>
      <c r="MK8" s="43">
        <f>SUM(MK9:MK23)</f>
        <v>69</v>
      </c>
      <c r="ML8" s="41">
        <f>SUM(ML9:ML23)</f>
        <v>60</v>
      </c>
      <c r="MM8" s="44">
        <f>+ML8/MK8</f>
        <v>0.86956521739130432</v>
      </c>
      <c r="MN8" s="43">
        <f>SUM(MN9:MN23)</f>
        <v>86</v>
      </c>
      <c r="MO8" s="41">
        <f>SUM(MO9:MO23)</f>
        <v>65</v>
      </c>
      <c r="MP8" s="45">
        <f>+MO8/MN8</f>
        <v>0.7558139534883721</v>
      </c>
      <c r="MQ8" s="67">
        <f>SUM(MQ9:MQ23)</f>
        <v>134</v>
      </c>
      <c r="MR8" s="41">
        <f>SUM(MR9:MR23)</f>
        <v>100</v>
      </c>
      <c r="MS8" s="42">
        <f>+MR8/MQ8</f>
        <v>0.74626865671641796</v>
      </c>
      <c r="MT8" s="43">
        <f>SUM(MT9:MT23)</f>
        <v>66</v>
      </c>
      <c r="MU8" s="41">
        <f>SUM(MU9:MU23)</f>
        <v>47</v>
      </c>
      <c r="MV8" s="44">
        <f>+MU8/MT8</f>
        <v>0.71212121212121215</v>
      </c>
      <c r="MW8" s="43">
        <f>SUM(MW9:MW23)</f>
        <v>68</v>
      </c>
      <c r="MX8" s="41">
        <f>SUM(MX9:MX23)</f>
        <v>53</v>
      </c>
      <c r="MY8" s="45">
        <f>+MX8/MW8</f>
        <v>0.77941176470588236</v>
      </c>
      <c r="MZ8" s="67">
        <f>SUM(MZ9:MZ23)</f>
        <v>137</v>
      </c>
      <c r="NA8" s="41">
        <f>SUM(NA9:NA23)</f>
        <v>102</v>
      </c>
      <c r="NB8" s="42">
        <f>+NA8/MZ8</f>
        <v>0.74452554744525545</v>
      </c>
      <c r="NC8" s="43">
        <f>SUM(NC9:NC23)</f>
        <v>56</v>
      </c>
      <c r="ND8" s="41">
        <f>SUM(ND9:ND23)</f>
        <v>41</v>
      </c>
      <c r="NE8" s="44">
        <f>+ND8/NC8</f>
        <v>0.7321428571428571</v>
      </c>
      <c r="NF8" s="43">
        <f>SUM(NF9:NF23)</f>
        <v>81</v>
      </c>
      <c r="NG8" s="41">
        <f>SUM(NG9:NG23)</f>
        <v>61</v>
      </c>
      <c r="NH8" s="45">
        <f>+NG8/NF8</f>
        <v>0.75308641975308643</v>
      </c>
      <c r="NI8" s="67">
        <f>SUM(NI9:NI23)</f>
        <v>164</v>
      </c>
      <c r="NJ8" s="41">
        <f>SUM(NJ9:NJ23)</f>
        <v>144</v>
      </c>
      <c r="NK8" s="42">
        <f>+NJ8/NI8</f>
        <v>0.87804878048780488</v>
      </c>
      <c r="NL8" s="43">
        <f>SUM(NL9:NL23)</f>
        <v>58</v>
      </c>
      <c r="NM8" s="41">
        <f>SUM(NM9:NM23)</f>
        <v>51</v>
      </c>
      <c r="NN8" s="44">
        <f>+NM8/NL8</f>
        <v>0.87931034482758619</v>
      </c>
      <c r="NO8" s="43">
        <f>SUM(NO9:NO23)</f>
        <v>106</v>
      </c>
      <c r="NP8" s="41">
        <f>SUM(NP9:NP23)</f>
        <v>93</v>
      </c>
      <c r="NQ8" s="45">
        <f>+NP8/NO8</f>
        <v>0.87735849056603776</v>
      </c>
      <c r="NR8" s="67">
        <f>SUM(NR9:NR23)</f>
        <v>181</v>
      </c>
      <c r="NS8" s="41">
        <f>SUM(NS9:NS23)</f>
        <v>154</v>
      </c>
      <c r="NT8" s="42">
        <f>+NS8/NR8</f>
        <v>0.850828729281768</v>
      </c>
      <c r="NU8" s="43">
        <f>SUM(NU9:NU23)</f>
        <v>66</v>
      </c>
      <c r="NV8" s="41">
        <f>SUM(NV9:NV23)</f>
        <v>54</v>
      </c>
      <c r="NW8" s="44">
        <f>+NV8/NU8</f>
        <v>0.81818181818181823</v>
      </c>
      <c r="NX8" s="43">
        <f>SUM(NX9:NX23)</f>
        <v>115</v>
      </c>
      <c r="NY8" s="41">
        <f>SUM(NY9:NY23)</f>
        <v>100</v>
      </c>
      <c r="NZ8" s="45">
        <f>+NY8/NX8</f>
        <v>0.86956521739130432</v>
      </c>
      <c r="OA8" s="67">
        <f>SUM(OA9:OA23)</f>
        <v>193</v>
      </c>
      <c r="OB8" s="41">
        <f>SUM(OB9:OB23)</f>
        <v>166</v>
      </c>
      <c r="OC8" s="42">
        <f>+OB8/OA8</f>
        <v>0.86010362694300513</v>
      </c>
      <c r="OD8" s="43">
        <f>SUM(OD9:OD23)</f>
        <v>62</v>
      </c>
      <c r="OE8" s="41">
        <f>SUM(OE9:OE23)</f>
        <v>51</v>
      </c>
      <c r="OF8" s="44">
        <f>+OE8/OD8</f>
        <v>0.82258064516129037</v>
      </c>
      <c r="OG8" s="43">
        <f>SUM(OG9:OG23)</f>
        <v>131</v>
      </c>
      <c r="OH8" s="41">
        <f>SUM(OH9:OH23)</f>
        <v>115</v>
      </c>
      <c r="OI8" s="45">
        <f>+OH8/OG8</f>
        <v>0.87786259541984735</v>
      </c>
      <c r="OJ8" s="67">
        <f>SUM(OJ9:OJ23)</f>
        <v>182</v>
      </c>
      <c r="OK8" s="41">
        <f>SUM(OK9:OK23)</f>
        <v>150</v>
      </c>
      <c r="OL8" s="42">
        <f>+OK8/OJ8</f>
        <v>0.82417582417582413</v>
      </c>
      <c r="OM8" s="43">
        <f>SUM(OM9:OM23)</f>
        <v>65</v>
      </c>
      <c r="ON8" s="41">
        <f>SUM(ON9:ON23)</f>
        <v>57</v>
      </c>
      <c r="OO8" s="44">
        <f>+ON8/OM8</f>
        <v>0.87692307692307692</v>
      </c>
      <c r="OP8" s="43">
        <f>SUM(OP9:OP23)</f>
        <v>117</v>
      </c>
      <c r="OQ8" s="41">
        <f>SUM(OQ9:OQ23)</f>
        <v>93</v>
      </c>
      <c r="OR8" s="45">
        <f>+OQ8/OP8</f>
        <v>0.79487179487179482</v>
      </c>
      <c r="OS8" s="67">
        <f>SUM(OS9:OS23)</f>
        <v>181</v>
      </c>
      <c r="OT8" s="41">
        <f>SUM(OT9:OT23)</f>
        <v>151</v>
      </c>
      <c r="OU8" s="42">
        <f>+OT8/OS8</f>
        <v>0.83425414364640882</v>
      </c>
      <c r="OV8" s="43">
        <f>SUM(OV9:OV23)</f>
        <v>63</v>
      </c>
      <c r="OW8" s="41">
        <f>SUM(OW9:OW23)</f>
        <v>54</v>
      </c>
      <c r="OX8" s="44">
        <f>+OW8/OV8</f>
        <v>0.8571428571428571</v>
      </c>
      <c r="OY8" s="43">
        <f>SUM(OY9:OY23)</f>
        <v>118</v>
      </c>
      <c r="OZ8" s="41">
        <f>SUM(OZ9:OZ23)</f>
        <v>97</v>
      </c>
      <c r="PA8" s="45">
        <f>+OZ8/OY8</f>
        <v>0.82203389830508478</v>
      </c>
      <c r="PB8" s="67">
        <f>SUM(PB9:PB23)</f>
        <v>208</v>
      </c>
      <c r="PC8" s="41">
        <f>SUM(PC9:PC23)</f>
        <v>167</v>
      </c>
      <c r="PD8" s="42">
        <f>+PC8/PB8</f>
        <v>0.80288461538461542</v>
      </c>
      <c r="PE8" s="43">
        <f>SUM(PE9:PE23)</f>
        <v>65</v>
      </c>
      <c r="PF8" s="41">
        <f>SUM(PF9:PF23)</f>
        <v>47</v>
      </c>
      <c r="PG8" s="44">
        <f>+PF8/PE8</f>
        <v>0.72307692307692306</v>
      </c>
      <c r="PH8" s="43">
        <f>SUM(PH9:PH23)</f>
        <v>143</v>
      </c>
      <c r="PI8" s="41">
        <f>SUM(PI9:PI23)</f>
        <v>120</v>
      </c>
      <c r="PJ8" s="45">
        <f>+PI8/PH8</f>
        <v>0.83916083916083917</v>
      </c>
      <c r="PK8" s="67">
        <f>SUM(PK9:PK23)</f>
        <v>222</v>
      </c>
      <c r="PL8" s="41">
        <f>SUM(PL9:PL23)</f>
        <v>201</v>
      </c>
      <c r="PM8" s="42">
        <f>+PL8/PK8</f>
        <v>0.90540540540540537</v>
      </c>
      <c r="PN8" s="43">
        <f>SUM(PN9:PN23)</f>
        <v>69</v>
      </c>
      <c r="PO8" s="41">
        <f>SUM(PO9:PO23)</f>
        <v>61</v>
      </c>
      <c r="PP8" s="44">
        <f>+PO8/PN8</f>
        <v>0.88405797101449279</v>
      </c>
      <c r="PQ8" s="43">
        <f>SUM(PQ9:PQ23)</f>
        <v>153</v>
      </c>
      <c r="PR8" s="41">
        <f>SUM(PR9:PR23)</f>
        <v>140</v>
      </c>
      <c r="PS8" s="45">
        <f>+PR8/PQ8</f>
        <v>0.91503267973856206</v>
      </c>
      <c r="PT8" s="67">
        <f>SUM(PT9:PT23)</f>
        <v>213</v>
      </c>
      <c r="PU8" s="41">
        <f>SUM(PU9:PU23)</f>
        <v>174</v>
      </c>
      <c r="PV8" s="42">
        <f>+PU8/PT8</f>
        <v>0.81690140845070425</v>
      </c>
      <c r="PW8" s="43">
        <f>SUM(PW9:PW23)</f>
        <v>76</v>
      </c>
      <c r="PX8" s="41">
        <f>SUM(PX9:PX23)</f>
        <v>67</v>
      </c>
      <c r="PY8" s="44">
        <f>+PX8/PW8</f>
        <v>0.88157894736842102</v>
      </c>
      <c r="PZ8" s="43">
        <f>SUM(PZ9:PZ23)</f>
        <v>137</v>
      </c>
      <c r="QA8" s="41">
        <f>SUM(QA9:QA23)</f>
        <v>107</v>
      </c>
      <c r="QB8" s="45">
        <f>+QA8/PZ8</f>
        <v>0.78102189781021902</v>
      </c>
      <c r="QC8" s="67">
        <f>SUM(QC9:QC23)</f>
        <v>208</v>
      </c>
      <c r="QD8" s="41">
        <f>SUM(QD9:QD23)</f>
        <v>161</v>
      </c>
      <c r="QE8" s="42">
        <f>+QD8/QC8</f>
        <v>0.77403846153846156</v>
      </c>
      <c r="QF8" s="43">
        <f>SUM(QF9:QF23)</f>
        <v>72</v>
      </c>
      <c r="QG8" s="41">
        <f>SUM(QG9:QG23)</f>
        <v>47</v>
      </c>
      <c r="QH8" s="44">
        <f>+QG8/QF8</f>
        <v>0.65277777777777779</v>
      </c>
      <c r="QI8" s="43">
        <f>SUM(QI9:QI23)</f>
        <v>136</v>
      </c>
      <c r="QJ8" s="41">
        <f>SUM(QJ9:QJ23)</f>
        <v>114</v>
      </c>
      <c r="QK8" s="45">
        <f>+QJ8/QI8</f>
        <v>0.83823529411764708</v>
      </c>
      <c r="QL8" s="67">
        <f>SUM(QL9:QL23)</f>
        <v>212</v>
      </c>
      <c r="QM8" s="41">
        <f>SUM(QM9:QM23)</f>
        <v>151</v>
      </c>
      <c r="QN8" s="42">
        <f>+QM8/QL8</f>
        <v>0.71226415094339623</v>
      </c>
      <c r="QO8" s="43">
        <f>SUM(QO9:QO23)</f>
        <v>73</v>
      </c>
      <c r="QP8" s="41">
        <f>SUM(QP9:QP23)</f>
        <v>55</v>
      </c>
      <c r="QQ8" s="44">
        <f>+QP8/QO8</f>
        <v>0.75342465753424659</v>
      </c>
      <c r="QR8" s="43">
        <f>SUM(QR9:QR23)</f>
        <v>139</v>
      </c>
      <c r="QS8" s="41">
        <f>SUM(QS9:QS23)</f>
        <v>96</v>
      </c>
      <c r="QT8" s="45">
        <f>+QS8/QR8</f>
        <v>0.69064748201438853</v>
      </c>
      <c r="QU8" s="67">
        <f>SUM(QU9:QU23)</f>
        <v>254</v>
      </c>
      <c r="QV8" s="41">
        <f>SUM(QV9:QV23)</f>
        <v>184</v>
      </c>
      <c r="QW8" s="42">
        <f>+QV8/QU8</f>
        <v>0.72440944881889768</v>
      </c>
      <c r="QX8" s="43">
        <f>SUM(QX9:QX23)</f>
        <v>86</v>
      </c>
      <c r="QY8" s="41">
        <f>SUM(QY9:QY23)</f>
        <v>61</v>
      </c>
      <c r="QZ8" s="44">
        <f>+QY8/QX8</f>
        <v>0.70930232558139539</v>
      </c>
      <c r="RA8" s="43">
        <f>SUM(RA9:RA23)</f>
        <v>168</v>
      </c>
      <c r="RB8" s="41">
        <f>SUM(RB9:RB23)</f>
        <v>123</v>
      </c>
      <c r="RC8" s="45">
        <f>+RB8/RA8</f>
        <v>0.7321428571428571</v>
      </c>
      <c r="RD8" s="67">
        <f>SUM(RD9:RD23)</f>
        <v>228</v>
      </c>
      <c r="RE8" s="41">
        <f>SUM(RE9:RE23)</f>
        <v>176</v>
      </c>
      <c r="RF8" s="42">
        <f>+RE8/RD8</f>
        <v>0.77192982456140347</v>
      </c>
      <c r="RG8" s="43">
        <f>SUM(RG9:RG23)</f>
        <v>84</v>
      </c>
      <c r="RH8" s="41">
        <f>SUM(RH9:RH23)</f>
        <v>67</v>
      </c>
      <c r="RI8" s="44">
        <f>+RH8/RG8</f>
        <v>0.79761904761904767</v>
      </c>
      <c r="RJ8" s="43">
        <f>SUM(RJ9:RJ23)</f>
        <v>144</v>
      </c>
      <c r="RK8" s="41">
        <f>SUM(RK9:RK23)</f>
        <v>109</v>
      </c>
      <c r="RL8" s="45">
        <f>+RK8/RJ8</f>
        <v>0.75694444444444442</v>
      </c>
      <c r="RM8" s="67">
        <f>SUM(RM9:RM23)</f>
        <v>214</v>
      </c>
      <c r="RN8" s="41">
        <f>SUM(RN9:RN23)</f>
        <v>168</v>
      </c>
      <c r="RO8" s="42">
        <f>+RN8/RM8</f>
        <v>0.78504672897196259</v>
      </c>
      <c r="RP8" s="43">
        <f>SUM(RP9:RP23)</f>
        <v>76</v>
      </c>
      <c r="RQ8" s="41">
        <f>SUM(RQ9:RQ23)</f>
        <v>70</v>
      </c>
      <c r="RR8" s="44">
        <f>+RQ8/RP8</f>
        <v>0.92105263157894735</v>
      </c>
      <c r="RS8" s="43">
        <f>SUM(RS9:RS23)</f>
        <v>138</v>
      </c>
      <c r="RT8" s="41">
        <f>SUM(RT9:RT23)</f>
        <v>98</v>
      </c>
      <c r="RU8" s="45">
        <f>+RT8/RS8</f>
        <v>0.71014492753623193</v>
      </c>
      <c r="RV8" s="67">
        <f>SUM(RV9:RV23)</f>
        <v>192</v>
      </c>
      <c r="RW8" s="41">
        <f>SUM(RW9:RW23)</f>
        <v>146</v>
      </c>
      <c r="RX8" s="42">
        <f>+RW8/RV8</f>
        <v>0.76041666666666663</v>
      </c>
      <c r="RY8" s="43">
        <f>SUM(RY9:RY23)</f>
        <v>72</v>
      </c>
      <c r="RZ8" s="41">
        <f>SUM(RZ9:RZ23)</f>
        <v>66</v>
      </c>
      <c r="SA8" s="44">
        <f>+RZ8/RY8</f>
        <v>0.91666666666666663</v>
      </c>
      <c r="SB8" s="43">
        <f>SUM(SB9:SB23)</f>
        <v>120</v>
      </c>
      <c r="SC8" s="41">
        <f>SUM(SC9:SC23)</f>
        <v>80</v>
      </c>
      <c r="SD8" s="45">
        <f>+SC8/SB8</f>
        <v>0.66666666666666663</v>
      </c>
      <c r="SE8" s="67">
        <f>SUM(SE9:SE23)</f>
        <v>186</v>
      </c>
      <c r="SF8" s="41">
        <f>SUM(SF9:SF23)</f>
        <v>152</v>
      </c>
      <c r="SG8" s="42">
        <f>+SF8/SE8</f>
        <v>0.81720430107526887</v>
      </c>
      <c r="SH8" s="43">
        <f>SUM(SH9:SH23)</f>
        <v>77</v>
      </c>
      <c r="SI8" s="41">
        <f>SUM(SI9:SI23)</f>
        <v>70</v>
      </c>
      <c r="SJ8" s="44">
        <f>+SI8/SH8</f>
        <v>0.90909090909090906</v>
      </c>
      <c r="SK8" s="43">
        <f>SUM(SK9:SK23)</f>
        <v>109</v>
      </c>
      <c r="SL8" s="41">
        <f>SUM(SL9:SL23)</f>
        <v>82</v>
      </c>
      <c r="SM8" s="45">
        <f>+SL8/SK8</f>
        <v>0.75229357798165142</v>
      </c>
      <c r="SN8" s="67">
        <f>SUM(SN9:SN23)</f>
        <v>191</v>
      </c>
      <c r="SO8" s="41">
        <f>SUM(SO9:SO23)</f>
        <v>155</v>
      </c>
      <c r="SP8" s="42">
        <f>+SO8/SN8</f>
        <v>0.81151832460732987</v>
      </c>
      <c r="SQ8" s="43">
        <f>SUM(SQ9:SQ23)</f>
        <v>80</v>
      </c>
      <c r="SR8" s="41">
        <f>SUM(SR9:SR23)</f>
        <v>72</v>
      </c>
      <c r="SS8" s="44">
        <f>+SR8/SQ8</f>
        <v>0.9</v>
      </c>
      <c r="ST8" s="43">
        <f>SUM(ST9:ST23)</f>
        <v>111</v>
      </c>
      <c r="SU8" s="41">
        <f>SUM(SU9:SU23)</f>
        <v>83</v>
      </c>
      <c r="SV8" s="45">
        <f>+SU8/ST8</f>
        <v>0.74774774774774777</v>
      </c>
      <c r="SW8" s="67">
        <f>SUM(SW9:SW23)</f>
        <v>193</v>
      </c>
      <c r="SX8" s="41">
        <f>SUM(SX9:SX23)</f>
        <v>63</v>
      </c>
      <c r="SY8" s="42">
        <f>+SX8/SW8</f>
        <v>0.32642487046632124</v>
      </c>
      <c r="SZ8" s="43">
        <f>SUM(SZ9:SZ23)</f>
        <v>82</v>
      </c>
      <c r="TA8" s="41">
        <f>SUM(TA9:TA23)</f>
        <v>63</v>
      </c>
      <c r="TB8" s="44">
        <f>+TA8/SZ8</f>
        <v>0.76829268292682928</v>
      </c>
      <c r="TC8" s="43">
        <f>SUM(TC9:TC23)</f>
        <v>111</v>
      </c>
      <c r="TD8" s="41">
        <f>SUM(TD9:TD23)</f>
        <v>0</v>
      </c>
      <c r="TE8" s="45">
        <f>+TD8/TC8</f>
        <v>0</v>
      </c>
      <c r="TF8" s="67">
        <f>SUM(TF9:TF23)</f>
        <v>208</v>
      </c>
      <c r="TG8" s="41">
        <f>SUM(TG9:TG23)</f>
        <v>127</v>
      </c>
      <c r="TH8" s="42">
        <f>+TG8/TF8</f>
        <v>0.61057692307692313</v>
      </c>
      <c r="TI8" s="43">
        <f>SUM(TI9:TI23)</f>
        <v>81</v>
      </c>
      <c r="TJ8" s="41">
        <f>SUM(TJ9:TJ23)</f>
        <v>32</v>
      </c>
      <c r="TK8" s="44">
        <f>+TJ8/TI8</f>
        <v>0.39506172839506171</v>
      </c>
      <c r="TL8" s="43">
        <f>SUM(TL9:TL23)</f>
        <v>127</v>
      </c>
      <c r="TM8" s="41">
        <f>SUM(TM9:TM23)</f>
        <v>95</v>
      </c>
      <c r="TN8" s="45">
        <f>+TM8/TL8</f>
        <v>0.74803149606299213</v>
      </c>
      <c r="TO8" s="67">
        <f>SUM(TO9:TO23)</f>
        <v>247</v>
      </c>
      <c r="TP8" s="41">
        <f>SUM(TP9:TP23)</f>
        <v>202</v>
      </c>
      <c r="TQ8" s="42">
        <f>+TP8/TO8</f>
        <v>0.81781376518218618</v>
      </c>
      <c r="TR8" s="43">
        <f>SUM(TR9:TR23)</f>
        <v>82</v>
      </c>
      <c r="TS8" s="41">
        <f>SUM(TS9:TS23)</f>
        <v>68</v>
      </c>
      <c r="TT8" s="44">
        <f>+TS8/TR8</f>
        <v>0.82926829268292679</v>
      </c>
      <c r="TU8" s="43">
        <f>SUM(TU9:TU23)</f>
        <v>165</v>
      </c>
      <c r="TV8" s="41">
        <f>SUM(TV9:TV23)</f>
        <v>134</v>
      </c>
      <c r="TW8" s="45">
        <f>+TV8/TU8</f>
        <v>0.81212121212121213</v>
      </c>
      <c r="TX8" s="67">
        <f>SUM(TX9:TX23)</f>
        <v>272</v>
      </c>
      <c r="TY8" s="41">
        <f>SUM(TY9:TY23)</f>
        <v>234</v>
      </c>
      <c r="TZ8" s="42">
        <f>+TY8/TX8</f>
        <v>0.86029411764705888</v>
      </c>
      <c r="UA8" s="43">
        <f>SUM(UA9:UA23)</f>
        <v>101</v>
      </c>
      <c r="UB8" s="41">
        <f>SUM(UB9:UB23)</f>
        <v>92</v>
      </c>
      <c r="UC8" s="44">
        <f>+UB8/UA8</f>
        <v>0.91089108910891092</v>
      </c>
      <c r="UD8" s="43">
        <f>SUM(UD9:UD23)</f>
        <v>171</v>
      </c>
      <c r="UE8" s="41">
        <f>SUM(UE9:UE23)</f>
        <v>142</v>
      </c>
      <c r="UF8" s="45">
        <f>+UE8/UD8</f>
        <v>0.83040935672514615</v>
      </c>
      <c r="UG8" s="67">
        <f>SUM(UG9:UG23)</f>
        <v>318</v>
      </c>
      <c r="UH8" s="41">
        <f>SUM(UH9:UH23)</f>
        <v>268</v>
      </c>
      <c r="UI8" s="42">
        <f>+UH8/UG8</f>
        <v>0.84276729559748431</v>
      </c>
      <c r="UJ8" s="43">
        <f>SUM(UJ9:UJ23)</f>
        <v>142</v>
      </c>
      <c r="UK8" s="41">
        <f>SUM(UK9:UK23)</f>
        <v>128</v>
      </c>
      <c r="UL8" s="44">
        <f>+UK8/UJ8</f>
        <v>0.90140845070422537</v>
      </c>
      <c r="UM8" s="43">
        <f>SUM(UM9:UM23)</f>
        <v>176</v>
      </c>
      <c r="UN8" s="41">
        <f>SUM(UN9:UN23)</f>
        <v>140</v>
      </c>
      <c r="UO8" s="45">
        <f>+UN8/UM8</f>
        <v>0.79545454545454541</v>
      </c>
      <c r="UP8" s="67">
        <f>SUM(UP9:UP23)</f>
        <v>335</v>
      </c>
      <c r="UQ8" s="41">
        <f>SUM(UQ9:UQ23)</f>
        <v>278</v>
      </c>
      <c r="UR8" s="42">
        <f>+UQ8/UP8</f>
        <v>0.82985074626865674</v>
      </c>
      <c r="US8" s="43">
        <f>SUM(US9:US23)</f>
        <v>152</v>
      </c>
      <c r="UT8" s="41">
        <f>SUM(UT9:UT23)</f>
        <v>133</v>
      </c>
      <c r="UU8" s="44">
        <f>+UT8/US8</f>
        <v>0.875</v>
      </c>
      <c r="UV8" s="43">
        <f>SUM(UV9:UV23)</f>
        <v>183</v>
      </c>
      <c r="UW8" s="41">
        <f>SUM(UW9:UW23)</f>
        <v>145</v>
      </c>
      <c r="UX8" s="45">
        <f>+UW8/UV8</f>
        <v>0.79234972677595628</v>
      </c>
      <c r="UY8" s="67">
        <f>SUM(UY9:UY23)</f>
        <v>320</v>
      </c>
      <c r="UZ8" s="41">
        <f>SUM(UZ9:UZ23)</f>
        <v>267</v>
      </c>
      <c r="VA8" s="42">
        <f>+UZ8/UY8</f>
        <v>0.83437499999999998</v>
      </c>
      <c r="VB8" s="43">
        <f>SUM(VB9:VB23)</f>
        <v>147</v>
      </c>
      <c r="VC8" s="41">
        <f>SUM(VC9:VC23)</f>
        <v>131</v>
      </c>
      <c r="VD8" s="44">
        <f>+VC8/VB8</f>
        <v>0.891156462585034</v>
      </c>
      <c r="VE8" s="43">
        <f>SUM(VE9:VE23)</f>
        <v>173</v>
      </c>
      <c r="VF8" s="41">
        <f>SUM(VF9:VF23)</f>
        <v>136</v>
      </c>
      <c r="VG8" s="45">
        <f>+VF8/VE8</f>
        <v>0.78612716763005785</v>
      </c>
      <c r="VH8" s="67">
        <f>SUM(VH9:VH23)</f>
        <v>319</v>
      </c>
      <c r="VI8" s="41">
        <f>SUM(VI9:VI23)</f>
        <v>240</v>
      </c>
      <c r="VJ8" s="42">
        <f>+VI8/VH8</f>
        <v>0.75235109717868343</v>
      </c>
      <c r="VK8" s="43">
        <f>SUM(VK9:VK23)</f>
        <v>156</v>
      </c>
      <c r="VL8" s="41">
        <f>SUM(VL9:VL23)</f>
        <v>127</v>
      </c>
      <c r="VM8" s="44">
        <f>+VL8/VK8</f>
        <v>0.8141025641025641</v>
      </c>
      <c r="VN8" s="43">
        <f>SUM(VN9:VN23)</f>
        <v>163</v>
      </c>
      <c r="VO8" s="41">
        <f>SUM(VO9:VO23)</f>
        <v>113</v>
      </c>
      <c r="VP8" s="45">
        <f>+VO8/VN8</f>
        <v>0.69325153374233128</v>
      </c>
      <c r="VQ8" s="67">
        <f>SUM(VQ9:VQ23)</f>
        <v>330</v>
      </c>
      <c r="VR8" s="41">
        <f>SUM(VR9:VR23)</f>
        <v>112</v>
      </c>
      <c r="VS8" s="42">
        <f>+VR8/VQ8</f>
        <v>0.33939393939393941</v>
      </c>
      <c r="VT8" s="43">
        <f>SUM(VT9:VT23)</f>
        <v>157</v>
      </c>
      <c r="VU8" s="41">
        <f>SUM(VU9:VU23)</f>
        <v>112</v>
      </c>
      <c r="VV8" s="44">
        <f>+VU8/VT8</f>
        <v>0.7133757961783439</v>
      </c>
      <c r="VW8" s="43">
        <f>SUM(VW9:VW23)</f>
        <v>173</v>
      </c>
      <c r="VX8" s="41">
        <f>SUM(VX9:VX23)</f>
        <v>0</v>
      </c>
      <c r="VY8" s="45">
        <f>+VX8/VW8</f>
        <v>0</v>
      </c>
      <c r="VZ8" s="67">
        <f>SUM(VZ9:VZ23)</f>
        <v>322</v>
      </c>
      <c r="WA8" s="41">
        <f>SUM(WA9:WA23)</f>
        <v>269</v>
      </c>
      <c r="WB8" s="42">
        <f>+WA8/VZ8</f>
        <v>0.8354037267080745</v>
      </c>
      <c r="WC8" s="43">
        <f>SUM(WC9:WC23)</f>
        <v>138</v>
      </c>
      <c r="WD8" s="41">
        <f>SUM(WD9:WD23)</f>
        <v>127</v>
      </c>
      <c r="WE8" s="44">
        <f>+WD8/WC8</f>
        <v>0.92028985507246375</v>
      </c>
      <c r="WF8" s="43">
        <f>SUM(WF9:WF23)</f>
        <v>184</v>
      </c>
      <c r="WG8" s="41">
        <f>SUM(WG9:WG23)</f>
        <v>142</v>
      </c>
      <c r="WH8" s="45">
        <f>+WG8/WF8</f>
        <v>0.77173913043478259</v>
      </c>
      <c r="WI8" s="67">
        <f>SUM(WI9:WI23)</f>
        <v>347</v>
      </c>
      <c r="WJ8" s="41">
        <f>SUM(WJ9:WJ23)</f>
        <v>285</v>
      </c>
      <c r="WK8" s="42">
        <f>+WJ8/WI8</f>
        <v>0.82132564841498557</v>
      </c>
      <c r="WL8" s="43">
        <f>SUM(WL9:WL23)</f>
        <v>170</v>
      </c>
      <c r="WM8" s="41">
        <f>SUM(WM9:WM23)</f>
        <v>135</v>
      </c>
      <c r="WN8" s="44">
        <f>+WM8/WL8</f>
        <v>0.79411764705882348</v>
      </c>
      <c r="WO8" s="43">
        <f>SUM(WO9:WO23)</f>
        <v>177</v>
      </c>
      <c r="WP8" s="41">
        <f>SUM(WP9:WP23)</f>
        <v>150</v>
      </c>
      <c r="WQ8" s="45">
        <f>+WP8/WO8</f>
        <v>0.84745762711864403</v>
      </c>
      <c r="WR8" s="67">
        <f>SUM(WR9:WR23)</f>
        <v>352</v>
      </c>
      <c r="WS8" s="41">
        <f>SUM(WS9:WS23)</f>
        <v>290</v>
      </c>
      <c r="WT8" s="42">
        <f>+WS8/WR8</f>
        <v>0.82386363636363635</v>
      </c>
      <c r="WU8" s="43">
        <f>SUM(WU9:WU23)</f>
        <v>186</v>
      </c>
      <c r="WV8" s="41">
        <f>SUM(WV9:WV23)</f>
        <v>158</v>
      </c>
      <c r="WW8" s="44">
        <f>+WV8/WU8</f>
        <v>0.84946236559139787</v>
      </c>
      <c r="WX8" s="43">
        <f>SUM(WX9:WX23)</f>
        <v>166</v>
      </c>
      <c r="WY8" s="41">
        <f>SUM(WY9:WY23)</f>
        <v>132</v>
      </c>
      <c r="WZ8" s="45">
        <f>+WY8/WX8</f>
        <v>0.79518072289156627</v>
      </c>
      <c r="XA8" s="67">
        <f>SUM(XA9:XA23)</f>
        <v>352</v>
      </c>
      <c r="XB8" s="41">
        <f>SUM(XB9:XB23)</f>
        <v>301</v>
      </c>
      <c r="XC8" s="42">
        <f>+XB8/XA8</f>
        <v>0.85511363636363635</v>
      </c>
      <c r="XD8" s="43">
        <f>SUM(XD9:XD23)</f>
        <v>177</v>
      </c>
      <c r="XE8" s="41">
        <f>SUM(XE9:XE23)</f>
        <v>150</v>
      </c>
      <c r="XF8" s="44">
        <f>+XE8/XD8</f>
        <v>0.84745762711864403</v>
      </c>
      <c r="XG8" s="43">
        <f>SUM(XG9:XG23)</f>
        <v>175</v>
      </c>
      <c r="XH8" s="41">
        <f>SUM(XH9:XH23)</f>
        <v>151</v>
      </c>
      <c r="XI8" s="45">
        <f>+XH8/XG8</f>
        <v>0.86285714285714288</v>
      </c>
      <c r="XJ8" s="67">
        <f>SUM(XJ9:XJ23)</f>
        <v>362</v>
      </c>
      <c r="XK8" s="41">
        <f>SUM(XK9:XK23)</f>
        <v>301</v>
      </c>
      <c r="XL8" s="42">
        <f>+XK8/XJ8</f>
        <v>0.83149171270718236</v>
      </c>
      <c r="XM8" s="43">
        <f>SUM(XM9:XM23)</f>
        <v>184</v>
      </c>
      <c r="XN8" s="41">
        <f>SUM(XN9:XN23)</f>
        <v>156</v>
      </c>
      <c r="XO8" s="44">
        <f>+XN8/XM8</f>
        <v>0.84782608695652173</v>
      </c>
      <c r="XP8" s="43">
        <f>SUM(XP9:XP23)</f>
        <v>178</v>
      </c>
      <c r="XQ8" s="41">
        <f>SUM(XQ9:XQ23)</f>
        <v>145</v>
      </c>
      <c r="XR8" s="45">
        <f>+XQ8/XP8</f>
        <v>0.8146067415730337</v>
      </c>
      <c r="XS8" s="67">
        <f>SUM(XS9:XS23)</f>
        <v>330</v>
      </c>
      <c r="XT8" s="41">
        <f>SUM(XT9:XT23)</f>
        <v>269</v>
      </c>
      <c r="XU8" s="42">
        <f>+XT8/XS8</f>
        <v>0.81515151515151518</v>
      </c>
      <c r="XV8" s="43">
        <f>SUM(XV9:XV23)</f>
        <v>182</v>
      </c>
      <c r="XW8" s="41">
        <f>SUM(XW9:XW23)</f>
        <v>145</v>
      </c>
      <c r="XX8" s="44">
        <f>+XW8/XV8</f>
        <v>0.79670329670329665</v>
      </c>
      <c r="XY8" s="43">
        <f>SUM(XY9:XY23)</f>
        <v>148</v>
      </c>
      <c r="XZ8" s="41">
        <f>SUM(XZ9:XZ23)</f>
        <v>124</v>
      </c>
      <c r="YA8" s="45">
        <f>+XZ8/XY8</f>
        <v>0.83783783783783783</v>
      </c>
      <c r="YB8" s="67">
        <f>SUM(YB9:YB23)</f>
        <v>378</v>
      </c>
      <c r="YC8" s="41">
        <f>SUM(YC9:YC23)</f>
        <v>325</v>
      </c>
      <c r="YD8" s="42">
        <f>+YC8/YB8</f>
        <v>0.85978835978835977</v>
      </c>
      <c r="YE8" s="43">
        <f>SUM(YE9:YE23)</f>
        <v>197</v>
      </c>
      <c r="YF8" s="41">
        <f>SUM(YF9:YF23)</f>
        <v>165</v>
      </c>
      <c r="YG8" s="44">
        <f>+YF8/YE8</f>
        <v>0.8375634517766497</v>
      </c>
      <c r="YH8" s="43">
        <f>SUM(YH9:YH23)</f>
        <v>181</v>
      </c>
      <c r="YI8" s="41">
        <f>SUM(YI9:YI23)</f>
        <v>160</v>
      </c>
      <c r="YJ8" s="45">
        <f>+YI8/YH8</f>
        <v>0.88397790055248615</v>
      </c>
      <c r="YK8" s="67">
        <f>SUM(YK9:YK23)</f>
        <v>372</v>
      </c>
      <c r="YL8" s="41">
        <f>SUM(YL9:YL23)</f>
        <v>332</v>
      </c>
      <c r="YM8" s="42">
        <f>+YL8/YK8</f>
        <v>0.89247311827956988</v>
      </c>
      <c r="YN8" s="43">
        <f>SUM(YN9:YN23)</f>
        <v>194</v>
      </c>
      <c r="YO8" s="41">
        <f>SUM(YO9:YO23)</f>
        <v>167</v>
      </c>
      <c r="YP8" s="44">
        <f>+YO8/YN8</f>
        <v>0.86082474226804129</v>
      </c>
      <c r="YQ8" s="43">
        <f>SUM(YQ9:YQ23)</f>
        <v>178</v>
      </c>
      <c r="YR8" s="41">
        <f>SUM(YR9:YR23)</f>
        <v>165</v>
      </c>
      <c r="YS8" s="45">
        <f>+YR8/YQ8</f>
        <v>0.9269662921348315</v>
      </c>
      <c r="YT8" s="67">
        <f>SUM(YT9:YT23)</f>
        <v>349</v>
      </c>
      <c r="YU8" s="41">
        <f>SUM(YU9:YU23)</f>
        <v>296</v>
      </c>
      <c r="YV8" s="42">
        <f>+YU8/YT8</f>
        <v>0.84813753581661888</v>
      </c>
      <c r="YW8" s="43">
        <f>SUM(YW9:YW23)</f>
        <v>175</v>
      </c>
      <c r="YX8" s="41">
        <f>SUM(YX9:YX23)</f>
        <v>146</v>
      </c>
      <c r="YY8" s="44">
        <f>+YX8/YW8</f>
        <v>0.8342857142857143</v>
      </c>
      <c r="YZ8" s="43">
        <f>SUM(YZ9:YZ23)</f>
        <v>174</v>
      </c>
      <c r="ZA8" s="41">
        <f>SUM(ZA9:ZA23)</f>
        <v>150</v>
      </c>
      <c r="ZB8" s="45">
        <f>+ZA8/YZ8</f>
        <v>0.86206896551724133</v>
      </c>
      <c r="ZC8" s="67">
        <f>SUM(ZC9:ZC23)</f>
        <v>314</v>
      </c>
      <c r="ZD8" s="41">
        <f>SUM(ZD9:ZD23)</f>
        <v>267</v>
      </c>
      <c r="ZE8" s="42">
        <f>+ZD8/ZC8</f>
        <v>0.85031847133757965</v>
      </c>
      <c r="ZF8" s="43">
        <f>SUM(ZF9:ZF23)</f>
        <v>162</v>
      </c>
      <c r="ZG8" s="41">
        <f>SUM(ZG9:ZG23)</f>
        <v>132</v>
      </c>
      <c r="ZH8" s="44">
        <f>+ZG8/ZF8</f>
        <v>0.81481481481481477</v>
      </c>
      <c r="ZI8" s="43">
        <f>SUM(ZI9:ZI23)</f>
        <v>152</v>
      </c>
      <c r="ZJ8" s="41">
        <f>SUM(ZJ9:ZJ23)</f>
        <v>135</v>
      </c>
      <c r="ZK8" s="45">
        <f>+ZJ8/ZI8</f>
        <v>0.88815789473684215</v>
      </c>
      <c r="ZL8" s="67">
        <f>SUM(ZL9:ZL23)</f>
        <v>317</v>
      </c>
      <c r="ZM8" s="41">
        <f>SUM(ZM9:ZM23)</f>
        <v>286</v>
      </c>
      <c r="ZN8" s="42">
        <f>+ZM8/ZL8</f>
        <v>0.90220820189274453</v>
      </c>
      <c r="ZO8" s="43">
        <f>SUM(ZO9:ZO23)</f>
        <v>146</v>
      </c>
      <c r="ZP8" s="41">
        <f>SUM(ZP9:ZP23)</f>
        <v>129</v>
      </c>
      <c r="ZQ8" s="44">
        <f>+ZP8/ZO8</f>
        <v>0.88356164383561642</v>
      </c>
      <c r="ZR8" s="43">
        <f>SUM(ZR9:ZR23)</f>
        <v>171</v>
      </c>
      <c r="ZS8" s="41">
        <f>SUM(ZS9:ZS23)</f>
        <v>157</v>
      </c>
      <c r="ZT8" s="45">
        <f>+ZS8/ZR8</f>
        <v>0.91812865497076024</v>
      </c>
      <c r="ZU8" s="67">
        <f>SUM(ZU9:ZU23)</f>
        <v>352</v>
      </c>
      <c r="ZV8" s="41">
        <f>SUM(ZV9:ZV23)</f>
        <v>316</v>
      </c>
      <c r="ZW8" s="42">
        <f>+ZV8/ZU8</f>
        <v>0.89772727272727271</v>
      </c>
      <c r="ZX8" s="43">
        <f>SUM(ZX9:ZX23)</f>
        <v>159</v>
      </c>
      <c r="ZY8" s="41">
        <f>SUM(ZY9:ZY23)</f>
        <v>141</v>
      </c>
      <c r="ZZ8" s="44">
        <f>+ZY8/ZX8</f>
        <v>0.8867924528301887</v>
      </c>
      <c r="AAA8" s="43">
        <f>SUM(AAA9:AAA23)</f>
        <v>193</v>
      </c>
      <c r="AAB8" s="41">
        <f>SUM(AAB9:AAB23)</f>
        <v>175</v>
      </c>
      <c r="AAC8" s="45">
        <f>+AAB8/AAA8</f>
        <v>0.90673575129533679</v>
      </c>
      <c r="AAD8" s="67">
        <f>SUM(AAD9:AAD23)</f>
        <v>384</v>
      </c>
      <c r="AAE8" s="41">
        <f>SUM(AAE9:AAE23)</f>
        <v>173</v>
      </c>
      <c r="AAF8" s="42">
        <f>+AAE8/AAD8</f>
        <v>0.45052083333333331</v>
      </c>
      <c r="AAG8" s="43">
        <f>SUM(AAG9:AAG23)</f>
        <v>191</v>
      </c>
      <c r="AAH8" s="41">
        <f>SUM(AAH9:AAH23)</f>
        <v>173</v>
      </c>
      <c r="AAI8" s="44">
        <f>+AAH8/AAG8</f>
        <v>0.90575916230366493</v>
      </c>
      <c r="AAJ8" s="43">
        <f>SUM(AAJ9:AAJ23)</f>
        <v>193</v>
      </c>
      <c r="AAK8" s="41">
        <f>SUM(AAK9:AAK23)</f>
        <v>0</v>
      </c>
      <c r="AAL8" s="45">
        <f>+AAK8/AAJ8</f>
        <v>0</v>
      </c>
      <c r="AAM8" s="67">
        <f>SUM(AAM9:AAM23)</f>
        <v>341</v>
      </c>
      <c r="AAN8" s="41">
        <f>SUM(AAN9:AAN23)</f>
        <v>310</v>
      </c>
      <c r="AAO8" s="42">
        <f>+AAN8/AAM8</f>
        <v>0.90909090909090906</v>
      </c>
      <c r="AAP8" s="43">
        <f>SUM(AAP9:AAP23)</f>
        <v>169</v>
      </c>
      <c r="AAQ8" s="41">
        <f>SUM(AAQ9:AAQ23)</f>
        <v>152</v>
      </c>
      <c r="AAR8" s="44">
        <f>+AAQ8/AAP8</f>
        <v>0.89940828402366868</v>
      </c>
      <c r="AAS8" s="43">
        <f>SUM(AAS9:AAS23)</f>
        <v>172</v>
      </c>
      <c r="AAT8" s="41">
        <f>SUM(AAT9:AAT23)</f>
        <v>158</v>
      </c>
      <c r="AAU8" s="45">
        <f>+AAT8/AAS8</f>
        <v>0.91860465116279066</v>
      </c>
      <c r="AAV8" s="67">
        <f>SUM(AAV9:AAV23)</f>
        <v>349</v>
      </c>
      <c r="AAW8" s="41">
        <f>SUM(AAW9:AAW23)</f>
        <v>322</v>
      </c>
      <c r="AAX8" s="42">
        <f>+AAW8/AAV8</f>
        <v>0.92263610315186251</v>
      </c>
      <c r="AAY8" s="43">
        <f>SUM(AAY9:AAY23)</f>
        <v>203</v>
      </c>
      <c r="AAZ8" s="41">
        <f>SUM(AAZ9:AAZ23)</f>
        <v>186</v>
      </c>
      <c r="ABA8" s="44">
        <f>+AAZ8/AAY8</f>
        <v>0.91625615763546797</v>
      </c>
      <c r="ABB8" s="43">
        <f>SUM(ABB9:ABB23)</f>
        <v>146</v>
      </c>
      <c r="ABC8" s="41">
        <f>SUM(ABC9:ABC23)</f>
        <v>136</v>
      </c>
      <c r="ABD8" s="45">
        <f>+ABC8/ABB8</f>
        <v>0.93150684931506844</v>
      </c>
      <c r="ABE8" s="67">
        <f>SUM(ABE9:ABE23)</f>
        <v>426</v>
      </c>
      <c r="ABF8" s="41">
        <f>SUM(ABF9:ABF23)</f>
        <v>391</v>
      </c>
      <c r="ABG8" s="42">
        <f>+ABF8/ABE8</f>
        <v>0.9178403755868545</v>
      </c>
      <c r="ABH8" s="43">
        <f>SUM(ABH9:ABH23)</f>
        <v>193</v>
      </c>
      <c r="ABI8" s="41">
        <f>SUM(ABI9:ABI23)</f>
        <v>176</v>
      </c>
      <c r="ABJ8" s="44">
        <f>+ABI8/ABH8</f>
        <v>0.91191709844559588</v>
      </c>
      <c r="ABK8" s="43">
        <f>SUM(ABK9:ABK23)</f>
        <v>233</v>
      </c>
      <c r="ABL8" s="41">
        <f>SUM(ABL9:ABL23)</f>
        <v>215</v>
      </c>
      <c r="ABM8" s="45">
        <f>+ABL8/ABK8</f>
        <v>0.92274678111587982</v>
      </c>
      <c r="ABN8" s="67">
        <f>SUM(ABN9:ABN23)</f>
        <v>431</v>
      </c>
      <c r="ABO8" s="41">
        <f>SUM(ABO9:ABO23)</f>
        <v>218</v>
      </c>
      <c r="ABP8" s="42">
        <f>+ABO8/ABN8</f>
        <v>0.50580046403712298</v>
      </c>
      <c r="ABQ8" s="43">
        <f>SUM(ABQ9:ABQ23)</f>
        <v>238</v>
      </c>
      <c r="ABR8" s="41">
        <f>SUM(ABR9:ABR23)</f>
        <v>218</v>
      </c>
      <c r="ABS8" s="44">
        <f>+ABR8/ABQ8</f>
        <v>0.91596638655462181</v>
      </c>
      <c r="ABT8" s="43">
        <f>SUM(ABT9:ABT23)</f>
        <v>193</v>
      </c>
      <c r="ABU8" s="41">
        <f>SUM(ABU9:ABU23)</f>
        <v>0</v>
      </c>
      <c r="ABV8" s="45">
        <f>+ABU8/ABT8</f>
        <v>0</v>
      </c>
      <c r="ABW8" s="67">
        <f>SUM(ABW9:ABW23)</f>
        <v>454</v>
      </c>
      <c r="ABX8" s="41">
        <f>SUM(ABX9:ABX23)</f>
        <v>406</v>
      </c>
      <c r="ABY8" s="42">
        <f>+ABX8/ABW8</f>
        <v>0.89427312775330392</v>
      </c>
      <c r="ABZ8" s="43">
        <f>SUM(ABZ9:ABZ23)</f>
        <v>238</v>
      </c>
      <c r="ACA8" s="41">
        <f>SUM(ACA9:ACA23)</f>
        <v>218</v>
      </c>
      <c r="ACB8" s="44">
        <f>+ACA8/ABZ8</f>
        <v>0.91596638655462181</v>
      </c>
      <c r="ACC8" s="43">
        <f>SUM(ACC9:ACC23)</f>
        <v>216</v>
      </c>
      <c r="ACD8" s="41">
        <f>SUM(ACD9:ACD23)</f>
        <v>188</v>
      </c>
      <c r="ACE8" s="45">
        <f>+ACD8/ACC8</f>
        <v>0.87037037037037035</v>
      </c>
      <c r="ACF8" s="67">
        <f>SUM(ACF9:ACF23)</f>
        <v>517</v>
      </c>
      <c r="ACG8" s="41">
        <f>SUM(ACG9:ACG23)</f>
        <v>481</v>
      </c>
      <c r="ACH8" s="42">
        <f>+ACG8/ACF8</f>
        <v>0.93036750483558994</v>
      </c>
      <c r="ACI8" s="43">
        <f>SUM(ACI9:ACI23)</f>
        <v>260</v>
      </c>
      <c r="ACJ8" s="41">
        <f>SUM(ACJ9:ACJ23)</f>
        <v>244</v>
      </c>
      <c r="ACK8" s="44">
        <f>+ACJ8/ACI8</f>
        <v>0.93846153846153846</v>
      </c>
      <c r="ACL8" s="43">
        <f>SUM(ACL9:ACL23)</f>
        <v>257</v>
      </c>
      <c r="ACM8" s="41">
        <f>SUM(ACM9:ACM23)</f>
        <v>237</v>
      </c>
      <c r="ACN8" s="45">
        <f>+ACM8/ACL8</f>
        <v>0.9221789883268483</v>
      </c>
      <c r="ACO8" s="67">
        <f>SUM(ACO9:ACO23)</f>
        <v>538</v>
      </c>
      <c r="ACP8" s="41">
        <f>SUM(ACP9:ACP23)</f>
        <v>485</v>
      </c>
      <c r="ACQ8" s="42">
        <f>+ACP8/ACO8</f>
        <v>0.9014869888475836</v>
      </c>
      <c r="ACR8" s="43">
        <f>SUM(ACR9:ACR23)</f>
        <v>272</v>
      </c>
      <c r="ACS8" s="41">
        <f>SUM(ACS9:ACS23)</f>
        <v>255</v>
      </c>
      <c r="ACT8" s="44">
        <f>+ACS8/ACR8</f>
        <v>0.9375</v>
      </c>
      <c r="ACU8" s="43">
        <f>SUM(ACU9:ACU23)</f>
        <v>266</v>
      </c>
      <c r="ACV8" s="41">
        <f>SUM(ACV9:ACV23)</f>
        <v>230</v>
      </c>
      <c r="ACW8" s="45">
        <f>+ACV8/ACU8</f>
        <v>0.86466165413533835</v>
      </c>
      <c r="ACX8" s="67">
        <f>SUM(ACX9:ACX23)</f>
        <v>554</v>
      </c>
      <c r="ACY8" s="41">
        <f>SUM(ACY9:ACY23)</f>
        <v>507</v>
      </c>
      <c r="ACZ8" s="42">
        <f>+ACY8/ACX8</f>
        <v>0.91516245487364623</v>
      </c>
      <c r="ADA8" s="43">
        <f>SUM(ADA9:ADA23)</f>
        <v>274</v>
      </c>
      <c r="ADB8" s="41">
        <f>SUM(ADB9:ADB23)</f>
        <v>249</v>
      </c>
      <c r="ADC8" s="44">
        <f>+ADB8/ADA8</f>
        <v>0.90875912408759119</v>
      </c>
      <c r="ADD8" s="43">
        <f>SUM(ADD9:ADD23)</f>
        <v>280</v>
      </c>
      <c r="ADE8" s="41">
        <f>SUM(ADE9:ADE23)</f>
        <v>258</v>
      </c>
      <c r="ADF8" s="45">
        <f>+ADE8/ADD8</f>
        <v>0.92142857142857137</v>
      </c>
      <c r="ADG8" s="67">
        <f>SUM(ADG9:ADG23)</f>
        <v>570</v>
      </c>
      <c r="ADH8" s="41">
        <f>SUM(ADH9:ADH23)</f>
        <v>514</v>
      </c>
      <c r="ADI8" s="42">
        <f>+ADH8/ADG8</f>
        <v>0.90175438596491231</v>
      </c>
      <c r="ADJ8" s="43">
        <f>SUM(ADJ9:ADJ23)</f>
        <v>268</v>
      </c>
      <c r="ADK8" s="41">
        <f>SUM(ADK9:ADK23)</f>
        <v>234</v>
      </c>
      <c r="ADL8" s="44">
        <f>+ADK8/ADJ8</f>
        <v>0.87313432835820892</v>
      </c>
      <c r="ADM8" s="43">
        <f>SUM(ADM9:ADM23)</f>
        <v>302</v>
      </c>
      <c r="ADN8" s="41">
        <f>SUM(ADN9:ADN23)</f>
        <v>280</v>
      </c>
      <c r="ADO8" s="45">
        <f>+ADN8/ADM8</f>
        <v>0.92715231788079466</v>
      </c>
      <c r="ADP8" s="67">
        <f>SUM(ADP9:ADP23)</f>
        <v>603</v>
      </c>
      <c r="ADQ8" s="41">
        <f>SUM(ADQ9:ADQ23)</f>
        <v>539</v>
      </c>
      <c r="ADR8" s="42">
        <f>+ADQ8/ADP8</f>
        <v>0.89386401326699838</v>
      </c>
      <c r="ADS8" s="43">
        <f>SUM(ADS9:ADS23)</f>
        <v>296</v>
      </c>
      <c r="ADT8" s="41">
        <f>SUM(ADT9:ADT23)</f>
        <v>273</v>
      </c>
      <c r="ADU8" s="44">
        <f>+ADT8/ADS8</f>
        <v>0.92229729729729726</v>
      </c>
      <c r="ADV8" s="43">
        <f>SUM(ADV9:ADV23)</f>
        <v>307</v>
      </c>
      <c r="ADW8" s="41">
        <f>SUM(ADW9:ADW23)</f>
        <v>266</v>
      </c>
      <c r="ADX8" s="45">
        <f>+ADW8/ADV8</f>
        <v>0.86644951140065152</v>
      </c>
      <c r="ADY8" s="67">
        <f>SUM(ADY9:ADY23)</f>
        <v>625</v>
      </c>
      <c r="ADZ8" s="41">
        <f>SUM(ADZ9:ADZ23)</f>
        <v>568</v>
      </c>
      <c r="AEA8" s="42">
        <f>+ADZ8/ADY8</f>
        <v>0.90880000000000005</v>
      </c>
      <c r="AEB8" s="43">
        <f>SUM(AEB9:AEB23)</f>
        <v>313</v>
      </c>
      <c r="AEC8" s="41">
        <f>SUM(AEC9:AEC23)</f>
        <v>288</v>
      </c>
      <c r="AED8" s="44">
        <f>+AEC8/AEB8</f>
        <v>0.92012779552715651</v>
      </c>
      <c r="AEE8" s="43">
        <f>SUM(AEE9:AEE23)</f>
        <v>312</v>
      </c>
      <c r="AEF8" s="41">
        <f>SUM(AEF9:AEF23)</f>
        <v>280</v>
      </c>
      <c r="AEG8" s="45">
        <f>+AEF8/AEE8</f>
        <v>0.89743589743589747</v>
      </c>
      <c r="AEH8" s="67">
        <f>SUM(AEH9:AEH23)</f>
        <v>597</v>
      </c>
      <c r="AEI8" s="41">
        <f>SUM(AEI9:AEI23)</f>
        <v>535</v>
      </c>
      <c r="AEJ8" s="42">
        <f>+AEI8/AEH8</f>
        <v>0.89614740368509216</v>
      </c>
      <c r="AEK8" s="43">
        <f>SUM(AEK9:AEK23)</f>
        <v>286</v>
      </c>
      <c r="AEL8" s="41">
        <f>SUM(AEL9:AEL23)</f>
        <v>262</v>
      </c>
      <c r="AEM8" s="44">
        <f>+AEL8/AEK8</f>
        <v>0.91608391608391604</v>
      </c>
      <c r="AEN8" s="43">
        <f>SUM(AEN9:AEN23)</f>
        <v>311</v>
      </c>
      <c r="AEO8" s="41">
        <f>SUM(AEO9:AEO23)</f>
        <v>273</v>
      </c>
      <c r="AEP8" s="45">
        <f>+AEO8/AEN8</f>
        <v>0.87781350482315113</v>
      </c>
      <c r="AEQ8" s="67">
        <f>SUM(AEQ9:AEQ23)</f>
        <v>626</v>
      </c>
      <c r="AER8" s="41">
        <f>SUM(AER9:AER23)</f>
        <v>452</v>
      </c>
      <c r="AES8" s="42">
        <f>+AER8/AEQ8</f>
        <v>0.72204472843450485</v>
      </c>
      <c r="AET8" s="43">
        <f>SUM(AET9:AET23)</f>
        <v>311</v>
      </c>
      <c r="AEU8" s="41">
        <f>SUM(AEU9:AEU23)</f>
        <v>207</v>
      </c>
      <c r="AEV8" s="44">
        <f>+AEU8/AET8</f>
        <v>0.66559485530546625</v>
      </c>
      <c r="AEW8" s="43">
        <f>SUM(AEW9:AEW23)</f>
        <v>315</v>
      </c>
      <c r="AEX8" s="41">
        <f>SUM(AEX9:AEX23)</f>
        <v>245</v>
      </c>
      <c r="AEY8" s="45">
        <f>+AEX8/AEW8</f>
        <v>0.77777777777777779</v>
      </c>
      <c r="AEZ8" s="67">
        <f>SUM(AEZ9:AEZ23)</f>
        <v>686</v>
      </c>
      <c r="AFA8" s="41">
        <f>SUM(AFA9:AFA23)</f>
        <v>617</v>
      </c>
      <c r="AFB8" s="42">
        <f>+AFA8/AEZ8</f>
        <v>0.8994169096209913</v>
      </c>
      <c r="AFC8" s="43">
        <f>SUM(AFC9:AFC23)</f>
        <v>338</v>
      </c>
      <c r="AFD8" s="41">
        <f>SUM(AFD9:AFD23)</f>
        <v>295</v>
      </c>
      <c r="AFE8" s="44">
        <f>+AFD8/AFC8</f>
        <v>0.87278106508875741</v>
      </c>
      <c r="AFF8" s="43">
        <f>SUM(AFF9:AFF23)</f>
        <v>348</v>
      </c>
      <c r="AFG8" s="41">
        <f>SUM(AFG9:AFG23)</f>
        <v>322</v>
      </c>
      <c r="AFH8" s="45">
        <f>+AFG8/AFF8</f>
        <v>0.92528735632183912</v>
      </c>
      <c r="AFI8" s="67">
        <f>SUM(AFI9:AFI23)</f>
        <v>638</v>
      </c>
      <c r="AFJ8" s="41">
        <f>SUM(AFJ9:AFJ23)</f>
        <v>286</v>
      </c>
      <c r="AFK8" s="42">
        <f>+AFJ8/AFI8</f>
        <v>0.44827586206896552</v>
      </c>
      <c r="AFL8" s="43">
        <f>SUM(AFL9:AFL23)</f>
        <v>323</v>
      </c>
      <c r="AFM8" s="41">
        <f>SUM(AFM9:AFM23)</f>
        <v>286</v>
      </c>
      <c r="AFN8" s="44">
        <f>+AFM8/AFL8</f>
        <v>0.88544891640866874</v>
      </c>
      <c r="AFO8" s="43">
        <f>SUM(AFO9:AFO23)</f>
        <v>315</v>
      </c>
      <c r="AFP8" s="41">
        <f>SUM(AFP9:AFP23)</f>
        <v>0</v>
      </c>
      <c r="AFQ8" s="45">
        <f>+AFP8/AFO8</f>
        <v>0</v>
      </c>
      <c r="AFR8" s="67">
        <f>SUM(AFR9:AFR23)</f>
        <v>642</v>
      </c>
      <c r="AFS8" s="41">
        <f>SUM(AFS9:AFS23)</f>
        <v>582</v>
      </c>
      <c r="AFT8" s="42">
        <f>+AFS8/AFR8</f>
        <v>0.90654205607476634</v>
      </c>
      <c r="AFU8" s="43">
        <f>SUM(AFU9:AFU23)</f>
        <v>323</v>
      </c>
      <c r="AFV8" s="41">
        <f>SUM(AFV9:AFV23)</f>
        <v>286</v>
      </c>
      <c r="AFW8" s="44">
        <f>+AFV8/AFU8</f>
        <v>0.88544891640866874</v>
      </c>
      <c r="AFX8" s="43">
        <f>SUM(AFX9:AFX23)</f>
        <v>319</v>
      </c>
      <c r="AFY8" s="41">
        <f>SUM(AFY9:AFY23)</f>
        <v>296</v>
      </c>
      <c r="AFZ8" s="45">
        <f>+AFY8/AFX8</f>
        <v>0.92789968652037613</v>
      </c>
      <c r="AGA8" s="67">
        <f>SUM(AGA9:AGA23)</f>
        <v>623</v>
      </c>
      <c r="AGB8" s="41">
        <f>SUM(AGB9:AGB23)</f>
        <v>567</v>
      </c>
      <c r="AGC8" s="42">
        <f>+AGB8/AGA8</f>
        <v>0.9101123595505618</v>
      </c>
      <c r="AGD8" s="43">
        <f>SUM(AGD9:AGD23)</f>
        <v>313</v>
      </c>
      <c r="AGE8" s="41">
        <f>SUM(AGE9:AGE23)</f>
        <v>290</v>
      </c>
      <c r="AGF8" s="44">
        <f>+AGE8/AGD8</f>
        <v>0.92651757188498407</v>
      </c>
      <c r="AGG8" s="43">
        <f>SUM(AGG9:AGG23)</f>
        <v>310</v>
      </c>
      <c r="AGH8" s="41">
        <f>SUM(AGH9:AGH23)</f>
        <v>277</v>
      </c>
      <c r="AGI8" s="45">
        <f>+AGH8/AGG8</f>
        <v>0.8935483870967742</v>
      </c>
      <c r="AGJ8" s="67">
        <f>SUM(AGJ9:AGJ23)</f>
        <v>553</v>
      </c>
      <c r="AGK8" s="41">
        <f>SUM(AGK9:AGK23)</f>
        <v>551</v>
      </c>
      <c r="AGL8" s="42">
        <f>+AGK8/AGJ8</f>
        <v>0.9963833634719711</v>
      </c>
      <c r="AGM8" s="43">
        <f>SUM(AGM9:AGM23)</f>
        <v>305</v>
      </c>
      <c r="AGN8" s="41">
        <f>SUM(AGN9:AGN23)</f>
        <v>262</v>
      </c>
      <c r="AGO8" s="44">
        <f>+AGN8/AGM8</f>
        <v>0.85901639344262293</v>
      </c>
      <c r="AGP8" s="43">
        <f>SUM(AGP9:AGP23)</f>
        <v>248</v>
      </c>
      <c r="AGQ8" s="41">
        <f>SUM(AGQ9:AGQ23)</f>
        <v>289</v>
      </c>
      <c r="AGR8" s="45">
        <f>+AGQ8/AGP8</f>
        <v>1.1653225806451613</v>
      </c>
      <c r="AGS8" s="67">
        <f>SUM(AGS9:AGS23)</f>
        <v>666</v>
      </c>
      <c r="AGT8" s="41">
        <f>SUM(AGT9:AGT23)</f>
        <v>558</v>
      </c>
      <c r="AGU8" s="42">
        <f>+AGT8/AGS8</f>
        <v>0.83783783783783783</v>
      </c>
      <c r="AGV8" s="43">
        <f>SUM(AGV9:AGV23)</f>
        <v>316</v>
      </c>
      <c r="AGW8" s="41">
        <f>SUM(AGW9:AGW23)</f>
        <v>253</v>
      </c>
      <c r="AGX8" s="44">
        <f>+AGW8/AGV8</f>
        <v>0.80063291139240511</v>
      </c>
      <c r="AGY8" s="43">
        <f>SUM(AGY9:AGY23)</f>
        <v>350</v>
      </c>
      <c r="AGZ8" s="41">
        <f>SUM(AGZ9:AGZ23)</f>
        <v>305</v>
      </c>
      <c r="AHA8" s="45">
        <f>+AGZ8/AGY8</f>
        <v>0.87142857142857144</v>
      </c>
      <c r="AHB8" s="67">
        <f>SUM(AHB9:AHB23)</f>
        <v>686</v>
      </c>
      <c r="AHC8" s="41">
        <f>SUM(AHC9:AHC23)</f>
        <v>619</v>
      </c>
      <c r="AHD8" s="42">
        <f>+AHC8/AHB8</f>
        <v>0.90233236151603502</v>
      </c>
      <c r="AHE8" s="43">
        <f>SUM(AHE9:AHE23)</f>
        <v>309</v>
      </c>
      <c r="AHF8" s="41">
        <f>SUM(AHF9:AHF23)</f>
        <v>284</v>
      </c>
      <c r="AHG8" s="44">
        <f>+AHF8/AHE8</f>
        <v>0.91909385113268605</v>
      </c>
      <c r="AHH8" s="43">
        <f>SUM(AHH9:AHH23)</f>
        <v>377</v>
      </c>
      <c r="AHI8" s="41">
        <f>SUM(AHI9:AHI23)</f>
        <v>335</v>
      </c>
      <c r="AHJ8" s="45">
        <f>+AHI8/AHH8</f>
        <v>0.8885941644562334</v>
      </c>
      <c r="AHK8" s="67">
        <f>SUM(AHK9:AHK23)</f>
        <v>697</v>
      </c>
      <c r="AHL8" s="41">
        <f>SUM(AHL9:AHL23)</f>
        <v>651</v>
      </c>
      <c r="AHM8" s="42">
        <f>+AHL8/AHK8</f>
        <v>0.93400286944045907</v>
      </c>
      <c r="AHN8" s="43">
        <f>SUM(AHN9:AHN23)</f>
        <v>333</v>
      </c>
      <c r="AHO8" s="41">
        <f>SUM(AHO9:AHO23)</f>
        <v>307</v>
      </c>
      <c r="AHP8" s="44">
        <f>+AHO8/AHN8</f>
        <v>0.92192192192192191</v>
      </c>
      <c r="AHQ8" s="43">
        <f>SUM(AHQ9:AHQ23)</f>
        <v>364</v>
      </c>
      <c r="AHR8" s="41">
        <f>SUM(AHR9:AHR23)</f>
        <v>344</v>
      </c>
      <c r="AHS8" s="45">
        <f>+AHR8/AHQ8</f>
        <v>0.94505494505494503</v>
      </c>
      <c r="AHT8" s="67">
        <f>SUM(AHT9:AHT23)</f>
        <v>697</v>
      </c>
      <c r="AHU8" s="41">
        <f>SUM(AHU9:AHU23)</f>
        <v>623</v>
      </c>
      <c r="AHV8" s="42">
        <f>+AHU8/AHT8</f>
        <v>0.89383070301291245</v>
      </c>
      <c r="AHW8" s="43">
        <f>SUM(AHW9:AHW23)</f>
        <v>322</v>
      </c>
      <c r="AHX8" s="41">
        <f>SUM(AHX9:AHX23)</f>
        <v>279</v>
      </c>
      <c r="AHY8" s="44">
        <f>+AHX8/AHW8</f>
        <v>0.86645962732919257</v>
      </c>
      <c r="AHZ8" s="43">
        <f>SUM(AHZ9:AHZ23)</f>
        <v>375</v>
      </c>
      <c r="AIA8" s="41">
        <f>SUM(AIA9:AIA23)</f>
        <v>344</v>
      </c>
      <c r="AIB8" s="45">
        <f>+AIA8/AHZ8</f>
        <v>0.91733333333333333</v>
      </c>
      <c r="AIC8" s="67">
        <f>SUM(AIC9:AIC23)</f>
        <v>685</v>
      </c>
      <c r="AID8" s="41">
        <f>SUM(AID9:AID23)</f>
        <v>618</v>
      </c>
      <c r="AIE8" s="42">
        <f>+AID8/AIC8</f>
        <v>0.90218978102189784</v>
      </c>
      <c r="AIF8" s="43">
        <f>SUM(AIF9:AIF23)</f>
        <v>318</v>
      </c>
      <c r="AIG8" s="41">
        <f>SUM(AIG9:AIG23)</f>
        <v>287</v>
      </c>
      <c r="AIH8" s="44">
        <f>+AIG8/AIF8</f>
        <v>0.90251572327044027</v>
      </c>
      <c r="AII8" s="43">
        <f>SUM(AII9:AII23)</f>
        <v>367</v>
      </c>
      <c r="AIJ8" s="41">
        <f>SUM(AIJ9:AIJ23)</f>
        <v>331</v>
      </c>
      <c r="AIK8" s="45">
        <f>+AIJ8/AII8</f>
        <v>0.90190735694822888</v>
      </c>
      <c r="AIL8" s="67">
        <f>SUM(AIL9:AIL23)</f>
        <v>955</v>
      </c>
      <c r="AIM8" s="41">
        <f>SUM(AIM9:AIM23)</f>
        <v>862</v>
      </c>
      <c r="AIN8" s="42">
        <f>+AIM8/AIL8</f>
        <v>0.90261780104712042</v>
      </c>
      <c r="AIO8" s="43">
        <f>SUM(AIO9:AIO23)</f>
        <v>317</v>
      </c>
      <c r="AIP8" s="41">
        <f>SUM(AIP9:AIP23)</f>
        <v>294</v>
      </c>
      <c r="AIQ8" s="44">
        <f>+AIP8/AIO8</f>
        <v>0.9274447949526814</v>
      </c>
      <c r="AIR8" s="43">
        <f>SUM(AIR9:AIR23)</f>
        <v>638</v>
      </c>
      <c r="AIS8" s="41">
        <f>SUM(AIS9:AIS23)</f>
        <v>568</v>
      </c>
      <c r="AIT8" s="45">
        <f>+AIS8/AIR8</f>
        <v>0.89028213166144199</v>
      </c>
      <c r="AIU8" s="67">
        <f>SUM(AIU9:AIU23)</f>
        <v>663</v>
      </c>
      <c r="AIV8" s="41">
        <f>SUM(AIV9:AIV23)</f>
        <v>605</v>
      </c>
      <c r="AIW8" s="42">
        <f>+AIV8/AIU8</f>
        <v>0.91251885369532426</v>
      </c>
      <c r="AIX8" s="43">
        <f>SUM(AIX9:AIX23)</f>
        <v>316</v>
      </c>
      <c r="AIY8" s="41">
        <f>SUM(AIY9:AIY23)</f>
        <v>296</v>
      </c>
      <c r="AIZ8" s="44">
        <f>+AIY8/AIX8</f>
        <v>0.93670886075949367</v>
      </c>
      <c r="AJA8" s="43">
        <f>SUM(AJA9:AJA23)</f>
        <v>347</v>
      </c>
      <c r="AJB8" s="41">
        <f>SUM(AJB9:AJB23)</f>
        <v>309</v>
      </c>
      <c r="AJC8" s="45">
        <f>+AJB8/AJA8</f>
        <v>0.89048991354466855</v>
      </c>
      <c r="AJD8" s="67">
        <f>SUM(AJD9:AJD23)</f>
        <v>690</v>
      </c>
      <c r="AJE8" s="41">
        <f>SUM(AJE9:AJE23)</f>
        <v>628</v>
      </c>
      <c r="AJF8" s="42">
        <f>+AJE8/AJD8</f>
        <v>0.91014492753623188</v>
      </c>
      <c r="AJG8" s="43">
        <f>SUM(AJG9:AJG23)</f>
        <v>348</v>
      </c>
      <c r="AJH8" s="41">
        <f>SUM(AJH9:AJH23)</f>
        <v>314</v>
      </c>
      <c r="AJI8" s="44">
        <f>+AJH8/AJG8</f>
        <v>0.9022988505747126</v>
      </c>
      <c r="AJJ8" s="43">
        <f>SUM(AJJ9:AJJ23)</f>
        <v>342</v>
      </c>
      <c r="AJK8" s="41">
        <f>SUM(AJK9:AJK23)</f>
        <v>314</v>
      </c>
      <c r="AJL8" s="45">
        <f>+AJK8/AJJ8</f>
        <v>0.91812865497076024</v>
      </c>
      <c r="AJM8" s="67">
        <f>SUM(AJM9:AJM23)</f>
        <v>670</v>
      </c>
      <c r="AJN8" s="41">
        <f>SUM(AJN9:AJN23)</f>
        <v>626</v>
      </c>
      <c r="AJO8" s="42">
        <f>+AJN8/AJM8</f>
        <v>0.93432835820895521</v>
      </c>
      <c r="AJP8" s="43">
        <f>SUM(AJP9:AJP23)</f>
        <v>337</v>
      </c>
      <c r="AJQ8" s="41">
        <f>SUM(AJQ9:AJQ23)</f>
        <v>307</v>
      </c>
      <c r="AJR8" s="44">
        <f>+AJQ8/AJP8</f>
        <v>0.91097922848664692</v>
      </c>
      <c r="AJS8" s="43">
        <f>SUM(AJS9:AJS23)</f>
        <v>333</v>
      </c>
      <c r="AJT8" s="41">
        <f>SUM(AJT9:AJT23)</f>
        <v>319</v>
      </c>
      <c r="AJU8" s="45">
        <f>+AJT8/AJS8</f>
        <v>0.95795795795795791</v>
      </c>
      <c r="AJV8" s="67">
        <f>SUM(AJV9:AJV23)</f>
        <v>668</v>
      </c>
      <c r="AJW8" s="41">
        <f>SUM(AJW9:AJW23)</f>
        <v>614</v>
      </c>
      <c r="AJX8" s="42">
        <f>+AJW8/AJV8</f>
        <v>0.91916167664670656</v>
      </c>
      <c r="AJY8" s="43">
        <f>SUM(AJY9:AJY23)</f>
        <v>344</v>
      </c>
      <c r="AJZ8" s="41">
        <f>SUM(AJZ9:AJZ23)</f>
        <v>323</v>
      </c>
      <c r="AKA8" s="44">
        <f>+AJZ8/AJY8</f>
        <v>0.93895348837209303</v>
      </c>
      <c r="AKB8" s="43">
        <f>SUM(AKB9:AKB23)</f>
        <v>324</v>
      </c>
      <c r="AKC8" s="41">
        <f>SUM(AKC9:AKC23)</f>
        <v>291</v>
      </c>
      <c r="AKD8" s="45">
        <f>+AKC8/AKB8</f>
        <v>0.89814814814814814</v>
      </c>
      <c r="AKE8" s="67">
        <f>SUM(AKE9:AKE23)</f>
        <v>662</v>
      </c>
      <c r="AKF8" s="41">
        <f>SUM(AKF9:AKF23)</f>
        <v>611</v>
      </c>
      <c r="AKG8" s="42">
        <f>+AKF8/AKE8</f>
        <v>0.92296072507552873</v>
      </c>
      <c r="AKH8" s="43">
        <f>SUM(AKH9:AKH23)</f>
        <v>341</v>
      </c>
      <c r="AKI8" s="41">
        <f>SUM(AKI9:AKI23)</f>
        <v>312</v>
      </c>
      <c r="AKJ8" s="44">
        <f>+AKI8/AKH8</f>
        <v>0.91495601173020524</v>
      </c>
      <c r="AKK8" s="43">
        <f>SUM(AKK9:AKK23)</f>
        <v>321</v>
      </c>
      <c r="AKL8" s="41">
        <f>SUM(AKL9:AKL23)</f>
        <v>299</v>
      </c>
      <c r="AKM8" s="45">
        <f>+AKL8/AKK8</f>
        <v>0.93146417445482865</v>
      </c>
      <c r="AKN8" s="67">
        <f>SUM(AKN9:AKN23)</f>
        <v>664</v>
      </c>
      <c r="AKO8" s="41">
        <f>SUM(AKO9:AKO23)</f>
        <v>621</v>
      </c>
      <c r="AKP8" s="42">
        <f>+AKO8/AKN8</f>
        <v>0.93524096385542166</v>
      </c>
      <c r="AKQ8" s="43">
        <f>SUM(AKQ9:AKQ23)</f>
        <v>342</v>
      </c>
      <c r="AKR8" s="41">
        <f>SUM(AKR9:AKR23)</f>
        <v>315</v>
      </c>
      <c r="AKS8" s="44">
        <f>+AKR8/AKQ8</f>
        <v>0.92105263157894735</v>
      </c>
      <c r="AKT8" s="43">
        <f>SUM(AKT9:AKT23)</f>
        <v>322</v>
      </c>
      <c r="AKU8" s="41">
        <f>SUM(AKU9:AKU23)</f>
        <v>306</v>
      </c>
      <c r="AKV8" s="45">
        <f>+AKU8/AKT8</f>
        <v>0.9503105590062112</v>
      </c>
      <c r="AKW8" s="67">
        <f>SUM(AKW9:AKW23)</f>
        <v>648</v>
      </c>
      <c r="AKX8" s="41">
        <f>SUM(AKX9:AKX23)</f>
        <v>605</v>
      </c>
      <c r="AKY8" s="42">
        <f>+AKX8/AKW8</f>
        <v>0.93364197530864201</v>
      </c>
      <c r="AKZ8" s="43">
        <f>SUM(AKZ9:AKZ23)</f>
        <v>335</v>
      </c>
      <c r="ALA8" s="41">
        <f>SUM(ALA9:ALA23)</f>
        <v>305</v>
      </c>
      <c r="ALB8" s="44">
        <f>+ALA8/AKZ8</f>
        <v>0.91044776119402981</v>
      </c>
      <c r="ALC8" s="43">
        <f>SUM(ALC9:ALC23)</f>
        <v>313</v>
      </c>
      <c r="ALD8" s="41">
        <f>SUM(ALD9:ALD23)</f>
        <v>300</v>
      </c>
      <c r="ALE8" s="45">
        <f>+ALD8/ALC8</f>
        <v>0.95846645367412142</v>
      </c>
      <c r="ALF8" s="67">
        <f>SUM(ALF9:ALF23)</f>
        <v>619</v>
      </c>
      <c r="ALG8" s="41">
        <f>SUM(ALG9:ALG23)</f>
        <v>591</v>
      </c>
      <c r="ALH8" s="42">
        <f>+ALG8/ALF8</f>
        <v>0.95476575121163165</v>
      </c>
      <c r="ALI8" s="43">
        <f>SUM(ALI9:ALI23)</f>
        <v>312</v>
      </c>
      <c r="ALJ8" s="41">
        <f>SUM(ALJ9:ALJ23)</f>
        <v>297</v>
      </c>
      <c r="ALK8" s="44">
        <f>+ALJ8/ALI8</f>
        <v>0.95192307692307687</v>
      </c>
      <c r="ALL8" s="43">
        <f>SUM(ALL9:ALL23)</f>
        <v>307</v>
      </c>
      <c r="ALM8" s="41">
        <f>SUM(ALM9:ALM23)</f>
        <v>294</v>
      </c>
      <c r="ALN8" s="45">
        <f>+ALM8/ALL8</f>
        <v>0.95765472312703581</v>
      </c>
      <c r="ALO8" s="67">
        <f>SUM(ALO9:ALO23)</f>
        <v>615</v>
      </c>
      <c r="ALP8" s="41">
        <f>SUM(ALP9:ALP23)</f>
        <v>576</v>
      </c>
      <c r="ALQ8" s="42">
        <f>+ALP8/ALO8</f>
        <v>0.93658536585365859</v>
      </c>
      <c r="ALR8" s="43">
        <f>SUM(ALR9:ALR23)</f>
        <v>303</v>
      </c>
      <c r="ALS8" s="41">
        <f>SUM(ALS9:ALS23)</f>
        <v>281</v>
      </c>
      <c r="ALT8" s="44">
        <f>+ALS8/ALR8</f>
        <v>0.9273927392739274</v>
      </c>
      <c r="ALU8" s="43">
        <f>SUM(ALU9:ALU23)</f>
        <v>312</v>
      </c>
      <c r="ALV8" s="41">
        <f>SUM(ALV9:ALV23)</f>
        <v>295</v>
      </c>
      <c r="ALW8" s="45">
        <f>+ALV8/ALU8</f>
        <v>0.94551282051282048</v>
      </c>
      <c r="ALX8" s="67">
        <f>SUM(ALX9:ALX23)</f>
        <v>621</v>
      </c>
      <c r="ALY8" s="41">
        <f>SUM(ALY9:ALY23)</f>
        <v>591</v>
      </c>
      <c r="ALZ8" s="42">
        <f>+ALY8/ALX8</f>
        <v>0.95169082125603865</v>
      </c>
      <c r="AMA8" s="43">
        <f>SUM(AMA9:AMA23)</f>
        <v>305</v>
      </c>
      <c r="AMB8" s="41">
        <f>SUM(AMB9:AMB23)</f>
        <v>288</v>
      </c>
      <c r="AMC8" s="44">
        <f>+AMB8/AMA8</f>
        <v>0.94426229508196724</v>
      </c>
      <c r="AMD8" s="43">
        <f>SUM(AMD9:AMD23)</f>
        <v>316</v>
      </c>
      <c r="AME8" s="41">
        <f>SUM(AME9:AME23)</f>
        <v>303</v>
      </c>
      <c r="AMF8" s="45">
        <f>+AME8/AMD8</f>
        <v>0.95886075949367089</v>
      </c>
      <c r="AMG8" s="67">
        <f>SUM(AMG9:AMG23)</f>
        <v>612</v>
      </c>
      <c r="AMH8" s="41">
        <f>SUM(AMH9:AMH23)</f>
        <v>580</v>
      </c>
      <c r="AMI8" s="42">
        <f>+AMH8/AMG8</f>
        <v>0.94771241830065356</v>
      </c>
      <c r="AMJ8" s="43">
        <f>SUM(AMJ9:AMJ23)</f>
        <v>307</v>
      </c>
      <c r="AMK8" s="41">
        <f>SUM(AMK9:AMK23)</f>
        <v>284</v>
      </c>
      <c r="AML8" s="44">
        <f>+AMK8/AMJ8</f>
        <v>0.92508143322475567</v>
      </c>
      <c r="AMM8" s="43">
        <f>SUM(AMM9:AMM23)</f>
        <v>305</v>
      </c>
      <c r="AMN8" s="41">
        <f>SUM(AMN9:AMN23)</f>
        <v>296</v>
      </c>
      <c r="AMO8" s="45">
        <f>+AMN8/AMM8</f>
        <v>0.97049180327868856</v>
      </c>
      <c r="AMP8" s="67">
        <f>SUM(AMP9:AMP23)</f>
        <v>593</v>
      </c>
      <c r="AMQ8" s="41">
        <f>SUM(AMQ9:AMQ23)</f>
        <v>281</v>
      </c>
      <c r="AMR8" s="42">
        <f>+AMQ8/AMP8</f>
        <v>0.47386172006745364</v>
      </c>
      <c r="AMS8" s="43">
        <f>SUM(AMS9:AMS23)</f>
        <v>300</v>
      </c>
      <c r="AMT8" s="41">
        <f>SUM(AMT9:AMT23)</f>
        <v>252</v>
      </c>
      <c r="AMU8" s="44">
        <f>+AMT8/AMS8</f>
        <v>0.84</v>
      </c>
      <c r="AMV8" s="43">
        <f>SUM(AMV9:AMV23)</f>
        <v>293</v>
      </c>
      <c r="AMW8" s="41">
        <f>SUM(AMW9:AMW23)</f>
        <v>29</v>
      </c>
      <c r="AMX8" s="45">
        <f>+AMW8/AMV8</f>
        <v>9.8976109215017066E-2</v>
      </c>
      <c r="AMY8" s="67">
        <f>SUM(AMY9:AMY23)</f>
        <v>582</v>
      </c>
      <c r="AMZ8" s="41">
        <f>SUM(AMZ9:AMZ23)</f>
        <v>545</v>
      </c>
      <c r="ANA8" s="42">
        <f>+AMZ8/AMY8</f>
        <v>0.93642611683848798</v>
      </c>
      <c r="ANB8" s="43">
        <f>SUM(ANB9:ANB23)</f>
        <v>302</v>
      </c>
      <c r="ANC8" s="41">
        <f>SUM(ANC9:ANC23)</f>
        <v>284</v>
      </c>
      <c r="AND8" s="44">
        <f>+ANC8/ANB8</f>
        <v>0.94039735099337751</v>
      </c>
      <c r="ANE8" s="43">
        <f>SUM(ANE9:ANE23)</f>
        <v>280</v>
      </c>
      <c r="ANF8" s="41">
        <f>SUM(ANF9:ANF23)</f>
        <v>261</v>
      </c>
      <c r="ANG8" s="45">
        <f>+ANF8/ANE8</f>
        <v>0.93214285714285716</v>
      </c>
      <c r="ANH8" s="67">
        <f>SUM(ANH9:ANH23)</f>
        <v>578</v>
      </c>
      <c r="ANI8" s="41">
        <f>SUM(ANI9:ANI23)</f>
        <v>535</v>
      </c>
      <c r="ANJ8" s="42">
        <f>+ANI8/ANH8</f>
        <v>0.9256055363321799</v>
      </c>
      <c r="ANK8" s="43">
        <f>SUM(ANK9:ANK23)</f>
        <v>297</v>
      </c>
      <c r="ANL8" s="41">
        <f>SUM(ANL9:ANL23)</f>
        <v>268</v>
      </c>
      <c r="ANM8" s="44">
        <f>+ANL8/ANK8</f>
        <v>0.90235690235690236</v>
      </c>
      <c r="ANN8" s="43">
        <f>SUM(ANN9:ANN23)</f>
        <v>281</v>
      </c>
      <c r="ANO8" s="41">
        <f>SUM(ANO9:ANO23)</f>
        <v>267</v>
      </c>
      <c r="ANP8" s="45">
        <f>+ANO8/ANN8</f>
        <v>0.95017793594306055</v>
      </c>
      <c r="ANQ8" s="67">
        <f>SUM(ANQ9:ANQ23)</f>
        <v>578</v>
      </c>
      <c r="ANR8" s="41">
        <f>SUM(ANR9:ANR23)</f>
        <v>547</v>
      </c>
      <c r="ANS8" s="42">
        <f>+ANR8/ANQ8</f>
        <v>0.94636678200692037</v>
      </c>
      <c r="ANT8" s="43">
        <f>SUM(ANT9:ANT23)</f>
        <v>300</v>
      </c>
      <c r="ANU8" s="41">
        <f>SUM(ANU9:ANU23)</f>
        <v>282</v>
      </c>
      <c r="ANV8" s="44">
        <f>+ANU8/ANT8</f>
        <v>0.94</v>
      </c>
      <c r="ANW8" s="43">
        <f>SUM(ANW9:ANW23)</f>
        <v>278</v>
      </c>
      <c r="ANX8" s="41">
        <f>SUM(ANX9:ANX23)</f>
        <v>265</v>
      </c>
      <c r="ANY8" s="45">
        <f>+ANX8/ANW8</f>
        <v>0.9532374100719424</v>
      </c>
      <c r="ANZ8" s="67">
        <f>SUM(ANZ9:ANZ23)</f>
        <v>588</v>
      </c>
      <c r="AOA8" s="41">
        <f>SUM(AOA9:AOA23)</f>
        <v>556</v>
      </c>
      <c r="AOB8" s="42">
        <f>+AOA8/ANZ8</f>
        <v>0.94557823129251706</v>
      </c>
      <c r="AOC8" s="43">
        <f>SUM(AOC9:AOC23)</f>
        <v>314</v>
      </c>
      <c r="AOD8" s="41">
        <f>SUM(AOD9:AOD23)</f>
        <v>295</v>
      </c>
      <c r="AOE8" s="44">
        <f>+AOD8/AOC8</f>
        <v>0.93949044585987262</v>
      </c>
      <c r="AOF8" s="43">
        <f>SUM(AOF9:AOF23)</f>
        <v>274</v>
      </c>
      <c r="AOG8" s="41">
        <f>SUM(AOG9:AOG23)</f>
        <v>261</v>
      </c>
      <c r="AOH8" s="45">
        <f>+AOG8/AOF8</f>
        <v>0.95255474452554745</v>
      </c>
      <c r="AOI8" s="67">
        <f>SUM(AOI9:AOI23)</f>
        <v>583</v>
      </c>
      <c r="AOJ8" s="41">
        <f>SUM(AOJ9:AOJ23)</f>
        <v>553</v>
      </c>
      <c r="AOK8" s="42">
        <f>+AOJ8/AOI8</f>
        <v>0.94854202401372212</v>
      </c>
      <c r="AOL8" s="43">
        <f>SUM(AOL9:AOL23)</f>
        <v>316</v>
      </c>
      <c r="AOM8" s="41">
        <f>SUM(AOM9:AOM23)</f>
        <v>295</v>
      </c>
      <c r="AON8" s="44">
        <f>+AOM8/AOL8</f>
        <v>0.93354430379746833</v>
      </c>
      <c r="AOO8" s="43">
        <f>SUM(AOO9:AOO23)</f>
        <v>267</v>
      </c>
      <c r="AOP8" s="41">
        <f>SUM(AOP9:AOP23)</f>
        <v>258</v>
      </c>
      <c r="AOQ8" s="45">
        <f>+AOP8/AOO8</f>
        <v>0.9662921348314607</v>
      </c>
      <c r="AOR8" s="67">
        <f>SUM(AOR9:AOR23)</f>
        <v>516</v>
      </c>
      <c r="AOS8" s="41">
        <f>SUM(AOS9:AOS23)</f>
        <v>471</v>
      </c>
      <c r="AOT8" s="42">
        <f>+AOS8/AOR8</f>
        <v>0.91279069767441856</v>
      </c>
      <c r="AOU8" s="43">
        <f>SUM(AOU9:AOU23)</f>
        <v>271</v>
      </c>
      <c r="AOV8" s="41">
        <f>SUM(AOV9:AOV23)</f>
        <v>253</v>
      </c>
      <c r="AOW8" s="44">
        <f>+AOV8/AOU8</f>
        <v>0.93357933579335795</v>
      </c>
      <c r="AOX8" s="43">
        <f>SUM(AOX9:AOX23)</f>
        <v>245</v>
      </c>
      <c r="AOY8" s="41">
        <f>SUM(AOY9:AOY23)</f>
        <v>218</v>
      </c>
      <c r="AOZ8" s="45">
        <f>+AOY8/AOX8</f>
        <v>0.88979591836734695</v>
      </c>
      <c r="APA8" s="67">
        <f>SUM(APA9:APA23)</f>
        <v>512</v>
      </c>
      <c r="APB8" s="41">
        <f>SUM(APB9:APB23)</f>
        <v>480</v>
      </c>
      <c r="APC8" s="42">
        <f>+APB8/APA8</f>
        <v>0.9375</v>
      </c>
      <c r="APD8" s="43">
        <f>SUM(APD9:APD23)</f>
        <v>270</v>
      </c>
      <c r="APE8" s="41">
        <f>SUM(APE9:APE23)</f>
        <v>253</v>
      </c>
      <c r="APF8" s="44">
        <f>+APE8/APD8</f>
        <v>0.937037037037037</v>
      </c>
      <c r="APG8" s="43">
        <f>SUM(APG9:APG23)</f>
        <v>242</v>
      </c>
      <c r="APH8" s="41">
        <f>SUM(APH9:APH23)</f>
        <v>227</v>
      </c>
      <c r="API8" s="45">
        <f>+APH8/APG8</f>
        <v>0.93801652892561982</v>
      </c>
      <c r="APJ8" s="67">
        <f>SUM(APJ9:APJ23)</f>
        <v>499</v>
      </c>
      <c r="APK8" s="41">
        <f>SUM(APK9:APK23)</f>
        <v>476</v>
      </c>
      <c r="APL8" s="42">
        <f>+APK8/APJ8</f>
        <v>0.95390781563126248</v>
      </c>
      <c r="APM8" s="43">
        <f>SUM(APM9:APM23)</f>
        <v>262</v>
      </c>
      <c r="APN8" s="41">
        <f>SUM(APN9:APN23)</f>
        <v>248</v>
      </c>
      <c r="APO8" s="44">
        <f>+APN8/APM8</f>
        <v>0.94656488549618323</v>
      </c>
      <c r="APP8" s="43">
        <f>SUM(APP9:APP23)</f>
        <v>237</v>
      </c>
      <c r="APQ8" s="41">
        <f>SUM(APQ9:APQ23)</f>
        <v>228</v>
      </c>
      <c r="APR8" s="45">
        <f>+APQ8/APP8</f>
        <v>0.96202531645569622</v>
      </c>
      <c r="APS8" s="67">
        <f>SUM(APS9:APS23)</f>
        <v>482</v>
      </c>
      <c r="APT8" s="41">
        <f>SUM(APT9:APT23)</f>
        <v>428</v>
      </c>
      <c r="APU8" s="42">
        <f>+APT8/APS8</f>
        <v>0.88796680497925307</v>
      </c>
      <c r="APV8" s="43">
        <f>SUM(APV9:APV23)</f>
        <v>256</v>
      </c>
      <c r="APW8" s="41">
        <f>SUM(APW9:APW23)</f>
        <v>236</v>
      </c>
      <c r="APX8" s="44">
        <f>+APW8/APV8</f>
        <v>0.921875</v>
      </c>
      <c r="APY8" s="43">
        <f>SUM(APY9:APY23)</f>
        <v>226</v>
      </c>
      <c r="APZ8" s="41">
        <f>SUM(APZ9:APZ23)</f>
        <v>192</v>
      </c>
      <c r="AQA8" s="45">
        <f>+APZ8/APY8</f>
        <v>0.84955752212389379</v>
      </c>
      <c r="AQB8" s="67">
        <f>SUM(AQB9:AQB23)</f>
        <v>552</v>
      </c>
      <c r="AQC8" s="41">
        <f>SUM(AQC9:AQC23)</f>
        <v>515</v>
      </c>
      <c r="AQD8" s="42">
        <f>+AQC8/AQB8</f>
        <v>0.93297101449275366</v>
      </c>
      <c r="AQE8" s="43">
        <f>SUM(AQE9:AQE23)</f>
        <v>266</v>
      </c>
      <c r="AQF8" s="41">
        <f>SUM(AQF9:AQF23)</f>
        <v>244</v>
      </c>
      <c r="AQG8" s="44">
        <f>+AQF8/AQE8</f>
        <v>0.91729323308270672</v>
      </c>
      <c r="AQH8" s="43">
        <f>SUM(AQH9:AQH23)</f>
        <v>286</v>
      </c>
      <c r="AQI8" s="41">
        <f>SUM(AQI9:AQI23)</f>
        <v>271</v>
      </c>
      <c r="AQJ8" s="45">
        <f>+AQI8/AQH8</f>
        <v>0.94755244755244761</v>
      </c>
      <c r="AQK8" s="67">
        <f>SUM(AQK9:AQK23)</f>
        <v>535</v>
      </c>
      <c r="AQL8" s="41">
        <f>SUM(AQL9:AQL23)</f>
        <v>492</v>
      </c>
      <c r="AQM8" s="42">
        <f>+AQL8/AQK8</f>
        <v>0.9196261682242991</v>
      </c>
      <c r="AQN8" s="43">
        <f>SUM(AQN9:AQN23)</f>
        <v>293</v>
      </c>
      <c r="AQO8" s="41">
        <f>SUM(AQO9:AQO23)</f>
        <v>270</v>
      </c>
      <c r="AQP8" s="44">
        <f>+AQO8/AQN8</f>
        <v>0.92150170648464169</v>
      </c>
      <c r="AQQ8" s="43">
        <f>SUM(AQQ9:AQQ23)</f>
        <v>242</v>
      </c>
      <c r="AQR8" s="41">
        <f>SUM(AQR9:AQR23)</f>
        <v>222</v>
      </c>
      <c r="AQS8" s="45">
        <f>+AQR8/AQQ8</f>
        <v>0.9173553719008265</v>
      </c>
      <c r="AQT8" s="67">
        <f>SUM(AQT9:AQT23)</f>
        <v>550</v>
      </c>
      <c r="AQU8" s="41">
        <f>SUM(AQU9:AQU23)</f>
        <v>492</v>
      </c>
      <c r="AQV8" s="42">
        <f>+AQU8/AQT8</f>
        <v>0.89454545454545453</v>
      </c>
      <c r="AQW8" s="43">
        <f>SUM(AQW9:AQW23)</f>
        <v>257</v>
      </c>
      <c r="AQX8" s="41">
        <f>SUM(AQX9:AQX23)</f>
        <v>223</v>
      </c>
      <c r="AQY8" s="44">
        <f>+AQX8/AQW8</f>
        <v>0.86770428015564205</v>
      </c>
      <c r="AQZ8" s="43">
        <f>SUM(AQZ9:AQZ23)</f>
        <v>293</v>
      </c>
      <c r="ARA8" s="41">
        <f>SUM(ARA9:ARA23)</f>
        <v>269</v>
      </c>
      <c r="ARB8" s="45">
        <f>+ARA8/AQZ8</f>
        <v>0.91808873720136519</v>
      </c>
      <c r="ARC8" s="67">
        <f>SUM(ARC9:ARC23)</f>
        <v>556</v>
      </c>
      <c r="ARD8" s="41">
        <f>SUM(ARD9:ARD23)</f>
        <v>247</v>
      </c>
      <c r="ARE8" s="42">
        <f>+ARD8/ARC8</f>
        <v>0.44424460431654678</v>
      </c>
      <c r="ARF8" s="43">
        <f>SUM(ARF9:ARF23)</f>
        <v>267</v>
      </c>
      <c r="ARG8" s="41">
        <f>SUM(ARG9:ARG23)</f>
        <v>247</v>
      </c>
      <c r="ARH8" s="44">
        <f>+ARG8/ARF8</f>
        <v>0.92509363295880154</v>
      </c>
      <c r="ARI8" s="43">
        <f>SUM(ARI9:ARI23)</f>
        <v>289</v>
      </c>
      <c r="ARJ8" s="41">
        <f>SUM(ARJ9:ARJ23)</f>
        <v>0</v>
      </c>
      <c r="ARK8" s="45">
        <f>+ARJ8/ARI8</f>
        <v>0</v>
      </c>
    </row>
    <row r="9" spans="2:1159" ht="29.25" customHeight="1">
      <c r="B9" s="33">
        <v>1</v>
      </c>
      <c r="C9" s="71" t="s">
        <v>9</v>
      </c>
      <c r="D9" s="34">
        <f t="shared" ref="D9:E16" si="0">+G9+J9</f>
        <v>39</v>
      </c>
      <c r="E9" s="35">
        <f t="shared" si="0"/>
        <v>36</v>
      </c>
      <c r="F9" s="26">
        <f t="shared" ref="F9:F16" si="1">IFERROR(E9/D9,0)</f>
        <v>0.92307692307692313</v>
      </c>
      <c r="G9" s="36">
        <v>16</v>
      </c>
      <c r="H9" s="37">
        <v>16</v>
      </c>
      <c r="I9" s="26">
        <f t="shared" ref="I9:I16" si="2">IFERROR(H9/G9,0)</f>
        <v>1</v>
      </c>
      <c r="J9" s="37">
        <v>23</v>
      </c>
      <c r="K9" s="37">
        <v>20</v>
      </c>
      <c r="L9" s="26">
        <f t="shared" ref="L9:L16" si="3">IFERROR(K9/J9,0)</f>
        <v>0.86956521739130432</v>
      </c>
      <c r="M9" s="34">
        <f t="shared" ref="M9:N16" si="4">+P9+S9</f>
        <v>41</v>
      </c>
      <c r="N9" s="35">
        <f t="shared" si="4"/>
        <v>38</v>
      </c>
      <c r="O9" s="26">
        <f t="shared" ref="O9:O16" si="5">IFERROR(N9/M9,0)</f>
        <v>0.92682926829268297</v>
      </c>
      <c r="P9" s="36">
        <v>17</v>
      </c>
      <c r="Q9" s="37">
        <v>16</v>
      </c>
      <c r="R9" s="26">
        <f t="shared" ref="R9:R16" si="6">IFERROR(Q9/P9,0)</f>
        <v>0.94117647058823528</v>
      </c>
      <c r="S9" s="37">
        <v>24</v>
      </c>
      <c r="T9" s="37">
        <v>22</v>
      </c>
      <c r="U9" s="26">
        <f t="shared" ref="U9:U16" si="7">IFERROR(T9/S9,0)</f>
        <v>0.91666666666666663</v>
      </c>
      <c r="V9" s="34">
        <f t="shared" ref="V9:W16" si="8">+Y9+AB9</f>
        <v>40</v>
      </c>
      <c r="W9" s="35">
        <f t="shared" si="8"/>
        <v>37</v>
      </c>
      <c r="X9" s="26">
        <f t="shared" ref="X9:X16" si="9">IFERROR(W9/V9,0)</f>
        <v>0.92500000000000004</v>
      </c>
      <c r="Y9" s="36">
        <v>17</v>
      </c>
      <c r="Z9" s="37">
        <v>15</v>
      </c>
      <c r="AA9" s="26">
        <f t="shared" ref="AA9:AA16" si="10">IFERROR(Z9/Y9,0)</f>
        <v>0.88235294117647056</v>
      </c>
      <c r="AB9" s="37">
        <v>23</v>
      </c>
      <c r="AC9" s="37">
        <v>22</v>
      </c>
      <c r="AD9" s="26">
        <f t="shared" ref="AD9:AD16" si="11">IFERROR(AC9/AB9,0)</f>
        <v>0.95652173913043481</v>
      </c>
      <c r="AE9" s="34">
        <f t="shared" ref="AE9:AF16" si="12">+AH9+AK9</f>
        <v>40</v>
      </c>
      <c r="AF9" s="35">
        <f t="shared" si="12"/>
        <v>37</v>
      </c>
      <c r="AG9" s="26">
        <f t="shared" ref="AG9:AG16" si="13">IFERROR(AF9/AE9,0)</f>
        <v>0.92500000000000004</v>
      </c>
      <c r="AH9" s="36">
        <v>16</v>
      </c>
      <c r="AI9" s="37">
        <v>15</v>
      </c>
      <c r="AJ9" s="26">
        <f t="shared" ref="AJ9:AJ16" si="14">IFERROR(AI9/AH9,0)</f>
        <v>0.9375</v>
      </c>
      <c r="AK9" s="37">
        <v>24</v>
      </c>
      <c r="AL9" s="37">
        <v>22</v>
      </c>
      <c r="AM9" s="26">
        <f t="shared" ref="AM9:AM16" si="15">IFERROR(AL9/AK9,0)</f>
        <v>0.91666666666666663</v>
      </c>
      <c r="AN9" s="34">
        <f t="shared" ref="AN9:AO16" si="16">+AQ9+AT9</f>
        <v>40</v>
      </c>
      <c r="AO9" s="35">
        <f t="shared" si="16"/>
        <v>12</v>
      </c>
      <c r="AP9" s="38">
        <f t="shared" ref="AP9:AP16" si="17">IFERROR(AO9/AN9,0)</f>
        <v>0.3</v>
      </c>
      <c r="AQ9" s="36">
        <v>16</v>
      </c>
      <c r="AR9" s="37">
        <v>12</v>
      </c>
      <c r="AS9" s="38">
        <f t="shared" ref="AS9:AS16" si="18">IFERROR(AR9/AQ9,0)</f>
        <v>0.75</v>
      </c>
      <c r="AT9" s="37">
        <v>24</v>
      </c>
      <c r="AU9" s="37"/>
      <c r="AV9" s="39">
        <f t="shared" ref="AV9:AV16" si="19">IFERROR(AU9/AT9,0)</f>
        <v>0</v>
      </c>
      <c r="AW9" s="34">
        <f t="shared" ref="AW9:AX16" si="20">+AZ9+BC9</f>
        <v>39</v>
      </c>
      <c r="AX9" s="35">
        <f t="shared" si="20"/>
        <v>33</v>
      </c>
      <c r="AY9" s="26">
        <f t="shared" ref="AY9:AY16" si="21">IFERROR(AX9/AW9,0)</f>
        <v>0.84615384615384615</v>
      </c>
      <c r="AZ9" s="36">
        <v>14</v>
      </c>
      <c r="BA9" s="37">
        <v>12</v>
      </c>
      <c r="BB9" s="26">
        <f t="shared" ref="BB9:BB16" si="22">IFERROR(BA9/AZ9,0)</f>
        <v>0.8571428571428571</v>
      </c>
      <c r="BC9" s="37">
        <v>25</v>
      </c>
      <c r="BD9" s="37">
        <v>21</v>
      </c>
      <c r="BE9" s="26">
        <f t="shared" ref="BE9:BE16" si="23">IFERROR(BD9/BC9,0)</f>
        <v>0.84</v>
      </c>
      <c r="BF9" s="34">
        <f t="shared" ref="BF9:BG16" si="24">+BI9+BL9</f>
        <v>42</v>
      </c>
      <c r="BG9" s="35">
        <f t="shared" si="24"/>
        <v>37</v>
      </c>
      <c r="BH9" s="26">
        <f t="shared" ref="BH9:BH16" si="25">IFERROR(BG9/BF9,0)</f>
        <v>0.88095238095238093</v>
      </c>
      <c r="BI9" s="36">
        <v>14</v>
      </c>
      <c r="BJ9" s="37">
        <v>13</v>
      </c>
      <c r="BK9" s="26">
        <f t="shared" ref="BK9:BK16" si="26">IFERROR(BJ9/BI9,0)</f>
        <v>0.9285714285714286</v>
      </c>
      <c r="BL9" s="37">
        <v>28</v>
      </c>
      <c r="BM9" s="37">
        <v>24</v>
      </c>
      <c r="BN9" s="26">
        <f t="shared" ref="BN9:BN16" si="27">IFERROR(BM9/BL9,0)</f>
        <v>0.8571428571428571</v>
      </c>
      <c r="BO9" s="34">
        <f t="shared" ref="BO9:BP16" si="28">+BR9+BU9</f>
        <v>40</v>
      </c>
      <c r="BP9" s="35">
        <f t="shared" si="28"/>
        <v>33</v>
      </c>
      <c r="BQ9" s="26">
        <f t="shared" ref="BQ9:BQ16" si="29">IFERROR(BP9/BO9,0)</f>
        <v>0.82499999999999996</v>
      </c>
      <c r="BR9" s="36">
        <v>14</v>
      </c>
      <c r="BS9" s="37">
        <v>12</v>
      </c>
      <c r="BT9" s="26">
        <f t="shared" ref="BT9:BT16" si="30">IFERROR(BS9/BR9,0)</f>
        <v>0.8571428571428571</v>
      </c>
      <c r="BU9" s="37">
        <v>26</v>
      </c>
      <c r="BV9" s="37">
        <v>21</v>
      </c>
      <c r="BW9" s="26">
        <f t="shared" ref="BW9:BW16" si="31">IFERROR(BV9/BU9,0)</f>
        <v>0.80769230769230771</v>
      </c>
      <c r="BX9" s="34">
        <f t="shared" ref="BX9:BY16" si="32">+CA9+CD9</f>
        <v>38</v>
      </c>
      <c r="BY9" s="35">
        <f t="shared" si="32"/>
        <v>34</v>
      </c>
      <c r="BZ9" s="26">
        <f t="shared" ref="BZ9:BZ16" si="33">IFERROR(BY9/BX9,0)</f>
        <v>0.89473684210526316</v>
      </c>
      <c r="CA9" s="36">
        <v>15</v>
      </c>
      <c r="CB9" s="37">
        <v>14</v>
      </c>
      <c r="CC9" s="26">
        <f t="shared" ref="CC9:CC16" si="34">IFERROR(CB9/CA9,0)</f>
        <v>0.93333333333333335</v>
      </c>
      <c r="CD9" s="37">
        <v>23</v>
      </c>
      <c r="CE9" s="37">
        <v>20</v>
      </c>
      <c r="CF9" s="26">
        <f t="shared" ref="CF9:CF16" si="35">IFERROR(CE9/CD9,0)</f>
        <v>0.86956521739130432</v>
      </c>
      <c r="CG9" s="34">
        <f t="shared" ref="CG9:CG18" si="36">+CJ9+CM9</f>
        <v>38</v>
      </c>
      <c r="CH9" s="35">
        <f t="shared" ref="CH9:CH18" si="37">+CK9+CN9</f>
        <v>35</v>
      </c>
      <c r="CI9" s="26">
        <f t="shared" ref="CI9:CI18" si="38">IFERROR(CH9/CG9,0)</f>
        <v>0.92105263157894735</v>
      </c>
      <c r="CJ9" s="36">
        <v>17</v>
      </c>
      <c r="CK9" s="37">
        <v>16</v>
      </c>
      <c r="CL9" s="26">
        <f t="shared" ref="CL9:CL18" si="39">IFERROR(CK9/CJ9,0)</f>
        <v>0.94117647058823528</v>
      </c>
      <c r="CM9" s="37">
        <v>21</v>
      </c>
      <c r="CN9" s="37">
        <v>19</v>
      </c>
      <c r="CO9" s="26">
        <f t="shared" ref="CO9:CO18" si="40">IFERROR(CN9/CM9,0)</f>
        <v>0.90476190476190477</v>
      </c>
      <c r="CP9" s="34">
        <f t="shared" ref="CP9:CP18" si="41">+CS9+CV9</f>
        <v>39</v>
      </c>
      <c r="CQ9" s="35">
        <f t="shared" ref="CQ9:CQ18" si="42">+CT9+CW9</f>
        <v>36</v>
      </c>
      <c r="CR9" s="26">
        <f t="shared" ref="CR9:CR18" si="43">IFERROR(CQ9/CP9,0)</f>
        <v>0.92307692307692313</v>
      </c>
      <c r="CS9" s="36">
        <v>17</v>
      </c>
      <c r="CT9" s="37">
        <v>17</v>
      </c>
      <c r="CU9" s="26">
        <f t="shared" ref="CU9:CU18" si="44">IFERROR(CT9/CS9,0)</f>
        <v>1</v>
      </c>
      <c r="CV9" s="37">
        <v>22</v>
      </c>
      <c r="CW9" s="37">
        <v>19</v>
      </c>
      <c r="CX9" s="26">
        <f t="shared" ref="CX9:CX18" si="45">IFERROR(CW9/CV9,0)</f>
        <v>0.86363636363636365</v>
      </c>
      <c r="CY9" s="34">
        <f t="shared" ref="CY9:CY18" si="46">+DB9+DE9</f>
        <v>45</v>
      </c>
      <c r="CZ9" s="35">
        <f t="shared" ref="CZ9:CZ18" si="47">+DC9+DF9</f>
        <v>39</v>
      </c>
      <c r="DA9" s="26">
        <f t="shared" ref="DA9:DA18" si="48">IFERROR(CZ9/CY9,0)</f>
        <v>0.8666666666666667</v>
      </c>
      <c r="DB9" s="36">
        <v>20</v>
      </c>
      <c r="DC9" s="37">
        <v>19</v>
      </c>
      <c r="DD9" s="26">
        <f t="shared" ref="DD9:DD18" si="49">IFERROR(DC9/DB9,0)</f>
        <v>0.95</v>
      </c>
      <c r="DE9" s="37">
        <v>25</v>
      </c>
      <c r="DF9" s="37">
        <v>20</v>
      </c>
      <c r="DG9" s="26">
        <f t="shared" ref="DG9:DG18" si="50">IFERROR(DF9/DE9,0)</f>
        <v>0.8</v>
      </c>
      <c r="DH9" s="34">
        <f t="shared" ref="DH9:DH18" si="51">+DK9+DN9</f>
        <v>55</v>
      </c>
      <c r="DI9" s="35">
        <f t="shared" ref="DI9:DI18" si="52">+DL9+DO9</f>
        <v>51</v>
      </c>
      <c r="DJ9" s="26">
        <f t="shared" ref="DJ9:DJ18" si="53">IFERROR(DI9/DH9,0)</f>
        <v>0.92727272727272725</v>
      </c>
      <c r="DK9" s="36">
        <v>26</v>
      </c>
      <c r="DL9" s="37">
        <v>24</v>
      </c>
      <c r="DM9" s="26">
        <f t="shared" ref="DM9:DM18" si="54">IFERROR(DL9/DK9,0)</f>
        <v>0.92307692307692313</v>
      </c>
      <c r="DN9" s="37">
        <v>29</v>
      </c>
      <c r="DO9" s="37">
        <v>27</v>
      </c>
      <c r="DP9" s="26">
        <f t="shared" ref="DP9:DP18" si="55">IFERROR(DO9/DN9,0)</f>
        <v>0.93103448275862066</v>
      </c>
      <c r="DQ9" s="34">
        <f t="shared" ref="DQ9:DQ18" si="56">+DT9+DW9</f>
        <v>56</v>
      </c>
      <c r="DR9" s="35">
        <f t="shared" ref="DR9:DR18" si="57">+DU9+DX9</f>
        <v>48</v>
      </c>
      <c r="DS9" s="38">
        <f t="shared" ref="DS9:DS18" si="58">IFERROR(DR9/DQ9,0)</f>
        <v>0.8571428571428571</v>
      </c>
      <c r="DT9" s="36">
        <v>27</v>
      </c>
      <c r="DU9" s="37">
        <v>24</v>
      </c>
      <c r="DV9" s="26">
        <f t="shared" ref="DV9:DV18" si="59">IFERROR(DU9/DT9,0)</f>
        <v>0.88888888888888884</v>
      </c>
      <c r="DW9" s="37">
        <v>29</v>
      </c>
      <c r="DX9" s="37">
        <v>24</v>
      </c>
      <c r="DY9" s="26">
        <f t="shared" ref="DY9:DY18" si="60">IFERROR(DX9/DW9,0)</f>
        <v>0.82758620689655171</v>
      </c>
      <c r="DZ9" s="34">
        <f t="shared" ref="DZ9:DZ18" si="61">+EC9+EF9</f>
        <v>55</v>
      </c>
      <c r="EA9" s="35">
        <f t="shared" ref="EA9:EA18" si="62">+ED9+EG9</f>
        <v>35</v>
      </c>
      <c r="EB9" s="38">
        <f t="shared" ref="EB9:EB18" si="63">IFERROR(EA9/DZ9,0)</f>
        <v>0.63636363636363635</v>
      </c>
      <c r="EC9" s="36">
        <v>26</v>
      </c>
      <c r="ED9" s="37">
        <v>14</v>
      </c>
      <c r="EE9" s="26">
        <f t="shared" ref="EE9:EE18" si="64">IFERROR(ED9/EC9,0)</f>
        <v>0.53846153846153844</v>
      </c>
      <c r="EF9" s="37">
        <v>29</v>
      </c>
      <c r="EG9" s="37">
        <v>21</v>
      </c>
      <c r="EH9" s="26">
        <f t="shared" ref="EH9:EH18" si="65">IFERROR(EG9/EF9,0)</f>
        <v>0.72413793103448276</v>
      </c>
      <c r="EI9" s="34">
        <f t="shared" ref="EI9:EI18" si="66">+EL9+EO9</f>
        <v>49</v>
      </c>
      <c r="EJ9" s="35">
        <f t="shared" ref="EJ9:EJ18" si="67">+EM9+EP9</f>
        <v>42</v>
      </c>
      <c r="EK9" s="38">
        <f t="shared" ref="EK9:EK18" si="68">IFERROR(EJ9/EI9,0)</f>
        <v>0.8571428571428571</v>
      </c>
      <c r="EL9" s="36">
        <v>23</v>
      </c>
      <c r="EM9" s="37">
        <v>23</v>
      </c>
      <c r="EN9" s="26">
        <f t="shared" ref="EN9:EN18" si="69">IFERROR(EM9/EL9,0)</f>
        <v>1</v>
      </c>
      <c r="EO9" s="37">
        <v>26</v>
      </c>
      <c r="EP9" s="37">
        <v>19</v>
      </c>
      <c r="EQ9" s="26">
        <f t="shared" ref="EQ9:EQ18" si="70">IFERROR(EP9/EO9,0)</f>
        <v>0.73076923076923073</v>
      </c>
      <c r="ER9" s="34">
        <f t="shared" ref="ER9:ER18" si="71">+EU9+EX9</f>
        <v>48</v>
      </c>
      <c r="ES9" s="35">
        <f t="shared" ref="ES9:ES18" si="72">+EV9+EY9</f>
        <v>38</v>
      </c>
      <c r="ET9" s="38">
        <f t="shared" ref="ET9:ET18" si="73">IFERROR(ES9/ER9,0)</f>
        <v>0.79166666666666663</v>
      </c>
      <c r="EU9" s="36">
        <v>22</v>
      </c>
      <c r="EV9" s="37">
        <v>16</v>
      </c>
      <c r="EW9" s="26">
        <f t="shared" ref="EW9:EW18" si="74">IFERROR(EV9/EU9,0)</f>
        <v>0.72727272727272729</v>
      </c>
      <c r="EX9" s="37">
        <v>26</v>
      </c>
      <c r="EY9" s="37">
        <v>22</v>
      </c>
      <c r="EZ9" s="26">
        <f t="shared" ref="EZ9:EZ18" si="75">IFERROR(EY9/EX9,0)</f>
        <v>0.84615384615384615</v>
      </c>
      <c r="FA9" s="34">
        <f t="shared" ref="FA9:FA18" si="76">+FD9+FG9</f>
        <v>48</v>
      </c>
      <c r="FB9" s="35">
        <f t="shared" ref="FB9:FB18" si="77">+FE9+FH9</f>
        <v>41</v>
      </c>
      <c r="FC9" s="38">
        <f t="shared" ref="FC9:FC18" si="78">IFERROR(FB9/FA9,0)</f>
        <v>0.85416666666666663</v>
      </c>
      <c r="FD9" s="36">
        <v>20</v>
      </c>
      <c r="FE9" s="37">
        <v>18</v>
      </c>
      <c r="FF9" s="26">
        <f t="shared" ref="FF9:FF18" si="79">IFERROR(FE9/FD9,0)</f>
        <v>0.9</v>
      </c>
      <c r="FG9" s="37">
        <v>28</v>
      </c>
      <c r="FH9" s="37">
        <v>23</v>
      </c>
      <c r="FI9" s="26">
        <f t="shared" ref="FI9:FI18" si="80">IFERROR(FH9/FG9,0)</f>
        <v>0.8214285714285714</v>
      </c>
      <c r="FJ9" s="34">
        <f t="shared" ref="FJ9:FJ18" si="81">+FM9+FP9</f>
        <v>55</v>
      </c>
      <c r="FK9" s="35">
        <f t="shared" ref="FK9:FK18" si="82">+FN9+FQ9</f>
        <v>47</v>
      </c>
      <c r="FL9" s="38">
        <f t="shared" ref="FL9:FL18" si="83">IFERROR(FK9/FJ9,0)</f>
        <v>0.8545454545454545</v>
      </c>
      <c r="FM9" s="36">
        <v>19</v>
      </c>
      <c r="FN9" s="37">
        <v>18</v>
      </c>
      <c r="FO9" s="26">
        <f t="shared" ref="FO9:FO18" si="84">IFERROR(FN9/FM9,0)</f>
        <v>0.94736842105263153</v>
      </c>
      <c r="FP9" s="37">
        <v>36</v>
      </c>
      <c r="FQ9" s="37">
        <v>29</v>
      </c>
      <c r="FR9" s="26">
        <f t="shared" ref="FR9:FR18" si="85">IFERROR(FQ9/FP9,0)</f>
        <v>0.80555555555555558</v>
      </c>
      <c r="FS9" s="34">
        <f t="shared" ref="FS9:FS18" si="86">+FV9+FY9</f>
        <v>54</v>
      </c>
      <c r="FT9" s="35">
        <f t="shared" ref="FT9:FT18" si="87">+FW9+FZ9</f>
        <v>41</v>
      </c>
      <c r="FU9" s="38">
        <f t="shared" ref="FU9:FU18" si="88">IFERROR(FT9/FS9,0)</f>
        <v>0.7592592592592593</v>
      </c>
      <c r="FV9" s="36">
        <v>19</v>
      </c>
      <c r="FW9" s="37">
        <v>15</v>
      </c>
      <c r="FX9" s="26">
        <f t="shared" ref="FX9:FX18" si="89">IFERROR(FW9/FV9,0)</f>
        <v>0.78947368421052633</v>
      </c>
      <c r="FY9" s="37">
        <v>35</v>
      </c>
      <c r="FZ9" s="37">
        <v>26</v>
      </c>
      <c r="GA9" s="26">
        <f t="shared" ref="GA9:GA18" si="90">IFERROR(FZ9/FY9,0)</f>
        <v>0.74285714285714288</v>
      </c>
      <c r="GB9" s="34">
        <f t="shared" ref="GB9:GB18" si="91">+GE9+GH9</f>
        <v>48</v>
      </c>
      <c r="GC9" s="35">
        <f t="shared" ref="GC9:GC18" si="92">+GF9+GI9</f>
        <v>41</v>
      </c>
      <c r="GD9" s="26">
        <f t="shared" ref="GD9:GD18" si="93">IFERROR(GC9/GB9,0)</f>
        <v>0.85416666666666663</v>
      </c>
      <c r="GE9" s="36">
        <v>23</v>
      </c>
      <c r="GF9" s="37">
        <v>19</v>
      </c>
      <c r="GG9" s="26">
        <f t="shared" ref="GG9:GG18" si="94">IFERROR(GF9/GE9,0)</f>
        <v>0.82608695652173914</v>
      </c>
      <c r="GH9" s="37">
        <v>25</v>
      </c>
      <c r="GI9" s="37">
        <v>22</v>
      </c>
      <c r="GJ9" s="26">
        <f t="shared" ref="GJ9:GJ18" si="95">IFERROR(GI9/GH9,0)</f>
        <v>0.88</v>
      </c>
      <c r="GK9" s="34">
        <f t="shared" ref="GK9:GK18" si="96">+GN9+GQ9</f>
        <v>53</v>
      </c>
      <c r="GL9" s="35">
        <f t="shared" ref="GL9:GL18" si="97">+GO9+GR9</f>
        <v>46</v>
      </c>
      <c r="GM9" s="26">
        <f t="shared" ref="GM9:GM18" si="98">IFERROR(GL9/GK9,0)</f>
        <v>0.86792452830188682</v>
      </c>
      <c r="GN9" s="36">
        <v>25</v>
      </c>
      <c r="GO9" s="37">
        <v>22</v>
      </c>
      <c r="GP9" s="26">
        <f t="shared" ref="GP9:GP18" si="99">IFERROR(GO9/GN9,0)</f>
        <v>0.88</v>
      </c>
      <c r="GQ9" s="37">
        <v>28</v>
      </c>
      <c r="GR9" s="37">
        <v>24</v>
      </c>
      <c r="GS9" s="26">
        <f t="shared" ref="GS9:GS18" si="100">IFERROR(GR9/GQ9,0)</f>
        <v>0.8571428571428571</v>
      </c>
      <c r="GT9" s="34">
        <f t="shared" ref="GT9:GT18" si="101">+GW9+GZ9</f>
        <v>51</v>
      </c>
      <c r="GU9" s="35">
        <f t="shared" ref="GU9:GU18" si="102">+GX9+HA9</f>
        <v>45</v>
      </c>
      <c r="GV9" s="26">
        <f t="shared" ref="GV9:GV18" si="103">IFERROR(GU9/GT9,0)</f>
        <v>0.88235294117647056</v>
      </c>
      <c r="GW9" s="36">
        <v>27</v>
      </c>
      <c r="GX9" s="37">
        <v>20</v>
      </c>
      <c r="GY9" s="26">
        <f t="shared" ref="GY9:GY18" si="104">IFERROR(GX9/GW9,0)</f>
        <v>0.7407407407407407</v>
      </c>
      <c r="GZ9" s="37">
        <v>24</v>
      </c>
      <c r="HA9" s="37">
        <v>25</v>
      </c>
      <c r="HB9" s="26">
        <f t="shared" ref="HB9:HB18" si="105">IFERROR(HA9/GZ9,0)</f>
        <v>1.0416666666666667</v>
      </c>
      <c r="HC9" s="34">
        <f t="shared" ref="HC9:HC18" si="106">+HF9+HI9</f>
        <v>50</v>
      </c>
      <c r="HD9" s="35">
        <f t="shared" ref="HD9:HD18" si="107">+HG9+HJ9</f>
        <v>42</v>
      </c>
      <c r="HE9" s="38">
        <f t="shared" ref="HE9:HE18" si="108">IFERROR(HD9/HC9,0)</f>
        <v>0.84</v>
      </c>
      <c r="HF9" s="36">
        <v>26</v>
      </c>
      <c r="HG9" s="37">
        <v>23</v>
      </c>
      <c r="HH9" s="26">
        <f t="shared" ref="HH9:HH18" si="109">IFERROR(HG9/HF9,0)</f>
        <v>0.88461538461538458</v>
      </c>
      <c r="HI9" s="37">
        <v>24</v>
      </c>
      <c r="HJ9" s="37">
        <v>19</v>
      </c>
      <c r="HK9" s="26">
        <f t="shared" ref="HK9:HK18" si="110">IFERROR(HJ9/HI9,0)</f>
        <v>0.79166666666666663</v>
      </c>
      <c r="HL9" s="34">
        <f t="shared" ref="HL9:HL18" si="111">+HO9+HR9</f>
        <v>50</v>
      </c>
      <c r="HM9" s="35">
        <f t="shared" ref="HM9:HM18" si="112">+HP9+HS9</f>
        <v>41</v>
      </c>
      <c r="HN9" s="38">
        <f t="shared" ref="HN9:HN18" si="113">IFERROR(HM9/HL9,0)</f>
        <v>0.82</v>
      </c>
      <c r="HO9" s="36">
        <v>27</v>
      </c>
      <c r="HP9" s="37">
        <v>20</v>
      </c>
      <c r="HQ9" s="26">
        <f t="shared" ref="HQ9:HQ18" si="114">IFERROR(HP9/HO9,0)</f>
        <v>0.7407407407407407</v>
      </c>
      <c r="HR9" s="37">
        <v>23</v>
      </c>
      <c r="HS9" s="37">
        <v>21</v>
      </c>
      <c r="HT9" s="70">
        <f t="shared" ref="HT9:HT18" si="115">IFERROR(HS9/HR9,0)</f>
        <v>0.91304347826086951</v>
      </c>
      <c r="HU9" s="34">
        <f t="shared" ref="HU9:HU18" si="116">+HX9+IA9</f>
        <v>56</v>
      </c>
      <c r="HV9" s="35">
        <f t="shared" ref="HV9:HV18" si="117">+HY9+IB9</f>
        <v>37</v>
      </c>
      <c r="HW9" s="38">
        <f t="shared" ref="HW9:HW18" si="118">IFERROR(HV9/HU9,0)</f>
        <v>0.6607142857142857</v>
      </c>
      <c r="HX9" s="36">
        <v>28</v>
      </c>
      <c r="HY9" s="37">
        <v>16</v>
      </c>
      <c r="HZ9" s="26">
        <f t="shared" ref="HZ9:HZ18" si="119">IFERROR(HY9/HX9,0)</f>
        <v>0.5714285714285714</v>
      </c>
      <c r="IA9" s="37">
        <v>28</v>
      </c>
      <c r="IB9" s="37">
        <v>21</v>
      </c>
      <c r="IC9" s="70">
        <f t="shared" ref="IC9:IC18" si="120">IFERROR(IB9/IA9,0)</f>
        <v>0.75</v>
      </c>
      <c r="ID9" s="34">
        <f t="shared" ref="ID9:ID18" si="121">+IG9+IJ9</f>
        <v>59</v>
      </c>
      <c r="IE9" s="35">
        <f t="shared" ref="IE9:IE18" si="122">+IH9+IK9</f>
        <v>43</v>
      </c>
      <c r="IF9" s="26">
        <f t="shared" ref="IF9:IF18" si="123">IFERROR(IE9/ID9,0)</f>
        <v>0.72881355932203384</v>
      </c>
      <c r="IG9" s="36">
        <v>30</v>
      </c>
      <c r="IH9" s="37">
        <v>23</v>
      </c>
      <c r="II9" s="26">
        <f t="shared" ref="II9:II18" si="124">IFERROR(IH9/IG9,0)</f>
        <v>0.76666666666666672</v>
      </c>
      <c r="IJ9" s="37">
        <v>29</v>
      </c>
      <c r="IK9" s="37">
        <v>20</v>
      </c>
      <c r="IL9" s="70">
        <f t="shared" ref="IL9:IL18" si="125">IFERROR(IK9/IJ9,0)</f>
        <v>0.68965517241379315</v>
      </c>
      <c r="IM9" s="34">
        <f t="shared" ref="IM9:IM18" si="126">+IP9+IS9</f>
        <v>59</v>
      </c>
      <c r="IN9" s="35">
        <f t="shared" ref="IN9:IN18" si="127">+IQ9+IT9</f>
        <v>44</v>
      </c>
      <c r="IO9" s="26">
        <f t="shared" ref="IO9:IO18" si="128">IFERROR(IN9/IM9,0)</f>
        <v>0.74576271186440679</v>
      </c>
      <c r="IP9" s="36">
        <v>30</v>
      </c>
      <c r="IQ9" s="37">
        <v>20</v>
      </c>
      <c r="IR9" s="26">
        <f t="shared" ref="IR9:IR18" si="129">IFERROR(IQ9/IP9,0)</f>
        <v>0.66666666666666663</v>
      </c>
      <c r="IS9" s="37">
        <v>29</v>
      </c>
      <c r="IT9" s="37">
        <v>24</v>
      </c>
      <c r="IU9" s="70">
        <f t="shared" ref="IU9:IU18" si="130">IFERROR(IT9/IS9,0)</f>
        <v>0.82758620689655171</v>
      </c>
      <c r="IV9" s="34">
        <f t="shared" ref="IV9:IV18" si="131">+IY9+JB9</f>
        <v>54</v>
      </c>
      <c r="IW9" s="35">
        <f t="shared" ref="IW9:IW18" si="132">+IZ9+JC9</f>
        <v>37</v>
      </c>
      <c r="IX9" s="26">
        <f t="shared" ref="IX9:IX18" si="133">IFERROR(IW9/IV9,0)</f>
        <v>0.68518518518518523</v>
      </c>
      <c r="IY9" s="36">
        <v>28</v>
      </c>
      <c r="IZ9" s="37">
        <v>21</v>
      </c>
      <c r="JA9" s="26">
        <f t="shared" ref="JA9:JA18" si="134">IFERROR(IZ9/IY9,0)</f>
        <v>0.75</v>
      </c>
      <c r="JB9" s="37">
        <v>26</v>
      </c>
      <c r="JC9" s="37">
        <v>16</v>
      </c>
      <c r="JD9" s="70">
        <f t="shared" ref="JD9:JD18" si="135">IFERROR(JC9/JB9,0)</f>
        <v>0.61538461538461542</v>
      </c>
      <c r="JE9" s="34">
        <f t="shared" ref="JE9:JE18" si="136">+JH9+JK9</f>
        <v>56</v>
      </c>
      <c r="JF9" s="35">
        <f t="shared" ref="JF9:JF18" si="137">+JI9+JL9</f>
        <v>45</v>
      </c>
      <c r="JG9" s="26">
        <f t="shared" ref="JG9:JG18" si="138">IFERROR(JF9/JE9,0)</f>
        <v>0.8035714285714286</v>
      </c>
      <c r="JH9" s="36">
        <v>25</v>
      </c>
      <c r="JI9" s="37">
        <v>19</v>
      </c>
      <c r="JJ9" s="26">
        <f t="shared" ref="JJ9:JJ18" si="139">IFERROR(JI9/JH9,0)</f>
        <v>0.76</v>
      </c>
      <c r="JK9" s="37">
        <v>31</v>
      </c>
      <c r="JL9" s="37">
        <v>26</v>
      </c>
      <c r="JM9" s="70">
        <f t="shared" ref="JM9:JM18" si="140">IFERROR(JL9/JK9,0)</f>
        <v>0.83870967741935487</v>
      </c>
      <c r="JN9" s="34">
        <f t="shared" ref="JN9:JN18" si="141">+JQ9+JT9</f>
        <v>54</v>
      </c>
      <c r="JO9" s="35">
        <f t="shared" ref="JO9:JO18" si="142">+JR9+JU9</f>
        <v>47</v>
      </c>
      <c r="JP9" s="26">
        <f t="shared" ref="JP9:JP18" si="143">IFERROR(JO9/JN9,0)</f>
        <v>0.87037037037037035</v>
      </c>
      <c r="JQ9" s="36">
        <v>21</v>
      </c>
      <c r="JR9" s="37">
        <v>20</v>
      </c>
      <c r="JS9" s="26">
        <f t="shared" ref="JS9:JS18" si="144">IFERROR(JR9/JQ9,0)</f>
        <v>0.95238095238095233</v>
      </c>
      <c r="JT9" s="37">
        <v>33</v>
      </c>
      <c r="JU9" s="37">
        <v>27</v>
      </c>
      <c r="JV9" s="26">
        <f t="shared" ref="JV9:JV18" si="145">IFERROR(JU9/JT9,0)</f>
        <v>0.81818181818181823</v>
      </c>
      <c r="JW9" s="34">
        <f t="shared" ref="JW9:JW18" si="146">+JZ9+KC9</f>
        <v>51</v>
      </c>
      <c r="JX9" s="35">
        <f t="shared" ref="JX9:JX18" si="147">+KA9+KD9</f>
        <v>41</v>
      </c>
      <c r="JY9" s="26">
        <f t="shared" ref="JY9:JY18" si="148">IFERROR(JX9/JW9,0)</f>
        <v>0.80392156862745101</v>
      </c>
      <c r="JZ9" s="36">
        <v>18</v>
      </c>
      <c r="KA9" s="37">
        <v>14</v>
      </c>
      <c r="KB9" s="26">
        <f t="shared" ref="KB9:KB18" si="149">IFERROR(KA9/JZ9,0)</f>
        <v>0.77777777777777779</v>
      </c>
      <c r="KC9" s="37">
        <v>33</v>
      </c>
      <c r="KD9" s="37">
        <v>27</v>
      </c>
      <c r="KE9" s="26">
        <f t="shared" ref="KE9:KE18" si="150">IFERROR(KD9/KC9,0)</f>
        <v>0.81818181818181823</v>
      </c>
      <c r="KF9" s="34">
        <f t="shared" ref="KF9:KF18" si="151">+KI9+KL9</f>
        <v>49</v>
      </c>
      <c r="KG9" s="35">
        <f t="shared" ref="KG9:KG18" si="152">+KJ9+KM9</f>
        <v>37</v>
      </c>
      <c r="KH9" s="26">
        <f t="shared" ref="KH9:KH18" si="153">IFERROR(KG9/KF9,0)</f>
        <v>0.75510204081632648</v>
      </c>
      <c r="KI9" s="36">
        <v>15</v>
      </c>
      <c r="KJ9" s="37">
        <v>12</v>
      </c>
      <c r="KK9" s="26">
        <f t="shared" ref="KK9:KK18" si="154">IFERROR(KJ9/KI9,0)</f>
        <v>0.8</v>
      </c>
      <c r="KL9" s="37">
        <v>34</v>
      </c>
      <c r="KM9" s="37">
        <v>25</v>
      </c>
      <c r="KN9" s="26">
        <f t="shared" ref="KN9:KN18" si="155">IFERROR(KM9/KL9,0)</f>
        <v>0.73529411764705888</v>
      </c>
      <c r="KO9" s="34">
        <f t="shared" ref="KO9:KO18" si="156">+KR9+KU9</f>
        <v>50</v>
      </c>
      <c r="KP9" s="35">
        <f t="shared" ref="KP9:KP18" si="157">+KS9+KV9</f>
        <v>36</v>
      </c>
      <c r="KQ9" s="26">
        <f t="shared" ref="KQ9:KQ18" si="158">IFERROR(KP9/KO9,0)</f>
        <v>0.72</v>
      </c>
      <c r="KR9" s="36">
        <v>16</v>
      </c>
      <c r="KS9" s="37">
        <v>14</v>
      </c>
      <c r="KT9" s="26">
        <f t="shared" ref="KT9:KT18" si="159">IFERROR(KS9/KR9,0)</f>
        <v>0.875</v>
      </c>
      <c r="KU9" s="37">
        <v>34</v>
      </c>
      <c r="KV9" s="37">
        <v>22</v>
      </c>
      <c r="KW9" s="26">
        <f t="shared" ref="KW9:KW18" si="160">IFERROR(KV9/KU9,0)</f>
        <v>0.6470588235294118</v>
      </c>
      <c r="KX9" s="34">
        <f t="shared" ref="KX9:KX18" si="161">+LA9+LD9</f>
        <v>57</v>
      </c>
      <c r="KY9" s="35">
        <f t="shared" ref="KY9:KY18" si="162">+LB9+LE9</f>
        <v>47</v>
      </c>
      <c r="KZ9" s="26">
        <f t="shared" ref="KZ9:KZ18" si="163">IFERROR(KY9/KX9,0)</f>
        <v>0.82456140350877194</v>
      </c>
      <c r="LA9" s="36">
        <v>22</v>
      </c>
      <c r="LB9" s="37">
        <v>20</v>
      </c>
      <c r="LC9" s="26">
        <f t="shared" ref="LC9:LC18" si="164">IFERROR(LB9/LA9,0)</f>
        <v>0.90909090909090906</v>
      </c>
      <c r="LD9" s="37">
        <v>35</v>
      </c>
      <c r="LE9" s="37">
        <v>27</v>
      </c>
      <c r="LF9" s="26">
        <f t="shared" ref="LF9:LF18" si="165">IFERROR(LE9/LD9,0)</f>
        <v>0.77142857142857146</v>
      </c>
      <c r="LG9" s="34">
        <f t="shared" ref="LG9:LG18" si="166">+LJ9+LM9</f>
        <v>56</v>
      </c>
      <c r="LH9" s="35">
        <f t="shared" ref="LH9:LH18" si="167">+LK9+LN9</f>
        <v>47</v>
      </c>
      <c r="LI9" s="26">
        <f t="shared" ref="LI9:LI18" si="168">IFERROR(LH9/LG9,0)</f>
        <v>0.8392857142857143</v>
      </c>
      <c r="LJ9" s="36">
        <v>22</v>
      </c>
      <c r="LK9" s="37">
        <v>18</v>
      </c>
      <c r="LL9" s="26">
        <f t="shared" ref="LL9:LL18" si="169">IFERROR(LK9/LJ9,0)</f>
        <v>0.81818181818181823</v>
      </c>
      <c r="LM9" s="37">
        <v>34</v>
      </c>
      <c r="LN9" s="37">
        <v>29</v>
      </c>
      <c r="LO9" s="26">
        <f t="shared" ref="LO9:LO18" si="170">IFERROR(LN9/LM9,0)</f>
        <v>0.8529411764705882</v>
      </c>
      <c r="LP9" s="34">
        <f t="shared" ref="LP9:LP18" si="171">+LS9+LV9</f>
        <v>59</v>
      </c>
      <c r="LQ9" s="35">
        <f t="shared" ref="LQ9:LQ18" si="172">+LT9+LW9</f>
        <v>43</v>
      </c>
      <c r="LR9" s="26">
        <f t="shared" ref="LR9:LR18" si="173">IFERROR(LQ9/LP9,0)</f>
        <v>0.72881355932203384</v>
      </c>
      <c r="LS9" s="36">
        <v>24</v>
      </c>
      <c r="LT9" s="37">
        <v>17</v>
      </c>
      <c r="LU9" s="26">
        <f t="shared" ref="LU9:LU18" si="174">IFERROR(LT9/LS9,0)</f>
        <v>0.70833333333333337</v>
      </c>
      <c r="LV9" s="37">
        <v>35</v>
      </c>
      <c r="LW9" s="37">
        <v>26</v>
      </c>
      <c r="LX9" s="26">
        <f t="shared" ref="LX9:LX18" si="175">IFERROR(LW9/LV9,0)</f>
        <v>0.74285714285714288</v>
      </c>
      <c r="LY9" s="34">
        <f t="shared" ref="LY9:LY18" si="176">+MB9+ME9</f>
        <v>47</v>
      </c>
      <c r="LZ9" s="35">
        <f t="shared" ref="LZ9:LZ18" si="177">+MC9+MF9</f>
        <v>38</v>
      </c>
      <c r="MA9" s="26">
        <f t="shared" ref="MA9:MA18" si="178">IFERROR(LZ9/LY9,0)</f>
        <v>0.80851063829787229</v>
      </c>
      <c r="MB9" s="36">
        <v>17</v>
      </c>
      <c r="MC9" s="37">
        <v>16</v>
      </c>
      <c r="MD9" s="26">
        <f t="shared" ref="MD9:MD18" si="179">IFERROR(MC9/MB9,0)</f>
        <v>0.94117647058823528</v>
      </c>
      <c r="ME9" s="37">
        <v>30</v>
      </c>
      <c r="MF9" s="37">
        <v>22</v>
      </c>
      <c r="MG9" s="26">
        <f t="shared" ref="MG9:MG18" si="180">IFERROR(MF9/ME9,0)</f>
        <v>0.73333333333333328</v>
      </c>
      <c r="MH9" s="34">
        <f t="shared" ref="MH9:MH18" si="181">+MK9+MN9</f>
        <v>45</v>
      </c>
      <c r="MI9" s="35">
        <f t="shared" ref="MI9:MI18" si="182">+ML9+MO9</f>
        <v>40</v>
      </c>
      <c r="MJ9" s="26">
        <f t="shared" ref="MJ9:MJ18" si="183">IFERROR(MI9/MH9,0)</f>
        <v>0.88888888888888884</v>
      </c>
      <c r="MK9" s="36">
        <v>17</v>
      </c>
      <c r="ML9" s="37">
        <v>16</v>
      </c>
      <c r="MM9" s="26">
        <f t="shared" ref="MM9:MM18" si="184">IFERROR(ML9/MK9,0)</f>
        <v>0.94117647058823528</v>
      </c>
      <c r="MN9" s="37">
        <v>28</v>
      </c>
      <c r="MO9" s="37">
        <v>24</v>
      </c>
      <c r="MP9" s="70">
        <f t="shared" ref="MP9:MP18" si="185">IFERROR(MO9/MN9,0)</f>
        <v>0.8571428571428571</v>
      </c>
      <c r="MQ9" s="34">
        <f t="shared" ref="MQ9:MQ18" si="186">+MT9+MW9</f>
        <v>43</v>
      </c>
      <c r="MR9" s="35">
        <f t="shared" ref="MR9:MR18" si="187">+MU9+MX9</f>
        <v>36</v>
      </c>
      <c r="MS9" s="26">
        <f t="shared" ref="MS9:MS18" si="188">IFERROR(MR9/MQ9,0)</f>
        <v>0.83720930232558144</v>
      </c>
      <c r="MT9" s="36">
        <v>16</v>
      </c>
      <c r="MU9" s="37">
        <v>13</v>
      </c>
      <c r="MV9" s="26">
        <f t="shared" ref="MV9:MV18" si="189">IFERROR(MU9/MT9,0)</f>
        <v>0.8125</v>
      </c>
      <c r="MW9" s="37">
        <v>27</v>
      </c>
      <c r="MX9" s="37">
        <v>23</v>
      </c>
      <c r="MY9" s="70">
        <f t="shared" ref="MY9:MY18" si="190">IFERROR(MX9/MW9,0)</f>
        <v>0.85185185185185186</v>
      </c>
      <c r="MZ9" s="34">
        <f t="shared" ref="MZ9:MZ18" si="191">+NC9+NF9</f>
        <v>47</v>
      </c>
      <c r="NA9" s="35">
        <f t="shared" ref="NA9:NA18" si="192">+ND9+NG9</f>
        <v>38</v>
      </c>
      <c r="NB9" s="26">
        <f t="shared" ref="NB9:NB18" si="193">IFERROR(NA9/MZ9,0)</f>
        <v>0.80851063829787229</v>
      </c>
      <c r="NC9" s="36">
        <v>15</v>
      </c>
      <c r="ND9" s="37">
        <v>12</v>
      </c>
      <c r="NE9" s="26">
        <f t="shared" ref="NE9:NE18" si="194">IFERROR(ND9/NC9,0)</f>
        <v>0.8</v>
      </c>
      <c r="NF9" s="37">
        <v>32</v>
      </c>
      <c r="NG9" s="37">
        <v>26</v>
      </c>
      <c r="NH9" s="70">
        <f t="shared" ref="NH9:NH18" si="195">IFERROR(NG9/NF9,0)</f>
        <v>0.8125</v>
      </c>
      <c r="NI9" s="34">
        <f t="shared" ref="NI9:NI18" si="196">+NL9+NO9</f>
        <v>54</v>
      </c>
      <c r="NJ9" s="35">
        <f t="shared" ref="NJ9:NJ18" si="197">+NM9+NP9</f>
        <v>47</v>
      </c>
      <c r="NK9" s="26">
        <f t="shared" ref="NK9:NK18" si="198">IFERROR(NJ9/NI9,0)</f>
        <v>0.87037037037037035</v>
      </c>
      <c r="NL9" s="36">
        <v>17</v>
      </c>
      <c r="NM9" s="37">
        <v>14</v>
      </c>
      <c r="NN9" s="26">
        <f t="shared" ref="NN9:NN18" si="199">IFERROR(NM9/NL9,0)</f>
        <v>0.82352941176470584</v>
      </c>
      <c r="NO9" s="37">
        <v>37</v>
      </c>
      <c r="NP9" s="37">
        <v>33</v>
      </c>
      <c r="NQ9" s="70">
        <f t="shared" ref="NQ9:NQ18" si="200">IFERROR(NP9/NO9,0)</f>
        <v>0.89189189189189189</v>
      </c>
      <c r="NR9" s="34">
        <f t="shared" ref="NR9:NR18" si="201">+NU9+NX9</f>
        <v>59</v>
      </c>
      <c r="NS9" s="35">
        <f t="shared" ref="NS9:NS18" si="202">+NV9+NY9</f>
        <v>55</v>
      </c>
      <c r="NT9" s="26">
        <f t="shared" ref="NT9:NT18" si="203">IFERROR(NS9/NR9,0)</f>
        <v>0.93220338983050843</v>
      </c>
      <c r="NU9" s="36">
        <v>21</v>
      </c>
      <c r="NV9" s="37">
        <v>21</v>
      </c>
      <c r="NW9" s="26">
        <f t="shared" ref="NW9:NW18" si="204">IFERROR(NV9/NU9,0)</f>
        <v>1</v>
      </c>
      <c r="NX9" s="37">
        <v>38</v>
      </c>
      <c r="NY9" s="37">
        <v>34</v>
      </c>
      <c r="NZ9" s="70">
        <f t="shared" ref="NZ9:NZ18" si="205">IFERROR(NY9/NX9,0)</f>
        <v>0.89473684210526316</v>
      </c>
      <c r="OA9" s="34">
        <f t="shared" ref="OA9:OA18" si="206">+OD9+OG9</f>
        <v>63</v>
      </c>
      <c r="OB9" s="35">
        <f t="shared" ref="OB9:OB18" si="207">+OE9+OH9</f>
        <v>56</v>
      </c>
      <c r="OC9" s="26">
        <f t="shared" ref="OC9:OC18" si="208">IFERROR(OB9/OA9,0)</f>
        <v>0.88888888888888884</v>
      </c>
      <c r="OD9" s="36">
        <v>20</v>
      </c>
      <c r="OE9" s="37">
        <v>20</v>
      </c>
      <c r="OF9" s="26">
        <f t="shared" ref="OF9:OF18" si="209">IFERROR(OE9/OD9,0)</f>
        <v>1</v>
      </c>
      <c r="OG9" s="37">
        <v>43</v>
      </c>
      <c r="OH9" s="37">
        <v>36</v>
      </c>
      <c r="OI9" s="70">
        <f t="shared" ref="OI9:OI18" si="210">IFERROR(OH9/OG9,0)</f>
        <v>0.83720930232558144</v>
      </c>
      <c r="OJ9" s="34">
        <f t="shared" ref="OJ9:OJ18" si="211">+OM9+OP9</f>
        <v>62</v>
      </c>
      <c r="OK9" s="35">
        <f t="shared" ref="OK9:OK18" si="212">+ON9+OQ9</f>
        <v>54</v>
      </c>
      <c r="OL9" s="26">
        <f t="shared" ref="OL9:OL18" si="213">IFERROR(OK9/OJ9,0)</f>
        <v>0.87096774193548387</v>
      </c>
      <c r="OM9" s="36">
        <v>20</v>
      </c>
      <c r="ON9" s="37">
        <v>17</v>
      </c>
      <c r="OO9" s="26">
        <f t="shared" ref="OO9:OO18" si="214">IFERROR(ON9/OM9,0)</f>
        <v>0.85</v>
      </c>
      <c r="OP9" s="37">
        <v>42</v>
      </c>
      <c r="OQ9" s="37">
        <v>37</v>
      </c>
      <c r="OR9" s="70">
        <f t="shared" ref="OR9:OR18" si="215">IFERROR(OQ9/OP9,0)</f>
        <v>0.88095238095238093</v>
      </c>
      <c r="OS9" s="34">
        <f t="shared" ref="OS9:OS18" si="216">+OV9+OY9</f>
        <v>64</v>
      </c>
      <c r="OT9" s="35">
        <f t="shared" ref="OT9:OT18" si="217">+OW9+OZ9</f>
        <v>58</v>
      </c>
      <c r="OU9" s="26">
        <f t="shared" ref="OU9:OU18" si="218">IFERROR(OT9/OS9,0)</f>
        <v>0.90625</v>
      </c>
      <c r="OV9" s="36">
        <v>20</v>
      </c>
      <c r="OW9" s="37">
        <v>19</v>
      </c>
      <c r="OX9" s="26">
        <f t="shared" ref="OX9:OX18" si="219">IFERROR(OW9/OV9,0)</f>
        <v>0.95</v>
      </c>
      <c r="OY9" s="37">
        <v>44</v>
      </c>
      <c r="OZ9" s="37">
        <v>39</v>
      </c>
      <c r="PA9" s="70">
        <f t="shared" ref="PA9:PA18" si="220">IFERROR(OZ9/OY9,0)</f>
        <v>0.88636363636363635</v>
      </c>
      <c r="PB9" s="34">
        <f t="shared" ref="PB9:PB18" si="221">+PE9+PH9</f>
        <v>66</v>
      </c>
      <c r="PC9" s="35">
        <f t="shared" ref="PC9:PC18" si="222">+PF9+PI9</f>
        <v>48</v>
      </c>
      <c r="PD9" s="26">
        <f t="shared" ref="PD9:PD18" si="223">IFERROR(PC9/PB9,0)</f>
        <v>0.72727272727272729</v>
      </c>
      <c r="PE9" s="36">
        <v>20</v>
      </c>
      <c r="PF9" s="37">
        <v>15</v>
      </c>
      <c r="PG9" s="26">
        <f t="shared" ref="PG9:PG18" si="224">IFERROR(PF9/PE9,0)</f>
        <v>0.75</v>
      </c>
      <c r="PH9" s="37">
        <v>46</v>
      </c>
      <c r="PI9" s="37">
        <v>33</v>
      </c>
      <c r="PJ9" s="70">
        <f t="shared" ref="PJ9:PJ18" si="225">IFERROR(PI9/PH9,0)</f>
        <v>0.71739130434782605</v>
      </c>
      <c r="PK9" s="34">
        <f t="shared" ref="PK9:PK18" si="226">+PN9+PQ9</f>
        <v>61</v>
      </c>
      <c r="PL9" s="35">
        <f t="shared" ref="PL9:PL18" si="227">+PO9+PR9</f>
        <v>51</v>
      </c>
      <c r="PM9" s="26">
        <f t="shared" ref="PM9:PM18" si="228">IFERROR(PL9/PK9,0)</f>
        <v>0.83606557377049184</v>
      </c>
      <c r="PN9" s="36">
        <v>20</v>
      </c>
      <c r="PO9" s="37">
        <v>16</v>
      </c>
      <c r="PP9" s="26">
        <f t="shared" ref="PP9:PP18" si="229">IFERROR(PO9/PN9,0)</f>
        <v>0.8</v>
      </c>
      <c r="PQ9" s="37">
        <v>41</v>
      </c>
      <c r="PR9" s="37">
        <v>35</v>
      </c>
      <c r="PS9" s="70">
        <f t="shared" ref="PS9:PS18" si="230">IFERROR(PR9/PQ9,0)</f>
        <v>0.85365853658536583</v>
      </c>
      <c r="PT9" s="34">
        <f t="shared" ref="PT9:PT18" si="231">+PW9+PZ9</f>
        <v>57</v>
      </c>
      <c r="PU9" s="35">
        <f t="shared" ref="PU9:PU18" si="232">+PX9+QA9</f>
        <v>46</v>
      </c>
      <c r="PV9" s="26">
        <f t="shared" ref="PV9:PV18" si="233">IFERROR(PU9/PT9,0)</f>
        <v>0.80701754385964908</v>
      </c>
      <c r="PW9" s="36">
        <v>23</v>
      </c>
      <c r="PX9" s="37">
        <v>23</v>
      </c>
      <c r="PY9" s="26">
        <f t="shared" ref="PY9:PY18" si="234">IFERROR(PX9/PW9,0)</f>
        <v>1</v>
      </c>
      <c r="PZ9" s="37">
        <v>34</v>
      </c>
      <c r="QA9" s="37">
        <v>23</v>
      </c>
      <c r="QB9" s="70">
        <f t="shared" ref="QB9:QB18" si="235">IFERROR(QA9/PZ9,0)</f>
        <v>0.67647058823529416</v>
      </c>
      <c r="QC9" s="34">
        <f t="shared" ref="QC9:QC18" si="236">+QF9+QI9</f>
        <v>63</v>
      </c>
      <c r="QD9" s="35">
        <f t="shared" ref="QD9:QD18" si="237">+QG9+QJ9</f>
        <v>51</v>
      </c>
      <c r="QE9" s="26">
        <f t="shared" ref="QE9:QE18" si="238">IFERROR(QD9/QC9,0)</f>
        <v>0.80952380952380953</v>
      </c>
      <c r="QF9" s="36">
        <v>26</v>
      </c>
      <c r="QG9" s="37">
        <v>21</v>
      </c>
      <c r="QH9" s="26">
        <f t="shared" ref="QH9:QH18" si="239">IFERROR(QG9/QF9,0)</f>
        <v>0.80769230769230771</v>
      </c>
      <c r="QI9" s="37">
        <v>37</v>
      </c>
      <c r="QJ9" s="37">
        <v>30</v>
      </c>
      <c r="QK9" s="70">
        <f t="shared" ref="QK9:QK18" si="240">IFERROR(QJ9/QI9,0)</f>
        <v>0.81081081081081086</v>
      </c>
      <c r="QL9" s="34">
        <f t="shared" ref="QL9:QL18" si="241">+QO9+QR9</f>
        <v>70</v>
      </c>
      <c r="QM9" s="35">
        <f t="shared" ref="QM9:QM18" si="242">+QP9+QS9</f>
        <v>60</v>
      </c>
      <c r="QN9" s="26">
        <f t="shared" ref="QN9:QN18" si="243">IFERROR(QM9/QL9,0)</f>
        <v>0.8571428571428571</v>
      </c>
      <c r="QO9" s="36">
        <v>26</v>
      </c>
      <c r="QP9" s="37">
        <v>22</v>
      </c>
      <c r="QQ9" s="26">
        <f t="shared" ref="QQ9:QQ18" si="244">IFERROR(QP9/QO9,0)</f>
        <v>0.84615384615384615</v>
      </c>
      <c r="QR9" s="37">
        <v>44</v>
      </c>
      <c r="QS9" s="37">
        <v>38</v>
      </c>
      <c r="QT9" s="70">
        <f t="shared" ref="QT9:QT18" si="245">IFERROR(QS9/QR9,0)</f>
        <v>0.86363636363636365</v>
      </c>
      <c r="QU9" s="34">
        <f t="shared" ref="QU9:QU18" si="246">+QX9+RA9</f>
        <v>71</v>
      </c>
      <c r="QV9" s="35">
        <f t="shared" ref="QV9:QV18" si="247">+QY9+RB9</f>
        <v>59</v>
      </c>
      <c r="QW9" s="26">
        <f t="shared" ref="QW9:QW18" si="248">IFERROR(QV9/QU9,0)</f>
        <v>0.83098591549295775</v>
      </c>
      <c r="QX9" s="36">
        <v>25</v>
      </c>
      <c r="QY9" s="37">
        <v>18</v>
      </c>
      <c r="QZ9" s="26">
        <f t="shared" ref="QZ9:QZ18" si="249">IFERROR(QY9/QX9,0)</f>
        <v>0.72</v>
      </c>
      <c r="RA9" s="37">
        <v>46</v>
      </c>
      <c r="RB9" s="37">
        <v>41</v>
      </c>
      <c r="RC9" s="70">
        <f t="shared" ref="RC9:RC18" si="250">IFERROR(RB9/RA9,0)</f>
        <v>0.89130434782608692</v>
      </c>
      <c r="RD9" s="34">
        <f t="shared" ref="RD9:RD18" si="251">+RG9+RJ9</f>
        <v>67</v>
      </c>
      <c r="RE9" s="35">
        <f t="shared" ref="RE9:RE18" si="252">+RH9+RK9</f>
        <v>59</v>
      </c>
      <c r="RF9" s="26">
        <f t="shared" ref="RF9:RF18" si="253">IFERROR(RE9/RD9,0)</f>
        <v>0.88059701492537312</v>
      </c>
      <c r="RG9" s="36">
        <v>26</v>
      </c>
      <c r="RH9" s="37">
        <v>20</v>
      </c>
      <c r="RI9" s="26">
        <f t="shared" ref="RI9:RI18" si="254">IFERROR(RH9/RG9,0)</f>
        <v>0.76923076923076927</v>
      </c>
      <c r="RJ9" s="37">
        <v>41</v>
      </c>
      <c r="RK9" s="37">
        <v>39</v>
      </c>
      <c r="RL9" s="70">
        <f t="shared" ref="RL9:RL18" si="255">IFERROR(RK9/RJ9,0)</f>
        <v>0.95121951219512191</v>
      </c>
      <c r="RM9" s="34">
        <f t="shared" ref="RM9:RM18" si="256">+RP9+RS9</f>
        <v>66</v>
      </c>
      <c r="RN9" s="35">
        <f t="shared" ref="RN9:RN18" si="257">+RQ9+RT9</f>
        <v>53</v>
      </c>
      <c r="RO9" s="26">
        <f t="shared" ref="RO9:RO18" si="258">IFERROR(RN9/RM9,0)</f>
        <v>0.80303030303030298</v>
      </c>
      <c r="RP9" s="36">
        <v>21</v>
      </c>
      <c r="RQ9" s="37">
        <v>20</v>
      </c>
      <c r="RR9" s="26">
        <f t="shared" ref="RR9:RR18" si="259">IFERROR(RQ9/RP9,0)</f>
        <v>0.95238095238095233</v>
      </c>
      <c r="RS9" s="37">
        <v>45</v>
      </c>
      <c r="RT9" s="37">
        <v>33</v>
      </c>
      <c r="RU9" s="70">
        <f t="shared" ref="RU9:RU18" si="260">IFERROR(RT9/RS9,0)</f>
        <v>0.73333333333333328</v>
      </c>
      <c r="RV9" s="34">
        <f t="shared" ref="RV9:RV18" si="261">+RY9+SB9</f>
        <v>51</v>
      </c>
      <c r="RW9" s="35">
        <f t="shared" ref="RW9:RW18" si="262">+RZ9+SC9</f>
        <v>43</v>
      </c>
      <c r="RX9" s="26">
        <f t="shared" ref="RX9:RX18" si="263">IFERROR(RW9/RV9,0)</f>
        <v>0.84313725490196079</v>
      </c>
      <c r="RY9" s="36">
        <v>18</v>
      </c>
      <c r="RZ9" s="37">
        <v>17</v>
      </c>
      <c r="SA9" s="26">
        <f t="shared" ref="SA9:SA18" si="264">IFERROR(RZ9/RY9,0)</f>
        <v>0.94444444444444442</v>
      </c>
      <c r="SB9" s="37">
        <v>33</v>
      </c>
      <c r="SC9" s="37">
        <v>26</v>
      </c>
      <c r="SD9" s="70">
        <f t="shared" ref="SD9:SD18" si="265">IFERROR(SC9/SB9,0)</f>
        <v>0.78787878787878785</v>
      </c>
      <c r="SE9" s="34">
        <f t="shared" ref="SE9:SE18" si="266">+SH9+SK9</f>
        <v>56</v>
      </c>
      <c r="SF9" s="35">
        <f t="shared" ref="SF9:SF18" si="267">+SI9+SL9</f>
        <v>49</v>
      </c>
      <c r="SG9" s="26">
        <f t="shared" ref="SG9:SG18" si="268">IFERROR(SF9/SE9,0)</f>
        <v>0.875</v>
      </c>
      <c r="SH9" s="36">
        <v>18</v>
      </c>
      <c r="SI9" s="37">
        <v>16</v>
      </c>
      <c r="SJ9" s="26">
        <f t="shared" ref="SJ9:SJ18" si="269">IFERROR(SI9/SH9,0)</f>
        <v>0.88888888888888884</v>
      </c>
      <c r="SK9" s="37">
        <v>38</v>
      </c>
      <c r="SL9" s="37">
        <v>33</v>
      </c>
      <c r="SM9" s="70">
        <f t="shared" ref="SM9:SM18" si="270">IFERROR(SL9/SK9,0)</f>
        <v>0.86842105263157898</v>
      </c>
      <c r="SN9" s="34">
        <f t="shared" ref="SN9:SN18" si="271">+SQ9+ST9</f>
        <v>64</v>
      </c>
      <c r="SO9" s="35">
        <f t="shared" ref="SO9:SO18" si="272">+SR9+SU9</f>
        <v>50</v>
      </c>
      <c r="SP9" s="26">
        <f t="shared" ref="SP9:SP18" si="273">IFERROR(SO9/SN9,0)</f>
        <v>0.78125</v>
      </c>
      <c r="SQ9" s="36">
        <v>18</v>
      </c>
      <c r="SR9" s="37">
        <v>15</v>
      </c>
      <c r="SS9" s="26">
        <f t="shared" ref="SS9:SS18" si="274">IFERROR(SR9/SQ9,0)</f>
        <v>0.83333333333333337</v>
      </c>
      <c r="ST9" s="37">
        <v>46</v>
      </c>
      <c r="SU9" s="37">
        <v>35</v>
      </c>
      <c r="SV9" s="70">
        <f t="shared" ref="SV9:SV18" si="275">IFERROR(SU9/ST9,0)</f>
        <v>0.76086956521739135</v>
      </c>
      <c r="SW9" s="34">
        <f t="shared" ref="SW9:SW18" si="276">+SZ9+TC9</f>
        <v>64</v>
      </c>
      <c r="SX9" s="35">
        <f t="shared" ref="SX9:SX18" si="277">+TA9+TD9</f>
        <v>10</v>
      </c>
      <c r="SY9" s="26">
        <f t="shared" ref="SY9:SY18" si="278">IFERROR(SX9/SW9,0)</f>
        <v>0.15625</v>
      </c>
      <c r="SZ9" s="36">
        <v>18</v>
      </c>
      <c r="TA9" s="37">
        <v>10</v>
      </c>
      <c r="TB9" s="26">
        <f t="shared" ref="TB9:TB18" si="279">IFERROR(TA9/SZ9,0)</f>
        <v>0.55555555555555558</v>
      </c>
      <c r="TC9" s="37">
        <v>46</v>
      </c>
      <c r="TD9" s="37"/>
      <c r="TE9" s="70">
        <f t="shared" ref="TE9:TE18" si="280">IFERROR(TD9/TC9,0)</f>
        <v>0</v>
      </c>
      <c r="TF9" s="34">
        <f t="shared" ref="TF9:TF18" si="281">+TI9+TL9</f>
        <v>66</v>
      </c>
      <c r="TG9" s="35">
        <f t="shared" ref="TG9:TG18" si="282">+TJ9+TM9</f>
        <v>42</v>
      </c>
      <c r="TH9" s="26">
        <f t="shared" ref="TH9:TH18" si="283">IFERROR(TG9/TF9,0)</f>
        <v>0.63636363636363635</v>
      </c>
      <c r="TI9" s="36">
        <v>17</v>
      </c>
      <c r="TJ9" s="37">
        <v>6</v>
      </c>
      <c r="TK9" s="26">
        <f t="shared" ref="TK9:TK18" si="284">IFERROR(TJ9/TI9,0)</f>
        <v>0.35294117647058826</v>
      </c>
      <c r="TL9" s="37">
        <v>49</v>
      </c>
      <c r="TM9" s="37">
        <v>36</v>
      </c>
      <c r="TN9" s="26">
        <f t="shared" ref="TN9:TN18" si="285">IFERROR(TM9/TL9,0)</f>
        <v>0.73469387755102045</v>
      </c>
      <c r="TO9" s="34">
        <f t="shared" ref="TO9:TO18" si="286">+TR9+TU9</f>
        <v>70</v>
      </c>
      <c r="TP9" s="35">
        <f t="shared" ref="TP9:TP18" si="287">+TS9+TV9</f>
        <v>58</v>
      </c>
      <c r="TQ9" s="26">
        <f t="shared" ref="TQ9:TQ18" si="288">IFERROR(TP9/TO9,0)</f>
        <v>0.82857142857142863</v>
      </c>
      <c r="TR9" s="36">
        <v>18</v>
      </c>
      <c r="TS9" s="37">
        <v>15</v>
      </c>
      <c r="TT9" s="26">
        <f t="shared" ref="TT9:TT18" si="289">IFERROR(TS9/TR9,0)</f>
        <v>0.83333333333333337</v>
      </c>
      <c r="TU9" s="37">
        <v>52</v>
      </c>
      <c r="TV9" s="37">
        <v>43</v>
      </c>
      <c r="TW9" s="26">
        <f t="shared" ref="TW9:TW18" si="290">IFERROR(TV9/TU9,0)</f>
        <v>0.82692307692307687</v>
      </c>
      <c r="TX9" s="34">
        <f t="shared" ref="TX9:TX18" si="291">+UA9+UD9</f>
        <v>67</v>
      </c>
      <c r="TY9" s="35">
        <f t="shared" ref="TY9:TY18" si="292">+UB9+UE9</f>
        <v>50</v>
      </c>
      <c r="TZ9" s="26">
        <f t="shared" ref="TZ9:TZ18" si="293">IFERROR(TY9/TX9,0)</f>
        <v>0.74626865671641796</v>
      </c>
      <c r="UA9" s="36">
        <v>19</v>
      </c>
      <c r="UB9" s="37">
        <v>18</v>
      </c>
      <c r="UC9" s="26">
        <f t="shared" ref="UC9:UC18" si="294">IFERROR(UB9/UA9,0)</f>
        <v>0.94736842105263153</v>
      </c>
      <c r="UD9" s="37">
        <v>48</v>
      </c>
      <c r="UE9" s="37">
        <v>32</v>
      </c>
      <c r="UF9" s="26">
        <f t="shared" ref="UF9:UF18" si="295">IFERROR(UE9/UD9,0)</f>
        <v>0.66666666666666663</v>
      </c>
      <c r="UG9" s="34">
        <f t="shared" ref="UG9:UG19" si="296">+UJ9+UM9</f>
        <v>72</v>
      </c>
      <c r="UH9" s="35">
        <f t="shared" ref="UH9:UH19" si="297">+UK9+UN9</f>
        <v>55</v>
      </c>
      <c r="UI9" s="26">
        <f t="shared" ref="UI9:UI19" si="298">IFERROR(UH9/UG9,0)</f>
        <v>0.76388888888888884</v>
      </c>
      <c r="UJ9" s="36">
        <v>24</v>
      </c>
      <c r="UK9" s="37">
        <v>21</v>
      </c>
      <c r="UL9" s="26">
        <f t="shared" ref="UL9:UL19" si="299">IFERROR(UK9/UJ9,0)</f>
        <v>0.875</v>
      </c>
      <c r="UM9" s="37">
        <v>48</v>
      </c>
      <c r="UN9" s="37">
        <v>34</v>
      </c>
      <c r="UO9" s="26">
        <f t="shared" ref="UO9:UO19" si="300">IFERROR(UN9/UM9,0)</f>
        <v>0.70833333333333337</v>
      </c>
      <c r="UP9" s="34">
        <f t="shared" ref="UP9:UP23" si="301">+US9+UV9</f>
        <v>70</v>
      </c>
      <c r="UQ9" s="35">
        <f t="shared" ref="UQ9:UQ23" si="302">+UT9+UW9</f>
        <v>57</v>
      </c>
      <c r="UR9" s="26">
        <f t="shared" ref="UR9:UR23" si="303">IFERROR(UQ9/UP9,0)</f>
        <v>0.81428571428571428</v>
      </c>
      <c r="US9" s="36">
        <v>25</v>
      </c>
      <c r="UT9" s="37">
        <v>22</v>
      </c>
      <c r="UU9" s="26">
        <f t="shared" ref="UU9:UU22" si="304">IFERROR(UT9/US9,0)</f>
        <v>0.88</v>
      </c>
      <c r="UV9" s="37">
        <v>45</v>
      </c>
      <c r="UW9" s="37">
        <v>35</v>
      </c>
      <c r="UX9" s="26">
        <f t="shared" ref="UX9:UX23" si="305">IFERROR(UW9/UV9,0)</f>
        <v>0.77777777777777779</v>
      </c>
      <c r="UY9" s="34">
        <f t="shared" ref="UY9:UY23" si="306">+VB9+VE9</f>
        <v>71</v>
      </c>
      <c r="UZ9" s="35">
        <f t="shared" ref="UZ9:UZ23" si="307">+VC9+VF9</f>
        <v>57</v>
      </c>
      <c r="VA9" s="26">
        <f t="shared" ref="VA9:VA23" si="308">IFERROR(UZ9/UY9,0)</f>
        <v>0.80281690140845074</v>
      </c>
      <c r="VB9" s="36">
        <v>26</v>
      </c>
      <c r="VC9" s="37">
        <v>20</v>
      </c>
      <c r="VD9" s="26">
        <f t="shared" ref="VD9:VD22" si="309">IFERROR(VC9/VB9,0)</f>
        <v>0.76923076923076927</v>
      </c>
      <c r="VE9" s="37">
        <v>45</v>
      </c>
      <c r="VF9" s="37">
        <v>37</v>
      </c>
      <c r="VG9" s="26">
        <f t="shared" ref="VG9:VG23" si="310">IFERROR(VF9/VE9,0)</f>
        <v>0.82222222222222219</v>
      </c>
      <c r="VH9" s="34">
        <f t="shared" ref="VH9:VH23" si="311">+VK9+VN9</f>
        <v>69</v>
      </c>
      <c r="VI9" s="35">
        <f t="shared" ref="VI9:VI23" si="312">+VL9+VO9</f>
        <v>50</v>
      </c>
      <c r="VJ9" s="26">
        <f t="shared" ref="VJ9:VJ23" si="313">IFERROR(VI9/VH9,0)</f>
        <v>0.72463768115942029</v>
      </c>
      <c r="VK9" s="36">
        <v>27</v>
      </c>
      <c r="VL9" s="37">
        <v>20</v>
      </c>
      <c r="VM9" s="26">
        <f t="shared" ref="VM9:VM22" si="314">IFERROR(VL9/VK9,0)</f>
        <v>0.7407407407407407</v>
      </c>
      <c r="VN9" s="37">
        <v>42</v>
      </c>
      <c r="VO9" s="37">
        <v>30</v>
      </c>
      <c r="VP9" s="70">
        <f t="shared" ref="VP9:VP23" si="315">IFERROR(VO9/VN9,0)</f>
        <v>0.7142857142857143</v>
      </c>
      <c r="VQ9" s="34">
        <f t="shared" ref="VQ9:VQ23" si="316">+VT9+VW9</f>
        <v>83</v>
      </c>
      <c r="VR9" s="35">
        <f t="shared" ref="VR9:VR23" si="317">+VU9+VX9</f>
        <v>23</v>
      </c>
      <c r="VS9" s="26">
        <f t="shared" ref="VS9:VS23" si="318">IFERROR(VR9/VQ9,0)</f>
        <v>0.27710843373493976</v>
      </c>
      <c r="VT9" s="37">
        <v>38</v>
      </c>
      <c r="VU9" s="37">
        <v>23</v>
      </c>
      <c r="VV9" s="26">
        <f t="shared" ref="VV9:VV22" si="319">IFERROR(VU9/VT9,0)</f>
        <v>0.60526315789473684</v>
      </c>
      <c r="VW9" s="37">
        <v>45</v>
      </c>
      <c r="VX9" s="37"/>
      <c r="VY9" s="70">
        <f t="shared" ref="VY9:VY23" si="320">IFERROR(VX9/VW9,0)</f>
        <v>0</v>
      </c>
      <c r="VZ9" s="34">
        <f t="shared" ref="VZ9:VZ23" si="321">+WC9+WF9</f>
        <v>58</v>
      </c>
      <c r="WA9" s="35">
        <f t="shared" ref="WA9:WA23" si="322">+WD9+WG9</f>
        <v>49</v>
      </c>
      <c r="WB9" s="26">
        <f t="shared" ref="WB9:WB23" si="323">IFERROR(WA9/VZ9,0)</f>
        <v>0.84482758620689657</v>
      </c>
      <c r="WC9" s="37">
        <v>25</v>
      </c>
      <c r="WD9" s="37">
        <v>23</v>
      </c>
      <c r="WE9" s="26">
        <f t="shared" ref="WE9:WE22" si="324">IFERROR(WD9/WC9,0)</f>
        <v>0.92</v>
      </c>
      <c r="WF9" s="37">
        <v>33</v>
      </c>
      <c r="WG9" s="37">
        <v>26</v>
      </c>
      <c r="WH9" s="70">
        <f t="shared" ref="WH9:WH23" si="325">IFERROR(WG9/WF9,0)</f>
        <v>0.78787878787878785</v>
      </c>
      <c r="WI9" s="34">
        <f t="shared" ref="WI9:WI23" si="326">+WL9+WO9</f>
        <v>73</v>
      </c>
      <c r="WJ9" s="35">
        <f t="shared" ref="WJ9:WJ23" si="327">+WM9+WP9</f>
        <v>60</v>
      </c>
      <c r="WK9" s="26">
        <f t="shared" ref="WK9:WK23" si="328">IFERROR(WJ9/WI9,0)</f>
        <v>0.82191780821917804</v>
      </c>
      <c r="WL9" s="37">
        <v>35</v>
      </c>
      <c r="WM9" s="37">
        <v>26</v>
      </c>
      <c r="WN9" s="26">
        <f t="shared" ref="WN9:WN22" si="329">IFERROR(WM9/WL9,0)</f>
        <v>0.74285714285714288</v>
      </c>
      <c r="WO9" s="37">
        <f>31+7</f>
        <v>38</v>
      </c>
      <c r="WP9" s="37">
        <f>27+7</f>
        <v>34</v>
      </c>
      <c r="WQ9" s="70">
        <f t="shared" ref="WQ9:WQ23" si="330">IFERROR(WP9/WO9,0)</f>
        <v>0.89473684210526316</v>
      </c>
      <c r="WR9" s="34">
        <f t="shared" ref="WR9:WR23" si="331">+WU9+WX9</f>
        <v>76</v>
      </c>
      <c r="WS9" s="35">
        <f t="shared" ref="WS9:WS23" si="332">+WV9+WY9</f>
        <v>67</v>
      </c>
      <c r="WT9" s="26">
        <f t="shared" ref="WT9:WT23" si="333">IFERROR(WS9/WR9,0)</f>
        <v>0.88157894736842102</v>
      </c>
      <c r="WU9" s="37">
        <f>25+13</f>
        <v>38</v>
      </c>
      <c r="WV9" s="37">
        <f>23+13</f>
        <v>36</v>
      </c>
      <c r="WW9" s="26">
        <f t="shared" ref="WW9:WW22" si="334">IFERROR(WV9/WU9,0)</f>
        <v>0.94736842105263153</v>
      </c>
      <c r="WX9" s="37">
        <f>31+7</f>
        <v>38</v>
      </c>
      <c r="WY9" s="37">
        <v>31</v>
      </c>
      <c r="WZ9" s="26">
        <f t="shared" ref="WZ9:WZ23" si="335">IFERROR(WY9/WX9,0)</f>
        <v>0.81578947368421051</v>
      </c>
      <c r="XA9" s="34">
        <f t="shared" ref="XA9:XA23" si="336">+XD9+XG9</f>
        <v>80</v>
      </c>
      <c r="XB9" s="35">
        <f t="shared" ref="XB9:XB23" si="337">+XE9+XH9</f>
        <v>67</v>
      </c>
      <c r="XC9" s="26">
        <f t="shared" ref="XC9:XC23" si="338">IFERROR(XB9/XA9,0)</f>
        <v>0.83750000000000002</v>
      </c>
      <c r="XD9" s="37">
        <f>25+13</f>
        <v>38</v>
      </c>
      <c r="XE9" s="37">
        <v>33</v>
      </c>
      <c r="XF9" s="26">
        <f t="shared" ref="XF9:XF22" si="339">IFERROR(XE9/XD9,0)</f>
        <v>0.86842105263157898</v>
      </c>
      <c r="XG9" s="37">
        <f>35+7</f>
        <v>42</v>
      </c>
      <c r="XH9" s="37">
        <v>34</v>
      </c>
      <c r="XI9" s="26">
        <f t="shared" ref="XI9:XI23" si="340">IFERROR(XH9/XG9,0)</f>
        <v>0.80952380952380953</v>
      </c>
      <c r="XJ9" s="34">
        <f t="shared" ref="XJ9:XJ23" si="341">+XM9+XP9</f>
        <v>84</v>
      </c>
      <c r="XK9" s="35">
        <f t="shared" ref="XK9:XK23" si="342">+XN9+XQ9</f>
        <v>76</v>
      </c>
      <c r="XL9" s="26">
        <f t="shared" ref="XL9:XL23" si="343">IFERROR(XK9/XJ9,0)</f>
        <v>0.90476190476190477</v>
      </c>
      <c r="XM9" s="37">
        <f>31+13</f>
        <v>44</v>
      </c>
      <c r="XN9" s="37">
        <f>29+13</f>
        <v>42</v>
      </c>
      <c r="XO9" s="26">
        <f t="shared" ref="XO9:XO22" si="344">IFERROR(XN9/XM9,0)</f>
        <v>0.95454545454545459</v>
      </c>
      <c r="XP9" s="37">
        <f>34+6</f>
        <v>40</v>
      </c>
      <c r="XQ9" s="37">
        <v>34</v>
      </c>
      <c r="XR9" s="70">
        <f t="shared" ref="XR9:XR23" si="345">IFERROR(XQ9/XP9,0)</f>
        <v>0.85</v>
      </c>
      <c r="XS9" s="34">
        <f t="shared" ref="XS9:XS23" si="346">+XV9+XY9</f>
        <v>83</v>
      </c>
      <c r="XT9" s="35">
        <f t="shared" ref="XT9:XT23" si="347">+XW9+XZ9</f>
        <v>75</v>
      </c>
      <c r="XU9" s="26">
        <f t="shared" ref="XU9:XU23" si="348">IFERROR(XT9/XS9,0)</f>
        <v>0.90361445783132532</v>
      </c>
      <c r="XV9" s="37">
        <v>43</v>
      </c>
      <c r="XW9" s="37">
        <f>28+13</f>
        <v>41</v>
      </c>
      <c r="XX9" s="26">
        <f t="shared" ref="XX9:XX22" si="349">IFERROR(XW9/XV9,0)</f>
        <v>0.95348837209302328</v>
      </c>
      <c r="XY9" s="37">
        <v>40</v>
      </c>
      <c r="XZ9" s="37">
        <v>34</v>
      </c>
      <c r="YA9" s="70">
        <f t="shared" ref="YA9:YA23" si="350">IFERROR(XZ9/XY9,0)</f>
        <v>0.85</v>
      </c>
      <c r="YB9" s="34">
        <f t="shared" ref="YB9:YB23" si="351">+YE9+YH9</f>
        <v>91</v>
      </c>
      <c r="YC9" s="35">
        <f t="shared" ref="YC9:YC23" si="352">+YF9+YI9</f>
        <v>84</v>
      </c>
      <c r="YD9" s="26">
        <f t="shared" ref="YD9:YD23" si="353">IFERROR(YC9/YB9,0)</f>
        <v>0.92307692307692313</v>
      </c>
      <c r="YE9" s="37">
        <f>34+12</f>
        <v>46</v>
      </c>
      <c r="YF9" s="37">
        <f>29+12</f>
        <v>41</v>
      </c>
      <c r="YG9" s="26">
        <f t="shared" ref="YG9:YG22" si="354">IFERROR(YF9/YE9,0)</f>
        <v>0.89130434782608692</v>
      </c>
      <c r="YH9" s="37">
        <v>45</v>
      </c>
      <c r="YI9" s="37">
        <f>38+5</f>
        <v>43</v>
      </c>
      <c r="YJ9" s="70">
        <f t="shared" ref="YJ9:YJ23" si="355">IFERROR(YI9/YH9,0)</f>
        <v>0.9555555555555556</v>
      </c>
      <c r="YK9" s="34">
        <f t="shared" ref="YK9:YK23" si="356">+YN9+YQ9</f>
        <v>90</v>
      </c>
      <c r="YL9" s="35">
        <f t="shared" ref="YL9:YL23" si="357">+YO9+YR9</f>
        <v>78</v>
      </c>
      <c r="YM9" s="26">
        <f t="shared" ref="YM9:YM23" si="358">IFERROR(YL9/YK9,0)</f>
        <v>0.8666666666666667</v>
      </c>
      <c r="YN9" s="37">
        <v>47</v>
      </c>
      <c r="YO9" s="37">
        <v>40</v>
      </c>
      <c r="YP9" s="26">
        <f t="shared" ref="YP9:YP22" si="359">IFERROR(YO9/YN9,0)</f>
        <v>0.85106382978723405</v>
      </c>
      <c r="YQ9" s="37">
        <v>43</v>
      </c>
      <c r="YR9" s="37">
        <v>38</v>
      </c>
      <c r="YS9" s="26">
        <f t="shared" ref="YS9:YS23" si="360">IFERROR(YR9/YQ9,0)</f>
        <v>0.88372093023255816</v>
      </c>
      <c r="YT9" s="34">
        <f t="shared" ref="YT9:YT23" si="361">+YW9+YZ9</f>
        <v>82</v>
      </c>
      <c r="YU9" s="35">
        <f t="shared" ref="YU9:YU23" si="362">+YX9+ZA9</f>
        <v>72</v>
      </c>
      <c r="YV9" s="26">
        <f t="shared" ref="YV9:YV23" si="363">IFERROR(YU9/YT9,0)</f>
        <v>0.87804878048780488</v>
      </c>
      <c r="YW9" s="37">
        <f>27+12</f>
        <v>39</v>
      </c>
      <c r="YX9" s="37">
        <f>23+12</f>
        <v>35</v>
      </c>
      <c r="YY9" s="26">
        <f t="shared" ref="YY9:YY22" si="364">IFERROR(YX9/YW9,0)</f>
        <v>0.89743589743589747</v>
      </c>
      <c r="YZ9" s="37">
        <f>38+5</f>
        <v>43</v>
      </c>
      <c r="ZA9" s="37">
        <v>37</v>
      </c>
      <c r="ZB9" s="26">
        <f t="shared" ref="ZB9:ZB23" si="365">IFERROR(ZA9/YZ9,0)</f>
        <v>0.86046511627906974</v>
      </c>
      <c r="ZC9" s="34">
        <f t="shared" ref="ZC9:ZC23" si="366">+ZF9+ZI9</f>
        <v>77</v>
      </c>
      <c r="ZD9" s="35">
        <f t="shared" ref="ZD9:ZD23" si="367">+ZG9+ZJ9</f>
        <v>71</v>
      </c>
      <c r="ZE9" s="26">
        <f t="shared" ref="ZE9:ZE23" si="368">IFERROR(ZD9/ZC9,0)</f>
        <v>0.92207792207792205</v>
      </c>
      <c r="ZF9" s="37">
        <f>28+13</f>
        <v>41</v>
      </c>
      <c r="ZG9" s="37">
        <f>24+13</f>
        <v>37</v>
      </c>
      <c r="ZH9" s="26">
        <f t="shared" ref="ZH9:ZH22" si="369">IFERROR(ZG9/ZF9,0)</f>
        <v>0.90243902439024393</v>
      </c>
      <c r="ZI9" s="37">
        <v>36</v>
      </c>
      <c r="ZJ9" s="37">
        <v>34</v>
      </c>
      <c r="ZK9" s="70">
        <f t="shared" ref="ZK9:ZK23" si="370">IFERROR(ZJ9/ZI9,0)</f>
        <v>0.94444444444444442</v>
      </c>
      <c r="ZL9" s="34">
        <f t="shared" ref="ZL9:ZL23" si="371">+ZO9+ZR9</f>
        <v>79</v>
      </c>
      <c r="ZM9" s="35">
        <f t="shared" ref="ZM9:ZM23" si="372">+ZP9+ZS9</f>
        <v>73</v>
      </c>
      <c r="ZN9" s="26">
        <f t="shared" ref="ZN9:ZN23" si="373">IFERROR(ZM9/ZL9,0)</f>
        <v>0.92405063291139244</v>
      </c>
      <c r="ZO9" s="37">
        <v>40</v>
      </c>
      <c r="ZP9" s="37">
        <v>38</v>
      </c>
      <c r="ZQ9" s="26">
        <f t="shared" ref="ZQ9:ZQ22" si="374">IFERROR(ZP9/ZO9,0)</f>
        <v>0.95</v>
      </c>
      <c r="ZR9" s="37">
        <v>39</v>
      </c>
      <c r="ZS9" s="37">
        <v>35</v>
      </c>
      <c r="ZT9" s="70">
        <f t="shared" ref="ZT9:ZT23" si="375">IFERROR(ZS9/ZR9,0)</f>
        <v>0.89743589743589747</v>
      </c>
      <c r="ZU9" s="34">
        <f t="shared" ref="ZU9:ZU23" si="376">+ZX9+AAA9</f>
        <v>86</v>
      </c>
      <c r="ZV9" s="35">
        <f t="shared" ref="ZV9:ZV23" si="377">+ZY9+AAB9</f>
        <v>79</v>
      </c>
      <c r="ZW9" s="26">
        <f t="shared" ref="ZW9:ZW23" si="378">IFERROR(ZV9/ZU9,0)</f>
        <v>0.91860465116279066</v>
      </c>
      <c r="ZX9" s="37">
        <v>41</v>
      </c>
      <c r="ZY9" s="37">
        <v>37</v>
      </c>
      <c r="ZZ9" s="26">
        <f t="shared" ref="ZZ9:ZZ22" si="379">IFERROR(ZY9/ZX9,0)</f>
        <v>0.90243902439024393</v>
      </c>
      <c r="AAA9" s="37">
        <f>38+7</f>
        <v>45</v>
      </c>
      <c r="AAB9" s="37">
        <v>42</v>
      </c>
      <c r="AAC9" s="70">
        <f t="shared" ref="AAC9:AAC23" si="380">IFERROR(AAB9/AAA9,0)</f>
        <v>0.93333333333333335</v>
      </c>
      <c r="AAD9" s="34">
        <f t="shared" ref="AAD9:AAD23" si="381">+AAG9+AAJ9</f>
        <v>100</v>
      </c>
      <c r="AAE9" s="35">
        <f t="shared" ref="AAE9:AAE23" si="382">+AAH9+AAK9</f>
        <v>51</v>
      </c>
      <c r="AAF9" s="26">
        <f t="shared" ref="AAF9:AAF23" si="383">IFERROR(AAE9/AAD9,0)</f>
        <v>0.51</v>
      </c>
      <c r="AAG9" s="37">
        <v>55</v>
      </c>
      <c r="AAH9" s="37">
        <v>51</v>
      </c>
      <c r="AAI9" s="26">
        <f t="shared" ref="AAI9:AAI22" si="384">IFERROR(AAH9/AAG9,0)</f>
        <v>0.92727272727272725</v>
      </c>
      <c r="AAJ9" s="37">
        <f>38+7</f>
        <v>45</v>
      </c>
      <c r="AAK9" s="37"/>
      <c r="AAL9" s="70">
        <f t="shared" ref="AAL9:AAL23" si="385">IFERROR(AAK9/AAJ9,0)</f>
        <v>0</v>
      </c>
      <c r="AAM9" s="34">
        <f t="shared" ref="AAM9:AAM23" si="386">+AAP9+AAS9</f>
        <v>84</v>
      </c>
      <c r="AAN9" s="35">
        <f t="shared" ref="AAN9:AAN23" si="387">+AAQ9+AAT9</f>
        <v>80</v>
      </c>
      <c r="AAO9" s="26">
        <f t="shared" ref="AAO9:AAO23" si="388">IFERROR(AAN9/AAM9,0)</f>
        <v>0.95238095238095233</v>
      </c>
      <c r="AAP9" s="37">
        <v>41</v>
      </c>
      <c r="AAQ9" s="37">
        <f>28+11</f>
        <v>39</v>
      </c>
      <c r="AAR9" s="26">
        <f t="shared" ref="AAR9:AAR22" si="389">IFERROR(AAQ9/AAP9,0)</f>
        <v>0.95121951219512191</v>
      </c>
      <c r="AAS9" s="37">
        <f>38+5</f>
        <v>43</v>
      </c>
      <c r="AAT9" s="37">
        <v>41</v>
      </c>
      <c r="AAU9" s="70">
        <f t="shared" ref="AAU9:AAU23" si="390">IFERROR(AAT9/AAS9,0)</f>
        <v>0.95348837209302328</v>
      </c>
      <c r="AAV9" s="34">
        <f t="shared" ref="AAV9:AAV23" si="391">+AAY9+ABB9</f>
        <v>91</v>
      </c>
      <c r="AAW9" s="35">
        <f t="shared" ref="AAW9:AAW23" si="392">+AAZ9+ABC9</f>
        <v>86</v>
      </c>
      <c r="AAX9" s="26">
        <f t="shared" ref="AAX9:AAX23" si="393">IFERROR(AAW9/AAV9,0)</f>
        <v>0.94505494505494503</v>
      </c>
      <c r="AAY9" s="37">
        <f>38+16</f>
        <v>54</v>
      </c>
      <c r="AAZ9" s="37">
        <f>34+16</f>
        <v>50</v>
      </c>
      <c r="ABA9" s="26">
        <f t="shared" ref="ABA9:ABA22" si="394">IFERROR(AAZ9/AAY9,0)</f>
        <v>0.92592592592592593</v>
      </c>
      <c r="ABB9" s="37">
        <v>37</v>
      </c>
      <c r="ABC9" s="37">
        <v>36</v>
      </c>
      <c r="ABD9" s="26">
        <f t="shared" ref="ABD9:ABD23" si="395">IFERROR(ABC9/ABB9,0)</f>
        <v>0.97297297297297303</v>
      </c>
      <c r="ABE9" s="34">
        <f t="shared" ref="ABE9:ABE23" si="396">+ABH9+ABK9</f>
        <v>109</v>
      </c>
      <c r="ABF9" s="35">
        <f t="shared" ref="ABF9:ABF23" si="397">+ABI9+ABL9</f>
        <v>104</v>
      </c>
      <c r="ABG9" s="26">
        <f t="shared" ref="ABG9:ABG23" si="398">IFERROR(ABF9/ABE9,0)</f>
        <v>0.95412844036697253</v>
      </c>
      <c r="ABH9" s="37">
        <v>48</v>
      </c>
      <c r="ABI9" s="37">
        <v>44</v>
      </c>
      <c r="ABJ9" s="26">
        <f t="shared" ref="ABJ9:ABJ22" si="399">IFERROR(ABI9/ABH9,0)</f>
        <v>0.91666666666666663</v>
      </c>
      <c r="ABK9" s="37">
        <f>45+16</f>
        <v>61</v>
      </c>
      <c r="ABL9" s="37">
        <f>44+16</f>
        <v>60</v>
      </c>
      <c r="ABM9" s="26">
        <f t="shared" ref="ABM9:ABM23" si="400">IFERROR(ABL9/ABK9,0)</f>
        <v>0.98360655737704916</v>
      </c>
      <c r="ABN9" s="34">
        <f t="shared" ref="ABN9:ABN23" si="401">+ABQ9+ABT9</f>
        <v>100</v>
      </c>
      <c r="ABO9" s="35">
        <f t="shared" ref="ABO9:ABO23" si="402">+ABR9+ABU9</f>
        <v>51</v>
      </c>
      <c r="ABP9" s="26">
        <f t="shared" ref="ABP9:ABP23" si="403">IFERROR(ABO9/ABN9,0)</f>
        <v>0.51</v>
      </c>
      <c r="ABQ9" s="37">
        <v>55</v>
      </c>
      <c r="ABR9" s="37">
        <v>51</v>
      </c>
      <c r="ABS9" s="26">
        <f t="shared" ref="ABS9:ABS22" si="404">IFERROR(ABR9/ABQ9,0)</f>
        <v>0.92727272727272725</v>
      </c>
      <c r="ABT9" s="37">
        <f>38+7</f>
        <v>45</v>
      </c>
      <c r="ABU9" s="37"/>
      <c r="ABV9" s="70">
        <f t="shared" ref="ABV9:ABV23" si="405">IFERROR(ABU9/ABT9,0)</f>
        <v>0</v>
      </c>
      <c r="ABW9" s="34">
        <f t="shared" ref="ABW9:ABW23" si="406">+ABZ9+ACC9</f>
        <v>104</v>
      </c>
      <c r="ABX9" s="35">
        <f t="shared" ref="ABX9:ABX23" si="407">+ACA9+ACD9</f>
        <v>91</v>
      </c>
      <c r="ABY9" s="26">
        <f t="shared" ref="ABY9:ABY23" si="408">IFERROR(ABX9/ABW9,0)</f>
        <v>0.875</v>
      </c>
      <c r="ABZ9" s="37">
        <v>55</v>
      </c>
      <c r="ACA9" s="37">
        <v>51</v>
      </c>
      <c r="ACB9" s="26">
        <f t="shared" ref="ACB9:ACB22" si="409">IFERROR(ACA9/ABZ9,0)</f>
        <v>0.92727272727272725</v>
      </c>
      <c r="ACC9" s="37">
        <v>49</v>
      </c>
      <c r="ACD9" s="37">
        <v>40</v>
      </c>
      <c r="ACE9" s="70">
        <f t="shared" ref="ACE9:ACE23" si="410">IFERROR(ACD9/ACC9,0)</f>
        <v>0.81632653061224492</v>
      </c>
      <c r="ACF9" s="34">
        <f t="shared" ref="ACF9:ACF23" si="411">+ACI9+ACL9</f>
        <v>126</v>
      </c>
      <c r="ACG9" s="35">
        <f t="shared" ref="ACG9:ACG23" si="412">+ACJ9+ACM9</f>
        <v>118</v>
      </c>
      <c r="ACH9" s="26">
        <f t="shared" ref="ACH9:ACH23" si="413">IFERROR(ACG9/ACF9,0)</f>
        <v>0.93650793650793651</v>
      </c>
      <c r="ACI9" s="37">
        <v>61</v>
      </c>
      <c r="ACJ9" s="37">
        <v>58</v>
      </c>
      <c r="ACK9" s="26">
        <f t="shared" ref="ACK9:ACK22" si="414">IFERROR(ACJ9/ACI9,0)</f>
        <v>0.95081967213114749</v>
      </c>
      <c r="ACL9" s="37">
        <f>48+17</f>
        <v>65</v>
      </c>
      <c r="ACM9" s="37">
        <f>43+17</f>
        <v>60</v>
      </c>
      <c r="ACN9" s="70">
        <f t="shared" ref="ACN9:ACN23" si="415">IFERROR(ACM9/ACL9,0)</f>
        <v>0.92307692307692313</v>
      </c>
      <c r="ACO9" s="34">
        <f t="shared" ref="ACO9:ACO23" si="416">+ACR9+ACU9</f>
        <v>125</v>
      </c>
      <c r="ACP9" s="35">
        <f t="shared" ref="ACP9:ACP23" si="417">+ACS9+ACV9</f>
        <v>109</v>
      </c>
      <c r="ACQ9" s="26">
        <f t="shared" ref="ACQ9:ACQ23" si="418">IFERROR(ACP9/ACO9,0)</f>
        <v>0.872</v>
      </c>
      <c r="ACR9" s="37">
        <f>47+11</f>
        <v>58</v>
      </c>
      <c r="ACS9" s="37">
        <f>43+11</f>
        <v>54</v>
      </c>
      <c r="ACT9" s="26">
        <f t="shared" ref="ACT9:ACT22" si="419">IFERROR(ACS9/ACR9,0)</f>
        <v>0.93103448275862066</v>
      </c>
      <c r="ACU9" s="37">
        <f>49+18</f>
        <v>67</v>
      </c>
      <c r="ACV9" s="37">
        <v>55</v>
      </c>
      <c r="ACW9" s="70">
        <f t="shared" ref="ACW9:ACW23" si="420">IFERROR(ACV9/ACU9,0)</f>
        <v>0.82089552238805974</v>
      </c>
      <c r="ACX9" s="34">
        <f t="shared" ref="ACX9:ACX23" si="421">+ADA9+ADD9</f>
        <v>130</v>
      </c>
      <c r="ACY9" s="35">
        <f t="shared" ref="ACY9:ACY23" si="422">+ADB9+ADE9</f>
        <v>119</v>
      </c>
      <c r="ACZ9" s="26">
        <f t="shared" ref="ACZ9:ACZ23" si="423">IFERROR(ACY9/ACX9,0)</f>
        <v>0.91538461538461535</v>
      </c>
      <c r="ADA9" s="37">
        <v>61</v>
      </c>
      <c r="ADB9" s="37">
        <v>56</v>
      </c>
      <c r="ADC9" s="26">
        <f t="shared" ref="ADC9:ADC22" si="424">IFERROR(ADB9/ADA9,0)</f>
        <v>0.91803278688524592</v>
      </c>
      <c r="ADD9" s="37">
        <f>51+18</f>
        <v>69</v>
      </c>
      <c r="ADE9" s="37">
        <f>45+18</f>
        <v>63</v>
      </c>
      <c r="ADF9" s="70">
        <f t="shared" ref="ADF9:ADF23" si="425">IFERROR(ADE9/ADD9,0)</f>
        <v>0.91304347826086951</v>
      </c>
      <c r="ADG9" s="34">
        <f t="shared" ref="ADG9:ADG23" si="426">+ADJ9+ADM9</f>
        <v>130</v>
      </c>
      <c r="ADH9" s="35">
        <f t="shared" ref="ADH9:ADH23" si="427">+ADK9+ADN9</f>
        <v>121</v>
      </c>
      <c r="ADI9" s="26">
        <f t="shared" ref="ADI9:ADI23" si="428">IFERROR(ADH9/ADG9,0)</f>
        <v>0.93076923076923079</v>
      </c>
      <c r="ADJ9" s="37">
        <f>47+11</f>
        <v>58</v>
      </c>
      <c r="ADK9" s="37">
        <v>53</v>
      </c>
      <c r="ADL9" s="26">
        <f t="shared" ref="ADL9:ADL22" si="429">IFERROR(ADK9/ADJ9,0)</f>
        <v>0.91379310344827591</v>
      </c>
      <c r="ADM9" s="37">
        <v>72</v>
      </c>
      <c r="ADN9" s="37">
        <f>46+22</f>
        <v>68</v>
      </c>
      <c r="ADO9" s="70">
        <f t="shared" ref="ADO9:ADO23" si="430">IFERROR(ADN9/ADM9,0)</f>
        <v>0.94444444444444442</v>
      </c>
      <c r="ADP9" s="34">
        <f t="shared" ref="ADP9:ADP23" si="431">+ADS9+ADV9</f>
        <v>134</v>
      </c>
      <c r="ADQ9" s="35">
        <f t="shared" ref="ADQ9:ADQ23" si="432">+ADT9+ADW9</f>
        <v>123</v>
      </c>
      <c r="ADR9" s="26">
        <f t="shared" ref="ADR9:ADR23" si="433">IFERROR(ADQ9/ADP9,0)</f>
        <v>0.91791044776119401</v>
      </c>
      <c r="ADS9" s="37">
        <f>49+11</f>
        <v>60</v>
      </c>
      <c r="ADT9" s="37">
        <f>46+11</f>
        <v>57</v>
      </c>
      <c r="ADU9" s="26">
        <f t="shared" ref="ADU9:ADU22" si="434">IFERROR(ADT9/ADS9,0)</f>
        <v>0.95</v>
      </c>
      <c r="ADV9" s="37">
        <f>52+22</f>
        <v>74</v>
      </c>
      <c r="ADW9" s="37">
        <f>44+22</f>
        <v>66</v>
      </c>
      <c r="ADX9" s="70">
        <f t="shared" ref="ADX9:ADX23" si="435">IFERROR(ADW9/ADV9,0)</f>
        <v>0.89189189189189189</v>
      </c>
      <c r="ADY9" s="34">
        <f t="shared" ref="ADY9:ADY23" si="436">+AEB9+AEE9</f>
        <v>152</v>
      </c>
      <c r="ADZ9" s="35">
        <f t="shared" ref="ADZ9:ADZ23" si="437">+AEC9+AEF9</f>
        <v>142</v>
      </c>
      <c r="AEA9" s="26">
        <f t="shared" ref="AEA9:AEA23" si="438">IFERROR(ADZ9/ADY9,0)</f>
        <v>0.93421052631578949</v>
      </c>
      <c r="AEB9" s="37">
        <v>77</v>
      </c>
      <c r="AEC9" s="37">
        <f>48+22</f>
        <v>70</v>
      </c>
      <c r="AED9" s="26">
        <f t="shared" ref="AED9:AED22" si="439">IFERROR(AEC9/AEB9,0)</f>
        <v>0.90909090909090906</v>
      </c>
      <c r="AEE9" s="37">
        <f>48+27</f>
        <v>75</v>
      </c>
      <c r="AEF9" s="37">
        <v>72</v>
      </c>
      <c r="AEG9" s="70">
        <f t="shared" ref="AEG9:AEG23" si="440">IFERROR(AEF9/AEE9,0)</f>
        <v>0.96</v>
      </c>
      <c r="AEH9" s="34">
        <f t="shared" ref="AEH9:AEH23" si="441">+AEK9+AEN9</f>
        <v>149</v>
      </c>
      <c r="AEI9" s="35">
        <f t="shared" ref="AEI9:AEI23" si="442">+AEL9+AEO9</f>
        <v>130</v>
      </c>
      <c r="AEJ9" s="26">
        <f t="shared" ref="AEJ9:AEJ23" si="443">IFERROR(AEI9/AEH9,0)</f>
        <v>0.87248322147651003</v>
      </c>
      <c r="AEK9" s="37">
        <f>54+13</f>
        <v>67</v>
      </c>
      <c r="AEL9" s="37">
        <v>60</v>
      </c>
      <c r="AEM9" s="26">
        <f t="shared" ref="AEM9:AEM22" si="444">IFERROR(AEL9/AEK9,0)</f>
        <v>0.89552238805970152</v>
      </c>
      <c r="AEN9" s="37">
        <f>56+26</f>
        <v>82</v>
      </c>
      <c r="AEO9" s="37">
        <f>44+26</f>
        <v>70</v>
      </c>
      <c r="AEP9" s="70">
        <f t="shared" ref="AEP9:AEP23" si="445">IFERROR(AEO9/AEN9,0)</f>
        <v>0.85365853658536583</v>
      </c>
      <c r="AEQ9" s="34">
        <f t="shared" ref="AEQ9:AEQ23" si="446">+AET9+AEW9</f>
        <v>147</v>
      </c>
      <c r="AER9" s="35">
        <f t="shared" ref="AER9:AER23" si="447">+AEU9+AEX9</f>
        <v>120</v>
      </c>
      <c r="AES9" s="26">
        <f t="shared" ref="AES9:AES23" si="448">IFERROR(AER9/AEQ9,0)</f>
        <v>0.81632653061224492</v>
      </c>
      <c r="AET9" s="37">
        <f>56+13</f>
        <v>69</v>
      </c>
      <c r="AEU9" s="37">
        <v>47</v>
      </c>
      <c r="AEV9" s="26">
        <f t="shared" ref="AEV9:AEV22" si="449">IFERROR(AEU9/AET9,0)</f>
        <v>0.6811594202898551</v>
      </c>
      <c r="AEW9" s="37">
        <f>52+26</f>
        <v>78</v>
      </c>
      <c r="AEX9" s="37">
        <f>47+26</f>
        <v>73</v>
      </c>
      <c r="AEY9" s="26">
        <f t="shared" ref="AEY9:AEY23" si="450">IFERROR(AEX9/AEW9,0)</f>
        <v>0.9358974358974359</v>
      </c>
      <c r="AEZ9" s="34">
        <f t="shared" ref="AEZ9:AEZ23" si="451">+AFC9+AFF9</f>
        <v>165</v>
      </c>
      <c r="AFA9" s="35">
        <f t="shared" ref="AFA9:AFA23" si="452">+AFD9+AFG9</f>
        <v>152</v>
      </c>
      <c r="AFB9" s="26">
        <f t="shared" ref="AFB9:AFB23" si="453">IFERROR(AFA9/AEZ9,0)</f>
        <v>0.92121212121212126</v>
      </c>
      <c r="AFC9" s="37">
        <f>58+26</f>
        <v>84</v>
      </c>
      <c r="AFD9" s="37">
        <f>48+26</f>
        <v>74</v>
      </c>
      <c r="AFE9" s="26">
        <f t="shared" ref="AFE9:AFE22" si="454">IFERROR(AFD9/AFC9,0)</f>
        <v>0.88095238095238093</v>
      </c>
      <c r="AFF9" s="37">
        <f>56+25</f>
        <v>81</v>
      </c>
      <c r="AFG9" s="37">
        <f>53+25</f>
        <v>78</v>
      </c>
      <c r="AFH9" s="70">
        <f t="shared" ref="AFH9:AFH23" si="455">IFERROR(AFG9/AFF9,0)</f>
        <v>0.96296296296296291</v>
      </c>
      <c r="AFI9" s="34">
        <f t="shared" ref="AFI9:AFI23" si="456">+AFL9+AFO9</f>
        <v>154</v>
      </c>
      <c r="AFJ9" s="35">
        <f t="shared" ref="AFJ9:AFJ23" si="457">+AFM9+AFP9</f>
        <v>66</v>
      </c>
      <c r="AFK9" s="26">
        <f t="shared" ref="AFK9:AFK23" si="458">IFERROR(AFJ9/AFI9,0)</f>
        <v>0.42857142857142855</v>
      </c>
      <c r="AFL9" s="37">
        <f>63+13</f>
        <v>76</v>
      </c>
      <c r="AFM9" s="37">
        <f>13+53</f>
        <v>66</v>
      </c>
      <c r="AFN9" s="26">
        <f t="shared" ref="AFN9:AFN22" si="459">IFERROR(AFM9/AFL9,0)</f>
        <v>0.86842105263157898</v>
      </c>
      <c r="AFO9" s="37">
        <f>52+26</f>
        <v>78</v>
      </c>
      <c r="AFP9" s="37"/>
      <c r="AFQ9" s="70">
        <f t="shared" ref="AFQ9:AFQ23" si="460">IFERROR(AFP9/AFO9,0)</f>
        <v>0</v>
      </c>
      <c r="AFR9" s="34">
        <f t="shared" ref="AFR9:AFR23" si="461">+AFU9+AFX9</f>
        <v>155</v>
      </c>
      <c r="AFS9" s="35">
        <f t="shared" ref="AFS9:AFS23" si="462">+AFV9+AFY9</f>
        <v>141</v>
      </c>
      <c r="AFT9" s="26">
        <f t="shared" ref="AFT9:AFT23" si="463">IFERROR(AFS9/AFR9,0)</f>
        <v>0.9096774193548387</v>
      </c>
      <c r="AFU9" s="37">
        <f>63+13</f>
        <v>76</v>
      </c>
      <c r="AFV9" s="37">
        <f>13+53</f>
        <v>66</v>
      </c>
      <c r="AFW9" s="26">
        <f t="shared" ref="AFW9:AFW22" si="464">IFERROR(AFV9/AFU9,0)</f>
        <v>0.86842105263157898</v>
      </c>
      <c r="AFX9" s="37">
        <f>58+21</f>
        <v>79</v>
      </c>
      <c r="AFY9" s="37">
        <f>54+21</f>
        <v>75</v>
      </c>
      <c r="AFZ9" s="70">
        <f t="shared" ref="AFZ9:AFZ23" si="465">IFERROR(AFY9/AFX9,0)</f>
        <v>0.94936708860759489</v>
      </c>
      <c r="AGA9" s="34">
        <f t="shared" ref="AGA9:AGA23" si="466">+AGD9+AGG9</f>
        <v>155</v>
      </c>
      <c r="AGB9" s="35">
        <f t="shared" ref="AGB9:AGB23" si="467">+AGE9+AGH9</f>
        <v>137</v>
      </c>
      <c r="AGC9" s="26">
        <f t="shared" ref="AGC9:AGC23" si="468">IFERROR(AGB9/AGA9,0)</f>
        <v>0.88387096774193552</v>
      </c>
      <c r="AGD9" s="37">
        <f>58+18</f>
        <v>76</v>
      </c>
      <c r="AGE9" s="37">
        <f>48+18</f>
        <v>66</v>
      </c>
      <c r="AGF9" s="26">
        <f t="shared" ref="AGF9:AGF22" si="469">IFERROR(AGE9/AGD9,0)</f>
        <v>0.86842105263157898</v>
      </c>
      <c r="AGG9" s="37">
        <f>58+21</f>
        <v>79</v>
      </c>
      <c r="AGH9" s="37">
        <f>50+21</f>
        <v>71</v>
      </c>
      <c r="AGI9" s="70">
        <f t="shared" ref="AGI9:AGI23" si="470">IFERROR(AGH9/AGG9,0)</f>
        <v>0.89873417721518989</v>
      </c>
      <c r="AGJ9" s="34">
        <f t="shared" ref="AGJ9:AGJ23" si="471">+AGM9+AGP9</f>
        <v>151</v>
      </c>
      <c r="AGK9" s="35">
        <f t="shared" ref="AGK9:AGK23" si="472">+AGN9+AGQ9</f>
        <v>145</v>
      </c>
      <c r="AGL9" s="26">
        <f t="shared" ref="AGL9:AGL23" si="473">IFERROR(AGK9/AGJ9,0)</f>
        <v>0.96026490066225167</v>
      </c>
      <c r="AGM9" s="37">
        <f>53+18</f>
        <v>71</v>
      </c>
      <c r="AGN9" s="37">
        <f>50+18</f>
        <v>68</v>
      </c>
      <c r="AGO9" s="26">
        <f t="shared" ref="AGO9:AGO22" si="474">IFERROR(AGN9/AGM9,0)</f>
        <v>0.95774647887323938</v>
      </c>
      <c r="AGP9" s="37">
        <f>59+21</f>
        <v>80</v>
      </c>
      <c r="AGQ9" s="37">
        <f>56+21</f>
        <v>77</v>
      </c>
      <c r="AGR9" s="70">
        <f t="shared" ref="AGR9:AGR23" si="475">IFERROR(AGQ9/AGP9,0)</f>
        <v>0.96250000000000002</v>
      </c>
      <c r="AGS9" s="34">
        <f t="shared" ref="AGS9:AGS23" si="476">+AGV9+AGY9</f>
        <v>170</v>
      </c>
      <c r="AGT9" s="35">
        <f t="shared" ref="AGT9:AGT23" si="477">+AGW9+AGZ9</f>
        <v>152</v>
      </c>
      <c r="AGU9" s="26">
        <f t="shared" ref="AGU9:AGU23" si="478">IFERROR(AGT9/AGS9,0)</f>
        <v>0.89411764705882357</v>
      </c>
      <c r="AGV9" s="37">
        <f>68+18</f>
        <v>86</v>
      </c>
      <c r="AGW9" s="37">
        <f>56+18</f>
        <v>74</v>
      </c>
      <c r="AGX9" s="26">
        <f t="shared" ref="AGX9:AGX22" si="479">IFERROR(AGW9/AGV9,0)</f>
        <v>0.86046511627906974</v>
      </c>
      <c r="AGY9" s="37">
        <f>63+21</f>
        <v>84</v>
      </c>
      <c r="AGZ9" s="37">
        <v>78</v>
      </c>
      <c r="AHA9" s="70">
        <f t="shared" ref="AHA9:AHA23" si="480">IFERROR(AGZ9/AGY9,0)</f>
        <v>0.9285714285714286</v>
      </c>
      <c r="AHB9" s="34">
        <f t="shared" ref="AHB9:AHB23" si="481">+AHE9+AHH9</f>
        <v>164</v>
      </c>
      <c r="AHC9" s="35">
        <f t="shared" ref="AHC9:AHC23" si="482">+AHF9+AHI9</f>
        <v>153</v>
      </c>
      <c r="AHD9" s="26">
        <f t="shared" ref="AHD9:AHD23" si="483">IFERROR(AHC9/AHB9,0)</f>
        <v>0.93292682926829273</v>
      </c>
      <c r="AHE9" s="37">
        <v>77</v>
      </c>
      <c r="AHF9" s="37">
        <v>70</v>
      </c>
      <c r="AHG9" s="26">
        <f t="shared" ref="AHG9:AHG22" si="484">IFERROR(AHF9/AHE9,0)</f>
        <v>0.90909090909090906</v>
      </c>
      <c r="AHH9" s="37">
        <f>70+17</f>
        <v>87</v>
      </c>
      <c r="AHI9" s="37">
        <f>66+17</f>
        <v>83</v>
      </c>
      <c r="AHJ9" s="70">
        <f t="shared" ref="AHJ9:AHJ23" si="485">IFERROR(AHI9/AHH9,0)</f>
        <v>0.95402298850574707</v>
      </c>
      <c r="AHK9" s="34">
        <f t="shared" ref="AHK9:AHK23" si="486">+AHN9+AHQ9</f>
        <v>168</v>
      </c>
      <c r="AHL9" s="35">
        <f t="shared" ref="AHL9:AHL23" si="487">+AHO9+AHR9</f>
        <v>157</v>
      </c>
      <c r="AHM9" s="26">
        <f t="shared" ref="AHM9:AHM23" si="488">IFERROR(AHL9/AHK9,0)</f>
        <v>0.93452380952380953</v>
      </c>
      <c r="AHN9" s="37">
        <f>65+17</f>
        <v>82</v>
      </c>
      <c r="AHO9" s="37">
        <f>59+17</f>
        <v>76</v>
      </c>
      <c r="AHP9" s="26">
        <f t="shared" ref="AHP9:AHP22" si="489">IFERROR(AHO9/AHN9,0)</f>
        <v>0.92682926829268297</v>
      </c>
      <c r="AHQ9" s="37">
        <f>66+20</f>
        <v>86</v>
      </c>
      <c r="AHR9" s="37">
        <f>61+20</f>
        <v>81</v>
      </c>
      <c r="AHS9" s="70">
        <f t="shared" ref="AHS9:AHS23" si="490">IFERROR(AHR9/AHQ9,0)</f>
        <v>0.94186046511627908</v>
      </c>
      <c r="AHT9" s="34">
        <f t="shared" ref="AHT9:AHT23" si="491">+AHW9+AHZ9</f>
        <v>171</v>
      </c>
      <c r="AHU9" s="35">
        <f t="shared" ref="AHU9:AHU23" si="492">+AHX9+AIA9</f>
        <v>155</v>
      </c>
      <c r="AHV9" s="26">
        <f t="shared" ref="AHV9:AHV23" si="493">IFERROR(AHU9/AHT9,0)</f>
        <v>0.9064327485380117</v>
      </c>
      <c r="AHW9" s="37">
        <f>57+17</f>
        <v>74</v>
      </c>
      <c r="AHX9" s="37">
        <f>48+17</f>
        <v>65</v>
      </c>
      <c r="AHY9" s="26">
        <f t="shared" ref="AHY9:AHY22" si="494">IFERROR(AHX9/AHW9,0)</f>
        <v>0.8783783783783784</v>
      </c>
      <c r="AHZ9" s="37">
        <f>68+29</f>
        <v>97</v>
      </c>
      <c r="AIA9" s="37">
        <v>90</v>
      </c>
      <c r="AIB9" s="70">
        <f t="shared" ref="AIB9:AIB23" si="495">IFERROR(AIA9/AHZ9,0)</f>
        <v>0.92783505154639179</v>
      </c>
      <c r="AIC9" s="34">
        <f t="shared" ref="AIC9:AIC23" si="496">+AIF9+AII9</f>
        <v>167</v>
      </c>
      <c r="AID9" s="35">
        <f t="shared" ref="AID9:AID23" si="497">+AIG9+AIJ9</f>
        <v>151</v>
      </c>
      <c r="AIE9" s="26">
        <f t="shared" ref="AIE9:AIE23" si="498">IFERROR(AID9/AIC9,0)</f>
        <v>0.90419161676646709</v>
      </c>
      <c r="AIF9" s="37">
        <f>55+19</f>
        <v>74</v>
      </c>
      <c r="AIG9" s="37">
        <v>66</v>
      </c>
      <c r="AIH9" s="26">
        <f t="shared" ref="AIH9:AIH22" si="499">IFERROR(AIG9/AIF9,0)</f>
        <v>0.89189189189189189</v>
      </c>
      <c r="AII9" s="37">
        <f>65+28</f>
        <v>93</v>
      </c>
      <c r="AIJ9" s="37">
        <v>85</v>
      </c>
      <c r="AIK9" s="70">
        <f t="shared" ref="AIK9:AIK23" si="500">IFERROR(AIJ9/AII9,0)</f>
        <v>0.91397849462365588</v>
      </c>
      <c r="AIL9" s="34">
        <f t="shared" ref="AIL9:AIL23" si="501">+AIO9+AIR9</f>
        <v>230</v>
      </c>
      <c r="AIM9" s="35">
        <f t="shared" ref="AIM9:AIM23" si="502">+AIP9+AIS9</f>
        <v>217</v>
      </c>
      <c r="AIN9" s="26">
        <f t="shared" ref="AIN9:AIN23" si="503">IFERROR(AIM9/AIL9,0)</f>
        <v>0.94347826086956521</v>
      </c>
      <c r="AIO9" s="37">
        <v>75</v>
      </c>
      <c r="AIP9" s="37">
        <v>70</v>
      </c>
      <c r="AIQ9" s="26">
        <f t="shared" ref="AIQ9:AIQ22" si="504">IFERROR(AIP9/AIO9,0)</f>
        <v>0.93333333333333335</v>
      </c>
      <c r="AIR9" s="37">
        <v>155</v>
      </c>
      <c r="AIS9" s="37">
        <v>147</v>
      </c>
      <c r="AIT9" s="70">
        <f t="shared" ref="AIT9:AIT23" si="505">IFERROR(AIS9/AIR9,0)</f>
        <v>0.94838709677419353</v>
      </c>
      <c r="AIU9" s="34">
        <f t="shared" ref="AIU9:AIU23" si="506">+AIX9+AJA9</f>
        <v>166</v>
      </c>
      <c r="AIV9" s="35">
        <f t="shared" ref="AIV9:AIV23" si="507">+AIY9+AJB9</f>
        <v>153</v>
      </c>
      <c r="AIW9" s="26">
        <f t="shared" ref="AIW9:AIW23" si="508">IFERROR(AIV9/AIU9,0)</f>
        <v>0.92168674698795183</v>
      </c>
      <c r="AIX9" s="37">
        <v>74</v>
      </c>
      <c r="AIY9" s="37">
        <v>70</v>
      </c>
      <c r="AIZ9" s="26">
        <f t="shared" ref="AIZ9:AIZ22" si="509">IFERROR(AIY9/AIX9,0)</f>
        <v>0.94594594594594594</v>
      </c>
      <c r="AJA9" s="37">
        <v>92</v>
      </c>
      <c r="AJB9" s="37">
        <v>83</v>
      </c>
      <c r="AJC9" s="26">
        <f t="shared" ref="AJC9:AJC23" si="510">IFERROR(AJB9/AJA9,0)</f>
        <v>0.90217391304347827</v>
      </c>
      <c r="AJD9" s="34">
        <f t="shared" ref="AJD9:AJD23" si="511">+AJG9+AJJ9</f>
        <v>179</v>
      </c>
      <c r="AJE9" s="35">
        <f t="shared" ref="AJE9:AJE23" si="512">+AJH9+AJK9</f>
        <v>169</v>
      </c>
      <c r="AJF9" s="26">
        <f t="shared" ref="AJF9:AJF23" si="513">IFERROR(AJE9/AJD9,0)</f>
        <v>0.94413407821229045</v>
      </c>
      <c r="AJG9" s="37">
        <v>93</v>
      </c>
      <c r="AJH9" s="37">
        <v>86</v>
      </c>
      <c r="AJI9" s="26">
        <f t="shared" ref="AJI9:AJI22" si="514">IFERROR(AJH9/AJG9,0)</f>
        <v>0.92473118279569888</v>
      </c>
      <c r="AJJ9" s="37">
        <v>86</v>
      </c>
      <c r="AJK9" s="37">
        <v>83</v>
      </c>
      <c r="AJL9" s="70">
        <f t="shared" ref="AJL9:AJL23" si="515">IFERROR(AJK9/AJJ9,0)</f>
        <v>0.96511627906976749</v>
      </c>
      <c r="AJM9" s="34">
        <f t="shared" ref="AJM9:AJM23" si="516">+AJP9+AJS9</f>
        <v>182</v>
      </c>
      <c r="AJN9" s="35">
        <f t="shared" ref="AJN9:AJN23" si="517">+AJQ9+AJT9</f>
        <v>173</v>
      </c>
      <c r="AJO9" s="26">
        <f t="shared" ref="AJO9:AJO23" si="518">IFERROR(AJN9/AJM9,0)</f>
        <v>0.9505494505494505</v>
      </c>
      <c r="AJP9" s="37">
        <v>96</v>
      </c>
      <c r="AJQ9" s="37">
        <v>90</v>
      </c>
      <c r="AJR9" s="26">
        <f t="shared" ref="AJR9:AJR22" si="519">IFERROR(AJQ9/AJP9,0)</f>
        <v>0.9375</v>
      </c>
      <c r="AJS9" s="37">
        <v>86</v>
      </c>
      <c r="AJT9" s="37">
        <v>83</v>
      </c>
      <c r="AJU9" s="70">
        <f t="shared" ref="AJU9:AJU23" si="520">IFERROR(AJT9/AJS9,0)</f>
        <v>0.96511627906976749</v>
      </c>
      <c r="AJV9" s="34">
        <f t="shared" ref="AJV9:AJV23" si="521">+AJY9+AKB9</f>
        <v>183</v>
      </c>
      <c r="AJW9" s="35">
        <f t="shared" ref="AJW9:AJW23" si="522">+AJZ9+AKC9</f>
        <v>171</v>
      </c>
      <c r="AJX9" s="26">
        <f t="shared" ref="AJX9:AJX23" si="523">IFERROR(AJW9/AJV9,0)</f>
        <v>0.93442622950819676</v>
      </c>
      <c r="AJY9" s="37">
        <v>96</v>
      </c>
      <c r="AJZ9" s="37">
        <v>87</v>
      </c>
      <c r="AKA9" s="26">
        <f t="shared" ref="AKA9:AKA22" si="524">IFERROR(AJZ9/AJY9,0)</f>
        <v>0.90625</v>
      </c>
      <c r="AKB9" s="37">
        <v>87</v>
      </c>
      <c r="AKC9" s="37">
        <v>84</v>
      </c>
      <c r="AKD9" s="70">
        <f t="shared" ref="AKD9:AKD23" si="525">IFERROR(AKC9/AKB9,0)</f>
        <v>0.96551724137931039</v>
      </c>
      <c r="AKE9" s="34">
        <f t="shared" ref="AKE9:AKE23" si="526">+AKH9+AKK9</f>
        <v>183</v>
      </c>
      <c r="AKF9" s="35">
        <f t="shared" ref="AKF9:AKF23" si="527">+AKI9+AKL9</f>
        <v>171</v>
      </c>
      <c r="AKG9" s="26">
        <f t="shared" ref="AKG9:AKG23" si="528">IFERROR(AKF9/AKE9,0)</f>
        <v>0.93442622950819676</v>
      </c>
      <c r="AKH9" s="37">
        <v>96</v>
      </c>
      <c r="AKI9" s="37">
        <v>88</v>
      </c>
      <c r="AKJ9" s="26">
        <f t="shared" ref="AKJ9:AKJ22" si="529">IFERROR(AKI9/AKH9,0)</f>
        <v>0.91666666666666663</v>
      </c>
      <c r="AKK9" s="37">
        <v>87</v>
      </c>
      <c r="AKL9" s="37">
        <v>83</v>
      </c>
      <c r="AKM9" s="70">
        <f t="shared" ref="AKM9:AKM23" si="530">IFERROR(AKL9/AKK9,0)</f>
        <v>0.95402298850574707</v>
      </c>
      <c r="AKN9" s="34">
        <f t="shared" ref="AKN9:AKN23" si="531">+AKQ9+AKT9</f>
        <v>186</v>
      </c>
      <c r="AKO9" s="35">
        <f t="shared" ref="AKO9:AKO23" si="532">+AKR9+AKU9</f>
        <v>176</v>
      </c>
      <c r="AKP9" s="26">
        <f t="shared" ref="AKP9:AKP23" si="533">IFERROR(AKO9/AKN9,0)</f>
        <v>0.94623655913978499</v>
      </c>
      <c r="AKQ9" s="37">
        <v>98</v>
      </c>
      <c r="AKR9" s="37">
        <v>92</v>
      </c>
      <c r="AKS9" s="26">
        <f t="shared" ref="AKS9:AKS22" si="534">IFERROR(AKR9/AKQ9,0)</f>
        <v>0.93877551020408168</v>
      </c>
      <c r="AKT9" s="37">
        <v>88</v>
      </c>
      <c r="AKU9" s="37">
        <v>84</v>
      </c>
      <c r="AKV9" s="70">
        <f t="shared" ref="AKV9:AKV23" si="535">IFERROR(AKU9/AKT9,0)</f>
        <v>0.95454545454545459</v>
      </c>
      <c r="AKW9" s="34">
        <f t="shared" ref="AKW9:AKW23" si="536">+AKZ9+ALC9</f>
        <v>186</v>
      </c>
      <c r="AKX9" s="35">
        <f t="shared" ref="AKX9:AKX23" si="537">+ALA9+ALD9</f>
        <v>177</v>
      </c>
      <c r="AKY9" s="26">
        <f t="shared" ref="AKY9:AKY23" si="538">IFERROR(AKX9/AKW9,0)</f>
        <v>0.95161290322580649</v>
      </c>
      <c r="AKZ9" s="37">
        <v>98</v>
      </c>
      <c r="ALA9" s="37">
        <v>91</v>
      </c>
      <c r="ALB9" s="26">
        <f t="shared" ref="ALB9:ALB22" si="539">IFERROR(ALA9/AKZ9,0)</f>
        <v>0.9285714285714286</v>
      </c>
      <c r="ALC9" s="37">
        <v>88</v>
      </c>
      <c r="ALD9" s="37">
        <v>86</v>
      </c>
      <c r="ALE9" s="70">
        <f t="shared" ref="ALE9:ALE23" si="540">IFERROR(ALD9/ALC9,0)</f>
        <v>0.97727272727272729</v>
      </c>
      <c r="ALF9" s="34">
        <f t="shared" ref="ALF9:ALF23" si="541">+ALI9+ALL9</f>
        <v>182</v>
      </c>
      <c r="ALG9" s="35">
        <f t="shared" ref="ALG9:ALG23" si="542">+ALJ9+ALM9</f>
        <v>178</v>
      </c>
      <c r="ALH9" s="26">
        <f t="shared" ref="ALH9:ALH23" si="543">IFERROR(ALG9/ALF9,0)</f>
        <v>0.97802197802197799</v>
      </c>
      <c r="ALI9" s="37">
        <v>93</v>
      </c>
      <c r="ALJ9" s="37">
        <v>89</v>
      </c>
      <c r="ALK9" s="26">
        <f t="shared" ref="ALK9:ALK22" si="544">IFERROR(ALJ9/ALI9,0)</f>
        <v>0.956989247311828</v>
      </c>
      <c r="ALL9" s="37">
        <v>89</v>
      </c>
      <c r="ALM9" s="37">
        <v>89</v>
      </c>
      <c r="ALN9" s="70">
        <f t="shared" ref="ALN9:ALN23" si="545">IFERROR(ALM9/ALL9,0)</f>
        <v>1</v>
      </c>
      <c r="ALO9" s="34">
        <f t="shared" ref="ALO9:ALO23" si="546">+ALR9+ALU9</f>
        <v>183</v>
      </c>
      <c r="ALP9" s="35">
        <f t="shared" ref="ALP9:ALP23" si="547">+ALS9+ALV9</f>
        <v>171</v>
      </c>
      <c r="ALQ9" s="26">
        <f t="shared" ref="ALQ9:ALQ23" si="548">IFERROR(ALP9/ALO9,0)</f>
        <v>0.93442622950819676</v>
      </c>
      <c r="ALR9" s="37">
        <v>91</v>
      </c>
      <c r="ALS9" s="37">
        <v>85</v>
      </c>
      <c r="ALT9" s="26">
        <f t="shared" ref="ALT9:ALT22" si="549">IFERROR(ALS9/ALR9,0)</f>
        <v>0.93406593406593408</v>
      </c>
      <c r="ALU9" s="37">
        <v>92</v>
      </c>
      <c r="ALV9" s="37">
        <v>86</v>
      </c>
      <c r="ALW9" s="70">
        <f t="shared" ref="ALW9:ALW23" si="550">IFERROR(ALV9/ALU9,0)</f>
        <v>0.93478260869565222</v>
      </c>
      <c r="ALX9" s="34">
        <f t="shared" ref="ALX9:ALX23" si="551">+AMA9+AMD9</f>
        <v>187</v>
      </c>
      <c r="ALY9" s="35">
        <f t="shared" ref="ALY9:ALY23" si="552">+AMB9+AME9</f>
        <v>182</v>
      </c>
      <c r="ALZ9" s="26">
        <f t="shared" ref="ALZ9:ALZ23" si="553">IFERROR(ALY9/ALX9,0)</f>
        <v>0.9732620320855615</v>
      </c>
      <c r="AMA9" s="37">
        <v>91</v>
      </c>
      <c r="AMB9" s="37">
        <v>87</v>
      </c>
      <c r="AMC9" s="26">
        <f t="shared" ref="AMC9:AMC22" si="554">IFERROR(AMB9/AMA9,0)</f>
        <v>0.95604395604395609</v>
      </c>
      <c r="AMD9" s="37">
        <v>96</v>
      </c>
      <c r="AME9" s="37">
        <v>95</v>
      </c>
      <c r="AMF9" s="70">
        <f t="shared" ref="AMF9:AMF23" si="555">IFERROR(AME9/AMD9,0)</f>
        <v>0.98958333333333337</v>
      </c>
      <c r="AMG9" s="34">
        <f t="shared" ref="AMG9:AMG23" si="556">+AMJ9+AMM9</f>
        <v>190</v>
      </c>
      <c r="AMH9" s="35">
        <f t="shared" ref="AMH9:AMH23" si="557">+AMK9+AMN9</f>
        <v>182</v>
      </c>
      <c r="AMI9" s="26">
        <f t="shared" ref="AMI9:AMI23" si="558">IFERROR(AMH9/AMG9,0)</f>
        <v>0.95789473684210524</v>
      </c>
      <c r="AMJ9" s="37">
        <v>93</v>
      </c>
      <c r="AMK9" s="37">
        <v>87</v>
      </c>
      <c r="AML9" s="26">
        <f t="shared" ref="AML9:AML22" si="559">IFERROR(AMK9/AMJ9,0)</f>
        <v>0.93548387096774188</v>
      </c>
      <c r="AMM9" s="37">
        <v>97</v>
      </c>
      <c r="AMN9" s="37">
        <v>95</v>
      </c>
      <c r="AMO9" s="70">
        <f t="shared" ref="AMO9:AMO23" si="560">IFERROR(AMN9/AMM9,0)</f>
        <v>0.97938144329896903</v>
      </c>
      <c r="AMP9" s="34">
        <f t="shared" ref="AMP9:AMP23" si="561">+AMS9+AMV9</f>
        <v>182</v>
      </c>
      <c r="AMQ9" s="35">
        <f t="shared" ref="AMQ9:AMQ23" si="562">+AMT9+AMW9</f>
        <v>85</v>
      </c>
      <c r="AMR9" s="26">
        <f t="shared" ref="AMR9:AMR23" si="563">IFERROR(AMQ9/AMP9,0)</f>
        <v>0.46703296703296704</v>
      </c>
      <c r="AMS9" s="37">
        <v>89</v>
      </c>
      <c r="AMT9" s="37">
        <v>76</v>
      </c>
      <c r="AMU9" s="26">
        <f t="shared" ref="AMU9:AMU22" si="564">IFERROR(AMT9/AMS9,0)</f>
        <v>0.8539325842696629</v>
      </c>
      <c r="AMV9" s="37">
        <v>93</v>
      </c>
      <c r="AMW9" s="37">
        <v>9</v>
      </c>
      <c r="AMX9" s="70">
        <f t="shared" ref="AMX9:AMX23" si="565">IFERROR(AMW9/AMV9,0)</f>
        <v>9.6774193548387094E-2</v>
      </c>
      <c r="AMY9" s="34">
        <f t="shared" ref="AMY9:AMY23" si="566">+ANB9+ANE9</f>
        <v>175</v>
      </c>
      <c r="AMZ9" s="35">
        <f t="shared" ref="AMZ9:AMZ23" si="567">+ANC9+ANF9</f>
        <v>169</v>
      </c>
      <c r="ANA9" s="26">
        <f t="shared" ref="ANA9:ANA23" si="568">IFERROR(AMZ9/AMY9,0)</f>
        <v>0.96571428571428575</v>
      </c>
      <c r="ANB9" s="37">
        <v>94</v>
      </c>
      <c r="ANC9" s="37">
        <v>91</v>
      </c>
      <c r="AND9" s="26">
        <f t="shared" ref="AND9:AND22" si="569">IFERROR(ANC9/ANB9,0)</f>
        <v>0.96808510638297873</v>
      </c>
      <c r="ANE9" s="37">
        <v>81</v>
      </c>
      <c r="ANF9" s="37">
        <v>78</v>
      </c>
      <c r="ANG9" s="70">
        <f t="shared" ref="ANG9:ANG23" si="570">IFERROR(ANF9/ANE9,0)</f>
        <v>0.96296296296296291</v>
      </c>
      <c r="ANH9" s="34">
        <f t="shared" ref="ANH9:ANH23" si="571">+ANK9+ANN9</f>
        <v>174</v>
      </c>
      <c r="ANI9" s="35">
        <f t="shared" ref="ANI9:ANI23" si="572">+ANL9+ANO9</f>
        <v>165</v>
      </c>
      <c r="ANJ9" s="26">
        <f t="shared" ref="ANJ9:ANJ23" si="573">IFERROR(ANI9/ANH9,0)</f>
        <v>0.94827586206896552</v>
      </c>
      <c r="ANK9" s="37">
        <v>93</v>
      </c>
      <c r="ANL9" s="37">
        <v>86</v>
      </c>
      <c r="ANM9" s="26">
        <f t="shared" ref="ANM9:ANM22" si="574">IFERROR(ANL9/ANK9,0)</f>
        <v>0.92473118279569888</v>
      </c>
      <c r="ANN9" s="37">
        <v>81</v>
      </c>
      <c r="ANO9" s="37">
        <v>79</v>
      </c>
      <c r="ANP9" s="70">
        <f t="shared" ref="ANP9:ANP23" si="575">IFERROR(ANO9/ANN9,0)</f>
        <v>0.97530864197530864</v>
      </c>
      <c r="ANQ9" s="34">
        <f t="shared" ref="ANQ9:ANQ23" si="576">+ANT9+ANW9</f>
        <v>176</v>
      </c>
      <c r="ANR9" s="35">
        <f t="shared" ref="ANR9:ANR23" si="577">+ANU9+ANX9</f>
        <v>169</v>
      </c>
      <c r="ANS9" s="26">
        <f t="shared" ref="ANS9:ANS23" si="578">IFERROR(ANR9/ANQ9,0)</f>
        <v>0.96022727272727271</v>
      </c>
      <c r="ANT9" s="37">
        <v>94</v>
      </c>
      <c r="ANU9" s="37">
        <v>87</v>
      </c>
      <c r="ANV9" s="26">
        <f t="shared" ref="ANV9:ANV22" si="579">IFERROR(ANU9/ANT9,0)</f>
        <v>0.92553191489361697</v>
      </c>
      <c r="ANW9" s="37">
        <v>82</v>
      </c>
      <c r="ANX9" s="37">
        <v>82</v>
      </c>
      <c r="ANY9" s="70">
        <f t="shared" ref="ANY9:ANY23" si="580">IFERROR(ANX9/ANW9,0)</f>
        <v>1</v>
      </c>
      <c r="ANZ9" s="34">
        <f t="shared" ref="ANZ9:ANZ23" si="581">+AOC9+AOF9</f>
        <v>172</v>
      </c>
      <c r="AOA9" s="35">
        <f t="shared" ref="AOA9:AOA23" si="582">+AOD9+AOG9</f>
        <v>166</v>
      </c>
      <c r="AOB9" s="26">
        <f t="shared" ref="AOB9:AOB23" si="583">IFERROR(AOA9/ANZ9,0)</f>
        <v>0.96511627906976749</v>
      </c>
      <c r="AOC9" s="37">
        <v>94</v>
      </c>
      <c r="AOD9" s="37">
        <v>91</v>
      </c>
      <c r="AOE9" s="26">
        <f t="shared" ref="AOE9:AOE22" si="584">IFERROR(AOD9/AOC9,0)</f>
        <v>0.96808510638297873</v>
      </c>
      <c r="AOF9" s="37">
        <v>78</v>
      </c>
      <c r="AOG9" s="37">
        <v>75</v>
      </c>
      <c r="AOH9" s="70">
        <f t="shared" ref="AOH9:AOH23" si="585">IFERROR(AOG9/AOF9,0)</f>
        <v>0.96153846153846156</v>
      </c>
      <c r="AOI9" s="34">
        <f t="shared" ref="AOI9:AOI23" si="586">+AOL9+AOO9</f>
        <v>174</v>
      </c>
      <c r="AOJ9" s="35">
        <f t="shared" ref="AOJ9:AOJ23" si="587">+AOM9+AOP9</f>
        <v>167</v>
      </c>
      <c r="AOK9" s="26">
        <f t="shared" ref="AOK9:AOK23" si="588">IFERROR(AOJ9/AOI9,0)</f>
        <v>0.95977011494252873</v>
      </c>
      <c r="AOL9" s="37">
        <v>97</v>
      </c>
      <c r="AOM9" s="37">
        <v>91</v>
      </c>
      <c r="AON9" s="26">
        <f t="shared" ref="AON9:AON22" si="589">IFERROR(AOM9/AOL9,0)</f>
        <v>0.93814432989690721</v>
      </c>
      <c r="AOO9" s="37">
        <v>77</v>
      </c>
      <c r="AOP9" s="37">
        <v>76</v>
      </c>
      <c r="AOQ9" s="70">
        <f t="shared" ref="AOQ9:AOQ23" si="590">IFERROR(AOP9/AOO9,0)</f>
        <v>0.98701298701298701</v>
      </c>
      <c r="AOR9" s="34">
        <f t="shared" ref="AOR9:AOR23" si="591">+AOU9+AOX9</f>
        <v>159</v>
      </c>
      <c r="AOS9" s="35">
        <f t="shared" ref="AOS9:AOS23" si="592">+AOV9+AOY9</f>
        <v>150</v>
      </c>
      <c r="AOT9" s="26">
        <f t="shared" ref="AOT9:AOT23" si="593">IFERROR(AOS9/AOR9,0)</f>
        <v>0.94339622641509435</v>
      </c>
      <c r="AOU9" s="37">
        <v>86</v>
      </c>
      <c r="AOV9" s="37">
        <v>80</v>
      </c>
      <c r="AOW9" s="26">
        <f t="shared" ref="AOW9:AOW22" si="594">IFERROR(AOV9/AOU9,0)</f>
        <v>0.93023255813953487</v>
      </c>
      <c r="AOX9" s="37">
        <v>73</v>
      </c>
      <c r="AOY9" s="37">
        <v>70</v>
      </c>
      <c r="AOZ9" s="70">
        <f t="shared" ref="AOZ9:AOZ23" si="595">IFERROR(AOY9/AOX9,0)</f>
        <v>0.95890410958904104</v>
      </c>
      <c r="APA9" s="34">
        <f t="shared" ref="APA9:APA23" si="596">+APD9+APG9</f>
        <v>163</v>
      </c>
      <c r="APB9" s="35">
        <f t="shared" ref="APB9:APB23" si="597">+APE9+APH9</f>
        <v>161</v>
      </c>
      <c r="APC9" s="26">
        <f t="shared" ref="APC9:APC23" si="598">IFERROR(APB9/APA9,0)</f>
        <v>0.98773006134969321</v>
      </c>
      <c r="APD9" s="37">
        <v>86</v>
      </c>
      <c r="APE9" s="37">
        <v>85</v>
      </c>
      <c r="APF9" s="26">
        <f t="shared" ref="APF9:APF22" si="599">IFERROR(APE9/APD9,0)</f>
        <v>0.98837209302325579</v>
      </c>
      <c r="APG9" s="37">
        <v>77</v>
      </c>
      <c r="APH9" s="37">
        <v>76</v>
      </c>
      <c r="API9" s="70">
        <f t="shared" ref="API9:API23" si="600">IFERROR(APH9/APG9,0)</f>
        <v>0.98701298701298701</v>
      </c>
      <c r="APJ9" s="34">
        <f t="shared" ref="APJ9:APJ23" si="601">+APM9+APP9</f>
        <v>160</v>
      </c>
      <c r="APK9" s="35">
        <f t="shared" ref="APK9:APK23" si="602">+APN9+APQ9</f>
        <v>158</v>
      </c>
      <c r="APL9" s="26">
        <f t="shared" ref="APL9:APL23" si="603">IFERROR(APK9/APJ9,0)</f>
        <v>0.98750000000000004</v>
      </c>
      <c r="APM9" s="37">
        <v>84</v>
      </c>
      <c r="APN9" s="37">
        <v>84</v>
      </c>
      <c r="APO9" s="26">
        <f t="shared" ref="APO9:APO22" si="604">IFERROR(APN9/APM9,0)</f>
        <v>1</v>
      </c>
      <c r="APP9" s="37">
        <v>76</v>
      </c>
      <c r="APQ9" s="37">
        <v>74</v>
      </c>
      <c r="APR9" s="70">
        <f t="shared" ref="APR9:APR23" si="605">IFERROR(APQ9/APP9,0)</f>
        <v>0.97368421052631582</v>
      </c>
      <c r="APS9" s="34">
        <f t="shared" ref="APS9:APS23" si="606">+APV9+APY9</f>
        <v>155</v>
      </c>
      <c r="APT9" s="35">
        <f t="shared" ref="APT9:APT23" si="607">+APW9+APZ9</f>
        <v>143</v>
      </c>
      <c r="APU9" s="26">
        <f t="shared" ref="APU9:APU23" si="608">IFERROR(APT9/APS9,0)</f>
        <v>0.92258064516129035</v>
      </c>
      <c r="APV9" s="37">
        <v>83</v>
      </c>
      <c r="APW9" s="37">
        <v>79</v>
      </c>
      <c r="APX9" s="26">
        <f t="shared" ref="APX9:APX22" si="609">IFERROR(APW9/APV9,0)</f>
        <v>0.95180722891566261</v>
      </c>
      <c r="APY9" s="37">
        <v>72</v>
      </c>
      <c r="APZ9" s="37">
        <v>64</v>
      </c>
      <c r="AQA9" s="70">
        <f t="shared" ref="AQA9:AQA23" si="610">IFERROR(APZ9/APY9,0)</f>
        <v>0.88888888888888884</v>
      </c>
      <c r="AQB9" s="34">
        <f t="shared" ref="AQB9:AQB23" si="611">+AQE9+AQH9</f>
        <v>176</v>
      </c>
      <c r="AQC9" s="35">
        <f t="shared" ref="AQC9:AQC23" si="612">+AQF9+AQI9</f>
        <v>170</v>
      </c>
      <c r="AQD9" s="26">
        <f t="shared" ref="AQD9:AQD23" si="613">IFERROR(AQC9/AQB9,0)</f>
        <v>0.96590909090909094</v>
      </c>
      <c r="AQE9" s="37">
        <v>86</v>
      </c>
      <c r="AQF9" s="37">
        <v>82</v>
      </c>
      <c r="AQG9" s="26">
        <f t="shared" ref="AQG9:AQG22" si="614">IFERROR(AQF9/AQE9,0)</f>
        <v>0.95348837209302328</v>
      </c>
      <c r="AQH9" s="37">
        <v>90</v>
      </c>
      <c r="AQI9" s="37">
        <v>88</v>
      </c>
      <c r="AQJ9" s="70">
        <f t="shared" ref="AQJ9:AQJ23" si="615">IFERROR(AQI9/AQH9,0)</f>
        <v>0.97777777777777775</v>
      </c>
      <c r="AQK9" s="34">
        <f t="shared" ref="AQK9:AQK23" si="616">+AQN9+AQQ9</f>
        <v>157</v>
      </c>
      <c r="AQL9" s="35">
        <f t="shared" ref="AQL9:AQL23" si="617">+AQO9+AQR9</f>
        <v>153</v>
      </c>
      <c r="AQM9" s="26">
        <f t="shared" ref="AQM9:AQM23" si="618">IFERROR(AQL9/AQK9,0)</f>
        <v>0.97452229299363058</v>
      </c>
      <c r="AQN9" s="37">
        <v>86</v>
      </c>
      <c r="AQO9" s="37">
        <v>83</v>
      </c>
      <c r="AQP9" s="26">
        <f t="shared" ref="AQP9:AQP22" si="619">IFERROR(AQO9/AQN9,0)</f>
        <v>0.96511627906976749</v>
      </c>
      <c r="AQQ9" s="37">
        <v>71</v>
      </c>
      <c r="AQR9" s="37">
        <v>70</v>
      </c>
      <c r="AQS9" s="70">
        <f t="shared" ref="AQS9:AQS23" si="620">IFERROR(AQR9/AQQ9,0)</f>
        <v>0.9859154929577465</v>
      </c>
      <c r="AQT9" s="34">
        <f t="shared" ref="AQT9:AQT23" si="621">+AQW9+AQZ9</f>
        <v>160</v>
      </c>
      <c r="AQU9" s="35">
        <f t="shared" ref="AQU9:AQU23" si="622">+AQX9+ARA9</f>
        <v>149</v>
      </c>
      <c r="AQV9" s="26">
        <f t="shared" ref="AQV9:AQV23" si="623">IFERROR(AQU9/AQT9,0)</f>
        <v>0.93125000000000002</v>
      </c>
      <c r="AQW9" s="37">
        <v>74</v>
      </c>
      <c r="AQX9" s="37">
        <v>66</v>
      </c>
      <c r="AQY9" s="26">
        <f t="shared" ref="AQY9:AQY22" si="624">IFERROR(AQX9/AQW9,0)</f>
        <v>0.89189189189189189</v>
      </c>
      <c r="AQZ9" s="37">
        <v>86</v>
      </c>
      <c r="ARA9" s="37">
        <v>83</v>
      </c>
      <c r="ARB9" s="70">
        <f t="shared" ref="ARB9:ARB23" si="625">IFERROR(ARA9/AQZ9,0)</f>
        <v>0.96511627906976749</v>
      </c>
      <c r="ARC9" s="34">
        <f t="shared" ref="ARC9:ARC23" si="626">+ARF9+ARI9</f>
        <v>163</v>
      </c>
      <c r="ARD9" s="35">
        <f t="shared" ref="ARD9:ARD23" si="627">+ARG9+ARJ9</f>
        <v>72</v>
      </c>
      <c r="ARE9" s="26">
        <f t="shared" ref="ARE9:ARE23" si="628">IFERROR(ARD9/ARC9,0)</f>
        <v>0.44171779141104295</v>
      </c>
      <c r="ARF9" s="37">
        <v>77</v>
      </c>
      <c r="ARG9" s="37">
        <v>72</v>
      </c>
      <c r="ARH9" s="26">
        <f t="shared" ref="ARH9:ARH22" si="629">IFERROR(ARG9/ARF9,0)</f>
        <v>0.93506493506493504</v>
      </c>
      <c r="ARI9" s="37">
        <v>86</v>
      </c>
      <c r="ARJ9" s="37"/>
      <c r="ARK9" s="70">
        <f t="shared" ref="ARK9:ARK23" si="630">IFERROR(ARJ9/ARI9,0)</f>
        <v>0</v>
      </c>
      <c r="ARL9" s="10">
        <v>19</v>
      </c>
      <c r="ARM9" s="10">
        <v>28</v>
      </c>
      <c r="ARN9" s="10">
        <f>+ARM9+AQZ9</f>
        <v>114</v>
      </c>
      <c r="ARO9" s="10">
        <f>+ARA9+ARM9</f>
        <v>111</v>
      </c>
    </row>
    <row r="10" spans="2:1159" ht="29.25" customHeight="1">
      <c r="B10" s="12">
        <v>2</v>
      </c>
      <c r="C10" s="72" t="s">
        <v>28</v>
      </c>
      <c r="D10" s="18">
        <f t="shared" si="0"/>
        <v>19</v>
      </c>
      <c r="E10" s="22">
        <f t="shared" si="0"/>
        <v>14</v>
      </c>
      <c r="F10" s="26">
        <f t="shared" si="1"/>
        <v>0.73684210526315785</v>
      </c>
      <c r="G10" s="20">
        <v>10</v>
      </c>
      <c r="H10" s="16">
        <v>8</v>
      </c>
      <c r="I10" s="26">
        <f t="shared" si="2"/>
        <v>0.8</v>
      </c>
      <c r="J10" s="16">
        <v>9</v>
      </c>
      <c r="K10" s="16">
        <v>6</v>
      </c>
      <c r="L10" s="26">
        <f t="shared" si="3"/>
        <v>0.66666666666666663</v>
      </c>
      <c r="M10" s="18">
        <f t="shared" si="4"/>
        <v>20</v>
      </c>
      <c r="N10" s="22">
        <f t="shared" si="4"/>
        <v>16</v>
      </c>
      <c r="O10" s="26">
        <f t="shared" si="5"/>
        <v>0.8</v>
      </c>
      <c r="P10" s="20">
        <v>9</v>
      </c>
      <c r="Q10" s="16">
        <v>6</v>
      </c>
      <c r="R10" s="26">
        <f t="shared" si="6"/>
        <v>0.66666666666666663</v>
      </c>
      <c r="S10" s="16">
        <v>11</v>
      </c>
      <c r="T10" s="16">
        <v>10</v>
      </c>
      <c r="U10" s="26">
        <f t="shared" si="7"/>
        <v>0.90909090909090906</v>
      </c>
      <c r="V10" s="18">
        <f t="shared" si="8"/>
        <v>22</v>
      </c>
      <c r="W10" s="22">
        <f t="shared" si="8"/>
        <v>17</v>
      </c>
      <c r="X10" s="26">
        <f t="shared" si="9"/>
        <v>0.77272727272727271</v>
      </c>
      <c r="Y10" s="20">
        <v>9</v>
      </c>
      <c r="Z10" s="16">
        <v>5</v>
      </c>
      <c r="AA10" s="26">
        <f t="shared" si="10"/>
        <v>0.55555555555555558</v>
      </c>
      <c r="AB10" s="16">
        <v>13</v>
      </c>
      <c r="AC10" s="16">
        <v>12</v>
      </c>
      <c r="AD10" s="26">
        <f t="shared" si="11"/>
        <v>0.92307692307692313</v>
      </c>
      <c r="AE10" s="18">
        <f t="shared" si="12"/>
        <v>26</v>
      </c>
      <c r="AF10" s="22">
        <f t="shared" si="12"/>
        <v>19</v>
      </c>
      <c r="AG10" s="26">
        <f t="shared" si="13"/>
        <v>0.73076923076923073</v>
      </c>
      <c r="AH10" s="20">
        <v>13</v>
      </c>
      <c r="AI10" s="16">
        <v>10</v>
      </c>
      <c r="AJ10" s="26">
        <f t="shared" si="14"/>
        <v>0.76923076923076927</v>
      </c>
      <c r="AK10" s="16">
        <v>13</v>
      </c>
      <c r="AL10" s="16">
        <v>9</v>
      </c>
      <c r="AM10" s="26">
        <f t="shared" si="15"/>
        <v>0.69230769230769229</v>
      </c>
      <c r="AN10" s="18">
        <f t="shared" si="16"/>
        <v>26</v>
      </c>
      <c r="AO10" s="22">
        <f t="shared" si="16"/>
        <v>8</v>
      </c>
      <c r="AP10" s="26">
        <f t="shared" si="17"/>
        <v>0.30769230769230771</v>
      </c>
      <c r="AQ10" s="20">
        <v>13</v>
      </c>
      <c r="AR10" s="16">
        <v>8</v>
      </c>
      <c r="AS10" s="26">
        <f t="shared" si="18"/>
        <v>0.61538461538461542</v>
      </c>
      <c r="AT10" s="16">
        <v>13</v>
      </c>
      <c r="AU10" s="16"/>
      <c r="AV10" s="28">
        <f t="shared" si="19"/>
        <v>0</v>
      </c>
      <c r="AW10" s="18">
        <f t="shared" si="20"/>
        <v>23</v>
      </c>
      <c r="AX10" s="22">
        <f t="shared" si="20"/>
        <v>18</v>
      </c>
      <c r="AY10" s="26">
        <f t="shared" si="21"/>
        <v>0.78260869565217395</v>
      </c>
      <c r="AZ10" s="20">
        <v>10</v>
      </c>
      <c r="BA10" s="16">
        <v>6</v>
      </c>
      <c r="BB10" s="26">
        <f t="shared" si="22"/>
        <v>0.6</v>
      </c>
      <c r="BC10" s="16">
        <v>13</v>
      </c>
      <c r="BD10" s="16">
        <v>12</v>
      </c>
      <c r="BE10" s="26">
        <f t="shared" si="23"/>
        <v>0.92307692307692313</v>
      </c>
      <c r="BF10" s="18">
        <f t="shared" si="24"/>
        <v>20</v>
      </c>
      <c r="BG10" s="22">
        <f t="shared" si="24"/>
        <v>14</v>
      </c>
      <c r="BH10" s="26">
        <f t="shared" si="25"/>
        <v>0.7</v>
      </c>
      <c r="BI10" s="20">
        <v>7</v>
      </c>
      <c r="BJ10" s="16">
        <v>5</v>
      </c>
      <c r="BK10" s="26">
        <f t="shared" si="26"/>
        <v>0.7142857142857143</v>
      </c>
      <c r="BL10" s="16">
        <v>13</v>
      </c>
      <c r="BM10" s="16">
        <v>9</v>
      </c>
      <c r="BN10" s="26">
        <f t="shared" si="27"/>
        <v>0.69230769230769229</v>
      </c>
      <c r="BO10" s="18">
        <f t="shared" si="28"/>
        <v>17</v>
      </c>
      <c r="BP10" s="22">
        <f t="shared" si="28"/>
        <v>10</v>
      </c>
      <c r="BQ10" s="26">
        <f t="shared" si="29"/>
        <v>0.58823529411764708</v>
      </c>
      <c r="BR10" s="20">
        <v>6</v>
      </c>
      <c r="BS10" s="16">
        <v>5</v>
      </c>
      <c r="BT10" s="26">
        <f t="shared" si="30"/>
        <v>0.83333333333333337</v>
      </c>
      <c r="BU10" s="16">
        <v>11</v>
      </c>
      <c r="BV10" s="16">
        <v>5</v>
      </c>
      <c r="BW10" s="26">
        <f t="shared" si="31"/>
        <v>0.45454545454545453</v>
      </c>
      <c r="BX10" s="18">
        <f t="shared" si="32"/>
        <v>30</v>
      </c>
      <c r="BY10" s="22">
        <f t="shared" si="32"/>
        <v>26</v>
      </c>
      <c r="BZ10" s="26">
        <f t="shared" si="33"/>
        <v>0.8666666666666667</v>
      </c>
      <c r="CA10" s="20">
        <v>9</v>
      </c>
      <c r="CB10" s="16">
        <v>8</v>
      </c>
      <c r="CC10" s="26">
        <f t="shared" si="34"/>
        <v>0.88888888888888884</v>
      </c>
      <c r="CD10" s="16">
        <v>21</v>
      </c>
      <c r="CE10" s="16">
        <v>18</v>
      </c>
      <c r="CF10" s="26">
        <f t="shared" si="35"/>
        <v>0.8571428571428571</v>
      </c>
      <c r="CG10" s="18">
        <f t="shared" si="36"/>
        <v>29</v>
      </c>
      <c r="CH10" s="22">
        <f t="shared" si="37"/>
        <v>27</v>
      </c>
      <c r="CI10" s="26">
        <f t="shared" si="38"/>
        <v>0.93103448275862066</v>
      </c>
      <c r="CJ10" s="20">
        <v>9</v>
      </c>
      <c r="CK10" s="16">
        <v>8</v>
      </c>
      <c r="CL10" s="26">
        <f t="shared" si="39"/>
        <v>0.88888888888888884</v>
      </c>
      <c r="CM10" s="16">
        <v>20</v>
      </c>
      <c r="CN10" s="16">
        <v>19</v>
      </c>
      <c r="CO10" s="26">
        <f t="shared" si="40"/>
        <v>0.95</v>
      </c>
      <c r="CP10" s="18">
        <f t="shared" si="41"/>
        <v>28</v>
      </c>
      <c r="CQ10" s="22">
        <f t="shared" si="42"/>
        <v>20</v>
      </c>
      <c r="CR10" s="26">
        <f t="shared" si="43"/>
        <v>0.7142857142857143</v>
      </c>
      <c r="CS10" s="20">
        <v>10</v>
      </c>
      <c r="CT10" s="16">
        <v>8</v>
      </c>
      <c r="CU10" s="26">
        <f t="shared" si="44"/>
        <v>0.8</v>
      </c>
      <c r="CV10" s="16">
        <v>18</v>
      </c>
      <c r="CW10" s="16">
        <v>12</v>
      </c>
      <c r="CX10" s="26">
        <f t="shared" si="45"/>
        <v>0.66666666666666663</v>
      </c>
      <c r="CY10" s="18">
        <f t="shared" si="46"/>
        <v>29</v>
      </c>
      <c r="CZ10" s="22">
        <f t="shared" si="47"/>
        <v>26</v>
      </c>
      <c r="DA10" s="26">
        <f t="shared" si="48"/>
        <v>0.89655172413793105</v>
      </c>
      <c r="DB10" s="20">
        <v>10</v>
      </c>
      <c r="DC10" s="16">
        <v>7</v>
      </c>
      <c r="DD10" s="26">
        <f t="shared" si="49"/>
        <v>0.7</v>
      </c>
      <c r="DE10" s="16">
        <v>19</v>
      </c>
      <c r="DF10" s="16">
        <v>19</v>
      </c>
      <c r="DG10" s="26">
        <f t="shared" si="50"/>
        <v>1</v>
      </c>
      <c r="DH10" s="18">
        <f t="shared" si="51"/>
        <v>41</v>
      </c>
      <c r="DI10" s="22">
        <f t="shared" si="52"/>
        <v>32</v>
      </c>
      <c r="DJ10" s="26">
        <f t="shared" si="53"/>
        <v>0.78048780487804881</v>
      </c>
      <c r="DK10" s="20">
        <v>10</v>
      </c>
      <c r="DL10" s="16">
        <v>9</v>
      </c>
      <c r="DM10" s="26">
        <f t="shared" si="54"/>
        <v>0.9</v>
      </c>
      <c r="DN10" s="16">
        <v>31</v>
      </c>
      <c r="DO10" s="16">
        <v>23</v>
      </c>
      <c r="DP10" s="26">
        <f t="shared" si="55"/>
        <v>0.74193548387096775</v>
      </c>
      <c r="DQ10" s="18">
        <f t="shared" si="56"/>
        <v>45</v>
      </c>
      <c r="DR10" s="22">
        <f t="shared" si="57"/>
        <v>38</v>
      </c>
      <c r="DS10" s="26">
        <f t="shared" si="58"/>
        <v>0.84444444444444444</v>
      </c>
      <c r="DT10" s="20">
        <v>12</v>
      </c>
      <c r="DU10" s="16">
        <v>11</v>
      </c>
      <c r="DV10" s="26">
        <f t="shared" si="59"/>
        <v>0.91666666666666663</v>
      </c>
      <c r="DW10" s="16">
        <v>33</v>
      </c>
      <c r="DX10" s="16">
        <v>27</v>
      </c>
      <c r="DY10" s="26">
        <f t="shared" si="60"/>
        <v>0.81818181818181823</v>
      </c>
      <c r="DZ10" s="18">
        <f t="shared" si="61"/>
        <v>33</v>
      </c>
      <c r="EA10" s="22">
        <f t="shared" si="62"/>
        <v>18</v>
      </c>
      <c r="EB10" s="26">
        <f t="shared" si="63"/>
        <v>0.54545454545454541</v>
      </c>
      <c r="EC10" s="20">
        <v>14</v>
      </c>
      <c r="ED10" s="16">
        <v>8</v>
      </c>
      <c r="EE10" s="26">
        <f t="shared" si="64"/>
        <v>0.5714285714285714</v>
      </c>
      <c r="EF10" s="16">
        <v>19</v>
      </c>
      <c r="EG10" s="16">
        <v>10</v>
      </c>
      <c r="EH10" s="26">
        <f t="shared" si="65"/>
        <v>0.52631578947368418</v>
      </c>
      <c r="EI10" s="18">
        <f t="shared" si="66"/>
        <v>34</v>
      </c>
      <c r="EJ10" s="22">
        <f t="shared" si="67"/>
        <v>22</v>
      </c>
      <c r="EK10" s="26">
        <f t="shared" si="68"/>
        <v>0.6470588235294118</v>
      </c>
      <c r="EL10" s="20">
        <v>15</v>
      </c>
      <c r="EM10" s="16">
        <v>9</v>
      </c>
      <c r="EN10" s="26">
        <f t="shared" si="69"/>
        <v>0.6</v>
      </c>
      <c r="EO10" s="16">
        <v>19</v>
      </c>
      <c r="EP10" s="16">
        <v>13</v>
      </c>
      <c r="EQ10" s="26">
        <f t="shared" si="70"/>
        <v>0.68421052631578949</v>
      </c>
      <c r="ER10" s="18">
        <f t="shared" si="71"/>
        <v>28</v>
      </c>
      <c r="ES10" s="22">
        <f t="shared" si="72"/>
        <v>23</v>
      </c>
      <c r="ET10" s="26">
        <f t="shared" si="73"/>
        <v>0.8214285714285714</v>
      </c>
      <c r="EU10" s="20">
        <v>12</v>
      </c>
      <c r="EV10" s="16">
        <v>9</v>
      </c>
      <c r="EW10" s="26">
        <f t="shared" si="74"/>
        <v>0.75</v>
      </c>
      <c r="EX10" s="16">
        <v>16</v>
      </c>
      <c r="EY10" s="16">
        <v>14</v>
      </c>
      <c r="EZ10" s="26">
        <f t="shared" si="75"/>
        <v>0.875</v>
      </c>
      <c r="FA10" s="18">
        <f t="shared" si="76"/>
        <v>35</v>
      </c>
      <c r="FB10" s="22">
        <f t="shared" si="77"/>
        <v>27</v>
      </c>
      <c r="FC10" s="26">
        <f t="shared" si="78"/>
        <v>0.77142857142857146</v>
      </c>
      <c r="FD10" s="20">
        <v>12</v>
      </c>
      <c r="FE10" s="16">
        <v>12</v>
      </c>
      <c r="FF10" s="26">
        <f t="shared" si="79"/>
        <v>1</v>
      </c>
      <c r="FG10" s="16">
        <v>23</v>
      </c>
      <c r="FH10" s="16">
        <v>15</v>
      </c>
      <c r="FI10" s="26">
        <f t="shared" si="80"/>
        <v>0.65217391304347827</v>
      </c>
      <c r="FJ10" s="18">
        <f t="shared" si="81"/>
        <v>38</v>
      </c>
      <c r="FK10" s="22">
        <f t="shared" si="82"/>
        <v>29</v>
      </c>
      <c r="FL10" s="26">
        <f t="shared" si="83"/>
        <v>0.76315789473684215</v>
      </c>
      <c r="FM10" s="20">
        <v>11</v>
      </c>
      <c r="FN10" s="16">
        <v>10</v>
      </c>
      <c r="FO10" s="26">
        <f t="shared" si="84"/>
        <v>0.90909090909090906</v>
      </c>
      <c r="FP10" s="16">
        <v>27</v>
      </c>
      <c r="FQ10" s="16">
        <v>19</v>
      </c>
      <c r="FR10" s="26">
        <f t="shared" si="85"/>
        <v>0.70370370370370372</v>
      </c>
      <c r="FS10" s="18">
        <f t="shared" si="86"/>
        <v>32</v>
      </c>
      <c r="FT10" s="22">
        <f t="shared" si="87"/>
        <v>28</v>
      </c>
      <c r="FU10" s="26">
        <f t="shared" si="88"/>
        <v>0.875</v>
      </c>
      <c r="FV10" s="20">
        <v>12</v>
      </c>
      <c r="FW10" s="16">
        <v>11</v>
      </c>
      <c r="FX10" s="26">
        <f t="shared" si="89"/>
        <v>0.91666666666666663</v>
      </c>
      <c r="FY10" s="16">
        <v>20</v>
      </c>
      <c r="FZ10" s="16">
        <v>17</v>
      </c>
      <c r="GA10" s="26">
        <f t="shared" si="90"/>
        <v>0.85</v>
      </c>
      <c r="GB10" s="18">
        <f t="shared" si="91"/>
        <v>36</v>
      </c>
      <c r="GC10" s="22">
        <f t="shared" si="92"/>
        <v>29</v>
      </c>
      <c r="GD10" s="26">
        <f t="shared" si="93"/>
        <v>0.80555555555555558</v>
      </c>
      <c r="GE10" s="20">
        <v>10</v>
      </c>
      <c r="GF10" s="16">
        <v>9</v>
      </c>
      <c r="GG10" s="26">
        <f t="shared" si="94"/>
        <v>0.9</v>
      </c>
      <c r="GH10" s="16">
        <v>26</v>
      </c>
      <c r="GI10" s="16">
        <v>20</v>
      </c>
      <c r="GJ10" s="62">
        <f t="shared" si="95"/>
        <v>0.76923076923076927</v>
      </c>
      <c r="GK10" s="18">
        <f t="shared" si="96"/>
        <v>47</v>
      </c>
      <c r="GL10" s="22">
        <f t="shared" si="97"/>
        <v>35</v>
      </c>
      <c r="GM10" s="26">
        <f t="shared" si="98"/>
        <v>0.74468085106382975</v>
      </c>
      <c r="GN10" s="20">
        <v>12</v>
      </c>
      <c r="GO10" s="16">
        <v>9</v>
      </c>
      <c r="GP10" s="26">
        <f t="shared" si="99"/>
        <v>0.75</v>
      </c>
      <c r="GQ10" s="16">
        <v>35</v>
      </c>
      <c r="GR10" s="16">
        <v>26</v>
      </c>
      <c r="GS10" s="62">
        <f t="shared" si="100"/>
        <v>0.74285714285714288</v>
      </c>
      <c r="GT10" s="18">
        <f t="shared" si="101"/>
        <v>44</v>
      </c>
      <c r="GU10" s="22">
        <f t="shared" si="102"/>
        <v>31</v>
      </c>
      <c r="GV10" s="26">
        <f t="shared" si="103"/>
        <v>0.70454545454545459</v>
      </c>
      <c r="GW10" s="20">
        <v>12</v>
      </c>
      <c r="GX10" s="16">
        <v>9</v>
      </c>
      <c r="GY10" s="26">
        <f t="shared" si="104"/>
        <v>0.75</v>
      </c>
      <c r="GZ10" s="16">
        <v>32</v>
      </c>
      <c r="HA10" s="16">
        <v>22</v>
      </c>
      <c r="HB10" s="62">
        <f t="shared" si="105"/>
        <v>0.6875</v>
      </c>
      <c r="HC10" s="18">
        <f t="shared" si="106"/>
        <v>45</v>
      </c>
      <c r="HD10" s="22">
        <f t="shared" si="107"/>
        <v>36</v>
      </c>
      <c r="HE10" s="26">
        <f t="shared" si="108"/>
        <v>0.8</v>
      </c>
      <c r="HF10" s="20">
        <v>13</v>
      </c>
      <c r="HG10" s="16">
        <v>11</v>
      </c>
      <c r="HH10" s="26">
        <f t="shared" si="109"/>
        <v>0.84615384615384615</v>
      </c>
      <c r="HI10" s="16">
        <v>32</v>
      </c>
      <c r="HJ10" s="16">
        <v>25</v>
      </c>
      <c r="HK10" s="62">
        <f t="shared" si="110"/>
        <v>0.78125</v>
      </c>
      <c r="HL10" s="18">
        <f t="shared" si="111"/>
        <v>38</v>
      </c>
      <c r="HM10" s="22">
        <f t="shared" si="112"/>
        <v>37</v>
      </c>
      <c r="HN10" s="26">
        <f t="shared" si="113"/>
        <v>0.97368421052631582</v>
      </c>
      <c r="HO10" s="20">
        <v>12</v>
      </c>
      <c r="HP10" s="16">
        <v>12</v>
      </c>
      <c r="HQ10" s="26">
        <f t="shared" si="114"/>
        <v>1</v>
      </c>
      <c r="HR10" s="16">
        <v>26</v>
      </c>
      <c r="HS10" s="16">
        <v>25</v>
      </c>
      <c r="HT10" s="58">
        <f t="shared" si="115"/>
        <v>0.96153846153846156</v>
      </c>
      <c r="HU10" s="18">
        <f t="shared" si="116"/>
        <v>39</v>
      </c>
      <c r="HV10" s="22">
        <f t="shared" si="117"/>
        <v>25</v>
      </c>
      <c r="HW10" s="26">
        <f t="shared" si="118"/>
        <v>0.64102564102564108</v>
      </c>
      <c r="HX10" s="20">
        <v>12</v>
      </c>
      <c r="HY10" s="16">
        <v>8</v>
      </c>
      <c r="HZ10" s="26">
        <f t="shared" si="119"/>
        <v>0.66666666666666663</v>
      </c>
      <c r="IA10" s="16">
        <v>27</v>
      </c>
      <c r="IB10" s="16">
        <v>17</v>
      </c>
      <c r="IC10" s="58">
        <f t="shared" si="120"/>
        <v>0.62962962962962965</v>
      </c>
      <c r="ID10" s="18">
        <f t="shared" si="121"/>
        <v>36</v>
      </c>
      <c r="IE10" s="22">
        <f t="shared" si="122"/>
        <v>25</v>
      </c>
      <c r="IF10" s="26">
        <f t="shared" si="123"/>
        <v>0.69444444444444442</v>
      </c>
      <c r="IG10" s="20">
        <v>14</v>
      </c>
      <c r="IH10" s="16">
        <v>13</v>
      </c>
      <c r="II10" s="26">
        <f t="shared" si="124"/>
        <v>0.9285714285714286</v>
      </c>
      <c r="IJ10" s="16">
        <v>22</v>
      </c>
      <c r="IK10" s="16">
        <v>12</v>
      </c>
      <c r="IL10" s="58">
        <f t="shared" si="125"/>
        <v>0.54545454545454541</v>
      </c>
      <c r="IM10" s="18">
        <f t="shared" si="126"/>
        <v>34</v>
      </c>
      <c r="IN10" s="22">
        <f t="shared" si="127"/>
        <v>28</v>
      </c>
      <c r="IO10" s="26">
        <f t="shared" si="128"/>
        <v>0.82352941176470584</v>
      </c>
      <c r="IP10" s="20">
        <v>14</v>
      </c>
      <c r="IQ10" s="16">
        <v>13</v>
      </c>
      <c r="IR10" s="26">
        <f t="shared" si="129"/>
        <v>0.9285714285714286</v>
      </c>
      <c r="IS10" s="16">
        <v>20</v>
      </c>
      <c r="IT10" s="16">
        <v>15</v>
      </c>
      <c r="IU10" s="58">
        <f t="shared" si="130"/>
        <v>0.75</v>
      </c>
      <c r="IV10" s="18">
        <f t="shared" si="131"/>
        <v>34</v>
      </c>
      <c r="IW10" s="22">
        <f t="shared" si="132"/>
        <v>26</v>
      </c>
      <c r="IX10" s="26">
        <f t="shared" si="133"/>
        <v>0.76470588235294112</v>
      </c>
      <c r="IY10" s="20">
        <v>14</v>
      </c>
      <c r="IZ10" s="16">
        <v>12</v>
      </c>
      <c r="JA10" s="26">
        <f t="shared" si="134"/>
        <v>0.8571428571428571</v>
      </c>
      <c r="JB10" s="16">
        <v>20</v>
      </c>
      <c r="JC10" s="16">
        <v>14</v>
      </c>
      <c r="JD10" s="58">
        <f t="shared" si="135"/>
        <v>0.7</v>
      </c>
      <c r="JE10" s="18">
        <f t="shared" si="136"/>
        <v>44</v>
      </c>
      <c r="JF10" s="22">
        <f t="shared" si="137"/>
        <v>41</v>
      </c>
      <c r="JG10" s="26">
        <f t="shared" si="138"/>
        <v>0.93181818181818177</v>
      </c>
      <c r="JH10" s="20">
        <v>15</v>
      </c>
      <c r="JI10" s="16">
        <v>14</v>
      </c>
      <c r="JJ10" s="26">
        <f t="shared" si="139"/>
        <v>0.93333333333333335</v>
      </c>
      <c r="JK10" s="16">
        <v>29</v>
      </c>
      <c r="JL10" s="16">
        <v>27</v>
      </c>
      <c r="JM10" s="58">
        <f t="shared" si="140"/>
        <v>0.93103448275862066</v>
      </c>
      <c r="JN10" s="18">
        <f t="shared" si="141"/>
        <v>50</v>
      </c>
      <c r="JO10" s="22">
        <f t="shared" si="142"/>
        <v>41</v>
      </c>
      <c r="JP10" s="26">
        <f t="shared" si="143"/>
        <v>0.82</v>
      </c>
      <c r="JQ10" s="20">
        <v>17</v>
      </c>
      <c r="JR10" s="16">
        <v>14</v>
      </c>
      <c r="JS10" s="26">
        <f t="shared" si="144"/>
        <v>0.82352941176470584</v>
      </c>
      <c r="JT10" s="16">
        <v>33</v>
      </c>
      <c r="JU10" s="16">
        <v>27</v>
      </c>
      <c r="JV10" s="26">
        <f t="shared" si="145"/>
        <v>0.81818181818181823</v>
      </c>
      <c r="JW10" s="18">
        <f t="shared" si="146"/>
        <v>53</v>
      </c>
      <c r="JX10" s="22">
        <f t="shared" si="147"/>
        <v>45</v>
      </c>
      <c r="JY10" s="26">
        <f t="shared" si="148"/>
        <v>0.84905660377358494</v>
      </c>
      <c r="JZ10" s="20">
        <v>16</v>
      </c>
      <c r="KA10" s="16">
        <v>15</v>
      </c>
      <c r="KB10" s="26">
        <f t="shared" si="149"/>
        <v>0.9375</v>
      </c>
      <c r="KC10" s="16">
        <v>37</v>
      </c>
      <c r="KD10" s="16">
        <v>30</v>
      </c>
      <c r="KE10" s="26">
        <f t="shared" si="150"/>
        <v>0.81081081081081086</v>
      </c>
      <c r="KF10" s="18">
        <f t="shared" si="151"/>
        <v>55</v>
      </c>
      <c r="KG10" s="22">
        <f t="shared" si="152"/>
        <v>41</v>
      </c>
      <c r="KH10" s="26">
        <f t="shared" si="153"/>
        <v>0.74545454545454548</v>
      </c>
      <c r="KI10" s="20">
        <v>16</v>
      </c>
      <c r="KJ10" s="16">
        <v>14</v>
      </c>
      <c r="KK10" s="26">
        <f t="shared" si="154"/>
        <v>0.875</v>
      </c>
      <c r="KL10" s="16">
        <v>39</v>
      </c>
      <c r="KM10" s="16">
        <v>27</v>
      </c>
      <c r="KN10" s="26">
        <f t="shared" si="155"/>
        <v>0.69230769230769229</v>
      </c>
      <c r="KO10" s="18">
        <f t="shared" si="156"/>
        <v>46</v>
      </c>
      <c r="KP10" s="22">
        <f t="shared" si="157"/>
        <v>38</v>
      </c>
      <c r="KQ10" s="26">
        <f t="shared" si="158"/>
        <v>0.82608695652173914</v>
      </c>
      <c r="KR10" s="20">
        <v>14</v>
      </c>
      <c r="KS10" s="16">
        <v>13</v>
      </c>
      <c r="KT10" s="26">
        <f t="shared" si="159"/>
        <v>0.9285714285714286</v>
      </c>
      <c r="KU10" s="16">
        <v>32</v>
      </c>
      <c r="KV10" s="16">
        <v>25</v>
      </c>
      <c r="KW10" s="26">
        <f t="shared" si="160"/>
        <v>0.78125</v>
      </c>
      <c r="KX10" s="18">
        <f t="shared" si="161"/>
        <v>48</v>
      </c>
      <c r="KY10" s="22">
        <f t="shared" si="162"/>
        <v>40</v>
      </c>
      <c r="KZ10" s="26">
        <f t="shared" si="163"/>
        <v>0.83333333333333337</v>
      </c>
      <c r="LA10" s="20">
        <v>14</v>
      </c>
      <c r="LB10" s="16">
        <v>14</v>
      </c>
      <c r="LC10" s="26">
        <f t="shared" si="164"/>
        <v>1</v>
      </c>
      <c r="LD10" s="16">
        <v>34</v>
      </c>
      <c r="LE10" s="16">
        <v>26</v>
      </c>
      <c r="LF10" s="26">
        <f t="shared" si="165"/>
        <v>0.76470588235294112</v>
      </c>
      <c r="LG10" s="18">
        <f t="shared" si="166"/>
        <v>43</v>
      </c>
      <c r="LH10" s="22">
        <f t="shared" si="167"/>
        <v>39</v>
      </c>
      <c r="LI10" s="26">
        <f t="shared" si="168"/>
        <v>0.90697674418604646</v>
      </c>
      <c r="LJ10" s="20">
        <v>15</v>
      </c>
      <c r="LK10" s="16">
        <v>13</v>
      </c>
      <c r="LL10" s="26">
        <f t="shared" si="169"/>
        <v>0.8666666666666667</v>
      </c>
      <c r="LM10" s="16">
        <v>28</v>
      </c>
      <c r="LN10" s="16">
        <v>26</v>
      </c>
      <c r="LO10" s="26">
        <f t="shared" si="170"/>
        <v>0.9285714285714286</v>
      </c>
      <c r="LP10" s="18">
        <f t="shared" si="171"/>
        <v>43</v>
      </c>
      <c r="LQ10" s="22">
        <f t="shared" si="172"/>
        <v>36</v>
      </c>
      <c r="LR10" s="26">
        <f t="shared" si="173"/>
        <v>0.83720930232558144</v>
      </c>
      <c r="LS10" s="20">
        <v>15</v>
      </c>
      <c r="LT10" s="16">
        <v>13</v>
      </c>
      <c r="LU10" s="26">
        <f t="shared" si="174"/>
        <v>0.8666666666666667</v>
      </c>
      <c r="LV10" s="16">
        <v>28</v>
      </c>
      <c r="LW10" s="16">
        <v>23</v>
      </c>
      <c r="LX10" s="26">
        <f t="shared" si="175"/>
        <v>0.8214285714285714</v>
      </c>
      <c r="LY10" s="18">
        <f t="shared" si="176"/>
        <v>31</v>
      </c>
      <c r="LZ10" s="22">
        <f t="shared" si="177"/>
        <v>27</v>
      </c>
      <c r="MA10" s="26">
        <f t="shared" si="178"/>
        <v>0.87096774193548387</v>
      </c>
      <c r="MB10" s="20">
        <v>13</v>
      </c>
      <c r="MC10" s="16">
        <v>12</v>
      </c>
      <c r="MD10" s="26">
        <f t="shared" si="179"/>
        <v>0.92307692307692313</v>
      </c>
      <c r="ME10" s="16">
        <v>18</v>
      </c>
      <c r="MF10" s="16">
        <v>15</v>
      </c>
      <c r="MG10" s="26">
        <f t="shared" si="180"/>
        <v>0.83333333333333337</v>
      </c>
      <c r="MH10" s="18">
        <f t="shared" si="181"/>
        <v>27</v>
      </c>
      <c r="MI10" s="22">
        <f t="shared" si="182"/>
        <v>23</v>
      </c>
      <c r="MJ10" s="26">
        <f t="shared" si="183"/>
        <v>0.85185185185185186</v>
      </c>
      <c r="MK10" s="20">
        <v>12</v>
      </c>
      <c r="ML10" s="16">
        <v>12</v>
      </c>
      <c r="MM10" s="26">
        <f t="shared" si="184"/>
        <v>1</v>
      </c>
      <c r="MN10" s="16">
        <v>15</v>
      </c>
      <c r="MO10" s="16">
        <v>11</v>
      </c>
      <c r="MP10" s="59">
        <f t="shared" si="185"/>
        <v>0.73333333333333328</v>
      </c>
      <c r="MQ10" s="18">
        <f t="shared" si="186"/>
        <v>19</v>
      </c>
      <c r="MR10" s="22">
        <f t="shared" si="187"/>
        <v>15</v>
      </c>
      <c r="MS10" s="26">
        <f t="shared" si="188"/>
        <v>0.78947368421052633</v>
      </c>
      <c r="MT10" s="20">
        <v>12</v>
      </c>
      <c r="MU10" s="16">
        <v>9</v>
      </c>
      <c r="MV10" s="26">
        <f t="shared" si="189"/>
        <v>0.75</v>
      </c>
      <c r="MW10" s="16">
        <v>7</v>
      </c>
      <c r="MX10" s="16">
        <v>6</v>
      </c>
      <c r="MY10" s="59">
        <f t="shared" si="190"/>
        <v>0.8571428571428571</v>
      </c>
      <c r="MZ10" s="18">
        <f t="shared" si="191"/>
        <v>21</v>
      </c>
      <c r="NA10" s="22">
        <f t="shared" si="192"/>
        <v>17</v>
      </c>
      <c r="NB10" s="26">
        <f t="shared" si="193"/>
        <v>0.80952380952380953</v>
      </c>
      <c r="NC10" s="20">
        <v>12</v>
      </c>
      <c r="ND10" s="16">
        <v>9</v>
      </c>
      <c r="NE10" s="26">
        <f t="shared" si="194"/>
        <v>0.75</v>
      </c>
      <c r="NF10" s="16">
        <v>9</v>
      </c>
      <c r="NG10" s="16">
        <v>8</v>
      </c>
      <c r="NH10" s="59">
        <f t="shared" si="195"/>
        <v>0.88888888888888884</v>
      </c>
      <c r="NI10" s="18">
        <f t="shared" si="196"/>
        <v>34</v>
      </c>
      <c r="NJ10" s="22">
        <f t="shared" si="197"/>
        <v>32</v>
      </c>
      <c r="NK10" s="26">
        <f t="shared" si="198"/>
        <v>0.94117647058823528</v>
      </c>
      <c r="NL10" s="20">
        <v>13</v>
      </c>
      <c r="NM10" s="16">
        <v>13</v>
      </c>
      <c r="NN10" s="26">
        <f t="shared" si="199"/>
        <v>1</v>
      </c>
      <c r="NO10" s="16">
        <v>21</v>
      </c>
      <c r="NP10" s="16">
        <v>19</v>
      </c>
      <c r="NQ10" s="59">
        <f t="shared" si="200"/>
        <v>0.90476190476190477</v>
      </c>
      <c r="NR10" s="18">
        <f t="shared" si="201"/>
        <v>35</v>
      </c>
      <c r="NS10" s="22">
        <f t="shared" si="202"/>
        <v>29</v>
      </c>
      <c r="NT10" s="26">
        <f t="shared" si="203"/>
        <v>0.82857142857142863</v>
      </c>
      <c r="NU10" s="20">
        <v>13</v>
      </c>
      <c r="NV10" s="16">
        <v>10</v>
      </c>
      <c r="NW10" s="26">
        <f t="shared" si="204"/>
        <v>0.76923076923076927</v>
      </c>
      <c r="NX10" s="16">
        <v>22</v>
      </c>
      <c r="NY10" s="16">
        <v>19</v>
      </c>
      <c r="NZ10" s="59">
        <f t="shared" si="205"/>
        <v>0.86363636363636365</v>
      </c>
      <c r="OA10" s="18">
        <f t="shared" si="206"/>
        <v>42</v>
      </c>
      <c r="OB10" s="22">
        <f t="shared" si="207"/>
        <v>38</v>
      </c>
      <c r="OC10" s="26">
        <f t="shared" si="208"/>
        <v>0.90476190476190477</v>
      </c>
      <c r="OD10" s="20">
        <v>12</v>
      </c>
      <c r="OE10" s="16">
        <v>10</v>
      </c>
      <c r="OF10" s="26">
        <f t="shared" si="209"/>
        <v>0.83333333333333337</v>
      </c>
      <c r="OG10" s="16">
        <v>30</v>
      </c>
      <c r="OH10" s="16">
        <v>28</v>
      </c>
      <c r="OI10" s="59">
        <f t="shared" si="210"/>
        <v>0.93333333333333335</v>
      </c>
      <c r="OJ10" s="18">
        <f t="shared" si="211"/>
        <v>37</v>
      </c>
      <c r="OK10" s="22">
        <f t="shared" si="212"/>
        <v>36</v>
      </c>
      <c r="OL10" s="26">
        <f t="shared" si="213"/>
        <v>0.97297297297297303</v>
      </c>
      <c r="OM10" s="20">
        <v>11</v>
      </c>
      <c r="ON10" s="16">
        <v>11</v>
      </c>
      <c r="OO10" s="26">
        <f t="shared" si="214"/>
        <v>1</v>
      </c>
      <c r="OP10" s="16">
        <v>26</v>
      </c>
      <c r="OQ10" s="16">
        <v>25</v>
      </c>
      <c r="OR10" s="59">
        <f t="shared" si="215"/>
        <v>0.96153846153846156</v>
      </c>
      <c r="OS10" s="18">
        <f t="shared" si="216"/>
        <v>37</v>
      </c>
      <c r="OT10" s="22">
        <f t="shared" si="217"/>
        <v>31</v>
      </c>
      <c r="OU10" s="26">
        <f t="shared" si="218"/>
        <v>0.83783783783783783</v>
      </c>
      <c r="OV10" s="20">
        <v>11</v>
      </c>
      <c r="OW10" s="16">
        <v>9</v>
      </c>
      <c r="OX10" s="26">
        <f t="shared" si="219"/>
        <v>0.81818181818181823</v>
      </c>
      <c r="OY10" s="16">
        <v>26</v>
      </c>
      <c r="OZ10" s="16">
        <v>22</v>
      </c>
      <c r="PA10" s="59">
        <f t="shared" si="220"/>
        <v>0.84615384615384615</v>
      </c>
      <c r="PB10" s="18">
        <f t="shared" si="221"/>
        <v>54</v>
      </c>
      <c r="PC10" s="22">
        <f t="shared" si="222"/>
        <v>47</v>
      </c>
      <c r="PD10" s="26">
        <f t="shared" si="223"/>
        <v>0.87037037037037035</v>
      </c>
      <c r="PE10" s="20">
        <v>13</v>
      </c>
      <c r="PF10" s="16">
        <v>12</v>
      </c>
      <c r="PG10" s="26">
        <f t="shared" si="224"/>
        <v>0.92307692307692313</v>
      </c>
      <c r="PH10" s="16">
        <v>41</v>
      </c>
      <c r="PI10" s="16">
        <v>35</v>
      </c>
      <c r="PJ10" s="59">
        <f t="shared" si="225"/>
        <v>0.85365853658536583</v>
      </c>
      <c r="PK10" s="18">
        <f t="shared" si="226"/>
        <v>66</v>
      </c>
      <c r="PL10" s="22">
        <f t="shared" si="227"/>
        <v>62</v>
      </c>
      <c r="PM10" s="26">
        <f t="shared" si="228"/>
        <v>0.93939393939393945</v>
      </c>
      <c r="PN10" s="20">
        <v>16</v>
      </c>
      <c r="PO10" s="16">
        <v>15</v>
      </c>
      <c r="PP10" s="26">
        <f t="shared" si="229"/>
        <v>0.9375</v>
      </c>
      <c r="PQ10" s="16">
        <v>50</v>
      </c>
      <c r="PR10" s="16">
        <v>47</v>
      </c>
      <c r="PS10" s="59">
        <f t="shared" si="230"/>
        <v>0.94</v>
      </c>
      <c r="PT10" s="18">
        <f t="shared" si="231"/>
        <v>63</v>
      </c>
      <c r="PU10" s="22">
        <f t="shared" si="232"/>
        <v>56</v>
      </c>
      <c r="PV10" s="26">
        <f t="shared" si="233"/>
        <v>0.88888888888888884</v>
      </c>
      <c r="PW10" s="20">
        <v>20</v>
      </c>
      <c r="PX10" s="16">
        <v>18</v>
      </c>
      <c r="PY10" s="26">
        <f t="shared" si="234"/>
        <v>0.9</v>
      </c>
      <c r="PZ10" s="16">
        <v>43</v>
      </c>
      <c r="QA10" s="16">
        <v>38</v>
      </c>
      <c r="QB10" s="59">
        <f t="shared" si="235"/>
        <v>0.88372093023255816</v>
      </c>
      <c r="QC10" s="18">
        <f t="shared" si="236"/>
        <v>52</v>
      </c>
      <c r="QD10" s="22">
        <f t="shared" si="237"/>
        <v>43</v>
      </c>
      <c r="QE10" s="26">
        <f t="shared" si="238"/>
        <v>0.82692307692307687</v>
      </c>
      <c r="QF10" s="20">
        <v>14</v>
      </c>
      <c r="QG10" s="16">
        <v>9</v>
      </c>
      <c r="QH10" s="26">
        <f t="shared" si="239"/>
        <v>0.6428571428571429</v>
      </c>
      <c r="QI10" s="16">
        <v>38</v>
      </c>
      <c r="QJ10" s="16">
        <v>34</v>
      </c>
      <c r="QK10" s="59">
        <f t="shared" si="240"/>
        <v>0.89473684210526316</v>
      </c>
      <c r="QL10" s="18">
        <f t="shared" si="241"/>
        <v>56</v>
      </c>
      <c r="QM10" s="22">
        <f t="shared" si="242"/>
        <v>40</v>
      </c>
      <c r="QN10" s="26">
        <f t="shared" si="243"/>
        <v>0.7142857142857143</v>
      </c>
      <c r="QO10" s="20">
        <v>18</v>
      </c>
      <c r="QP10" s="16">
        <v>14</v>
      </c>
      <c r="QQ10" s="26">
        <f t="shared" si="244"/>
        <v>0.77777777777777779</v>
      </c>
      <c r="QR10" s="16">
        <v>38</v>
      </c>
      <c r="QS10" s="16">
        <v>26</v>
      </c>
      <c r="QT10" s="59">
        <f t="shared" si="245"/>
        <v>0.68421052631578949</v>
      </c>
      <c r="QU10" s="18">
        <f t="shared" si="246"/>
        <v>70</v>
      </c>
      <c r="QV10" s="22">
        <f t="shared" si="247"/>
        <v>49</v>
      </c>
      <c r="QW10" s="26">
        <f t="shared" si="248"/>
        <v>0.7</v>
      </c>
      <c r="QX10" s="20">
        <v>24</v>
      </c>
      <c r="QY10" s="16">
        <v>18</v>
      </c>
      <c r="QZ10" s="26">
        <f t="shared" si="249"/>
        <v>0.75</v>
      </c>
      <c r="RA10" s="16">
        <v>46</v>
      </c>
      <c r="RB10" s="16">
        <v>31</v>
      </c>
      <c r="RC10" s="59">
        <f t="shared" si="250"/>
        <v>0.67391304347826086</v>
      </c>
      <c r="RD10" s="18">
        <f t="shared" si="251"/>
        <v>65</v>
      </c>
      <c r="RE10" s="22">
        <f t="shared" si="252"/>
        <v>47</v>
      </c>
      <c r="RF10" s="26">
        <f t="shared" si="253"/>
        <v>0.72307692307692306</v>
      </c>
      <c r="RG10" s="20">
        <v>24</v>
      </c>
      <c r="RH10" s="16">
        <v>20</v>
      </c>
      <c r="RI10" s="26">
        <f t="shared" si="254"/>
        <v>0.83333333333333337</v>
      </c>
      <c r="RJ10" s="16">
        <v>41</v>
      </c>
      <c r="RK10" s="16">
        <v>27</v>
      </c>
      <c r="RL10" s="59">
        <f t="shared" si="255"/>
        <v>0.65853658536585369</v>
      </c>
      <c r="RM10" s="18">
        <f t="shared" si="256"/>
        <v>52</v>
      </c>
      <c r="RN10" s="22">
        <f t="shared" si="257"/>
        <v>44</v>
      </c>
      <c r="RO10" s="26">
        <f t="shared" si="258"/>
        <v>0.84615384615384615</v>
      </c>
      <c r="RP10" s="20">
        <v>18</v>
      </c>
      <c r="RQ10" s="16">
        <v>17</v>
      </c>
      <c r="RR10" s="26">
        <f t="shared" si="259"/>
        <v>0.94444444444444442</v>
      </c>
      <c r="RS10" s="16">
        <v>34</v>
      </c>
      <c r="RT10" s="16">
        <v>27</v>
      </c>
      <c r="RU10" s="59">
        <f t="shared" si="260"/>
        <v>0.79411764705882348</v>
      </c>
      <c r="RV10" s="18">
        <f t="shared" si="261"/>
        <v>48</v>
      </c>
      <c r="RW10" s="22">
        <f t="shared" si="262"/>
        <v>34</v>
      </c>
      <c r="RX10" s="26">
        <f t="shared" si="263"/>
        <v>0.70833333333333337</v>
      </c>
      <c r="RY10" s="20">
        <v>14</v>
      </c>
      <c r="RZ10" s="16">
        <v>14</v>
      </c>
      <c r="SA10" s="26">
        <f t="shared" si="264"/>
        <v>1</v>
      </c>
      <c r="SB10" s="16">
        <v>34</v>
      </c>
      <c r="SC10" s="16">
        <v>20</v>
      </c>
      <c r="SD10" s="59">
        <f t="shared" si="265"/>
        <v>0.58823529411764708</v>
      </c>
      <c r="SE10" s="18">
        <f t="shared" si="266"/>
        <v>44</v>
      </c>
      <c r="SF10" s="22">
        <f t="shared" si="267"/>
        <v>37</v>
      </c>
      <c r="SG10" s="26">
        <f t="shared" si="268"/>
        <v>0.84090909090909094</v>
      </c>
      <c r="SH10" s="20">
        <v>17</v>
      </c>
      <c r="SI10" s="16">
        <v>16</v>
      </c>
      <c r="SJ10" s="26">
        <f t="shared" si="269"/>
        <v>0.94117647058823528</v>
      </c>
      <c r="SK10" s="16">
        <v>27</v>
      </c>
      <c r="SL10" s="16">
        <v>21</v>
      </c>
      <c r="SM10" s="59">
        <f t="shared" si="270"/>
        <v>0.77777777777777779</v>
      </c>
      <c r="SN10" s="18">
        <f t="shared" si="271"/>
        <v>44</v>
      </c>
      <c r="SO10" s="22">
        <f t="shared" si="272"/>
        <v>34</v>
      </c>
      <c r="SP10" s="26">
        <f t="shared" si="273"/>
        <v>0.77272727272727271</v>
      </c>
      <c r="SQ10" s="20">
        <v>17</v>
      </c>
      <c r="SR10" s="16">
        <v>17</v>
      </c>
      <c r="SS10" s="26">
        <f t="shared" si="274"/>
        <v>1</v>
      </c>
      <c r="ST10" s="16">
        <v>27</v>
      </c>
      <c r="SU10" s="16">
        <v>17</v>
      </c>
      <c r="SV10" s="59">
        <f t="shared" si="275"/>
        <v>0.62962962962962965</v>
      </c>
      <c r="SW10" s="18">
        <f t="shared" si="276"/>
        <v>45</v>
      </c>
      <c r="SX10" s="22">
        <f t="shared" si="277"/>
        <v>15</v>
      </c>
      <c r="SY10" s="26">
        <f t="shared" si="278"/>
        <v>0.33333333333333331</v>
      </c>
      <c r="SZ10" s="20">
        <v>18</v>
      </c>
      <c r="TA10" s="16">
        <v>15</v>
      </c>
      <c r="TB10" s="26">
        <f t="shared" si="279"/>
        <v>0.83333333333333337</v>
      </c>
      <c r="TC10" s="16">
        <v>27</v>
      </c>
      <c r="TD10" s="16"/>
      <c r="TE10" s="59">
        <f t="shared" si="280"/>
        <v>0</v>
      </c>
      <c r="TF10" s="18">
        <f t="shared" si="281"/>
        <v>53</v>
      </c>
      <c r="TG10" s="22">
        <f t="shared" si="282"/>
        <v>38</v>
      </c>
      <c r="TH10" s="26">
        <f t="shared" si="283"/>
        <v>0.71698113207547165</v>
      </c>
      <c r="TI10" s="20">
        <v>18</v>
      </c>
      <c r="TJ10" s="16">
        <v>10</v>
      </c>
      <c r="TK10" s="26">
        <f t="shared" si="284"/>
        <v>0.55555555555555558</v>
      </c>
      <c r="TL10" s="16">
        <v>35</v>
      </c>
      <c r="TM10" s="16">
        <v>28</v>
      </c>
      <c r="TN10" s="26">
        <f t="shared" si="285"/>
        <v>0.8</v>
      </c>
      <c r="TO10" s="18">
        <f t="shared" si="286"/>
        <v>56</v>
      </c>
      <c r="TP10" s="22">
        <f t="shared" si="287"/>
        <v>37</v>
      </c>
      <c r="TQ10" s="26">
        <f t="shared" si="288"/>
        <v>0.6607142857142857</v>
      </c>
      <c r="TR10" s="20">
        <v>17</v>
      </c>
      <c r="TS10" s="16">
        <v>13</v>
      </c>
      <c r="TT10" s="26">
        <f t="shared" si="289"/>
        <v>0.76470588235294112</v>
      </c>
      <c r="TU10" s="16">
        <v>39</v>
      </c>
      <c r="TV10" s="16">
        <v>24</v>
      </c>
      <c r="TW10" s="26">
        <f t="shared" si="290"/>
        <v>0.61538461538461542</v>
      </c>
      <c r="TX10" s="18">
        <f t="shared" si="291"/>
        <v>62</v>
      </c>
      <c r="TY10" s="22">
        <f t="shared" si="292"/>
        <v>55</v>
      </c>
      <c r="TZ10" s="26">
        <f t="shared" si="293"/>
        <v>0.88709677419354838</v>
      </c>
      <c r="UA10" s="20">
        <v>19</v>
      </c>
      <c r="UB10" s="16">
        <v>19</v>
      </c>
      <c r="UC10" s="26">
        <f t="shared" si="294"/>
        <v>1</v>
      </c>
      <c r="UD10" s="16">
        <v>43</v>
      </c>
      <c r="UE10" s="16">
        <v>36</v>
      </c>
      <c r="UF10" s="26">
        <f t="shared" si="295"/>
        <v>0.83720930232558144</v>
      </c>
      <c r="UG10" s="18">
        <f t="shared" si="296"/>
        <v>64</v>
      </c>
      <c r="UH10" s="22">
        <f t="shared" si="297"/>
        <v>52</v>
      </c>
      <c r="UI10" s="26">
        <f t="shared" si="298"/>
        <v>0.8125</v>
      </c>
      <c r="UJ10" s="20">
        <v>26</v>
      </c>
      <c r="UK10" s="16">
        <v>25</v>
      </c>
      <c r="UL10" s="26">
        <f t="shared" si="299"/>
        <v>0.96153846153846156</v>
      </c>
      <c r="UM10" s="16">
        <v>38</v>
      </c>
      <c r="UN10" s="16">
        <v>27</v>
      </c>
      <c r="UO10" s="26">
        <f t="shared" si="300"/>
        <v>0.71052631578947367</v>
      </c>
      <c r="UP10" s="18">
        <f t="shared" si="301"/>
        <v>60</v>
      </c>
      <c r="UQ10" s="22">
        <f t="shared" si="302"/>
        <v>47</v>
      </c>
      <c r="UR10" s="26">
        <f t="shared" si="303"/>
        <v>0.78333333333333333</v>
      </c>
      <c r="US10" s="20">
        <v>27</v>
      </c>
      <c r="UT10" s="16">
        <v>21</v>
      </c>
      <c r="UU10" s="26">
        <f t="shared" si="304"/>
        <v>0.77777777777777779</v>
      </c>
      <c r="UV10" s="16">
        <v>33</v>
      </c>
      <c r="UW10" s="16">
        <v>26</v>
      </c>
      <c r="UX10" s="26">
        <f t="shared" si="305"/>
        <v>0.78787878787878785</v>
      </c>
      <c r="UY10" s="18">
        <f t="shared" si="306"/>
        <v>53</v>
      </c>
      <c r="UZ10" s="22">
        <f t="shared" si="307"/>
        <v>43</v>
      </c>
      <c r="VA10" s="26">
        <f t="shared" si="308"/>
        <v>0.81132075471698117</v>
      </c>
      <c r="VB10" s="20">
        <v>27</v>
      </c>
      <c r="VC10" s="16">
        <v>27</v>
      </c>
      <c r="VD10" s="26">
        <f t="shared" si="309"/>
        <v>1</v>
      </c>
      <c r="VE10" s="16">
        <v>26</v>
      </c>
      <c r="VF10" s="16">
        <v>16</v>
      </c>
      <c r="VG10" s="26">
        <f t="shared" si="310"/>
        <v>0.61538461538461542</v>
      </c>
      <c r="VH10" s="18">
        <f t="shared" si="311"/>
        <v>53</v>
      </c>
      <c r="VI10" s="22">
        <f t="shared" si="312"/>
        <v>40</v>
      </c>
      <c r="VJ10" s="26">
        <f t="shared" si="313"/>
        <v>0.75471698113207553</v>
      </c>
      <c r="VK10" s="20">
        <v>28</v>
      </c>
      <c r="VL10" s="16">
        <v>24</v>
      </c>
      <c r="VM10" s="26">
        <f t="shared" si="314"/>
        <v>0.8571428571428571</v>
      </c>
      <c r="VN10" s="16">
        <v>25</v>
      </c>
      <c r="VO10" s="16">
        <v>16</v>
      </c>
      <c r="VP10" s="59">
        <f t="shared" si="315"/>
        <v>0.64</v>
      </c>
      <c r="VQ10" s="18">
        <f t="shared" si="316"/>
        <v>57</v>
      </c>
      <c r="VR10" s="22">
        <f t="shared" si="317"/>
        <v>25</v>
      </c>
      <c r="VS10" s="26">
        <f t="shared" si="318"/>
        <v>0.43859649122807015</v>
      </c>
      <c r="VT10" s="16">
        <f>27+4</f>
        <v>31</v>
      </c>
      <c r="VU10" s="16">
        <v>25</v>
      </c>
      <c r="VV10" s="26">
        <f t="shared" si="319"/>
        <v>0.80645161290322576</v>
      </c>
      <c r="VW10" s="16">
        <v>26</v>
      </c>
      <c r="VX10" s="16"/>
      <c r="VY10" s="59">
        <f t="shared" si="320"/>
        <v>0</v>
      </c>
      <c r="VZ10" s="18">
        <f t="shared" si="321"/>
        <v>56</v>
      </c>
      <c r="WA10" s="22">
        <f t="shared" si="322"/>
        <v>47</v>
      </c>
      <c r="WB10" s="26">
        <f t="shared" si="323"/>
        <v>0.8392857142857143</v>
      </c>
      <c r="WC10" s="16">
        <v>31</v>
      </c>
      <c r="WD10" s="16">
        <v>28</v>
      </c>
      <c r="WE10" s="26">
        <f t="shared" si="324"/>
        <v>0.90322580645161288</v>
      </c>
      <c r="WF10" s="16">
        <v>25</v>
      </c>
      <c r="WG10" s="16">
        <v>19</v>
      </c>
      <c r="WH10" s="59">
        <f t="shared" si="325"/>
        <v>0.76</v>
      </c>
      <c r="WI10" s="18">
        <f t="shared" si="326"/>
        <v>57</v>
      </c>
      <c r="WJ10" s="22">
        <f t="shared" si="327"/>
        <v>52</v>
      </c>
      <c r="WK10" s="26">
        <f t="shared" si="328"/>
        <v>0.91228070175438591</v>
      </c>
      <c r="WL10" s="16">
        <v>31</v>
      </c>
      <c r="WM10" s="16">
        <v>28</v>
      </c>
      <c r="WN10" s="26">
        <f t="shared" si="329"/>
        <v>0.90322580645161288</v>
      </c>
      <c r="WO10" s="16">
        <v>26</v>
      </c>
      <c r="WP10" s="16">
        <v>24</v>
      </c>
      <c r="WQ10" s="59">
        <f t="shared" si="330"/>
        <v>0.92307692307692313</v>
      </c>
      <c r="WR10" s="18">
        <f t="shared" si="331"/>
        <v>59</v>
      </c>
      <c r="WS10" s="22">
        <f t="shared" si="332"/>
        <v>49</v>
      </c>
      <c r="WT10" s="26">
        <f t="shared" si="333"/>
        <v>0.83050847457627119</v>
      </c>
      <c r="WU10" s="16">
        <v>35</v>
      </c>
      <c r="WV10" s="16">
        <v>31</v>
      </c>
      <c r="WW10" s="26">
        <f t="shared" si="334"/>
        <v>0.88571428571428568</v>
      </c>
      <c r="WX10" s="16">
        <v>24</v>
      </c>
      <c r="WY10" s="16">
        <v>18</v>
      </c>
      <c r="WZ10" s="26">
        <f t="shared" si="335"/>
        <v>0.75</v>
      </c>
      <c r="XA10" s="18">
        <f t="shared" si="336"/>
        <v>58</v>
      </c>
      <c r="XB10" s="22">
        <f t="shared" si="337"/>
        <v>51</v>
      </c>
      <c r="XC10" s="26">
        <f t="shared" si="338"/>
        <v>0.87931034482758619</v>
      </c>
      <c r="XD10" s="16">
        <v>33</v>
      </c>
      <c r="XE10" s="16">
        <v>31</v>
      </c>
      <c r="XF10" s="26">
        <f t="shared" si="339"/>
        <v>0.93939393939393945</v>
      </c>
      <c r="XG10" s="16">
        <v>25</v>
      </c>
      <c r="XH10" s="16">
        <v>20</v>
      </c>
      <c r="XI10" s="26">
        <f t="shared" si="340"/>
        <v>0.8</v>
      </c>
      <c r="XJ10" s="18">
        <f t="shared" si="341"/>
        <v>57</v>
      </c>
      <c r="XK10" s="22">
        <f t="shared" si="342"/>
        <v>48</v>
      </c>
      <c r="XL10" s="26">
        <f t="shared" si="343"/>
        <v>0.84210526315789469</v>
      </c>
      <c r="XM10" s="16">
        <v>34</v>
      </c>
      <c r="XN10" s="16">
        <v>30</v>
      </c>
      <c r="XO10" s="26">
        <f t="shared" si="344"/>
        <v>0.88235294117647056</v>
      </c>
      <c r="XP10" s="16">
        <v>23</v>
      </c>
      <c r="XQ10" s="16">
        <v>18</v>
      </c>
      <c r="XR10" s="59">
        <f t="shared" si="345"/>
        <v>0.78260869565217395</v>
      </c>
      <c r="XS10" s="18">
        <f t="shared" si="346"/>
        <v>52</v>
      </c>
      <c r="XT10" s="22">
        <f t="shared" si="347"/>
        <v>33</v>
      </c>
      <c r="XU10" s="26">
        <f t="shared" si="348"/>
        <v>0.63461538461538458</v>
      </c>
      <c r="XV10" s="16">
        <f>29+4</f>
        <v>33</v>
      </c>
      <c r="XW10" s="16">
        <v>18</v>
      </c>
      <c r="XX10" s="26">
        <f t="shared" si="349"/>
        <v>0.54545454545454541</v>
      </c>
      <c r="XY10" s="16">
        <v>19</v>
      </c>
      <c r="XZ10" s="16">
        <v>15</v>
      </c>
      <c r="YA10" s="59">
        <f t="shared" si="350"/>
        <v>0.78947368421052633</v>
      </c>
      <c r="YB10" s="18">
        <f t="shared" si="351"/>
        <v>59</v>
      </c>
      <c r="YC10" s="22">
        <f t="shared" si="352"/>
        <v>49</v>
      </c>
      <c r="YD10" s="26">
        <f t="shared" si="353"/>
        <v>0.83050847457627119</v>
      </c>
      <c r="YE10" s="16">
        <v>35</v>
      </c>
      <c r="YF10" s="16">
        <v>31</v>
      </c>
      <c r="YG10" s="26">
        <f t="shared" si="354"/>
        <v>0.88571428571428568</v>
      </c>
      <c r="YH10" s="16">
        <v>24</v>
      </c>
      <c r="YI10" s="16">
        <v>18</v>
      </c>
      <c r="YJ10" s="59">
        <f t="shared" si="355"/>
        <v>0.75</v>
      </c>
      <c r="YK10" s="18">
        <f t="shared" si="356"/>
        <v>55</v>
      </c>
      <c r="YL10" s="22">
        <f t="shared" si="357"/>
        <v>46</v>
      </c>
      <c r="YM10" s="26">
        <f t="shared" si="358"/>
        <v>0.83636363636363631</v>
      </c>
      <c r="YN10" s="16">
        <v>33</v>
      </c>
      <c r="YO10" s="16">
        <v>29</v>
      </c>
      <c r="YP10" s="26">
        <f t="shared" si="359"/>
        <v>0.87878787878787878</v>
      </c>
      <c r="YQ10" s="16">
        <f>19+3</f>
        <v>22</v>
      </c>
      <c r="YR10" s="16">
        <v>17</v>
      </c>
      <c r="YS10" s="26">
        <f t="shared" si="360"/>
        <v>0.77272727272727271</v>
      </c>
      <c r="YT10" s="18">
        <f t="shared" si="361"/>
        <v>50</v>
      </c>
      <c r="YU10" s="22">
        <f t="shared" si="362"/>
        <v>43</v>
      </c>
      <c r="YV10" s="26">
        <f t="shared" si="363"/>
        <v>0.86</v>
      </c>
      <c r="YW10" s="16">
        <v>30</v>
      </c>
      <c r="YX10" s="16">
        <v>27</v>
      </c>
      <c r="YY10" s="26">
        <f t="shared" si="364"/>
        <v>0.9</v>
      </c>
      <c r="YZ10" s="16">
        <v>20</v>
      </c>
      <c r="ZA10" s="16">
        <v>16</v>
      </c>
      <c r="ZB10" s="26">
        <f t="shared" si="365"/>
        <v>0.8</v>
      </c>
      <c r="ZC10" s="18">
        <f t="shared" si="366"/>
        <v>44</v>
      </c>
      <c r="ZD10" s="22">
        <f t="shared" si="367"/>
        <v>34</v>
      </c>
      <c r="ZE10" s="26">
        <f t="shared" si="368"/>
        <v>0.77272727272727271</v>
      </c>
      <c r="ZF10" s="16">
        <v>27</v>
      </c>
      <c r="ZG10" s="16">
        <v>18</v>
      </c>
      <c r="ZH10" s="26">
        <f t="shared" si="369"/>
        <v>0.66666666666666663</v>
      </c>
      <c r="ZI10" s="16">
        <v>17</v>
      </c>
      <c r="ZJ10" s="16">
        <v>16</v>
      </c>
      <c r="ZK10" s="59">
        <f t="shared" si="370"/>
        <v>0.94117647058823528</v>
      </c>
      <c r="ZL10" s="18">
        <f t="shared" si="371"/>
        <v>40</v>
      </c>
      <c r="ZM10" s="22">
        <f t="shared" si="372"/>
        <v>38</v>
      </c>
      <c r="ZN10" s="26">
        <f t="shared" si="373"/>
        <v>0.95</v>
      </c>
      <c r="ZO10" s="16">
        <v>22</v>
      </c>
      <c r="ZP10" s="16">
        <v>22</v>
      </c>
      <c r="ZQ10" s="26">
        <f t="shared" si="374"/>
        <v>1</v>
      </c>
      <c r="ZR10" s="16">
        <v>18</v>
      </c>
      <c r="ZS10" s="16">
        <v>16</v>
      </c>
      <c r="ZT10" s="59">
        <f t="shared" si="375"/>
        <v>0.88888888888888884</v>
      </c>
      <c r="ZU10" s="18">
        <f t="shared" si="376"/>
        <v>44</v>
      </c>
      <c r="ZV10" s="22">
        <f t="shared" si="377"/>
        <v>37</v>
      </c>
      <c r="ZW10" s="26">
        <f t="shared" si="378"/>
        <v>0.84090909090909094</v>
      </c>
      <c r="ZX10" s="16">
        <v>23</v>
      </c>
      <c r="ZY10" s="16">
        <v>18</v>
      </c>
      <c r="ZZ10" s="26">
        <f t="shared" si="379"/>
        <v>0.78260869565217395</v>
      </c>
      <c r="AAA10" s="16">
        <v>21</v>
      </c>
      <c r="AAB10" s="16">
        <v>19</v>
      </c>
      <c r="AAC10" s="59">
        <f t="shared" si="380"/>
        <v>0.90476190476190477</v>
      </c>
      <c r="AAD10" s="18">
        <f t="shared" si="381"/>
        <v>46</v>
      </c>
      <c r="AAE10" s="22">
        <f t="shared" si="382"/>
        <v>20</v>
      </c>
      <c r="AAF10" s="26">
        <f t="shared" si="383"/>
        <v>0.43478260869565216</v>
      </c>
      <c r="AAG10" s="16">
        <v>25</v>
      </c>
      <c r="AAH10" s="16">
        <v>20</v>
      </c>
      <c r="AAI10" s="26">
        <f t="shared" si="384"/>
        <v>0.8</v>
      </c>
      <c r="AAJ10" s="16">
        <v>21</v>
      </c>
      <c r="AAK10" s="16"/>
      <c r="AAL10" s="59">
        <f t="shared" si="385"/>
        <v>0</v>
      </c>
      <c r="AAM10" s="18">
        <f t="shared" si="386"/>
        <v>40</v>
      </c>
      <c r="AAN10" s="22">
        <f t="shared" si="387"/>
        <v>33</v>
      </c>
      <c r="AAO10" s="26">
        <f t="shared" si="388"/>
        <v>0.82499999999999996</v>
      </c>
      <c r="AAP10" s="16">
        <v>27</v>
      </c>
      <c r="AAQ10" s="16">
        <v>23</v>
      </c>
      <c r="AAR10" s="26">
        <f t="shared" si="389"/>
        <v>0.85185185185185186</v>
      </c>
      <c r="AAS10" s="16">
        <v>13</v>
      </c>
      <c r="AAT10" s="16">
        <v>10</v>
      </c>
      <c r="AAU10" s="59">
        <f t="shared" si="390"/>
        <v>0.76923076923076927</v>
      </c>
      <c r="AAV10" s="18">
        <f t="shared" si="391"/>
        <v>34</v>
      </c>
      <c r="AAW10" s="22">
        <f t="shared" si="392"/>
        <v>31</v>
      </c>
      <c r="AAX10" s="26">
        <f t="shared" si="393"/>
        <v>0.91176470588235292</v>
      </c>
      <c r="AAY10" s="16">
        <v>13</v>
      </c>
      <c r="AAZ10" s="16">
        <v>13</v>
      </c>
      <c r="ABA10" s="26">
        <f t="shared" si="394"/>
        <v>1</v>
      </c>
      <c r="ABB10" s="16">
        <v>21</v>
      </c>
      <c r="ABC10" s="16">
        <v>18</v>
      </c>
      <c r="ABD10" s="26">
        <f t="shared" si="395"/>
        <v>0.8571428571428571</v>
      </c>
      <c r="ABE10" s="18">
        <f t="shared" si="396"/>
        <v>39</v>
      </c>
      <c r="ABF10" s="22">
        <f t="shared" si="397"/>
        <v>33</v>
      </c>
      <c r="ABG10" s="26">
        <f t="shared" si="398"/>
        <v>0.84615384615384615</v>
      </c>
      <c r="ABH10" s="16">
        <v>15</v>
      </c>
      <c r="ABI10" s="16">
        <v>15</v>
      </c>
      <c r="ABJ10" s="26">
        <f t="shared" si="399"/>
        <v>1</v>
      </c>
      <c r="ABK10" s="16">
        <v>24</v>
      </c>
      <c r="ABL10" s="16">
        <v>18</v>
      </c>
      <c r="ABM10" s="26">
        <f t="shared" si="400"/>
        <v>0.75</v>
      </c>
      <c r="ABN10" s="18">
        <f t="shared" si="401"/>
        <v>46</v>
      </c>
      <c r="ABO10" s="22">
        <f t="shared" si="402"/>
        <v>22</v>
      </c>
      <c r="ABP10" s="26">
        <f t="shared" si="403"/>
        <v>0.47826086956521741</v>
      </c>
      <c r="ABQ10" s="16">
        <v>25</v>
      </c>
      <c r="ABR10" s="16">
        <v>22</v>
      </c>
      <c r="ABS10" s="26">
        <f t="shared" si="404"/>
        <v>0.88</v>
      </c>
      <c r="ABT10" s="16">
        <v>21</v>
      </c>
      <c r="ABU10" s="16"/>
      <c r="ABV10" s="59">
        <f t="shared" si="405"/>
        <v>0</v>
      </c>
      <c r="ABW10" s="18">
        <f t="shared" si="406"/>
        <v>49</v>
      </c>
      <c r="ABX10" s="22">
        <f t="shared" si="407"/>
        <v>45</v>
      </c>
      <c r="ABY10" s="26">
        <f t="shared" si="408"/>
        <v>0.91836734693877553</v>
      </c>
      <c r="ABZ10" s="16">
        <v>25</v>
      </c>
      <c r="ACA10" s="16">
        <v>22</v>
      </c>
      <c r="ACB10" s="26">
        <f t="shared" si="409"/>
        <v>0.88</v>
      </c>
      <c r="ACC10" s="16">
        <v>24</v>
      </c>
      <c r="ACD10" s="16">
        <v>23</v>
      </c>
      <c r="ACE10" s="59">
        <f t="shared" si="410"/>
        <v>0.95833333333333337</v>
      </c>
      <c r="ACF10" s="18">
        <f t="shared" si="411"/>
        <v>53</v>
      </c>
      <c r="ACG10" s="22">
        <f t="shared" si="412"/>
        <v>49</v>
      </c>
      <c r="ACH10" s="26">
        <f t="shared" si="413"/>
        <v>0.92452830188679247</v>
      </c>
      <c r="ACI10" s="16">
        <v>25</v>
      </c>
      <c r="ACJ10" s="16">
        <v>22</v>
      </c>
      <c r="ACK10" s="26">
        <f t="shared" si="414"/>
        <v>0.88</v>
      </c>
      <c r="ACL10" s="16">
        <v>28</v>
      </c>
      <c r="ACM10" s="16">
        <v>27</v>
      </c>
      <c r="ACN10" s="59">
        <f t="shared" si="415"/>
        <v>0.9642857142857143</v>
      </c>
      <c r="ACO10" s="18">
        <f t="shared" si="416"/>
        <v>52</v>
      </c>
      <c r="ACP10" s="22">
        <f t="shared" si="417"/>
        <v>40</v>
      </c>
      <c r="ACQ10" s="26">
        <f t="shared" si="418"/>
        <v>0.76923076923076927</v>
      </c>
      <c r="ACR10" s="16">
        <v>26</v>
      </c>
      <c r="ACS10" s="16">
        <v>20</v>
      </c>
      <c r="ACT10" s="26">
        <f t="shared" si="419"/>
        <v>0.76923076923076927</v>
      </c>
      <c r="ACU10" s="16">
        <v>26</v>
      </c>
      <c r="ACV10" s="16">
        <v>20</v>
      </c>
      <c r="ACW10" s="59">
        <f t="shared" si="420"/>
        <v>0.76923076923076927</v>
      </c>
      <c r="ACX10" s="18">
        <f t="shared" si="421"/>
        <v>57</v>
      </c>
      <c r="ACY10" s="22">
        <f t="shared" si="422"/>
        <v>48</v>
      </c>
      <c r="ACZ10" s="26">
        <f t="shared" si="423"/>
        <v>0.84210526315789469</v>
      </c>
      <c r="ADA10" s="16">
        <v>30</v>
      </c>
      <c r="ADB10" s="16">
        <v>25</v>
      </c>
      <c r="ADC10" s="26">
        <f t="shared" si="424"/>
        <v>0.83333333333333337</v>
      </c>
      <c r="ADD10" s="16">
        <v>27</v>
      </c>
      <c r="ADE10" s="16">
        <v>23</v>
      </c>
      <c r="ADF10" s="59">
        <f t="shared" si="425"/>
        <v>0.85185185185185186</v>
      </c>
      <c r="ADG10" s="18">
        <f t="shared" si="426"/>
        <v>57</v>
      </c>
      <c r="ADH10" s="22">
        <f t="shared" si="427"/>
        <v>54</v>
      </c>
      <c r="ADI10" s="26">
        <f t="shared" si="428"/>
        <v>0.94736842105263153</v>
      </c>
      <c r="ADJ10" s="16">
        <v>27</v>
      </c>
      <c r="ADK10" s="16">
        <v>24</v>
      </c>
      <c r="ADL10" s="26">
        <f t="shared" si="429"/>
        <v>0.88888888888888884</v>
      </c>
      <c r="ADM10" s="16">
        <v>30</v>
      </c>
      <c r="ADN10" s="16">
        <v>30</v>
      </c>
      <c r="ADO10" s="59">
        <f t="shared" si="430"/>
        <v>1</v>
      </c>
      <c r="ADP10" s="18">
        <f t="shared" si="431"/>
        <v>61</v>
      </c>
      <c r="ADQ10" s="22">
        <f t="shared" si="432"/>
        <v>55</v>
      </c>
      <c r="ADR10" s="26">
        <f t="shared" si="433"/>
        <v>0.90163934426229508</v>
      </c>
      <c r="ADS10" s="16">
        <v>27</v>
      </c>
      <c r="ADT10" s="16">
        <v>22</v>
      </c>
      <c r="ADU10" s="26">
        <f t="shared" si="434"/>
        <v>0.81481481481481477</v>
      </c>
      <c r="ADV10" s="16">
        <v>34</v>
      </c>
      <c r="ADW10" s="16">
        <v>33</v>
      </c>
      <c r="ADX10" s="59">
        <f t="shared" si="435"/>
        <v>0.97058823529411764</v>
      </c>
      <c r="ADY10" s="18">
        <f t="shared" si="436"/>
        <v>67</v>
      </c>
      <c r="ADZ10" s="22">
        <f t="shared" si="437"/>
        <v>58</v>
      </c>
      <c r="AEA10" s="26">
        <f t="shared" si="438"/>
        <v>0.86567164179104472</v>
      </c>
      <c r="AEB10" s="16">
        <v>29</v>
      </c>
      <c r="AEC10" s="16">
        <v>25</v>
      </c>
      <c r="AED10" s="26">
        <f t="shared" si="439"/>
        <v>0.86206896551724133</v>
      </c>
      <c r="AEE10" s="16">
        <v>38</v>
      </c>
      <c r="AEF10" s="16">
        <v>33</v>
      </c>
      <c r="AEG10" s="59">
        <f t="shared" si="440"/>
        <v>0.86842105263157898</v>
      </c>
      <c r="AEH10" s="18">
        <f t="shared" si="441"/>
        <v>68</v>
      </c>
      <c r="AEI10" s="22">
        <f t="shared" si="442"/>
        <v>59</v>
      </c>
      <c r="AEJ10" s="26">
        <f t="shared" si="443"/>
        <v>0.86764705882352944</v>
      </c>
      <c r="AEK10" s="16">
        <v>31</v>
      </c>
      <c r="AEL10" s="16">
        <v>29</v>
      </c>
      <c r="AEM10" s="26">
        <f t="shared" si="444"/>
        <v>0.93548387096774188</v>
      </c>
      <c r="AEN10" s="16">
        <v>37</v>
      </c>
      <c r="AEO10" s="16">
        <v>30</v>
      </c>
      <c r="AEP10" s="59">
        <f t="shared" si="445"/>
        <v>0.81081081081081086</v>
      </c>
      <c r="AEQ10" s="18">
        <f t="shared" si="446"/>
        <v>70</v>
      </c>
      <c r="AER10" s="22">
        <f t="shared" si="447"/>
        <v>43</v>
      </c>
      <c r="AES10" s="26">
        <f t="shared" si="448"/>
        <v>0.61428571428571432</v>
      </c>
      <c r="AET10" s="16">
        <v>32</v>
      </c>
      <c r="AEU10" s="16">
        <v>17</v>
      </c>
      <c r="AEV10" s="26">
        <f t="shared" si="449"/>
        <v>0.53125</v>
      </c>
      <c r="AEW10" s="16">
        <v>38</v>
      </c>
      <c r="AEX10" s="16">
        <v>26</v>
      </c>
      <c r="AEY10" s="26">
        <f t="shared" si="450"/>
        <v>0.68421052631578949</v>
      </c>
      <c r="AEZ10" s="18">
        <f t="shared" si="451"/>
        <v>69</v>
      </c>
      <c r="AFA10" s="22">
        <f t="shared" si="452"/>
        <v>62</v>
      </c>
      <c r="AFB10" s="26">
        <f t="shared" si="453"/>
        <v>0.89855072463768115</v>
      </c>
      <c r="AFC10" s="16">
        <v>38</v>
      </c>
      <c r="AFD10" s="16">
        <v>34</v>
      </c>
      <c r="AFE10" s="26">
        <f t="shared" si="454"/>
        <v>0.89473684210526316</v>
      </c>
      <c r="AFF10" s="16">
        <v>31</v>
      </c>
      <c r="AFG10" s="16">
        <v>28</v>
      </c>
      <c r="AFH10" s="59">
        <f t="shared" si="455"/>
        <v>0.90322580645161288</v>
      </c>
      <c r="AFI10" s="18">
        <f t="shared" si="456"/>
        <v>80</v>
      </c>
      <c r="AFJ10" s="22">
        <f t="shared" si="457"/>
        <v>37</v>
      </c>
      <c r="AFK10" s="26">
        <f t="shared" si="458"/>
        <v>0.46250000000000002</v>
      </c>
      <c r="AFL10" s="16">
        <v>42</v>
      </c>
      <c r="AFM10" s="16">
        <v>37</v>
      </c>
      <c r="AFN10" s="26">
        <f t="shared" si="459"/>
        <v>0.88095238095238093</v>
      </c>
      <c r="AFO10" s="16">
        <v>38</v>
      </c>
      <c r="AFP10" s="16"/>
      <c r="AFQ10" s="59">
        <f t="shared" si="460"/>
        <v>0</v>
      </c>
      <c r="AFR10" s="18">
        <f t="shared" si="461"/>
        <v>72</v>
      </c>
      <c r="AFS10" s="22">
        <f t="shared" si="462"/>
        <v>67</v>
      </c>
      <c r="AFT10" s="26">
        <f t="shared" si="463"/>
        <v>0.93055555555555558</v>
      </c>
      <c r="AFU10" s="16">
        <v>42</v>
      </c>
      <c r="AFV10" s="16">
        <v>37</v>
      </c>
      <c r="AFW10" s="26">
        <f t="shared" si="464"/>
        <v>0.88095238095238093</v>
      </c>
      <c r="AFX10" s="16">
        <v>30</v>
      </c>
      <c r="AFY10" s="16">
        <v>30</v>
      </c>
      <c r="AFZ10" s="59">
        <f t="shared" si="465"/>
        <v>1</v>
      </c>
      <c r="AGA10" s="18">
        <f t="shared" si="466"/>
        <v>66</v>
      </c>
      <c r="AGB10" s="22">
        <f t="shared" si="467"/>
        <v>61</v>
      </c>
      <c r="AGC10" s="26">
        <f t="shared" si="468"/>
        <v>0.9242424242424242</v>
      </c>
      <c r="AGD10" s="16">
        <v>37</v>
      </c>
      <c r="AGE10" s="16">
        <v>35</v>
      </c>
      <c r="AGF10" s="26">
        <f t="shared" si="469"/>
        <v>0.94594594594594594</v>
      </c>
      <c r="AGG10" s="16">
        <v>29</v>
      </c>
      <c r="AGH10" s="16">
        <v>26</v>
      </c>
      <c r="AGI10" s="59">
        <f t="shared" si="470"/>
        <v>0.89655172413793105</v>
      </c>
      <c r="AGJ10" s="18">
        <f t="shared" si="471"/>
        <v>64</v>
      </c>
      <c r="AGK10" s="22">
        <f t="shared" si="472"/>
        <v>53</v>
      </c>
      <c r="AGL10" s="26">
        <f t="shared" si="473"/>
        <v>0.828125</v>
      </c>
      <c r="AGM10" s="16">
        <v>35</v>
      </c>
      <c r="AGN10" s="16">
        <v>29</v>
      </c>
      <c r="AGO10" s="26">
        <f t="shared" si="474"/>
        <v>0.82857142857142863</v>
      </c>
      <c r="AGP10" s="16">
        <v>29</v>
      </c>
      <c r="AGQ10" s="16">
        <v>24</v>
      </c>
      <c r="AGR10" s="59">
        <f t="shared" si="475"/>
        <v>0.82758620689655171</v>
      </c>
      <c r="AGS10" s="18">
        <f t="shared" si="476"/>
        <v>65</v>
      </c>
      <c r="AGT10" s="22">
        <f t="shared" si="477"/>
        <v>53</v>
      </c>
      <c r="AGU10" s="26">
        <f t="shared" si="478"/>
        <v>0.81538461538461537</v>
      </c>
      <c r="AGV10" s="16">
        <v>34</v>
      </c>
      <c r="AGW10" s="16">
        <v>27</v>
      </c>
      <c r="AGX10" s="26">
        <f t="shared" si="479"/>
        <v>0.79411764705882348</v>
      </c>
      <c r="AGY10" s="16">
        <v>31</v>
      </c>
      <c r="AGZ10" s="16">
        <v>26</v>
      </c>
      <c r="AHA10" s="59">
        <f t="shared" si="480"/>
        <v>0.83870967741935487</v>
      </c>
      <c r="AHB10" s="18">
        <f t="shared" si="481"/>
        <v>75</v>
      </c>
      <c r="AHC10" s="22">
        <f t="shared" si="482"/>
        <v>63</v>
      </c>
      <c r="AHD10" s="26">
        <f t="shared" si="483"/>
        <v>0.84</v>
      </c>
      <c r="AHE10" s="16">
        <v>37</v>
      </c>
      <c r="AHF10" s="16">
        <v>35</v>
      </c>
      <c r="AHG10" s="26">
        <f t="shared" si="484"/>
        <v>0.94594594594594594</v>
      </c>
      <c r="AHH10" s="16">
        <v>38</v>
      </c>
      <c r="AHI10" s="16">
        <v>28</v>
      </c>
      <c r="AHJ10" s="59">
        <f t="shared" si="485"/>
        <v>0.73684210526315785</v>
      </c>
      <c r="AHK10" s="18">
        <f t="shared" si="486"/>
        <v>75</v>
      </c>
      <c r="AHL10" s="22">
        <f t="shared" si="487"/>
        <v>65</v>
      </c>
      <c r="AHM10" s="26">
        <f t="shared" si="488"/>
        <v>0.8666666666666667</v>
      </c>
      <c r="AHN10" s="16">
        <v>40</v>
      </c>
      <c r="AHO10" s="16">
        <v>38</v>
      </c>
      <c r="AHP10" s="26">
        <f t="shared" si="489"/>
        <v>0.95</v>
      </c>
      <c r="AHQ10" s="16">
        <v>35</v>
      </c>
      <c r="AHR10" s="16">
        <v>27</v>
      </c>
      <c r="AHS10" s="59">
        <f t="shared" si="490"/>
        <v>0.77142857142857146</v>
      </c>
      <c r="AHT10" s="18">
        <f t="shared" si="491"/>
        <v>73</v>
      </c>
      <c r="AHU10" s="22">
        <f t="shared" si="492"/>
        <v>64</v>
      </c>
      <c r="AHV10" s="26">
        <f t="shared" si="493"/>
        <v>0.87671232876712324</v>
      </c>
      <c r="AHW10" s="16">
        <v>38</v>
      </c>
      <c r="AHX10" s="16">
        <v>34</v>
      </c>
      <c r="AHY10" s="26">
        <f t="shared" si="494"/>
        <v>0.89473684210526316</v>
      </c>
      <c r="AHZ10" s="16">
        <v>35</v>
      </c>
      <c r="AIA10" s="16">
        <v>30</v>
      </c>
      <c r="AIB10" s="59">
        <f t="shared" si="495"/>
        <v>0.8571428571428571</v>
      </c>
      <c r="AIC10" s="18">
        <f t="shared" si="496"/>
        <v>72</v>
      </c>
      <c r="AID10" s="22">
        <f t="shared" si="497"/>
        <v>62</v>
      </c>
      <c r="AIE10" s="26">
        <f t="shared" si="498"/>
        <v>0.86111111111111116</v>
      </c>
      <c r="AIF10" s="16">
        <v>37</v>
      </c>
      <c r="AIG10" s="16">
        <v>33</v>
      </c>
      <c r="AIH10" s="26">
        <f t="shared" si="499"/>
        <v>0.89189189189189189</v>
      </c>
      <c r="AII10" s="16">
        <v>35</v>
      </c>
      <c r="AIJ10" s="16">
        <v>29</v>
      </c>
      <c r="AIK10" s="59">
        <f t="shared" si="500"/>
        <v>0.82857142857142863</v>
      </c>
      <c r="AIL10" s="18">
        <f t="shared" si="501"/>
        <v>102</v>
      </c>
      <c r="AIM10" s="22">
        <f t="shared" si="502"/>
        <v>86</v>
      </c>
      <c r="AIN10" s="26">
        <f t="shared" si="503"/>
        <v>0.84313725490196079</v>
      </c>
      <c r="AIO10" s="16">
        <v>35</v>
      </c>
      <c r="AIP10" s="16">
        <v>33</v>
      </c>
      <c r="AIQ10" s="26">
        <f t="shared" si="504"/>
        <v>0.94285714285714284</v>
      </c>
      <c r="AIR10" s="16">
        <v>67</v>
      </c>
      <c r="AIS10" s="16">
        <v>53</v>
      </c>
      <c r="AIT10" s="59">
        <f t="shared" si="505"/>
        <v>0.79104477611940294</v>
      </c>
      <c r="AIU10" s="18">
        <f t="shared" si="506"/>
        <v>68</v>
      </c>
      <c r="AIV10" s="22">
        <f t="shared" si="507"/>
        <v>57</v>
      </c>
      <c r="AIW10" s="26">
        <f t="shared" si="508"/>
        <v>0.83823529411764708</v>
      </c>
      <c r="AIX10" s="16">
        <v>35</v>
      </c>
      <c r="AIY10" s="16">
        <v>32</v>
      </c>
      <c r="AIZ10" s="26">
        <f t="shared" si="509"/>
        <v>0.91428571428571426</v>
      </c>
      <c r="AJA10" s="16">
        <v>33</v>
      </c>
      <c r="AJB10" s="16">
        <v>25</v>
      </c>
      <c r="AJC10" s="26">
        <f t="shared" si="510"/>
        <v>0.75757575757575757</v>
      </c>
      <c r="AJD10" s="18">
        <f t="shared" si="511"/>
        <v>69</v>
      </c>
      <c r="AJE10" s="22">
        <f t="shared" si="512"/>
        <v>52</v>
      </c>
      <c r="AJF10" s="26">
        <f t="shared" si="513"/>
        <v>0.75362318840579712</v>
      </c>
      <c r="AJG10" s="16">
        <v>33</v>
      </c>
      <c r="AJH10" s="16">
        <v>23</v>
      </c>
      <c r="AJI10" s="26">
        <f t="shared" si="514"/>
        <v>0.69696969696969702</v>
      </c>
      <c r="AJJ10" s="16">
        <v>36</v>
      </c>
      <c r="AJK10" s="16">
        <v>29</v>
      </c>
      <c r="AJL10" s="59">
        <f t="shared" si="515"/>
        <v>0.80555555555555558</v>
      </c>
      <c r="AJM10" s="18">
        <f t="shared" si="516"/>
        <v>62</v>
      </c>
      <c r="AJN10" s="22">
        <f t="shared" si="517"/>
        <v>57</v>
      </c>
      <c r="AJO10" s="26">
        <f t="shared" si="518"/>
        <v>0.91935483870967738</v>
      </c>
      <c r="AJP10" s="16">
        <v>29</v>
      </c>
      <c r="AJQ10" s="16">
        <v>25</v>
      </c>
      <c r="AJR10" s="26">
        <f t="shared" si="519"/>
        <v>0.86206896551724133</v>
      </c>
      <c r="AJS10" s="16">
        <v>33</v>
      </c>
      <c r="AJT10" s="16">
        <v>32</v>
      </c>
      <c r="AJU10" s="59">
        <f t="shared" si="520"/>
        <v>0.96969696969696972</v>
      </c>
      <c r="AJV10" s="18">
        <f t="shared" si="521"/>
        <v>65</v>
      </c>
      <c r="AJW10" s="22">
        <f t="shared" si="522"/>
        <v>59</v>
      </c>
      <c r="AJX10" s="26">
        <f t="shared" si="523"/>
        <v>0.90769230769230769</v>
      </c>
      <c r="AJY10" s="16">
        <v>31</v>
      </c>
      <c r="AJZ10" s="16">
        <v>30</v>
      </c>
      <c r="AKA10" s="26">
        <f t="shared" si="524"/>
        <v>0.967741935483871</v>
      </c>
      <c r="AKB10" s="16">
        <v>34</v>
      </c>
      <c r="AKC10" s="16">
        <v>29</v>
      </c>
      <c r="AKD10" s="59">
        <f t="shared" si="525"/>
        <v>0.8529411764705882</v>
      </c>
      <c r="AKE10" s="18">
        <f t="shared" si="526"/>
        <v>68</v>
      </c>
      <c r="AKF10" s="22">
        <f t="shared" si="527"/>
        <v>57</v>
      </c>
      <c r="AKG10" s="26">
        <f t="shared" si="528"/>
        <v>0.83823529411764708</v>
      </c>
      <c r="AKH10" s="16">
        <v>32</v>
      </c>
      <c r="AKI10" s="16">
        <v>26</v>
      </c>
      <c r="AKJ10" s="26">
        <f t="shared" si="529"/>
        <v>0.8125</v>
      </c>
      <c r="AKK10" s="16">
        <v>36</v>
      </c>
      <c r="AKL10" s="16">
        <v>31</v>
      </c>
      <c r="AKM10" s="59">
        <f t="shared" si="530"/>
        <v>0.86111111111111116</v>
      </c>
      <c r="AKN10" s="18">
        <f t="shared" si="531"/>
        <v>67</v>
      </c>
      <c r="AKO10" s="22">
        <f t="shared" si="532"/>
        <v>62</v>
      </c>
      <c r="AKP10" s="26">
        <f t="shared" si="533"/>
        <v>0.92537313432835822</v>
      </c>
      <c r="AKQ10" s="16">
        <v>31</v>
      </c>
      <c r="AKR10" s="16">
        <v>27</v>
      </c>
      <c r="AKS10" s="26">
        <f t="shared" si="534"/>
        <v>0.87096774193548387</v>
      </c>
      <c r="AKT10" s="16">
        <v>36</v>
      </c>
      <c r="AKU10" s="16">
        <v>35</v>
      </c>
      <c r="AKV10" s="59">
        <f t="shared" si="535"/>
        <v>0.97222222222222221</v>
      </c>
      <c r="AKW10" s="18">
        <f t="shared" si="536"/>
        <v>66</v>
      </c>
      <c r="AKX10" s="22">
        <f t="shared" si="537"/>
        <v>56</v>
      </c>
      <c r="AKY10" s="26">
        <f t="shared" si="538"/>
        <v>0.84848484848484851</v>
      </c>
      <c r="AKZ10" s="16">
        <v>31</v>
      </c>
      <c r="ALA10" s="16">
        <v>23</v>
      </c>
      <c r="ALB10" s="26">
        <f t="shared" si="539"/>
        <v>0.74193548387096775</v>
      </c>
      <c r="ALC10" s="16">
        <v>35</v>
      </c>
      <c r="ALD10" s="16">
        <v>33</v>
      </c>
      <c r="ALE10" s="59">
        <f t="shared" si="540"/>
        <v>0.94285714285714284</v>
      </c>
      <c r="ALF10" s="18">
        <f t="shared" si="541"/>
        <v>59</v>
      </c>
      <c r="ALG10" s="22">
        <f t="shared" si="542"/>
        <v>55</v>
      </c>
      <c r="ALH10" s="26">
        <f t="shared" si="543"/>
        <v>0.93220338983050843</v>
      </c>
      <c r="ALI10" s="16">
        <v>22</v>
      </c>
      <c r="ALJ10" s="16">
        <v>21</v>
      </c>
      <c r="ALK10" s="26">
        <f t="shared" si="544"/>
        <v>0.95454545454545459</v>
      </c>
      <c r="ALL10" s="16">
        <v>37</v>
      </c>
      <c r="ALM10" s="16">
        <v>34</v>
      </c>
      <c r="ALN10" s="59">
        <f t="shared" si="545"/>
        <v>0.91891891891891897</v>
      </c>
      <c r="ALO10" s="18">
        <f t="shared" si="546"/>
        <v>60</v>
      </c>
      <c r="ALP10" s="22">
        <f t="shared" si="547"/>
        <v>57</v>
      </c>
      <c r="ALQ10" s="26">
        <f t="shared" si="548"/>
        <v>0.95</v>
      </c>
      <c r="ALR10" s="16">
        <v>22</v>
      </c>
      <c r="ALS10" s="16">
        <v>20</v>
      </c>
      <c r="ALT10" s="26">
        <f t="shared" si="549"/>
        <v>0.90909090909090906</v>
      </c>
      <c r="ALU10" s="16">
        <v>38</v>
      </c>
      <c r="ALV10" s="16">
        <v>37</v>
      </c>
      <c r="ALW10" s="59">
        <f t="shared" si="550"/>
        <v>0.97368421052631582</v>
      </c>
      <c r="ALX10" s="18">
        <f t="shared" si="551"/>
        <v>60</v>
      </c>
      <c r="ALY10" s="22">
        <f t="shared" si="552"/>
        <v>56</v>
      </c>
      <c r="ALZ10" s="26">
        <f t="shared" si="553"/>
        <v>0.93333333333333335</v>
      </c>
      <c r="AMA10" s="16">
        <v>22</v>
      </c>
      <c r="AMB10" s="16">
        <v>21</v>
      </c>
      <c r="AMC10" s="26">
        <f t="shared" si="554"/>
        <v>0.95454545454545459</v>
      </c>
      <c r="AMD10" s="16">
        <v>38</v>
      </c>
      <c r="AME10" s="16">
        <v>35</v>
      </c>
      <c r="AMF10" s="59">
        <f t="shared" si="555"/>
        <v>0.92105263157894735</v>
      </c>
      <c r="AMG10" s="18">
        <f t="shared" si="556"/>
        <v>62</v>
      </c>
      <c r="AMH10" s="22">
        <f t="shared" si="557"/>
        <v>52</v>
      </c>
      <c r="AMI10" s="26">
        <f t="shared" si="558"/>
        <v>0.83870967741935487</v>
      </c>
      <c r="AMJ10" s="16">
        <v>22</v>
      </c>
      <c r="AMK10" s="16">
        <v>20</v>
      </c>
      <c r="AML10" s="26">
        <f t="shared" si="559"/>
        <v>0.90909090909090906</v>
      </c>
      <c r="AMM10" s="16">
        <v>40</v>
      </c>
      <c r="AMN10" s="16">
        <v>32</v>
      </c>
      <c r="AMO10" s="59">
        <f t="shared" si="560"/>
        <v>0.8</v>
      </c>
      <c r="AMP10" s="18">
        <f t="shared" si="561"/>
        <v>61</v>
      </c>
      <c r="AMQ10" s="22">
        <f t="shared" si="562"/>
        <v>19</v>
      </c>
      <c r="AMR10" s="26">
        <f t="shared" si="563"/>
        <v>0.31147540983606559</v>
      </c>
      <c r="AMS10" s="16">
        <v>24</v>
      </c>
      <c r="AMT10" s="16">
        <v>17</v>
      </c>
      <c r="AMU10" s="26">
        <f t="shared" si="564"/>
        <v>0.70833333333333337</v>
      </c>
      <c r="AMV10" s="16">
        <v>37</v>
      </c>
      <c r="AMW10" s="16">
        <v>2</v>
      </c>
      <c r="AMX10" s="59">
        <f t="shared" si="565"/>
        <v>5.4054054054054057E-2</v>
      </c>
      <c r="AMY10" s="18">
        <f t="shared" si="566"/>
        <v>62</v>
      </c>
      <c r="AMZ10" s="22">
        <f t="shared" si="567"/>
        <v>54</v>
      </c>
      <c r="ANA10" s="26">
        <f t="shared" si="568"/>
        <v>0.87096774193548387</v>
      </c>
      <c r="ANB10" s="16">
        <v>38</v>
      </c>
      <c r="ANC10" s="16">
        <v>33</v>
      </c>
      <c r="AND10" s="26">
        <f t="shared" si="569"/>
        <v>0.86842105263157898</v>
      </c>
      <c r="ANE10" s="16">
        <v>24</v>
      </c>
      <c r="ANF10" s="16">
        <v>21</v>
      </c>
      <c r="ANG10" s="59">
        <f t="shared" si="570"/>
        <v>0.875</v>
      </c>
      <c r="ANH10" s="18">
        <f t="shared" si="571"/>
        <v>61</v>
      </c>
      <c r="ANI10" s="22">
        <f t="shared" si="572"/>
        <v>56</v>
      </c>
      <c r="ANJ10" s="26">
        <f t="shared" si="573"/>
        <v>0.91803278688524592</v>
      </c>
      <c r="ANK10" s="16">
        <v>36</v>
      </c>
      <c r="ANL10" s="16">
        <v>32</v>
      </c>
      <c r="ANM10" s="26">
        <f t="shared" si="574"/>
        <v>0.88888888888888884</v>
      </c>
      <c r="ANN10" s="16">
        <v>25</v>
      </c>
      <c r="ANO10" s="16">
        <v>24</v>
      </c>
      <c r="ANP10" s="59">
        <f t="shared" si="575"/>
        <v>0.96</v>
      </c>
      <c r="ANQ10" s="18">
        <f t="shared" si="576"/>
        <v>64</v>
      </c>
      <c r="ANR10" s="22">
        <f t="shared" si="577"/>
        <v>62</v>
      </c>
      <c r="ANS10" s="26">
        <f t="shared" si="578"/>
        <v>0.96875</v>
      </c>
      <c r="ANT10" s="16">
        <v>40</v>
      </c>
      <c r="ANU10" s="16">
        <v>39</v>
      </c>
      <c r="ANV10" s="26">
        <f t="shared" si="579"/>
        <v>0.97499999999999998</v>
      </c>
      <c r="ANW10" s="16">
        <v>24</v>
      </c>
      <c r="ANX10" s="16">
        <v>23</v>
      </c>
      <c r="ANY10" s="59">
        <f t="shared" si="580"/>
        <v>0.95833333333333337</v>
      </c>
      <c r="ANZ10" s="18">
        <f t="shared" si="581"/>
        <v>68</v>
      </c>
      <c r="AOA10" s="22">
        <f t="shared" si="582"/>
        <v>59</v>
      </c>
      <c r="AOB10" s="26">
        <f t="shared" si="583"/>
        <v>0.86764705882352944</v>
      </c>
      <c r="AOC10" s="16">
        <v>43</v>
      </c>
      <c r="AOD10" s="16">
        <v>37</v>
      </c>
      <c r="AOE10" s="26">
        <f t="shared" si="584"/>
        <v>0.86046511627906974</v>
      </c>
      <c r="AOF10" s="16">
        <v>25</v>
      </c>
      <c r="AOG10" s="16">
        <v>22</v>
      </c>
      <c r="AOH10" s="59">
        <f t="shared" si="585"/>
        <v>0.88</v>
      </c>
      <c r="AOI10" s="18">
        <f t="shared" si="586"/>
        <v>67</v>
      </c>
      <c r="AOJ10" s="22">
        <f t="shared" si="587"/>
        <v>56</v>
      </c>
      <c r="AOK10" s="26">
        <f t="shared" si="588"/>
        <v>0.83582089552238803</v>
      </c>
      <c r="AOL10" s="16">
        <v>43</v>
      </c>
      <c r="AOM10" s="16">
        <v>35</v>
      </c>
      <c r="AON10" s="26">
        <f t="shared" si="589"/>
        <v>0.81395348837209303</v>
      </c>
      <c r="AOO10" s="16">
        <v>24</v>
      </c>
      <c r="AOP10" s="16">
        <v>21</v>
      </c>
      <c r="AOQ10" s="59">
        <f t="shared" si="590"/>
        <v>0.875</v>
      </c>
      <c r="AOR10" s="18">
        <f t="shared" si="591"/>
        <v>55</v>
      </c>
      <c r="AOS10" s="22">
        <f t="shared" si="592"/>
        <v>49</v>
      </c>
      <c r="AOT10" s="26">
        <f t="shared" si="593"/>
        <v>0.89090909090909087</v>
      </c>
      <c r="AOU10" s="16">
        <v>33</v>
      </c>
      <c r="AOV10" s="16">
        <v>32</v>
      </c>
      <c r="AOW10" s="26">
        <f t="shared" si="594"/>
        <v>0.96969696969696972</v>
      </c>
      <c r="AOX10" s="16">
        <v>22</v>
      </c>
      <c r="AOY10" s="16">
        <v>17</v>
      </c>
      <c r="AOZ10" s="59">
        <f t="shared" si="595"/>
        <v>0.77272727272727271</v>
      </c>
      <c r="APA10" s="18">
        <f t="shared" si="596"/>
        <v>55</v>
      </c>
      <c r="APB10" s="22">
        <f t="shared" si="597"/>
        <v>49</v>
      </c>
      <c r="APC10" s="26">
        <f t="shared" si="598"/>
        <v>0.89090909090909087</v>
      </c>
      <c r="APD10" s="16">
        <v>31</v>
      </c>
      <c r="APE10" s="16">
        <v>26</v>
      </c>
      <c r="APF10" s="26">
        <f t="shared" si="599"/>
        <v>0.83870967741935487</v>
      </c>
      <c r="APG10" s="16">
        <v>24</v>
      </c>
      <c r="APH10" s="16">
        <v>23</v>
      </c>
      <c r="API10" s="59">
        <f t="shared" si="600"/>
        <v>0.95833333333333337</v>
      </c>
      <c r="APJ10" s="18">
        <f t="shared" si="601"/>
        <v>55</v>
      </c>
      <c r="APK10" s="22">
        <f t="shared" si="602"/>
        <v>50</v>
      </c>
      <c r="APL10" s="26">
        <f t="shared" si="603"/>
        <v>0.90909090909090906</v>
      </c>
      <c r="APM10" s="16">
        <v>31</v>
      </c>
      <c r="APN10" s="16">
        <v>26</v>
      </c>
      <c r="APO10" s="26">
        <f t="shared" si="604"/>
        <v>0.83870967741935487</v>
      </c>
      <c r="APP10" s="16">
        <v>24</v>
      </c>
      <c r="APQ10" s="16">
        <v>24</v>
      </c>
      <c r="APR10" s="59">
        <f t="shared" si="605"/>
        <v>1</v>
      </c>
      <c r="APS10" s="18">
        <f t="shared" si="606"/>
        <v>56</v>
      </c>
      <c r="APT10" s="22">
        <f t="shared" si="607"/>
        <v>45</v>
      </c>
      <c r="APU10" s="26">
        <f t="shared" si="608"/>
        <v>0.8035714285714286</v>
      </c>
      <c r="APV10" s="16">
        <v>32</v>
      </c>
      <c r="APW10" s="16">
        <v>28</v>
      </c>
      <c r="APX10" s="26">
        <f t="shared" si="609"/>
        <v>0.875</v>
      </c>
      <c r="APY10" s="16">
        <v>24</v>
      </c>
      <c r="APZ10" s="16">
        <v>17</v>
      </c>
      <c r="AQA10" s="59">
        <f t="shared" si="610"/>
        <v>0.70833333333333337</v>
      </c>
      <c r="AQB10" s="18">
        <f t="shared" si="611"/>
        <v>62</v>
      </c>
      <c r="AQC10" s="22">
        <f t="shared" si="612"/>
        <v>57</v>
      </c>
      <c r="AQD10" s="26">
        <f t="shared" si="613"/>
        <v>0.91935483870967738</v>
      </c>
      <c r="AQE10" s="16">
        <v>33</v>
      </c>
      <c r="AQF10" s="16">
        <v>28</v>
      </c>
      <c r="AQG10" s="26">
        <f t="shared" si="614"/>
        <v>0.84848484848484851</v>
      </c>
      <c r="AQH10" s="16">
        <v>29</v>
      </c>
      <c r="AQI10" s="16">
        <v>29</v>
      </c>
      <c r="AQJ10" s="59">
        <f t="shared" si="615"/>
        <v>1</v>
      </c>
      <c r="AQK10" s="18">
        <f t="shared" si="616"/>
        <v>62</v>
      </c>
      <c r="AQL10" s="22">
        <f t="shared" si="617"/>
        <v>52</v>
      </c>
      <c r="AQM10" s="26">
        <f t="shared" si="618"/>
        <v>0.83870967741935487</v>
      </c>
      <c r="AQN10" s="16">
        <v>39</v>
      </c>
      <c r="AQO10" s="16">
        <v>34</v>
      </c>
      <c r="AQP10" s="26">
        <f t="shared" si="619"/>
        <v>0.87179487179487181</v>
      </c>
      <c r="AQQ10" s="16">
        <v>23</v>
      </c>
      <c r="AQR10" s="16">
        <v>18</v>
      </c>
      <c r="AQS10" s="59">
        <f t="shared" si="620"/>
        <v>0.78260869565217395</v>
      </c>
      <c r="AQT10" s="18">
        <f t="shared" si="621"/>
        <v>65</v>
      </c>
      <c r="AQU10" s="22">
        <f t="shared" si="622"/>
        <v>54</v>
      </c>
      <c r="AQV10" s="26">
        <f t="shared" si="623"/>
        <v>0.83076923076923082</v>
      </c>
      <c r="AQW10" s="16">
        <v>25</v>
      </c>
      <c r="AQX10" s="16">
        <v>22</v>
      </c>
      <c r="AQY10" s="26">
        <f t="shared" si="624"/>
        <v>0.88</v>
      </c>
      <c r="AQZ10" s="16">
        <v>40</v>
      </c>
      <c r="ARA10" s="16">
        <v>32</v>
      </c>
      <c r="ARB10" s="59">
        <f t="shared" si="625"/>
        <v>0.8</v>
      </c>
      <c r="ARC10" s="18">
        <f t="shared" si="626"/>
        <v>71</v>
      </c>
      <c r="ARD10" s="22">
        <f t="shared" si="627"/>
        <v>29</v>
      </c>
      <c r="ARE10" s="26">
        <f t="shared" si="628"/>
        <v>0.40845070422535212</v>
      </c>
      <c r="ARF10" s="16">
        <v>31</v>
      </c>
      <c r="ARG10" s="16">
        <v>29</v>
      </c>
      <c r="ARH10" s="26">
        <f t="shared" si="629"/>
        <v>0.93548387096774188</v>
      </c>
      <c r="ARI10" s="16">
        <v>40</v>
      </c>
      <c r="ARJ10" s="16"/>
      <c r="ARK10" s="59">
        <f t="shared" si="630"/>
        <v>0</v>
      </c>
      <c r="ARL10" s="10">
        <v>3</v>
      </c>
      <c r="ARM10" s="10">
        <v>5</v>
      </c>
      <c r="ARN10" s="10">
        <f t="shared" ref="ARN10:ARN23" si="631">+ARM10+AQZ10</f>
        <v>45</v>
      </c>
      <c r="ARO10" s="10">
        <f t="shared" ref="ARO10:ARO23" si="632">+ARA10+ARM10</f>
        <v>37</v>
      </c>
    </row>
    <row r="11" spans="2:1159" ht="29.25" customHeight="1">
      <c r="B11" s="12">
        <v>3</v>
      </c>
      <c r="C11" s="13" t="s">
        <v>86</v>
      </c>
      <c r="D11" s="18">
        <f t="shared" si="0"/>
        <v>0</v>
      </c>
      <c r="E11" s="22">
        <f t="shared" si="0"/>
        <v>0</v>
      </c>
      <c r="F11" s="26">
        <f t="shared" si="1"/>
        <v>0</v>
      </c>
      <c r="G11" s="20">
        <v>0</v>
      </c>
      <c r="H11" s="16"/>
      <c r="I11" s="62">
        <f t="shared" si="2"/>
        <v>0</v>
      </c>
      <c r="J11" s="16">
        <v>0</v>
      </c>
      <c r="K11" s="16"/>
      <c r="L11" s="62">
        <f t="shared" si="3"/>
        <v>0</v>
      </c>
      <c r="M11" s="18">
        <f t="shared" si="4"/>
        <v>0</v>
      </c>
      <c r="N11" s="22">
        <f t="shared" si="4"/>
        <v>0</v>
      </c>
      <c r="O11" s="26">
        <f t="shared" si="5"/>
        <v>0</v>
      </c>
      <c r="P11" s="20">
        <v>0</v>
      </c>
      <c r="Q11" s="16"/>
      <c r="R11" s="62">
        <f t="shared" si="6"/>
        <v>0</v>
      </c>
      <c r="S11" s="16">
        <v>0</v>
      </c>
      <c r="T11" s="16"/>
      <c r="U11" s="62">
        <f t="shared" si="7"/>
        <v>0</v>
      </c>
      <c r="V11" s="18">
        <f t="shared" si="8"/>
        <v>0</v>
      </c>
      <c r="W11" s="22">
        <f t="shared" si="8"/>
        <v>0</v>
      </c>
      <c r="X11" s="26">
        <f t="shared" si="9"/>
        <v>0</v>
      </c>
      <c r="Y11" s="20">
        <v>0</v>
      </c>
      <c r="Z11" s="16"/>
      <c r="AA11" s="62">
        <f t="shared" si="10"/>
        <v>0</v>
      </c>
      <c r="AB11" s="16">
        <v>0</v>
      </c>
      <c r="AC11" s="16"/>
      <c r="AD11" s="62">
        <f t="shared" si="11"/>
        <v>0</v>
      </c>
      <c r="AE11" s="18">
        <f t="shared" si="12"/>
        <v>0</v>
      </c>
      <c r="AF11" s="22">
        <f t="shared" si="12"/>
        <v>0</v>
      </c>
      <c r="AG11" s="26">
        <f t="shared" si="13"/>
        <v>0</v>
      </c>
      <c r="AH11" s="20">
        <v>0</v>
      </c>
      <c r="AI11" s="16"/>
      <c r="AJ11" s="62">
        <f t="shared" si="14"/>
        <v>0</v>
      </c>
      <c r="AK11" s="16">
        <v>0</v>
      </c>
      <c r="AL11" s="16"/>
      <c r="AM11" s="62">
        <f t="shared" si="15"/>
        <v>0</v>
      </c>
      <c r="AN11" s="18">
        <f t="shared" si="16"/>
        <v>0</v>
      </c>
      <c r="AO11" s="22">
        <f t="shared" si="16"/>
        <v>0</v>
      </c>
      <c r="AP11" s="26">
        <f t="shared" si="17"/>
        <v>0</v>
      </c>
      <c r="AQ11" s="20">
        <v>0</v>
      </c>
      <c r="AR11" s="16"/>
      <c r="AS11" s="62">
        <f t="shared" si="18"/>
        <v>0</v>
      </c>
      <c r="AT11" s="16">
        <v>0</v>
      </c>
      <c r="AU11" s="16"/>
      <c r="AV11" s="28">
        <f t="shared" si="19"/>
        <v>0</v>
      </c>
      <c r="AW11" s="18">
        <f t="shared" si="20"/>
        <v>0</v>
      </c>
      <c r="AX11" s="22">
        <f t="shared" si="20"/>
        <v>0</v>
      </c>
      <c r="AY11" s="26">
        <f t="shared" si="21"/>
        <v>0</v>
      </c>
      <c r="AZ11" s="20">
        <v>0</v>
      </c>
      <c r="BA11" s="16"/>
      <c r="BB11" s="62">
        <f t="shared" si="22"/>
        <v>0</v>
      </c>
      <c r="BC11" s="16">
        <v>0</v>
      </c>
      <c r="BD11" s="16"/>
      <c r="BE11" s="62">
        <f t="shared" si="23"/>
        <v>0</v>
      </c>
      <c r="BF11" s="18">
        <f t="shared" si="24"/>
        <v>0</v>
      </c>
      <c r="BG11" s="22">
        <f t="shared" si="24"/>
        <v>0</v>
      </c>
      <c r="BH11" s="26">
        <f t="shared" si="25"/>
        <v>0</v>
      </c>
      <c r="BI11" s="20">
        <v>0</v>
      </c>
      <c r="BJ11" s="16"/>
      <c r="BK11" s="62">
        <f t="shared" si="26"/>
        <v>0</v>
      </c>
      <c r="BL11" s="16">
        <v>0</v>
      </c>
      <c r="BM11" s="16"/>
      <c r="BN11" s="62">
        <f t="shared" si="27"/>
        <v>0</v>
      </c>
      <c r="BO11" s="18">
        <f t="shared" si="28"/>
        <v>0</v>
      </c>
      <c r="BP11" s="22">
        <f t="shared" si="28"/>
        <v>0</v>
      </c>
      <c r="BQ11" s="26">
        <f t="shared" si="29"/>
        <v>0</v>
      </c>
      <c r="BR11" s="20">
        <v>0</v>
      </c>
      <c r="BS11" s="16"/>
      <c r="BT11" s="62">
        <f t="shared" si="30"/>
        <v>0</v>
      </c>
      <c r="BU11" s="16">
        <v>0</v>
      </c>
      <c r="BV11" s="16"/>
      <c r="BW11" s="62">
        <f t="shared" si="31"/>
        <v>0</v>
      </c>
      <c r="BX11" s="18">
        <f t="shared" si="32"/>
        <v>3</v>
      </c>
      <c r="BY11" s="22">
        <f t="shared" si="32"/>
        <v>3</v>
      </c>
      <c r="BZ11" s="26">
        <f t="shared" si="33"/>
        <v>1</v>
      </c>
      <c r="CA11" s="20">
        <v>0</v>
      </c>
      <c r="CB11" s="16">
        <v>0</v>
      </c>
      <c r="CC11" s="57">
        <f t="shared" si="34"/>
        <v>0</v>
      </c>
      <c r="CD11" s="16">
        <v>3</v>
      </c>
      <c r="CE11" s="16">
        <v>3</v>
      </c>
      <c r="CF11" s="26">
        <f t="shared" si="35"/>
        <v>1</v>
      </c>
      <c r="CG11" s="18">
        <f t="shared" si="36"/>
        <v>8</v>
      </c>
      <c r="CH11" s="22">
        <f t="shared" si="37"/>
        <v>8</v>
      </c>
      <c r="CI11" s="26">
        <f t="shared" si="38"/>
        <v>1</v>
      </c>
      <c r="CJ11" s="20">
        <v>2</v>
      </c>
      <c r="CK11" s="16">
        <v>2</v>
      </c>
      <c r="CL11" s="57">
        <f t="shared" si="39"/>
        <v>1</v>
      </c>
      <c r="CM11" s="16">
        <v>6</v>
      </c>
      <c r="CN11" s="16">
        <v>6</v>
      </c>
      <c r="CO11" s="26">
        <f t="shared" si="40"/>
        <v>1</v>
      </c>
      <c r="CP11" s="18">
        <f t="shared" si="41"/>
        <v>22</v>
      </c>
      <c r="CQ11" s="22">
        <f t="shared" si="42"/>
        <v>20</v>
      </c>
      <c r="CR11" s="26">
        <f t="shared" si="43"/>
        <v>0.90909090909090906</v>
      </c>
      <c r="CS11" s="20">
        <v>6</v>
      </c>
      <c r="CT11" s="16">
        <v>6</v>
      </c>
      <c r="CU11" s="57">
        <f t="shared" si="44"/>
        <v>1</v>
      </c>
      <c r="CV11" s="16">
        <v>16</v>
      </c>
      <c r="CW11" s="16">
        <v>14</v>
      </c>
      <c r="CX11" s="26">
        <f t="shared" si="45"/>
        <v>0.875</v>
      </c>
      <c r="CY11" s="18">
        <f t="shared" si="46"/>
        <v>24</v>
      </c>
      <c r="CZ11" s="22">
        <f t="shared" si="47"/>
        <v>19</v>
      </c>
      <c r="DA11" s="26">
        <f t="shared" si="48"/>
        <v>0.79166666666666663</v>
      </c>
      <c r="DB11" s="20">
        <v>6</v>
      </c>
      <c r="DC11" s="16">
        <v>6</v>
      </c>
      <c r="DD11" s="57">
        <f t="shared" si="49"/>
        <v>1</v>
      </c>
      <c r="DE11" s="16">
        <v>18</v>
      </c>
      <c r="DF11" s="16">
        <v>13</v>
      </c>
      <c r="DG11" s="26">
        <f t="shared" si="50"/>
        <v>0.72222222222222221</v>
      </c>
      <c r="DH11" s="18">
        <f t="shared" si="51"/>
        <v>31</v>
      </c>
      <c r="DI11" s="22">
        <f t="shared" si="52"/>
        <v>28</v>
      </c>
      <c r="DJ11" s="26">
        <f t="shared" si="53"/>
        <v>0.90322580645161288</v>
      </c>
      <c r="DK11" s="20">
        <v>9</v>
      </c>
      <c r="DL11" s="16">
        <v>8</v>
      </c>
      <c r="DM11" s="57">
        <f t="shared" si="54"/>
        <v>0.88888888888888884</v>
      </c>
      <c r="DN11" s="16">
        <v>22</v>
      </c>
      <c r="DO11" s="16">
        <v>20</v>
      </c>
      <c r="DP11" s="26">
        <f t="shared" si="55"/>
        <v>0.90909090909090906</v>
      </c>
      <c r="DQ11" s="18">
        <f t="shared" si="56"/>
        <v>33</v>
      </c>
      <c r="DR11" s="22">
        <f t="shared" si="57"/>
        <v>31</v>
      </c>
      <c r="DS11" s="26">
        <f t="shared" si="58"/>
        <v>0.93939393939393945</v>
      </c>
      <c r="DT11" s="20">
        <v>10</v>
      </c>
      <c r="DU11" s="16">
        <v>10</v>
      </c>
      <c r="DV11" s="62">
        <f t="shared" si="59"/>
        <v>1</v>
      </c>
      <c r="DW11" s="16">
        <v>23</v>
      </c>
      <c r="DX11" s="16">
        <v>21</v>
      </c>
      <c r="DY11" s="62">
        <f t="shared" si="60"/>
        <v>0.91304347826086951</v>
      </c>
      <c r="DZ11" s="18">
        <f t="shared" si="61"/>
        <v>32</v>
      </c>
      <c r="EA11" s="22">
        <f t="shared" si="62"/>
        <v>23</v>
      </c>
      <c r="EB11" s="26">
        <f t="shared" si="63"/>
        <v>0.71875</v>
      </c>
      <c r="EC11" s="20">
        <v>8</v>
      </c>
      <c r="ED11" s="16">
        <v>6</v>
      </c>
      <c r="EE11" s="62">
        <f t="shared" si="64"/>
        <v>0.75</v>
      </c>
      <c r="EF11" s="16">
        <v>24</v>
      </c>
      <c r="EG11" s="16">
        <v>17</v>
      </c>
      <c r="EH11" s="62">
        <f t="shared" si="65"/>
        <v>0.70833333333333337</v>
      </c>
      <c r="EI11" s="18">
        <f t="shared" si="66"/>
        <v>34</v>
      </c>
      <c r="EJ11" s="22">
        <f t="shared" si="67"/>
        <v>23</v>
      </c>
      <c r="EK11" s="26">
        <f t="shared" si="68"/>
        <v>0.67647058823529416</v>
      </c>
      <c r="EL11" s="20">
        <v>9</v>
      </c>
      <c r="EM11" s="16">
        <v>5</v>
      </c>
      <c r="EN11" s="62">
        <f t="shared" si="69"/>
        <v>0.55555555555555558</v>
      </c>
      <c r="EO11" s="16">
        <v>25</v>
      </c>
      <c r="EP11" s="16">
        <v>18</v>
      </c>
      <c r="EQ11" s="62">
        <f t="shared" si="70"/>
        <v>0.72</v>
      </c>
      <c r="ER11" s="18">
        <f t="shared" si="71"/>
        <v>34</v>
      </c>
      <c r="ES11" s="22">
        <f t="shared" si="72"/>
        <v>25</v>
      </c>
      <c r="ET11" s="26">
        <f t="shared" si="73"/>
        <v>0.73529411764705888</v>
      </c>
      <c r="EU11" s="20">
        <v>8</v>
      </c>
      <c r="EV11" s="16">
        <v>8</v>
      </c>
      <c r="EW11" s="62">
        <f t="shared" si="74"/>
        <v>1</v>
      </c>
      <c r="EX11" s="16">
        <v>26</v>
      </c>
      <c r="EY11" s="16">
        <v>17</v>
      </c>
      <c r="EZ11" s="62">
        <f t="shared" si="75"/>
        <v>0.65384615384615385</v>
      </c>
      <c r="FA11" s="18">
        <f t="shared" si="76"/>
        <v>35</v>
      </c>
      <c r="FB11" s="22">
        <f t="shared" si="77"/>
        <v>21</v>
      </c>
      <c r="FC11" s="26">
        <f t="shared" si="78"/>
        <v>0.6</v>
      </c>
      <c r="FD11" s="20">
        <v>6</v>
      </c>
      <c r="FE11" s="16">
        <v>6</v>
      </c>
      <c r="FF11" s="62">
        <f t="shared" si="79"/>
        <v>1</v>
      </c>
      <c r="FG11" s="16">
        <v>29</v>
      </c>
      <c r="FH11" s="16">
        <v>15</v>
      </c>
      <c r="FI11" s="62">
        <f t="shared" si="80"/>
        <v>0.51724137931034486</v>
      </c>
      <c r="FJ11" s="18">
        <f t="shared" si="81"/>
        <v>31</v>
      </c>
      <c r="FK11" s="22">
        <f t="shared" si="82"/>
        <v>23</v>
      </c>
      <c r="FL11" s="26">
        <f t="shared" si="83"/>
        <v>0.74193548387096775</v>
      </c>
      <c r="FM11" s="20">
        <v>6</v>
      </c>
      <c r="FN11" s="16">
        <v>6</v>
      </c>
      <c r="FO11" s="62">
        <f t="shared" si="84"/>
        <v>1</v>
      </c>
      <c r="FP11" s="16">
        <v>25</v>
      </c>
      <c r="FQ11" s="16">
        <v>17</v>
      </c>
      <c r="FR11" s="62">
        <f t="shared" si="85"/>
        <v>0.68</v>
      </c>
      <c r="FS11" s="18">
        <f t="shared" si="86"/>
        <v>26</v>
      </c>
      <c r="FT11" s="22">
        <f t="shared" si="87"/>
        <v>19</v>
      </c>
      <c r="FU11" s="26">
        <f t="shared" si="88"/>
        <v>0.73076923076923073</v>
      </c>
      <c r="FV11" s="20">
        <v>6</v>
      </c>
      <c r="FW11" s="16">
        <v>4</v>
      </c>
      <c r="FX11" s="62">
        <f t="shared" si="89"/>
        <v>0.66666666666666663</v>
      </c>
      <c r="FY11" s="16">
        <v>20</v>
      </c>
      <c r="FZ11" s="16">
        <v>15</v>
      </c>
      <c r="GA11" s="62">
        <f t="shared" si="90"/>
        <v>0.75</v>
      </c>
      <c r="GB11" s="18">
        <f t="shared" si="91"/>
        <v>23</v>
      </c>
      <c r="GC11" s="22">
        <f t="shared" si="92"/>
        <v>14</v>
      </c>
      <c r="GD11" s="62">
        <f t="shared" si="93"/>
        <v>0.60869565217391308</v>
      </c>
      <c r="GE11" s="20">
        <v>8</v>
      </c>
      <c r="GF11" s="16">
        <v>4</v>
      </c>
      <c r="GG11" s="62">
        <f t="shared" si="94"/>
        <v>0.5</v>
      </c>
      <c r="GH11" s="16">
        <v>15</v>
      </c>
      <c r="GI11" s="16">
        <v>10</v>
      </c>
      <c r="GJ11" s="62">
        <f t="shared" si="95"/>
        <v>0.66666666666666663</v>
      </c>
      <c r="GK11" s="18">
        <f t="shared" si="96"/>
        <v>24</v>
      </c>
      <c r="GL11" s="22">
        <f t="shared" si="97"/>
        <v>16</v>
      </c>
      <c r="GM11" s="62">
        <f t="shared" si="98"/>
        <v>0.66666666666666663</v>
      </c>
      <c r="GN11" s="20">
        <v>7</v>
      </c>
      <c r="GO11" s="16">
        <v>3</v>
      </c>
      <c r="GP11" s="62">
        <f t="shared" si="99"/>
        <v>0.42857142857142855</v>
      </c>
      <c r="GQ11" s="16">
        <v>17</v>
      </c>
      <c r="GR11" s="16">
        <v>13</v>
      </c>
      <c r="GS11" s="62">
        <f t="shared" si="100"/>
        <v>0.76470588235294112</v>
      </c>
      <c r="GT11" s="18">
        <f t="shared" si="101"/>
        <v>23</v>
      </c>
      <c r="GU11" s="22">
        <f t="shared" si="102"/>
        <v>15</v>
      </c>
      <c r="GV11" s="62">
        <f t="shared" si="103"/>
        <v>0.65217391304347827</v>
      </c>
      <c r="GW11" s="20">
        <v>5</v>
      </c>
      <c r="GX11" s="16">
        <v>1</v>
      </c>
      <c r="GY11" s="62">
        <f t="shared" si="104"/>
        <v>0.2</v>
      </c>
      <c r="GZ11" s="16">
        <v>18</v>
      </c>
      <c r="HA11" s="16">
        <v>14</v>
      </c>
      <c r="HB11" s="62">
        <f t="shared" si="105"/>
        <v>0.77777777777777779</v>
      </c>
      <c r="HC11" s="18">
        <f t="shared" si="106"/>
        <v>22</v>
      </c>
      <c r="HD11" s="22">
        <f t="shared" si="107"/>
        <v>15</v>
      </c>
      <c r="HE11" s="26">
        <f t="shared" si="108"/>
        <v>0.68181818181818177</v>
      </c>
      <c r="HF11" s="20">
        <v>5</v>
      </c>
      <c r="HG11" s="16">
        <v>4</v>
      </c>
      <c r="HH11" s="26">
        <f t="shared" si="109"/>
        <v>0.8</v>
      </c>
      <c r="HI11" s="16">
        <v>17</v>
      </c>
      <c r="HJ11" s="16">
        <v>11</v>
      </c>
      <c r="HK11" s="62">
        <f t="shared" si="110"/>
        <v>0.6470588235294118</v>
      </c>
      <c r="HL11" s="18">
        <f t="shared" si="111"/>
        <v>18</v>
      </c>
      <c r="HM11" s="22">
        <f t="shared" si="112"/>
        <v>14</v>
      </c>
      <c r="HN11" s="26">
        <f t="shared" si="113"/>
        <v>0.77777777777777779</v>
      </c>
      <c r="HO11" s="20">
        <v>4</v>
      </c>
      <c r="HP11" s="16">
        <v>4</v>
      </c>
      <c r="HQ11" s="26">
        <f t="shared" si="114"/>
        <v>1</v>
      </c>
      <c r="HR11" s="16">
        <v>14</v>
      </c>
      <c r="HS11" s="16">
        <v>10</v>
      </c>
      <c r="HT11" s="58">
        <f t="shared" si="115"/>
        <v>0.7142857142857143</v>
      </c>
      <c r="HU11" s="18">
        <f t="shared" si="116"/>
        <v>18</v>
      </c>
      <c r="HV11" s="22">
        <f t="shared" si="117"/>
        <v>13</v>
      </c>
      <c r="HW11" s="26">
        <f t="shared" si="118"/>
        <v>0.72222222222222221</v>
      </c>
      <c r="HX11" s="20">
        <v>5</v>
      </c>
      <c r="HY11" s="16">
        <v>5</v>
      </c>
      <c r="HZ11" s="26">
        <f t="shared" si="119"/>
        <v>1</v>
      </c>
      <c r="IA11" s="16">
        <v>13</v>
      </c>
      <c r="IB11" s="16">
        <v>8</v>
      </c>
      <c r="IC11" s="58">
        <f t="shared" si="120"/>
        <v>0.61538461538461542</v>
      </c>
      <c r="ID11" s="18">
        <f t="shared" si="121"/>
        <v>13</v>
      </c>
      <c r="IE11" s="22">
        <f t="shared" si="122"/>
        <v>11</v>
      </c>
      <c r="IF11" s="26">
        <f t="shared" si="123"/>
        <v>0.84615384615384615</v>
      </c>
      <c r="IG11" s="20">
        <v>3</v>
      </c>
      <c r="IH11" s="16">
        <v>2</v>
      </c>
      <c r="II11" s="26">
        <f t="shared" si="124"/>
        <v>0.66666666666666663</v>
      </c>
      <c r="IJ11" s="16">
        <v>10</v>
      </c>
      <c r="IK11" s="16">
        <v>9</v>
      </c>
      <c r="IL11" s="58">
        <f t="shared" si="125"/>
        <v>0.9</v>
      </c>
      <c r="IM11" s="18">
        <f t="shared" si="126"/>
        <v>12</v>
      </c>
      <c r="IN11" s="22">
        <f t="shared" si="127"/>
        <v>11</v>
      </c>
      <c r="IO11" s="26">
        <f t="shared" si="128"/>
        <v>0.91666666666666663</v>
      </c>
      <c r="IP11" s="20">
        <v>2</v>
      </c>
      <c r="IQ11" s="16">
        <v>2</v>
      </c>
      <c r="IR11" s="26">
        <f t="shared" si="129"/>
        <v>1</v>
      </c>
      <c r="IS11" s="16">
        <v>10</v>
      </c>
      <c r="IT11" s="16">
        <v>9</v>
      </c>
      <c r="IU11" s="58">
        <f t="shared" si="130"/>
        <v>0.9</v>
      </c>
      <c r="IV11" s="18">
        <f t="shared" si="131"/>
        <v>13</v>
      </c>
      <c r="IW11" s="22">
        <f t="shared" si="132"/>
        <v>9</v>
      </c>
      <c r="IX11" s="26">
        <f t="shared" si="133"/>
        <v>0.69230769230769229</v>
      </c>
      <c r="IY11" s="20">
        <v>3</v>
      </c>
      <c r="IZ11" s="16">
        <v>2</v>
      </c>
      <c r="JA11" s="26">
        <f t="shared" si="134"/>
        <v>0.66666666666666663</v>
      </c>
      <c r="JB11" s="16">
        <v>10</v>
      </c>
      <c r="JC11" s="16">
        <v>7</v>
      </c>
      <c r="JD11" s="58">
        <f t="shared" si="135"/>
        <v>0.7</v>
      </c>
      <c r="JE11" s="18">
        <f t="shared" si="136"/>
        <v>17</v>
      </c>
      <c r="JF11" s="22">
        <f t="shared" si="137"/>
        <v>16</v>
      </c>
      <c r="JG11" s="26">
        <f t="shared" si="138"/>
        <v>0.94117647058823528</v>
      </c>
      <c r="JH11" s="20">
        <v>3</v>
      </c>
      <c r="JI11" s="16">
        <v>2</v>
      </c>
      <c r="JJ11" s="26">
        <f t="shared" si="139"/>
        <v>0.66666666666666663</v>
      </c>
      <c r="JK11" s="16">
        <v>14</v>
      </c>
      <c r="JL11" s="16">
        <v>14</v>
      </c>
      <c r="JM11" s="58">
        <f t="shared" si="140"/>
        <v>1</v>
      </c>
      <c r="JN11" s="18">
        <f t="shared" si="141"/>
        <v>20</v>
      </c>
      <c r="JO11" s="22">
        <f t="shared" si="142"/>
        <v>17</v>
      </c>
      <c r="JP11" s="26">
        <f t="shared" si="143"/>
        <v>0.85</v>
      </c>
      <c r="JQ11" s="20">
        <v>5</v>
      </c>
      <c r="JR11" s="16">
        <v>5</v>
      </c>
      <c r="JS11" s="26">
        <f t="shared" si="144"/>
        <v>1</v>
      </c>
      <c r="JT11" s="16">
        <v>15</v>
      </c>
      <c r="JU11" s="16">
        <v>12</v>
      </c>
      <c r="JV11" s="26">
        <f t="shared" si="145"/>
        <v>0.8</v>
      </c>
      <c r="JW11" s="18">
        <f t="shared" si="146"/>
        <v>27</v>
      </c>
      <c r="JX11" s="22">
        <f t="shared" si="147"/>
        <v>22</v>
      </c>
      <c r="JY11" s="26">
        <f t="shared" si="148"/>
        <v>0.81481481481481477</v>
      </c>
      <c r="JZ11" s="20">
        <v>5</v>
      </c>
      <c r="KA11" s="16">
        <v>2</v>
      </c>
      <c r="KB11" s="26">
        <f t="shared" si="149"/>
        <v>0.4</v>
      </c>
      <c r="KC11" s="16">
        <v>22</v>
      </c>
      <c r="KD11" s="16">
        <v>20</v>
      </c>
      <c r="KE11" s="26">
        <f t="shared" si="150"/>
        <v>0.90909090909090906</v>
      </c>
      <c r="KF11" s="18">
        <f t="shared" si="151"/>
        <v>26</v>
      </c>
      <c r="KG11" s="22">
        <f t="shared" si="152"/>
        <v>19</v>
      </c>
      <c r="KH11" s="26">
        <f t="shared" si="153"/>
        <v>0.73076923076923073</v>
      </c>
      <c r="KI11" s="20">
        <v>4</v>
      </c>
      <c r="KJ11" s="16">
        <v>4</v>
      </c>
      <c r="KK11" s="26">
        <f t="shared" si="154"/>
        <v>1</v>
      </c>
      <c r="KL11" s="16">
        <v>22</v>
      </c>
      <c r="KM11" s="16">
        <v>15</v>
      </c>
      <c r="KN11" s="26">
        <f t="shared" si="155"/>
        <v>0.68181818181818177</v>
      </c>
      <c r="KO11" s="18">
        <f t="shared" si="156"/>
        <v>27</v>
      </c>
      <c r="KP11" s="22">
        <f t="shared" si="157"/>
        <v>21</v>
      </c>
      <c r="KQ11" s="26">
        <f t="shared" si="158"/>
        <v>0.77777777777777779</v>
      </c>
      <c r="KR11" s="20">
        <v>6</v>
      </c>
      <c r="KS11" s="16">
        <v>4</v>
      </c>
      <c r="KT11" s="26">
        <f t="shared" si="159"/>
        <v>0.66666666666666663</v>
      </c>
      <c r="KU11" s="16">
        <v>21</v>
      </c>
      <c r="KV11" s="16">
        <v>17</v>
      </c>
      <c r="KW11" s="26">
        <f t="shared" si="160"/>
        <v>0.80952380952380953</v>
      </c>
      <c r="KX11" s="18">
        <f t="shared" si="161"/>
        <v>30</v>
      </c>
      <c r="KY11" s="22">
        <f t="shared" si="162"/>
        <v>27</v>
      </c>
      <c r="KZ11" s="26">
        <f t="shared" si="163"/>
        <v>0.9</v>
      </c>
      <c r="LA11" s="20">
        <v>5</v>
      </c>
      <c r="LB11" s="16">
        <v>4</v>
      </c>
      <c r="LC11" s="26">
        <f t="shared" si="164"/>
        <v>0.8</v>
      </c>
      <c r="LD11" s="16">
        <v>25</v>
      </c>
      <c r="LE11" s="16">
        <v>23</v>
      </c>
      <c r="LF11" s="26">
        <f t="shared" si="165"/>
        <v>0.92</v>
      </c>
      <c r="LG11" s="18">
        <f t="shared" si="166"/>
        <v>30</v>
      </c>
      <c r="LH11" s="22">
        <f t="shared" si="167"/>
        <v>19</v>
      </c>
      <c r="LI11" s="26">
        <f t="shared" si="168"/>
        <v>0.6333333333333333</v>
      </c>
      <c r="LJ11" s="20">
        <v>5</v>
      </c>
      <c r="LK11" s="16">
        <v>2</v>
      </c>
      <c r="LL11" s="26">
        <f t="shared" si="169"/>
        <v>0.4</v>
      </c>
      <c r="LM11" s="16">
        <v>25</v>
      </c>
      <c r="LN11" s="16">
        <v>17</v>
      </c>
      <c r="LO11" s="26">
        <f t="shared" si="170"/>
        <v>0.68</v>
      </c>
      <c r="LP11" s="18">
        <f t="shared" si="171"/>
        <v>29</v>
      </c>
      <c r="LQ11" s="22">
        <f t="shared" si="172"/>
        <v>19</v>
      </c>
      <c r="LR11" s="26">
        <f t="shared" si="173"/>
        <v>0.65517241379310343</v>
      </c>
      <c r="LS11" s="20">
        <v>5</v>
      </c>
      <c r="LT11" s="16">
        <v>5</v>
      </c>
      <c r="LU11" s="26">
        <f t="shared" si="174"/>
        <v>1</v>
      </c>
      <c r="LV11" s="16">
        <v>24</v>
      </c>
      <c r="LW11" s="16">
        <v>14</v>
      </c>
      <c r="LX11" s="26">
        <f t="shared" si="175"/>
        <v>0.58333333333333337</v>
      </c>
      <c r="LY11" s="18">
        <f t="shared" si="176"/>
        <v>24</v>
      </c>
      <c r="LZ11" s="22">
        <f t="shared" si="177"/>
        <v>10</v>
      </c>
      <c r="MA11" s="26">
        <f t="shared" si="178"/>
        <v>0.41666666666666669</v>
      </c>
      <c r="MB11" s="20">
        <v>12</v>
      </c>
      <c r="MC11" s="16">
        <v>6</v>
      </c>
      <c r="MD11" s="26">
        <f t="shared" si="179"/>
        <v>0.5</v>
      </c>
      <c r="ME11" s="16">
        <v>12</v>
      </c>
      <c r="MF11" s="16">
        <v>4</v>
      </c>
      <c r="MG11" s="26">
        <f t="shared" si="180"/>
        <v>0.33333333333333331</v>
      </c>
      <c r="MH11" s="18">
        <f t="shared" si="181"/>
        <v>22</v>
      </c>
      <c r="MI11" s="22">
        <f t="shared" si="182"/>
        <v>16</v>
      </c>
      <c r="MJ11" s="26">
        <f t="shared" si="183"/>
        <v>0.72727272727272729</v>
      </c>
      <c r="MK11" s="20">
        <v>10</v>
      </c>
      <c r="ML11" s="16">
        <v>8</v>
      </c>
      <c r="MM11" s="26">
        <f t="shared" si="184"/>
        <v>0.8</v>
      </c>
      <c r="MN11" s="16">
        <v>12</v>
      </c>
      <c r="MO11" s="16">
        <v>8</v>
      </c>
      <c r="MP11" s="59">
        <f t="shared" si="185"/>
        <v>0.66666666666666663</v>
      </c>
      <c r="MQ11" s="18">
        <f t="shared" si="186"/>
        <v>20</v>
      </c>
      <c r="MR11" s="22">
        <f t="shared" si="187"/>
        <v>10</v>
      </c>
      <c r="MS11" s="26">
        <f t="shared" si="188"/>
        <v>0.5</v>
      </c>
      <c r="MT11" s="20">
        <v>11</v>
      </c>
      <c r="MU11" s="16">
        <v>6</v>
      </c>
      <c r="MV11" s="26">
        <f t="shared" si="189"/>
        <v>0.54545454545454541</v>
      </c>
      <c r="MW11" s="16">
        <v>9</v>
      </c>
      <c r="MX11" s="16">
        <v>4</v>
      </c>
      <c r="MY11" s="59">
        <f t="shared" si="190"/>
        <v>0.44444444444444442</v>
      </c>
      <c r="MZ11" s="18">
        <f t="shared" si="191"/>
        <v>19</v>
      </c>
      <c r="NA11" s="22">
        <f t="shared" si="192"/>
        <v>12</v>
      </c>
      <c r="NB11" s="26">
        <f t="shared" si="193"/>
        <v>0.63157894736842102</v>
      </c>
      <c r="NC11" s="20">
        <v>8</v>
      </c>
      <c r="ND11" s="16">
        <v>5</v>
      </c>
      <c r="NE11" s="26">
        <f t="shared" si="194"/>
        <v>0.625</v>
      </c>
      <c r="NF11" s="16">
        <v>11</v>
      </c>
      <c r="NG11" s="16">
        <v>7</v>
      </c>
      <c r="NH11" s="59">
        <f t="shared" si="195"/>
        <v>0.63636363636363635</v>
      </c>
      <c r="NI11" s="18">
        <f t="shared" si="196"/>
        <v>23</v>
      </c>
      <c r="NJ11" s="22">
        <f t="shared" si="197"/>
        <v>22</v>
      </c>
      <c r="NK11" s="26">
        <f t="shared" si="198"/>
        <v>0.95652173913043481</v>
      </c>
      <c r="NL11" s="20">
        <v>8</v>
      </c>
      <c r="NM11" s="16">
        <v>7</v>
      </c>
      <c r="NN11" s="26">
        <f t="shared" si="199"/>
        <v>0.875</v>
      </c>
      <c r="NO11" s="16">
        <v>15</v>
      </c>
      <c r="NP11" s="16">
        <v>15</v>
      </c>
      <c r="NQ11" s="59">
        <f t="shared" si="200"/>
        <v>1</v>
      </c>
      <c r="NR11" s="18">
        <f t="shared" si="201"/>
        <v>30</v>
      </c>
      <c r="NS11" s="22">
        <f t="shared" si="202"/>
        <v>26</v>
      </c>
      <c r="NT11" s="26">
        <f t="shared" si="203"/>
        <v>0.8666666666666667</v>
      </c>
      <c r="NU11" s="20">
        <v>10</v>
      </c>
      <c r="NV11" s="16">
        <v>7</v>
      </c>
      <c r="NW11" s="26">
        <f t="shared" si="204"/>
        <v>0.7</v>
      </c>
      <c r="NX11" s="16">
        <v>20</v>
      </c>
      <c r="NY11" s="16">
        <v>19</v>
      </c>
      <c r="NZ11" s="59">
        <f t="shared" si="205"/>
        <v>0.95</v>
      </c>
      <c r="OA11" s="18">
        <f t="shared" si="206"/>
        <v>33</v>
      </c>
      <c r="OB11" s="22">
        <f t="shared" si="207"/>
        <v>30</v>
      </c>
      <c r="OC11" s="26">
        <f t="shared" si="208"/>
        <v>0.90909090909090906</v>
      </c>
      <c r="OD11" s="20">
        <v>10</v>
      </c>
      <c r="OE11" s="16">
        <v>8</v>
      </c>
      <c r="OF11" s="26">
        <f t="shared" si="209"/>
        <v>0.8</v>
      </c>
      <c r="OG11" s="16">
        <v>23</v>
      </c>
      <c r="OH11" s="16">
        <v>22</v>
      </c>
      <c r="OI11" s="59">
        <f t="shared" si="210"/>
        <v>0.95652173913043481</v>
      </c>
      <c r="OJ11" s="18">
        <f t="shared" si="211"/>
        <v>31</v>
      </c>
      <c r="OK11" s="22">
        <f t="shared" si="212"/>
        <v>18</v>
      </c>
      <c r="OL11" s="26">
        <f t="shared" si="213"/>
        <v>0.58064516129032262</v>
      </c>
      <c r="OM11" s="20">
        <v>10</v>
      </c>
      <c r="ON11" s="16">
        <v>8</v>
      </c>
      <c r="OO11" s="26">
        <f t="shared" si="214"/>
        <v>0.8</v>
      </c>
      <c r="OP11" s="16">
        <v>21</v>
      </c>
      <c r="OQ11" s="16">
        <v>10</v>
      </c>
      <c r="OR11" s="59">
        <f t="shared" si="215"/>
        <v>0.47619047619047616</v>
      </c>
      <c r="OS11" s="18">
        <f t="shared" si="216"/>
        <v>31</v>
      </c>
      <c r="OT11" s="22">
        <f t="shared" si="217"/>
        <v>17</v>
      </c>
      <c r="OU11" s="26">
        <f t="shared" si="218"/>
        <v>0.54838709677419351</v>
      </c>
      <c r="OV11" s="20">
        <v>10</v>
      </c>
      <c r="OW11" s="16">
        <v>6</v>
      </c>
      <c r="OX11" s="26">
        <f t="shared" si="219"/>
        <v>0.6</v>
      </c>
      <c r="OY11" s="16">
        <v>21</v>
      </c>
      <c r="OZ11" s="16">
        <v>11</v>
      </c>
      <c r="PA11" s="59">
        <f t="shared" si="220"/>
        <v>0.52380952380952384</v>
      </c>
      <c r="PB11" s="18">
        <f t="shared" si="221"/>
        <v>33</v>
      </c>
      <c r="PC11" s="22">
        <f t="shared" si="222"/>
        <v>26</v>
      </c>
      <c r="PD11" s="26">
        <f t="shared" si="223"/>
        <v>0.78787878787878785</v>
      </c>
      <c r="PE11" s="20">
        <v>10</v>
      </c>
      <c r="PF11" s="16">
        <v>5</v>
      </c>
      <c r="PG11" s="26">
        <f t="shared" si="224"/>
        <v>0.5</v>
      </c>
      <c r="PH11" s="16">
        <v>23</v>
      </c>
      <c r="PI11" s="16">
        <v>21</v>
      </c>
      <c r="PJ11" s="59">
        <f t="shared" si="225"/>
        <v>0.91304347826086951</v>
      </c>
      <c r="PK11" s="18">
        <f t="shared" si="226"/>
        <v>35</v>
      </c>
      <c r="PL11" s="22">
        <f t="shared" si="227"/>
        <v>31</v>
      </c>
      <c r="PM11" s="26">
        <f t="shared" si="228"/>
        <v>0.88571428571428568</v>
      </c>
      <c r="PN11" s="20">
        <v>10</v>
      </c>
      <c r="PO11" s="16">
        <v>9</v>
      </c>
      <c r="PP11" s="26">
        <f t="shared" si="229"/>
        <v>0.9</v>
      </c>
      <c r="PQ11" s="16">
        <v>25</v>
      </c>
      <c r="PR11" s="16">
        <v>22</v>
      </c>
      <c r="PS11" s="59">
        <f t="shared" si="230"/>
        <v>0.88</v>
      </c>
      <c r="PT11" s="18">
        <f t="shared" si="231"/>
        <v>34</v>
      </c>
      <c r="PU11" s="22">
        <f t="shared" si="232"/>
        <v>23</v>
      </c>
      <c r="PV11" s="26">
        <f t="shared" si="233"/>
        <v>0.67647058823529416</v>
      </c>
      <c r="PW11" s="20">
        <v>10</v>
      </c>
      <c r="PX11" s="16">
        <v>7</v>
      </c>
      <c r="PY11" s="26">
        <f t="shared" si="234"/>
        <v>0.7</v>
      </c>
      <c r="PZ11" s="16">
        <v>24</v>
      </c>
      <c r="QA11" s="16">
        <v>16</v>
      </c>
      <c r="QB11" s="59">
        <f t="shared" si="235"/>
        <v>0.66666666666666663</v>
      </c>
      <c r="QC11" s="18">
        <f t="shared" si="236"/>
        <v>30</v>
      </c>
      <c r="QD11" s="22">
        <f t="shared" si="237"/>
        <v>23</v>
      </c>
      <c r="QE11" s="26">
        <f t="shared" si="238"/>
        <v>0.76666666666666672</v>
      </c>
      <c r="QF11" s="20">
        <v>6</v>
      </c>
      <c r="QG11" s="16">
        <v>2</v>
      </c>
      <c r="QH11" s="26">
        <f t="shared" si="239"/>
        <v>0.33333333333333331</v>
      </c>
      <c r="QI11" s="16">
        <v>24</v>
      </c>
      <c r="QJ11" s="16">
        <v>21</v>
      </c>
      <c r="QK11" s="59">
        <f t="shared" si="240"/>
        <v>0.875</v>
      </c>
      <c r="QL11" s="18">
        <f t="shared" si="241"/>
        <v>27</v>
      </c>
      <c r="QM11" s="22">
        <f t="shared" si="242"/>
        <v>17</v>
      </c>
      <c r="QN11" s="26">
        <f t="shared" si="243"/>
        <v>0.62962962962962965</v>
      </c>
      <c r="QO11" s="20">
        <v>3</v>
      </c>
      <c r="QP11" s="16">
        <v>3</v>
      </c>
      <c r="QQ11" s="26">
        <f t="shared" si="244"/>
        <v>1</v>
      </c>
      <c r="QR11" s="16">
        <v>24</v>
      </c>
      <c r="QS11" s="16">
        <v>14</v>
      </c>
      <c r="QT11" s="59">
        <f t="shared" si="245"/>
        <v>0.58333333333333337</v>
      </c>
      <c r="QU11" s="18">
        <f t="shared" si="246"/>
        <v>40</v>
      </c>
      <c r="QV11" s="22">
        <f t="shared" si="247"/>
        <v>29</v>
      </c>
      <c r="QW11" s="26">
        <f t="shared" si="248"/>
        <v>0.72499999999999998</v>
      </c>
      <c r="QX11" s="20">
        <v>5</v>
      </c>
      <c r="QY11" s="16">
        <v>5</v>
      </c>
      <c r="QZ11" s="26">
        <f t="shared" si="249"/>
        <v>1</v>
      </c>
      <c r="RA11" s="16">
        <v>35</v>
      </c>
      <c r="RB11" s="16">
        <v>24</v>
      </c>
      <c r="RC11" s="59">
        <f t="shared" si="250"/>
        <v>0.68571428571428572</v>
      </c>
      <c r="RD11" s="18">
        <f t="shared" si="251"/>
        <v>31</v>
      </c>
      <c r="RE11" s="22">
        <f t="shared" si="252"/>
        <v>23</v>
      </c>
      <c r="RF11" s="26">
        <f t="shared" si="253"/>
        <v>0.74193548387096775</v>
      </c>
      <c r="RG11" s="20">
        <v>3</v>
      </c>
      <c r="RH11" s="16">
        <v>3</v>
      </c>
      <c r="RI11" s="26">
        <f t="shared" si="254"/>
        <v>1</v>
      </c>
      <c r="RJ11" s="16">
        <v>28</v>
      </c>
      <c r="RK11" s="16">
        <v>20</v>
      </c>
      <c r="RL11" s="59">
        <f t="shared" si="255"/>
        <v>0.7142857142857143</v>
      </c>
      <c r="RM11" s="18">
        <f t="shared" si="256"/>
        <v>26</v>
      </c>
      <c r="RN11" s="22">
        <f t="shared" si="257"/>
        <v>15</v>
      </c>
      <c r="RO11" s="26">
        <f t="shared" si="258"/>
        <v>0.57692307692307687</v>
      </c>
      <c r="RP11" s="20">
        <v>4</v>
      </c>
      <c r="RQ11" s="16">
        <v>3</v>
      </c>
      <c r="RR11" s="26">
        <f t="shared" si="259"/>
        <v>0.75</v>
      </c>
      <c r="RS11" s="16">
        <v>22</v>
      </c>
      <c r="RT11" s="16">
        <v>12</v>
      </c>
      <c r="RU11" s="59">
        <f t="shared" si="260"/>
        <v>0.54545454545454541</v>
      </c>
      <c r="RV11" s="18">
        <f t="shared" si="261"/>
        <v>23</v>
      </c>
      <c r="RW11" s="22">
        <f t="shared" si="262"/>
        <v>16</v>
      </c>
      <c r="RX11" s="26">
        <f t="shared" si="263"/>
        <v>0.69565217391304346</v>
      </c>
      <c r="RY11" s="20">
        <v>2</v>
      </c>
      <c r="RZ11" s="16">
        <v>1</v>
      </c>
      <c r="SA11" s="26">
        <f t="shared" si="264"/>
        <v>0.5</v>
      </c>
      <c r="SB11" s="16">
        <v>21</v>
      </c>
      <c r="SC11" s="16">
        <v>15</v>
      </c>
      <c r="SD11" s="59">
        <f t="shared" si="265"/>
        <v>0.7142857142857143</v>
      </c>
      <c r="SE11" s="18">
        <f t="shared" si="266"/>
        <v>22</v>
      </c>
      <c r="SF11" s="22">
        <f t="shared" si="267"/>
        <v>11</v>
      </c>
      <c r="SG11" s="26">
        <f t="shared" si="268"/>
        <v>0.5</v>
      </c>
      <c r="SH11" s="20">
        <v>1</v>
      </c>
      <c r="SI11" s="16">
        <v>1</v>
      </c>
      <c r="SJ11" s="26">
        <f t="shared" si="269"/>
        <v>1</v>
      </c>
      <c r="SK11" s="16">
        <v>21</v>
      </c>
      <c r="SL11" s="16">
        <v>10</v>
      </c>
      <c r="SM11" s="59">
        <f t="shared" si="270"/>
        <v>0.47619047619047616</v>
      </c>
      <c r="SN11" s="18">
        <f t="shared" si="271"/>
        <v>16</v>
      </c>
      <c r="SO11" s="22">
        <f t="shared" si="272"/>
        <v>11</v>
      </c>
      <c r="SP11" s="26">
        <f t="shared" si="273"/>
        <v>0.6875</v>
      </c>
      <c r="SQ11" s="20">
        <v>1</v>
      </c>
      <c r="SR11" s="16">
        <v>1</v>
      </c>
      <c r="SS11" s="26">
        <f t="shared" si="274"/>
        <v>1</v>
      </c>
      <c r="ST11" s="16">
        <v>15</v>
      </c>
      <c r="SU11" s="16">
        <v>10</v>
      </c>
      <c r="SV11" s="59">
        <f t="shared" si="275"/>
        <v>0.66666666666666663</v>
      </c>
      <c r="SW11" s="18">
        <f t="shared" si="276"/>
        <v>16</v>
      </c>
      <c r="SX11" s="22">
        <f t="shared" si="277"/>
        <v>1</v>
      </c>
      <c r="SY11" s="26">
        <f t="shared" si="278"/>
        <v>6.25E-2</v>
      </c>
      <c r="SZ11" s="20">
        <v>1</v>
      </c>
      <c r="TA11" s="16">
        <v>1</v>
      </c>
      <c r="TB11" s="26">
        <f t="shared" si="279"/>
        <v>1</v>
      </c>
      <c r="TC11" s="16">
        <v>15</v>
      </c>
      <c r="TD11" s="16"/>
      <c r="TE11" s="59">
        <f t="shared" si="280"/>
        <v>0</v>
      </c>
      <c r="TF11" s="18">
        <f t="shared" si="281"/>
        <v>14</v>
      </c>
      <c r="TG11" s="22">
        <f t="shared" si="282"/>
        <v>7</v>
      </c>
      <c r="TH11" s="26">
        <f t="shared" si="283"/>
        <v>0.5</v>
      </c>
      <c r="TI11" s="20">
        <v>1</v>
      </c>
      <c r="TJ11" s="16">
        <v>1</v>
      </c>
      <c r="TK11" s="26">
        <f t="shared" si="284"/>
        <v>1</v>
      </c>
      <c r="TL11" s="16">
        <v>13</v>
      </c>
      <c r="TM11" s="16">
        <v>6</v>
      </c>
      <c r="TN11" s="26">
        <f t="shared" si="285"/>
        <v>0.46153846153846156</v>
      </c>
      <c r="TO11" s="18">
        <f t="shared" si="286"/>
        <v>23</v>
      </c>
      <c r="TP11" s="22">
        <f t="shared" si="287"/>
        <v>22</v>
      </c>
      <c r="TQ11" s="26">
        <f t="shared" si="288"/>
        <v>0.95652173913043481</v>
      </c>
      <c r="TR11" s="20">
        <v>1</v>
      </c>
      <c r="TS11" s="16">
        <v>1</v>
      </c>
      <c r="TT11" s="26">
        <f t="shared" si="289"/>
        <v>1</v>
      </c>
      <c r="TU11" s="16">
        <v>22</v>
      </c>
      <c r="TV11" s="16">
        <v>21</v>
      </c>
      <c r="TW11" s="26">
        <f t="shared" si="290"/>
        <v>0.95454545454545459</v>
      </c>
      <c r="TX11" s="18">
        <f t="shared" si="291"/>
        <v>34</v>
      </c>
      <c r="TY11" s="22">
        <f t="shared" si="292"/>
        <v>30</v>
      </c>
      <c r="TZ11" s="26">
        <f t="shared" si="293"/>
        <v>0.88235294117647056</v>
      </c>
      <c r="UA11" s="20">
        <v>4</v>
      </c>
      <c r="UB11" s="16">
        <v>4</v>
      </c>
      <c r="UC11" s="26">
        <f t="shared" si="294"/>
        <v>1</v>
      </c>
      <c r="UD11" s="16">
        <v>30</v>
      </c>
      <c r="UE11" s="16">
        <v>26</v>
      </c>
      <c r="UF11" s="26">
        <f t="shared" si="295"/>
        <v>0.8666666666666667</v>
      </c>
      <c r="UG11" s="18">
        <f t="shared" si="296"/>
        <v>40</v>
      </c>
      <c r="UH11" s="22">
        <f t="shared" si="297"/>
        <v>36</v>
      </c>
      <c r="UI11" s="26">
        <f t="shared" si="298"/>
        <v>0.9</v>
      </c>
      <c r="UJ11" s="20">
        <v>6</v>
      </c>
      <c r="UK11" s="16">
        <v>5</v>
      </c>
      <c r="UL11" s="26">
        <f t="shared" si="299"/>
        <v>0.83333333333333337</v>
      </c>
      <c r="UM11" s="16">
        <v>34</v>
      </c>
      <c r="UN11" s="16">
        <v>31</v>
      </c>
      <c r="UO11" s="26">
        <f t="shared" si="300"/>
        <v>0.91176470588235292</v>
      </c>
      <c r="UP11" s="18">
        <f t="shared" si="301"/>
        <v>46</v>
      </c>
      <c r="UQ11" s="22">
        <f t="shared" si="302"/>
        <v>39</v>
      </c>
      <c r="UR11" s="26">
        <f t="shared" si="303"/>
        <v>0.84782608695652173</v>
      </c>
      <c r="US11" s="20">
        <v>5</v>
      </c>
      <c r="UT11" s="16">
        <v>5</v>
      </c>
      <c r="UU11" s="26">
        <f t="shared" si="304"/>
        <v>1</v>
      </c>
      <c r="UV11" s="16">
        <v>41</v>
      </c>
      <c r="UW11" s="16">
        <v>34</v>
      </c>
      <c r="UX11" s="26">
        <f t="shared" si="305"/>
        <v>0.82926829268292679</v>
      </c>
      <c r="UY11" s="18">
        <f t="shared" si="306"/>
        <v>43</v>
      </c>
      <c r="UZ11" s="22">
        <f t="shared" si="307"/>
        <v>31</v>
      </c>
      <c r="VA11" s="26">
        <f t="shared" si="308"/>
        <v>0.72093023255813948</v>
      </c>
      <c r="VB11" s="20">
        <v>3</v>
      </c>
      <c r="VC11" s="16">
        <v>3</v>
      </c>
      <c r="VD11" s="26">
        <f t="shared" si="309"/>
        <v>1</v>
      </c>
      <c r="VE11" s="16">
        <v>40</v>
      </c>
      <c r="VF11" s="16">
        <v>28</v>
      </c>
      <c r="VG11" s="26">
        <f t="shared" si="310"/>
        <v>0.7</v>
      </c>
      <c r="VH11" s="18">
        <f t="shared" si="311"/>
        <v>38</v>
      </c>
      <c r="VI11" s="22">
        <f t="shared" si="312"/>
        <v>28</v>
      </c>
      <c r="VJ11" s="26">
        <f t="shared" si="313"/>
        <v>0.73684210526315785</v>
      </c>
      <c r="VK11" s="20">
        <v>3</v>
      </c>
      <c r="VL11" s="16">
        <v>3</v>
      </c>
      <c r="VM11" s="26">
        <f t="shared" si="314"/>
        <v>1</v>
      </c>
      <c r="VN11" s="16">
        <v>35</v>
      </c>
      <c r="VO11" s="16">
        <v>25</v>
      </c>
      <c r="VP11" s="59">
        <f t="shared" si="315"/>
        <v>0.7142857142857143</v>
      </c>
      <c r="VQ11" s="18">
        <f t="shared" si="316"/>
        <v>57</v>
      </c>
      <c r="VR11" s="22">
        <f t="shared" si="317"/>
        <v>10</v>
      </c>
      <c r="VS11" s="26">
        <f t="shared" si="318"/>
        <v>0.17543859649122806</v>
      </c>
      <c r="VT11" s="16">
        <v>17</v>
      </c>
      <c r="VU11" s="16">
        <v>10</v>
      </c>
      <c r="VV11" s="26">
        <f t="shared" si="319"/>
        <v>0.58823529411764708</v>
      </c>
      <c r="VW11" s="16">
        <v>40</v>
      </c>
      <c r="VX11" s="16"/>
      <c r="VY11" s="59">
        <f t="shared" si="320"/>
        <v>0</v>
      </c>
      <c r="VZ11" s="18">
        <f t="shared" si="321"/>
        <v>41</v>
      </c>
      <c r="WA11" s="22">
        <f t="shared" si="322"/>
        <v>33</v>
      </c>
      <c r="WB11" s="26">
        <f t="shared" si="323"/>
        <v>0.80487804878048785</v>
      </c>
      <c r="WC11" s="16">
        <v>10</v>
      </c>
      <c r="WD11" s="16">
        <v>8</v>
      </c>
      <c r="WE11" s="26">
        <f t="shared" si="324"/>
        <v>0.8</v>
      </c>
      <c r="WF11" s="16">
        <v>31</v>
      </c>
      <c r="WG11" s="16">
        <v>25</v>
      </c>
      <c r="WH11" s="59">
        <f t="shared" si="325"/>
        <v>0.80645161290322576</v>
      </c>
      <c r="WI11" s="18">
        <f t="shared" si="326"/>
        <v>42</v>
      </c>
      <c r="WJ11" s="22">
        <f t="shared" si="327"/>
        <v>38</v>
      </c>
      <c r="WK11" s="26">
        <f t="shared" si="328"/>
        <v>0.90476190476190477</v>
      </c>
      <c r="WL11" s="16">
        <v>17</v>
      </c>
      <c r="WM11" s="16">
        <v>15</v>
      </c>
      <c r="WN11" s="26">
        <f t="shared" si="329"/>
        <v>0.88235294117647056</v>
      </c>
      <c r="WO11" s="16">
        <v>25</v>
      </c>
      <c r="WP11" s="16">
        <v>23</v>
      </c>
      <c r="WQ11" s="59">
        <f t="shared" si="330"/>
        <v>0.92</v>
      </c>
      <c r="WR11" s="18">
        <f t="shared" si="331"/>
        <v>37</v>
      </c>
      <c r="WS11" s="22">
        <f t="shared" si="332"/>
        <v>25</v>
      </c>
      <c r="WT11" s="26">
        <f t="shared" si="333"/>
        <v>0.67567567567567566</v>
      </c>
      <c r="WU11" s="16">
        <v>20</v>
      </c>
      <c r="WV11" s="16">
        <v>14</v>
      </c>
      <c r="WW11" s="26">
        <f t="shared" si="334"/>
        <v>0.7</v>
      </c>
      <c r="WX11" s="16">
        <v>17</v>
      </c>
      <c r="WY11" s="16">
        <v>11</v>
      </c>
      <c r="WZ11" s="26">
        <f t="shared" si="335"/>
        <v>0.6470588235294118</v>
      </c>
      <c r="XA11" s="18">
        <f t="shared" si="336"/>
        <v>43</v>
      </c>
      <c r="XB11" s="22">
        <f t="shared" si="337"/>
        <v>33</v>
      </c>
      <c r="XC11" s="26">
        <f t="shared" si="338"/>
        <v>0.76744186046511631</v>
      </c>
      <c r="XD11" s="16">
        <v>15</v>
      </c>
      <c r="XE11" s="16">
        <f>13-4</f>
        <v>9</v>
      </c>
      <c r="XF11" s="26">
        <f t="shared" si="339"/>
        <v>0.6</v>
      </c>
      <c r="XG11" s="16">
        <v>28</v>
      </c>
      <c r="XH11" s="16">
        <v>24</v>
      </c>
      <c r="XI11" s="26">
        <f t="shared" si="340"/>
        <v>0.8571428571428571</v>
      </c>
      <c r="XJ11" s="18">
        <f t="shared" si="341"/>
        <v>37</v>
      </c>
      <c r="XK11" s="22">
        <f t="shared" si="342"/>
        <v>30</v>
      </c>
      <c r="XL11" s="26">
        <f t="shared" si="343"/>
        <v>0.81081081081081086</v>
      </c>
      <c r="XM11" s="16">
        <v>14</v>
      </c>
      <c r="XN11" s="16">
        <v>12</v>
      </c>
      <c r="XO11" s="26">
        <f t="shared" si="344"/>
        <v>0.8571428571428571</v>
      </c>
      <c r="XP11" s="16">
        <v>23</v>
      </c>
      <c r="XQ11" s="16">
        <v>18</v>
      </c>
      <c r="XR11" s="59">
        <f t="shared" si="345"/>
        <v>0.78260869565217395</v>
      </c>
      <c r="XS11" s="18">
        <f t="shared" si="346"/>
        <v>38</v>
      </c>
      <c r="XT11" s="22">
        <f t="shared" si="347"/>
        <v>33</v>
      </c>
      <c r="XU11" s="26">
        <f t="shared" si="348"/>
        <v>0.86842105263157898</v>
      </c>
      <c r="XV11" s="16">
        <v>19</v>
      </c>
      <c r="XW11" s="16">
        <v>18</v>
      </c>
      <c r="XX11" s="26">
        <f t="shared" si="349"/>
        <v>0.94736842105263153</v>
      </c>
      <c r="XY11" s="16">
        <v>19</v>
      </c>
      <c r="XZ11" s="16">
        <v>15</v>
      </c>
      <c r="YA11" s="59">
        <f t="shared" si="350"/>
        <v>0.78947368421052633</v>
      </c>
      <c r="YB11" s="18">
        <f t="shared" si="351"/>
        <v>58</v>
      </c>
      <c r="YC11" s="22">
        <f t="shared" si="352"/>
        <v>43</v>
      </c>
      <c r="YD11" s="26">
        <f t="shared" si="353"/>
        <v>0.74137931034482762</v>
      </c>
      <c r="YE11" s="16">
        <v>26</v>
      </c>
      <c r="YF11" s="16">
        <v>20</v>
      </c>
      <c r="YG11" s="26">
        <f t="shared" si="354"/>
        <v>0.76923076923076927</v>
      </c>
      <c r="YH11" s="16">
        <v>32</v>
      </c>
      <c r="YI11" s="16">
        <v>23</v>
      </c>
      <c r="YJ11" s="59">
        <f t="shared" si="355"/>
        <v>0.71875</v>
      </c>
      <c r="YK11" s="18">
        <f t="shared" si="356"/>
        <v>65</v>
      </c>
      <c r="YL11" s="22">
        <f t="shared" si="357"/>
        <v>56</v>
      </c>
      <c r="YM11" s="26">
        <f t="shared" si="358"/>
        <v>0.86153846153846159</v>
      </c>
      <c r="YN11" s="16">
        <v>30</v>
      </c>
      <c r="YO11" s="16">
        <f>19+4</f>
        <v>23</v>
      </c>
      <c r="YP11" s="97">
        <f t="shared" si="359"/>
        <v>0.76666666666666672</v>
      </c>
      <c r="YQ11" s="20">
        <v>35</v>
      </c>
      <c r="YR11" s="16">
        <v>33</v>
      </c>
      <c r="YS11" s="26">
        <f t="shared" si="360"/>
        <v>0.94285714285714284</v>
      </c>
      <c r="YT11" s="18">
        <f t="shared" si="361"/>
        <v>43</v>
      </c>
      <c r="YU11" s="22">
        <f t="shared" si="362"/>
        <v>39</v>
      </c>
      <c r="YV11" s="26">
        <f t="shared" si="363"/>
        <v>0.90697674418604646</v>
      </c>
      <c r="YW11" s="16">
        <v>6</v>
      </c>
      <c r="YX11" s="16">
        <v>6</v>
      </c>
      <c r="YY11" s="26">
        <f t="shared" si="364"/>
        <v>1</v>
      </c>
      <c r="YZ11" s="16">
        <f>32+5</f>
        <v>37</v>
      </c>
      <c r="ZA11" s="16">
        <f>28+5</f>
        <v>33</v>
      </c>
      <c r="ZB11" s="26">
        <f t="shared" si="365"/>
        <v>0.89189189189189189</v>
      </c>
      <c r="ZC11" s="18">
        <f t="shared" si="366"/>
        <v>31</v>
      </c>
      <c r="ZD11" s="22">
        <f t="shared" si="367"/>
        <v>25</v>
      </c>
      <c r="ZE11" s="26">
        <f t="shared" si="368"/>
        <v>0.80645161290322576</v>
      </c>
      <c r="ZF11" s="16">
        <v>6</v>
      </c>
      <c r="ZG11" s="16">
        <v>5</v>
      </c>
      <c r="ZH11" s="26">
        <f t="shared" si="369"/>
        <v>0.83333333333333337</v>
      </c>
      <c r="ZI11" s="16">
        <v>25</v>
      </c>
      <c r="ZJ11" s="16">
        <v>20</v>
      </c>
      <c r="ZK11" s="59">
        <f t="shared" si="370"/>
        <v>0.8</v>
      </c>
      <c r="ZL11" s="18">
        <f t="shared" si="371"/>
        <v>29</v>
      </c>
      <c r="ZM11" s="22">
        <f t="shared" si="372"/>
        <v>26</v>
      </c>
      <c r="ZN11" s="26">
        <f t="shared" si="373"/>
        <v>0.89655172413793105</v>
      </c>
      <c r="ZO11" s="16">
        <v>5</v>
      </c>
      <c r="ZP11" s="16">
        <v>5</v>
      </c>
      <c r="ZQ11" s="26">
        <f t="shared" si="374"/>
        <v>1</v>
      </c>
      <c r="ZR11" s="16">
        <v>24</v>
      </c>
      <c r="ZS11" s="16">
        <v>21</v>
      </c>
      <c r="ZT11" s="59">
        <f t="shared" si="375"/>
        <v>0.875</v>
      </c>
      <c r="ZU11" s="18">
        <f t="shared" si="376"/>
        <v>34</v>
      </c>
      <c r="ZV11" s="22">
        <f t="shared" si="377"/>
        <v>30</v>
      </c>
      <c r="ZW11" s="26">
        <f t="shared" si="378"/>
        <v>0.88235294117647056</v>
      </c>
      <c r="ZX11" s="16">
        <v>9</v>
      </c>
      <c r="ZY11" s="16">
        <v>8</v>
      </c>
      <c r="ZZ11" s="26">
        <f t="shared" si="379"/>
        <v>0.88888888888888884</v>
      </c>
      <c r="AAA11" s="16">
        <v>25</v>
      </c>
      <c r="AAB11" s="16">
        <v>22</v>
      </c>
      <c r="AAC11" s="59">
        <f t="shared" si="380"/>
        <v>0.88</v>
      </c>
      <c r="AAD11" s="18">
        <f t="shared" si="381"/>
        <v>35</v>
      </c>
      <c r="AAE11" s="22">
        <f t="shared" si="382"/>
        <v>9</v>
      </c>
      <c r="AAF11" s="26">
        <f t="shared" si="383"/>
        <v>0.25714285714285712</v>
      </c>
      <c r="AAG11" s="16">
        <v>10</v>
      </c>
      <c r="AAH11" s="16">
        <v>9</v>
      </c>
      <c r="AAI11" s="26">
        <f t="shared" si="384"/>
        <v>0.9</v>
      </c>
      <c r="AAJ11" s="16">
        <v>25</v>
      </c>
      <c r="AAK11" s="16"/>
      <c r="AAL11" s="59">
        <f t="shared" si="385"/>
        <v>0</v>
      </c>
      <c r="AAM11" s="18">
        <f t="shared" si="386"/>
        <v>29</v>
      </c>
      <c r="AAN11" s="22">
        <f t="shared" si="387"/>
        <v>28</v>
      </c>
      <c r="AAO11" s="26">
        <f t="shared" si="388"/>
        <v>0.96551724137931039</v>
      </c>
      <c r="AAP11" s="16">
        <v>6</v>
      </c>
      <c r="AAQ11" s="16">
        <v>6</v>
      </c>
      <c r="AAR11" s="26">
        <f t="shared" si="389"/>
        <v>1</v>
      </c>
      <c r="AAS11" s="16">
        <v>23</v>
      </c>
      <c r="AAT11" s="16">
        <v>22</v>
      </c>
      <c r="AAU11" s="59">
        <f t="shared" si="390"/>
        <v>0.95652173913043481</v>
      </c>
      <c r="AAV11" s="18">
        <f t="shared" si="391"/>
        <v>30</v>
      </c>
      <c r="AAW11" s="22">
        <f t="shared" si="392"/>
        <v>30</v>
      </c>
      <c r="AAX11" s="26">
        <f t="shared" si="393"/>
        <v>1</v>
      </c>
      <c r="AAY11" s="16">
        <v>26</v>
      </c>
      <c r="AAZ11" s="16">
        <v>26</v>
      </c>
      <c r="ABA11" s="26">
        <f t="shared" si="394"/>
        <v>1</v>
      </c>
      <c r="ABB11" s="16">
        <v>4</v>
      </c>
      <c r="ABC11" s="16">
        <v>4</v>
      </c>
      <c r="ABD11" s="26">
        <f t="shared" si="395"/>
        <v>1</v>
      </c>
      <c r="ABE11" s="18">
        <f t="shared" si="396"/>
        <v>40</v>
      </c>
      <c r="ABF11" s="22">
        <f t="shared" si="397"/>
        <v>38</v>
      </c>
      <c r="ABG11" s="26">
        <f t="shared" si="398"/>
        <v>0.95</v>
      </c>
      <c r="ABH11" s="16">
        <v>26</v>
      </c>
      <c r="ABI11" s="16">
        <v>26</v>
      </c>
      <c r="ABJ11" s="26">
        <f t="shared" si="399"/>
        <v>1</v>
      </c>
      <c r="ABK11" s="16">
        <v>14</v>
      </c>
      <c r="ABL11" s="16">
        <v>12</v>
      </c>
      <c r="ABM11" s="26">
        <f t="shared" si="400"/>
        <v>0.8571428571428571</v>
      </c>
      <c r="ABN11" s="18">
        <f t="shared" si="401"/>
        <v>50</v>
      </c>
      <c r="ABO11" s="22">
        <f t="shared" si="402"/>
        <v>25</v>
      </c>
      <c r="ABP11" s="26">
        <f t="shared" si="403"/>
        <v>0.5</v>
      </c>
      <c r="ABQ11" s="16">
        <v>25</v>
      </c>
      <c r="ABR11" s="16">
        <v>25</v>
      </c>
      <c r="ABS11" s="26">
        <f t="shared" si="404"/>
        <v>1</v>
      </c>
      <c r="ABT11" s="16">
        <v>25</v>
      </c>
      <c r="ABU11" s="16"/>
      <c r="ABV11" s="59">
        <f t="shared" si="405"/>
        <v>0</v>
      </c>
      <c r="ABW11" s="18">
        <f t="shared" si="406"/>
        <v>40</v>
      </c>
      <c r="ABX11" s="22">
        <f t="shared" si="407"/>
        <v>40</v>
      </c>
      <c r="ABY11" s="26">
        <f t="shared" si="408"/>
        <v>1</v>
      </c>
      <c r="ABZ11" s="16">
        <v>25</v>
      </c>
      <c r="ACA11" s="16">
        <v>25</v>
      </c>
      <c r="ACB11" s="26">
        <f t="shared" si="409"/>
        <v>1</v>
      </c>
      <c r="ACC11" s="16">
        <v>15</v>
      </c>
      <c r="ACD11" s="16">
        <v>15</v>
      </c>
      <c r="ACE11" s="59">
        <f t="shared" si="410"/>
        <v>1</v>
      </c>
      <c r="ACF11" s="18">
        <f t="shared" si="411"/>
        <v>45</v>
      </c>
      <c r="ACG11" s="22">
        <f t="shared" si="412"/>
        <v>43</v>
      </c>
      <c r="ACH11" s="26">
        <f t="shared" si="413"/>
        <v>0.9555555555555556</v>
      </c>
      <c r="ACI11" s="16">
        <v>29</v>
      </c>
      <c r="ACJ11" s="16">
        <v>29</v>
      </c>
      <c r="ACK11" s="26">
        <f t="shared" si="414"/>
        <v>1</v>
      </c>
      <c r="ACL11" s="16">
        <v>16</v>
      </c>
      <c r="ACM11" s="16">
        <v>14</v>
      </c>
      <c r="ACN11" s="59">
        <f t="shared" si="415"/>
        <v>0.875</v>
      </c>
      <c r="ACO11" s="18">
        <f t="shared" si="416"/>
        <v>51</v>
      </c>
      <c r="ACP11" s="22">
        <f t="shared" si="417"/>
        <v>46</v>
      </c>
      <c r="ACQ11" s="26">
        <f t="shared" si="418"/>
        <v>0.90196078431372551</v>
      </c>
      <c r="ACR11" s="16">
        <v>31</v>
      </c>
      <c r="ACS11" s="16">
        <v>29</v>
      </c>
      <c r="ACT11" s="26">
        <f t="shared" si="419"/>
        <v>0.93548387096774188</v>
      </c>
      <c r="ACU11" s="16">
        <v>20</v>
      </c>
      <c r="ACV11" s="16">
        <v>17</v>
      </c>
      <c r="ACW11" s="59">
        <f t="shared" si="420"/>
        <v>0.85</v>
      </c>
      <c r="ACX11" s="18">
        <f t="shared" si="421"/>
        <v>53</v>
      </c>
      <c r="ACY11" s="22">
        <f t="shared" si="422"/>
        <v>46</v>
      </c>
      <c r="ACZ11" s="26">
        <f t="shared" si="423"/>
        <v>0.86792452830188682</v>
      </c>
      <c r="ADA11" s="16">
        <v>32</v>
      </c>
      <c r="ADB11" s="16">
        <v>28</v>
      </c>
      <c r="ADC11" s="26">
        <f t="shared" si="424"/>
        <v>0.875</v>
      </c>
      <c r="ADD11" s="16">
        <v>21</v>
      </c>
      <c r="ADE11" s="16">
        <v>18</v>
      </c>
      <c r="ADF11" s="59">
        <f t="shared" si="425"/>
        <v>0.8571428571428571</v>
      </c>
      <c r="ADG11" s="18">
        <f t="shared" si="426"/>
        <v>56</v>
      </c>
      <c r="ADH11" s="22">
        <f t="shared" si="427"/>
        <v>50</v>
      </c>
      <c r="ADI11" s="26">
        <f t="shared" si="428"/>
        <v>0.8928571428571429</v>
      </c>
      <c r="ADJ11" s="16">
        <v>33</v>
      </c>
      <c r="ADK11" s="16">
        <v>27</v>
      </c>
      <c r="ADL11" s="26">
        <f t="shared" si="429"/>
        <v>0.81818181818181823</v>
      </c>
      <c r="ADM11" s="16">
        <v>23</v>
      </c>
      <c r="ADN11" s="16">
        <v>23</v>
      </c>
      <c r="ADO11" s="59">
        <f t="shared" si="430"/>
        <v>1</v>
      </c>
      <c r="ADP11" s="18">
        <f t="shared" si="431"/>
        <v>54</v>
      </c>
      <c r="ADQ11" s="22">
        <f t="shared" si="432"/>
        <v>49</v>
      </c>
      <c r="ADR11" s="26">
        <f t="shared" si="433"/>
        <v>0.90740740740740744</v>
      </c>
      <c r="ADS11" s="16">
        <v>33</v>
      </c>
      <c r="ADT11" s="16">
        <v>32</v>
      </c>
      <c r="ADU11" s="26">
        <f t="shared" si="434"/>
        <v>0.96969696969696972</v>
      </c>
      <c r="ADV11" s="16">
        <v>21</v>
      </c>
      <c r="ADW11" s="16">
        <v>17</v>
      </c>
      <c r="ADX11" s="59">
        <f t="shared" si="435"/>
        <v>0.80952380952380953</v>
      </c>
      <c r="ADY11" s="18">
        <f t="shared" si="436"/>
        <v>53</v>
      </c>
      <c r="ADZ11" s="22">
        <f t="shared" si="437"/>
        <v>48</v>
      </c>
      <c r="AEA11" s="26">
        <f t="shared" si="438"/>
        <v>0.90566037735849059</v>
      </c>
      <c r="AEB11" s="16">
        <v>32</v>
      </c>
      <c r="AEC11" s="16">
        <v>30</v>
      </c>
      <c r="AED11" s="26">
        <f t="shared" si="439"/>
        <v>0.9375</v>
      </c>
      <c r="AEE11" s="16">
        <v>21</v>
      </c>
      <c r="AEF11" s="16">
        <v>18</v>
      </c>
      <c r="AEG11" s="59">
        <f t="shared" si="440"/>
        <v>0.8571428571428571</v>
      </c>
      <c r="AEH11" s="18">
        <f t="shared" si="441"/>
        <v>50</v>
      </c>
      <c r="AEI11" s="22">
        <f t="shared" si="442"/>
        <v>48</v>
      </c>
      <c r="AEJ11" s="26">
        <f t="shared" si="443"/>
        <v>0.96</v>
      </c>
      <c r="AEK11" s="16">
        <v>30</v>
      </c>
      <c r="AEL11" s="16">
        <v>29</v>
      </c>
      <c r="AEM11" s="26">
        <f t="shared" si="444"/>
        <v>0.96666666666666667</v>
      </c>
      <c r="AEN11" s="16">
        <v>20</v>
      </c>
      <c r="AEO11" s="16">
        <v>19</v>
      </c>
      <c r="AEP11" s="59">
        <f t="shared" si="445"/>
        <v>0.95</v>
      </c>
      <c r="AEQ11" s="18">
        <f t="shared" si="446"/>
        <v>56</v>
      </c>
      <c r="AER11" s="22">
        <f t="shared" si="447"/>
        <v>44</v>
      </c>
      <c r="AES11" s="26">
        <f t="shared" si="448"/>
        <v>0.7857142857142857</v>
      </c>
      <c r="AET11" s="16">
        <v>36</v>
      </c>
      <c r="AEU11" s="16">
        <v>28</v>
      </c>
      <c r="AEV11" s="26">
        <f t="shared" si="449"/>
        <v>0.77777777777777779</v>
      </c>
      <c r="AEW11" s="16">
        <v>20</v>
      </c>
      <c r="AEX11" s="16">
        <v>16</v>
      </c>
      <c r="AEY11" s="26">
        <f t="shared" si="450"/>
        <v>0.8</v>
      </c>
      <c r="AEZ11" s="18">
        <f t="shared" si="451"/>
        <v>52</v>
      </c>
      <c r="AFA11" s="22">
        <f t="shared" si="452"/>
        <v>46</v>
      </c>
      <c r="AFB11" s="26">
        <f t="shared" si="453"/>
        <v>0.88461538461538458</v>
      </c>
      <c r="AFC11" s="16">
        <v>21</v>
      </c>
      <c r="AFD11" s="16">
        <v>19</v>
      </c>
      <c r="AFE11" s="26">
        <f t="shared" si="454"/>
        <v>0.90476190476190477</v>
      </c>
      <c r="AFF11" s="16">
        <v>31</v>
      </c>
      <c r="AFG11" s="16">
        <v>27</v>
      </c>
      <c r="AFH11" s="59">
        <f t="shared" si="455"/>
        <v>0.87096774193548387</v>
      </c>
      <c r="AFI11" s="18">
        <f t="shared" si="456"/>
        <v>56</v>
      </c>
      <c r="AFJ11" s="22">
        <f t="shared" si="457"/>
        <v>35</v>
      </c>
      <c r="AFK11" s="26">
        <f t="shared" si="458"/>
        <v>0.625</v>
      </c>
      <c r="AFL11" s="16">
        <v>36</v>
      </c>
      <c r="AFM11" s="16">
        <v>35</v>
      </c>
      <c r="AFN11" s="26">
        <f t="shared" si="459"/>
        <v>0.97222222222222221</v>
      </c>
      <c r="AFO11" s="16">
        <v>20</v>
      </c>
      <c r="AFP11" s="16"/>
      <c r="AFQ11" s="59">
        <f t="shared" si="460"/>
        <v>0</v>
      </c>
      <c r="AFR11" s="18">
        <f t="shared" si="461"/>
        <v>63</v>
      </c>
      <c r="AFS11" s="22">
        <f t="shared" si="462"/>
        <v>62</v>
      </c>
      <c r="AFT11" s="26">
        <f t="shared" si="463"/>
        <v>0.98412698412698407</v>
      </c>
      <c r="AFU11" s="16">
        <v>36</v>
      </c>
      <c r="AFV11" s="16">
        <v>35</v>
      </c>
      <c r="AFW11" s="26">
        <f t="shared" si="464"/>
        <v>0.97222222222222221</v>
      </c>
      <c r="AFX11" s="16">
        <v>27</v>
      </c>
      <c r="AFY11" s="16">
        <v>27</v>
      </c>
      <c r="AFZ11" s="59">
        <f t="shared" si="465"/>
        <v>1</v>
      </c>
      <c r="AGA11" s="18">
        <f t="shared" si="466"/>
        <v>50</v>
      </c>
      <c r="AGB11" s="22">
        <f t="shared" si="467"/>
        <v>47</v>
      </c>
      <c r="AGC11" s="26">
        <f t="shared" si="468"/>
        <v>0.94</v>
      </c>
      <c r="AGD11" s="16">
        <v>22</v>
      </c>
      <c r="AGE11" s="16">
        <v>21</v>
      </c>
      <c r="AGF11" s="26">
        <f t="shared" si="469"/>
        <v>0.95454545454545459</v>
      </c>
      <c r="AGG11" s="16">
        <v>28</v>
      </c>
      <c r="AGH11" s="16">
        <v>26</v>
      </c>
      <c r="AGI11" s="59">
        <f t="shared" si="470"/>
        <v>0.9285714285714286</v>
      </c>
      <c r="AGJ11" s="18">
        <f t="shared" si="471"/>
        <v>52</v>
      </c>
      <c r="AGK11" s="22">
        <f t="shared" si="472"/>
        <v>48</v>
      </c>
      <c r="AGL11" s="26">
        <f t="shared" si="473"/>
        <v>0.92307692307692313</v>
      </c>
      <c r="AGM11" s="16">
        <v>22</v>
      </c>
      <c r="AGN11" s="16">
        <v>20</v>
      </c>
      <c r="AGO11" s="26">
        <f t="shared" si="474"/>
        <v>0.90909090909090906</v>
      </c>
      <c r="AGP11" s="16">
        <v>30</v>
      </c>
      <c r="AGQ11" s="16">
        <v>28</v>
      </c>
      <c r="AGR11" s="59">
        <f t="shared" si="475"/>
        <v>0.93333333333333335</v>
      </c>
      <c r="AGS11" s="18">
        <f t="shared" si="476"/>
        <v>53</v>
      </c>
      <c r="AGT11" s="22">
        <f t="shared" si="477"/>
        <v>48</v>
      </c>
      <c r="AGU11" s="26">
        <f t="shared" si="478"/>
        <v>0.90566037735849059</v>
      </c>
      <c r="AGV11" s="16">
        <v>22</v>
      </c>
      <c r="AGW11" s="16">
        <v>20</v>
      </c>
      <c r="AGX11" s="26">
        <f t="shared" si="479"/>
        <v>0.90909090909090906</v>
      </c>
      <c r="AGY11" s="16">
        <v>31</v>
      </c>
      <c r="AGZ11" s="16">
        <v>28</v>
      </c>
      <c r="AHA11" s="59">
        <f t="shared" si="480"/>
        <v>0.90322580645161288</v>
      </c>
      <c r="AHB11" s="18">
        <f t="shared" si="481"/>
        <v>57</v>
      </c>
      <c r="AHC11" s="22">
        <f t="shared" si="482"/>
        <v>49</v>
      </c>
      <c r="AHD11" s="26">
        <f t="shared" si="483"/>
        <v>0.85964912280701755</v>
      </c>
      <c r="AHE11" s="16">
        <v>21</v>
      </c>
      <c r="AHF11" s="16">
        <v>17</v>
      </c>
      <c r="AHG11" s="26">
        <f t="shared" si="484"/>
        <v>0.80952380952380953</v>
      </c>
      <c r="AHH11" s="16">
        <v>36</v>
      </c>
      <c r="AHI11" s="16">
        <v>32</v>
      </c>
      <c r="AHJ11" s="59">
        <f t="shared" si="485"/>
        <v>0.88888888888888884</v>
      </c>
      <c r="AHK11" s="18">
        <f t="shared" si="486"/>
        <v>57</v>
      </c>
      <c r="AHL11" s="22">
        <f t="shared" si="487"/>
        <v>53</v>
      </c>
      <c r="AHM11" s="26">
        <f t="shared" si="488"/>
        <v>0.92982456140350878</v>
      </c>
      <c r="AHN11" s="16">
        <v>23</v>
      </c>
      <c r="AHO11" s="16">
        <v>20</v>
      </c>
      <c r="AHP11" s="26">
        <f t="shared" si="489"/>
        <v>0.86956521739130432</v>
      </c>
      <c r="AHQ11" s="16">
        <v>34</v>
      </c>
      <c r="AHR11" s="16">
        <v>33</v>
      </c>
      <c r="AHS11" s="59">
        <f t="shared" si="490"/>
        <v>0.97058823529411764</v>
      </c>
      <c r="AHT11" s="18">
        <f t="shared" si="491"/>
        <v>56</v>
      </c>
      <c r="AHU11" s="22">
        <f t="shared" si="492"/>
        <v>49</v>
      </c>
      <c r="AHV11" s="26">
        <f t="shared" si="493"/>
        <v>0.875</v>
      </c>
      <c r="AHW11" s="16">
        <v>23</v>
      </c>
      <c r="AHX11" s="16">
        <v>18</v>
      </c>
      <c r="AHY11" s="26">
        <f t="shared" si="494"/>
        <v>0.78260869565217395</v>
      </c>
      <c r="AHZ11" s="16">
        <f>26+7</f>
        <v>33</v>
      </c>
      <c r="AIA11" s="16">
        <f>24+7</f>
        <v>31</v>
      </c>
      <c r="AIB11" s="59">
        <f t="shared" si="495"/>
        <v>0.93939393939393945</v>
      </c>
      <c r="AIC11" s="18">
        <f t="shared" si="496"/>
        <v>56</v>
      </c>
      <c r="AID11" s="22">
        <f t="shared" si="497"/>
        <v>52</v>
      </c>
      <c r="AIE11" s="26">
        <f t="shared" si="498"/>
        <v>0.9285714285714286</v>
      </c>
      <c r="AIF11" s="16">
        <v>23</v>
      </c>
      <c r="AIG11" s="16">
        <v>21</v>
      </c>
      <c r="AIH11" s="26">
        <f t="shared" si="499"/>
        <v>0.91304347826086951</v>
      </c>
      <c r="AII11" s="16">
        <f>26+7</f>
        <v>33</v>
      </c>
      <c r="AIJ11" s="16">
        <f>24+7</f>
        <v>31</v>
      </c>
      <c r="AIK11" s="59">
        <f t="shared" si="500"/>
        <v>0.93939393939393945</v>
      </c>
      <c r="AIL11" s="18">
        <f t="shared" si="501"/>
        <v>82</v>
      </c>
      <c r="AIM11" s="22">
        <f t="shared" si="502"/>
        <v>74</v>
      </c>
      <c r="AIN11" s="26">
        <f t="shared" si="503"/>
        <v>0.90243902439024393</v>
      </c>
      <c r="AIO11" s="16">
        <v>23</v>
      </c>
      <c r="AIP11" s="16">
        <v>23</v>
      </c>
      <c r="AIQ11" s="26">
        <f t="shared" si="504"/>
        <v>1</v>
      </c>
      <c r="AIR11" s="16">
        <v>59</v>
      </c>
      <c r="AIS11" s="16">
        <v>51</v>
      </c>
      <c r="AIT11" s="59">
        <f t="shared" si="505"/>
        <v>0.86440677966101698</v>
      </c>
      <c r="AIU11" s="18">
        <f t="shared" si="506"/>
        <v>55</v>
      </c>
      <c r="AIV11" s="22">
        <f t="shared" si="507"/>
        <v>53</v>
      </c>
      <c r="AIW11" s="26">
        <f t="shared" si="508"/>
        <v>0.96363636363636362</v>
      </c>
      <c r="AIX11" s="16">
        <v>23</v>
      </c>
      <c r="AIY11" s="16">
        <v>23</v>
      </c>
      <c r="AIZ11" s="26">
        <f t="shared" si="509"/>
        <v>1</v>
      </c>
      <c r="AJA11" s="16">
        <v>32</v>
      </c>
      <c r="AJB11" s="16">
        <v>30</v>
      </c>
      <c r="AJC11" s="26">
        <f t="shared" si="510"/>
        <v>0.9375</v>
      </c>
      <c r="AJD11" s="18">
        <f t="shared" si="511"/>
        <v>57</v>
      </c>
      <c r="AJE11" s="22">
        <f t="shared" si="512"/>
        <v>55</v>
      </c>
      <c r="AJF11" s="26">
        <f t="shared" si="513"/>
        <v>0.96491228070175439</v>
      </c>
      <c r="AJG11" s="16">
        <v>32</v>
      </c>
      <c r="AJH11" s="16">
        <v>31</v>
      </c>
      <c r="AJI11" s="26">
        <f t="shared" si="514"/>
        <v>0.96875</v>
      </c>
      <c r="AJJ11" s="16">
        <v>25</v>
      </c>
      <c r="AJK11" s="16">
        <v>24</v>
      </c>
      <c r="AJL11" s="59">
        <f t="shared" si="515"/>
        <v>0.96</v>
      </c>
      <c r="AJM11" s="18">
        <f t="shared" si="516"/>
        <v>56</v>
      </c>
      <c r="AJN11" s="22">
        <f t="shared" si="517"/>
        <v>56</v>
      </c>
      <c r="AJO11" s="26">
        <f t="shared" si="518"/>
        <v>1</v>
      </c>
      <c r="AJP11" s="16">
        <v>32</v>
      </c>
      <c r="AJQ11" s="16">
        <v>32</v>
      </c>
      <c r="AJR11" s="26">
        <f t="shared" si="519"/>
        <v>1</v>
      </c>
      <c r="AJS11" s="16">
        <v>24</v>
      </c>
      <c r="AJT11" s="16">
        <v>24</v>
      </c>
      <c r="AJU11" s="59">
        <f t="shared" si="520"/>
        <v>1</v>
      </c>
      <c r="AJV11" s="18">
        <f t="shared" si="521"/>
        <v>55</v>
      </c>
      <c r="AJW11" s="22">
        <f t="shared" si="522"/>
        <v>51</v>
      </c>
      <c r="AJX11" s="26">
        <f t="shared" si="523"/>
        <v>0.92727272727272725</v>
      </c>
      <c r="AJY11" s="16">
        <v>32</v>
      </c>
      <c r="AJZ11" s="16">
        <v>31</v>
      </c>
      <c r="AKA11" s="26">
        <f t="shared" si="524"/>
        <v>0.96875</v>
      </c>
      <c r="AKB11" s="16">
        <v>23</v>
      </c>
      <c r="AKC11" s="16">
        <v>20</v>
      </c>
      <c r="AKD11" s="59">
        <f t="shared" si="525"/>
        <v>0.86956521739130432</v>
      </c>
      <c r="AKE11" s="18">
        <f t="shared" si="526"/>
        <v>51</v>
      </c>
      <c r="AKF11" s="22">
        <f t="shared" si="527"/>
        <v>44</v>
      </c>
      <c r="AKG11" s="26">
        <f t="shared" si="528"/>
        <v>0.86274509803921573</v>
      </c>
      <c r="AKH11" s="16">
        <v>32</v>
      </c>
      <c r="AKI11" s="16">
        <v>29</v>
      </c>
      <c r="AKJ11" s="26">
        <f t="shared" si="529"/>
        <v>0.90625</v>
      </c>
      <c r="AKK11" s="16">
        <v>19</v>
      </c>
      <c r="AKL11" s="16">
        <v>15</v>
      </c>
      <c r="AKM11" s="59">
        <f t="shared" si="530"/>
        <v>0.78947368421052633</v>
      </c>
      <c r="AKN11" s="18">
        <f t="shared" si="531"/>
        <v>49</v>
      </c>
      <c r="AKO11" s="22">
        <f t="shared" si="532"/>
        <v>43</v>
      </c>
      <c r="AKP11" s="26">
        <f t="shared" si="533"/>
        <v>0.87755102040816324</v>
      </c>
      <c r="AKQ11" s="16">
        <v>32</v>
      </c>
      <c r="AKR11" s="16">
        <v>29</v>
      </c>
      <c r="AKS11" s="26">
        <f t="shared" si="534"/>
        <v>0.90625</v>
      </c>
      <c r="AKT11" s="16">
        <v>17</v>
      </c>
      <c r="AKU11" s="16">
        <v>14</v>
      </c>
      <c r="AKV11" s="59">
        <f t="shared" si="535"/>
        <v>0.82352941176470584</v>
      </c>
      <c r="AKW11" s="18">
        <f t="shared" si="536"/>
        <v>45</v>
      </c>
      <c r="AKX11" s="22">
        <f t="shared" si="537"/>
        <v>43</v>
      </c>
      <c r="AKY11" s="26">
        <f t="shared" si="538"/>
        <v>0.9555555555555556</v>
      </c>
      <c r="AKZ11" s="16">
        <v>29</v>
      </c>
      <c r="ALA11" s="16">
        <v>27</v>
      </c>
      <c r="ALB11" s="26">
        <f t="shared" si="539"/>
        <v>0.93103448275862066</v>
      </c>
      <c r="ALC11" s="16">
        <v>16</v>
      </c>
      <c r="ALD11" s="16">
        <v>16</v>
      </c>
      <c r="ALE11" s="59">
        <f t="shared" si="540"/>
        <v>1</v>
      </c>
      <c r="ALF11" s="18">
        <f t="shared" si="541"/>
        <v>41</v>
      </c>
      <c r="ALG11" s="22">
        <f t="shared" si="542"/>
        <v>38</v>
      </c>
      <c r="ALH11" s="26">
        <f t="shared" si="543"/>
        <v>0.92682926829268297</v>
      </c>
      <c r="ALI11" s="16">
        <v>26</v>
      </c>
      <c r="ALJ11" s="16">
        <v>25</v>
      </c>
      <c r="ALK11" s="26">
        <f t="shared" si="544"/>
        <v>0.96153846153846156</v>
      </c>
      <c r="ALL11" s="16">
        <v>15</v>
      </c>
      <c r="ALM11" s="16">
        <v>13</v>
      </c>
      <c r="ALN11" s="59">
        <f t="shared" si="545"/>
        <v>0.8666666666666667</v>
      </c>
      <c r="ALO11" s="18">
        <f t="shared" si="546"/>
        <v>40</v>
      </c>
      <c r="ALP11" s="22">
        <f t="shared" si="547"/>
        <v>38</v>
      </c>
      <c r="ALQ11" s="26">
        <f t="shared" si="548"/>
        <v>0.95</v>
      </c>
      <c r="ALR11" s="16">
        <v>26</v>
      </c>
      <c r="ALS11" s="16">
        <v>25</v>
      </c>
      <c r="ALT11" s="26">
        <f t="shared" si="549"/>
        <v>0.96153846153846156</v>
      </c>
      <c r="ALU11" s="16">
        <v>14</v>
      </c>
      <c r="ALV11" s="16">
        <v>13</v>
      </c>
      <c r="ALW11" s="59">
        <f t="shared" si="550"/>
        <v>0.9285714285714286</v>
      </c>
      <c r="ALX11" s="18">
        <f t="shared" si="551"/>
        <v>40</v>
      </c>
      <c r="ALY11" s="22">
        <f t="shared" si="552"/>
        <v>36</v>
      </c>
      <c r="ALZ11" s="26">
        <f t="shared" si="553"/>
        <v>0.9</v>
      </c>
      <c r="AMA11" s="16">
        <v>26</v>
      </c>
      <c r="AMB11" s="16">
        <v>23</v>
      </c>
      <c r="AMC11" s="26">
        <f t="shared" si="554"/>
        <v>0.88461538461538458</v>
      </c>
      <c r="AMD11" s="16">
        <v>14</v>
      </c>
      <c r="AME11" s="16">
        <v>13</v>
      </c>
      <c r="AMF11" s="59">
        <f t="shared" si="555"/>
        <v>0.9285714285714286</v>
      </c>
      <c r="AMG11" s="18">
        <f t="shared" si="556"/>
        <v>40</v>
      </c>
      <c r="AMH11" s="22">
        <f t="shared" si="557"/>
        <v>38</v>
      </c>
      <c r="AMI11" s="26">
        <f t="shared" si="558"/>
        <v>0.95</v>
      </c>
      <c r="AMJ11" s="16">
        <v>26</v>
      </c>
      <c r="AMK11" s="16">
        <v>25</v>
      </c>
      <c r="AML11" s="26">
        <f t="shared" si="559"/>
        <v>0.96153846153846156</v>
      </c>
      <c r="AMM11" s="16">
        <v>14</v>
      </c>
      <c r="AMN11" s="16">
        <v>13</v>
      </c>
      <c r="AMO11" s="59">
        <f t="shared" si="560"/>
        <v>0.9285714285714286</v>
      </c>
      <c r="AMP11" s="18">
        <f t="shared" si="561"/>
        <v>39</v>
      </c>
      <c r="AMQ11" s="22">
        <f t="shared" si="562"/>
        <v>31</v>
      </c>
      <c r="AMR11" s="26">
        <f t="shared" si="563"/>
        <v>0.79487179487179482</v>
      </c>
      <c r="AMS11" s="16">
        <v>26</v>
      </c>
      <c r="AMT11" s="16">
        <v>24</v>
      </c>
      <c r="AMU11" s="26">
        <f t="shared" si="564"/>
        <v>0.92307692307692313</v>
      </c>
      <c r="AMV11" s="16">
        <v>13</v>
      </c>
      <c r="AMW11" s="16">
        <v>7</v>
      </c>
      <c r="AMX11" s="59">
        <f t="shared" si="565"/>
        <v>0.53846153846153844</v>
      </c>
      <c r="AMY11" s="18">
        <f t="shared" si="566"/>
        <v>39</v>
      </c>
      <c r="AMZ11" s="22">
        <f t="shared" si="567"/>
        <v>38</v>
      </c>
      <c r="ANA11" s="26">
        <f t="shared" si="568"/>
        <v>0.97435897435897434</v>
      </c>
      <c r="ANB11" s="16">
        <v>14</v>
      </c>
      <c r="ANC11" s="16">
        <v>13</v>
      </c>
      <c r="AND11" s="26">
        <f t="shared" si="569"/>
        <v>0.9285714285714286</v>
      </c>
      <c r="ANE11" s="16">
        <v>25</v>
      </c>
      <c r="ANF11" s="16">
        <v>25</v>
      </c>
      <c r="ANG11" s="59">
        <f t="shared" si="570"/>
        <v>1</v>
      </c>
      <c r="ANH11" s="18">
        <f t="shared" si="571"/>
        <v>36</v>
      </c>
      <c r="ANI11" s="22">
        <f t="shared" si="572"/>
        <v>33</v>
      </c>
      <c r="ANJ11" s="26">
        <f t="shared" si="573"/>
        <v>0.91666666666666663</v>
      </c>
      <c r="ANK11" s="16">
        <v>13</v>
      </c>
      <c r="ANL11" s="16">
        <v>12</v>
      </c>
      <c r="ANM11" s="26">
        <f t="shared" si="574"/>
        <v>0.92307692307692313</v>
      </c>
      <c r="ANN11" s="16">
        <v>23</v>
      </c>
      <c r="ANO11" s="16">
        <v>21</v>
      </c>
      <c r="ANP11" s="59">
        <f t="shared" si="575"/>
        <v>0.91304347826086951</v>
      </c>
      <c r="ANQ11" s="18">
        <f t="shared" si="576"/>
        <v>36</v>
      </c>
      <c r="ANR11" s="22">
        <f t="shared" si="577"/>
        <v>36</v>
      </c>
      <c r="ANS11" s="26">
        <f t="shared" si="578"/>
        <v>1</v>
      </c>
      <c r="ANT11" s="16">
        <v>13</v>
      </c>
      <c r="ANU11" s="16">
        <v>13</v>
      </c>
      <c r="ANV11" s="26">
        <f t="shared" si="579"/>
        <v>1</v>
      </c>
      <c r="ANW11" s="16">
        <v>23</v>
      </c>
      <c r="ANX11" s="16">
        <v>23</v>
      </c>
      <c r="ANY11" s="59">
        <f t="shared" si="580"/>
        <v>1</v>
      </c>
      <c r="ANZ11" s="18">
        <f t="shared" si="581"/>
        <v>34</v>
      </c>
      <c r="AOA11" s="22">
        <f t="shared" si="582"/>
        <v>34</v>
      </c>
      <c r="AOB11" s="26">
        <f t="shared" si="583"/>
        <v>1</v>
      </c>
      <c r="AOC11" s="16">
        <v>13</v>
      </c>
      <c r="AOD11" s="16">
        <v>13</v>
      </c>
      <c r="AOE11" s="26">
        <f t="shared" si="584"/>
        <v>1</v>
      </c>
      <c r="AOF11" s="16">
        <v>21</v>
      </c>
      <c r="AOG11" s="16">
        <v>21</v>
      </c>
      <c r="AOH11" s="59">
        <f t="shared" si="585"/>
        <v>1</v>
      </c>
      <c r="AOI11" s="18">
        <f t="shared" si="586"/>
        <v>35</v>
      </c>
      <c r="AOJ11" s="22">
        <f t="shared" si="587"/>
        <v>34</v>
      </c>
      <c r="AOK11" s="26">
        <f t="shared" si="588"/>
        <v>0.97142857142857142</v>
      </c>
      <c r="AOL11" s="16">
        <v>13</v>
      </c>
      <c r="AOM11" s="16">
        <v>13</v>
      </c>
      <c r="AON11" s="26">
        <f t="shared" si="589"/>
        <v>1</v>
      </c>
      <c r="AOO11" s="16">
        <v>22</v>
      </c>
      <c r="AOP11" s="16">
        <v>21</v>
      </c>
      <c r="AOQ11" s="59">
        <f t="shared" si="590"/>
        <v>0.95454545454545459</v>
      </c>
      <c r="AOR11" s="18">
        <f t="shared" si="591"/>
        <v>29</v>
      </c>
      <c r="AOS11" s="22">
        <f t="shared" si="592"/>
        <v>26</v>
      </c>
      <c r="AOT11" s="26">
        <f t="shared" si="593"/>
        <v>0.89655172413793105</v>
      </c>
      <c r="AOU11" s="16">
        <v>11</v>
      </c>
      <c r="AOV11" s="16">
        <v>10</v>
      </c>
      <c r="AOW11" s="26">
        <f t="shared" si="594"/>
        <v>0.90909090909090906</v>
      </c>
      <c r="AOX11" s="16">
        <v>18</v>
      </c>
      <c r="AOY11" s="16">
        <v>16</v>
      </c>
      <c r="AOZ11" s="59">
        <f t="shared" si="595"/>
        <v>0.88888888888888884</v>
      </c>
      <c r="APA11" s="18">
        <f t="shared" si="596"/>
        <v>27</v>
      </c>
      <c r="APB11" s="22">
        <f t="shared" si="597"/>
        <v>23</v>
      </c>
      <c r="APC11" s="26">
        <f t="shared" si="598"/>
        <v>0.85185185185185186</v>
      </c>
      <c r="APD11" s="16">
        <v>11</v>
      </c>
      <c r="APE11" s="16">
        <v>9</v>
      </c>
      <c r="APF11" s="26">
        <f t="shared" si="599"/>
        <v>0.81818181818181823</v>
      </c>
      <c r="APG11" s="16">
        <v>16</v>
      </c>
      <c r="APH11" s="16">
        <v>14</v>
      </c>
      <c r="API11" s="59">
        <f t="shared" si="600"/>
        <v>0.875</v>
      </c>
      <c r="APJ11" s="18">
        <f t="shared" si="601"/>
        <v>26</v>
      </c>
      <c r="APK11" s="22">
        <f t="shared" si="602"/>
        <v>26</v>
      </c>
      <c r="APL11" s="26">
        <f t="shared" si="603"/>
        <v>1</v>
      </c>
      <c r="APM11" s="16">
        <v>10</v>
      </c>
      <c r="APN11" s="16">
        <v>10</v>
      </c>
      <c r="APO11" s="26">
        <f t="shared" si="604"/>
        <v>1</v>
      </c>
      <c r="APP11" s="16">
        <v>16</v>
      </c>
      <c r="APQ11" s="16">
        <v>16</v>
      </c>
      <c r="APR11" s="59">
        <f t="shared" si="605"/>
        <v>1</v>
      </c>
      <c r="APS11" s="18">
        <f t="shared" si="606"/>
        <v>26</v>
      </c>
      <c r="APT11" s="22">
        <f t="shared" si="607"/>
        <v>21</v>
      </c>
      <c r="APU11" s="26">
        <f t="shared" si="608"/>
        <v>0.80769230769230771</v>
      </c>
      <c r="APV11" s="16">
        <v>10</v>
      </c>
      <c r="APW11" s="16">
        <v>10</v>
      </c>
      <c r="APX11" s="26">
        <f t="shared" si="609"/>
        <v>1</v>
      </c>
      <c r="APY11" s="16">
        <v>16</v>
      </c>
      <c r="APZ11" s="16">
        <v>11</v>
      </c>
      <c r="AQA11" s="59">
        <f t="shared" si="610"/>
        <v>0.6875</v>
      </c>
      <c r="AQB11" s="18">
        <f t="shared" si="611"/>
        <v>27</v>
      </c>
      <c r="AQC11" s="22">
        <f t="shared" si="612"/>
        <v>24</v>
      </c>
      <c r="AQD11" s="26">
        <f t="shared" si="613"/>
        <v>0.88888888888888884</v>
      </c>
      <c r="AQE11" s="16">
        <v>10</v>
      </c>
      <c r="AQF11" s="16">
        <v>9</v>
      </c>
      <c r="AQG11" s="26">
        <f t="shared" si="614"/>
        <v>0.9</v>
      </c>
      <c r="AQH11" s="16">
        <v>17</v>
      </c>
      <c r="AQI11" s="16">
        <v>15</v>
      </c>
      <c r="AQJ11" s="59">
        <f t="shared" si="615"/>
        <v>0.88235294117647056</v>
      </c>
      <c r="AQK11" s="18">
        <f t="shared" si="616"/>
        <v>22</v>
      </c>
      <c r="AQL11" s="22">
        <f t="shared" si="617"/>
        <v>22</v>
      </c>
      <c r="AQM11" s="26">
        <f t="shared" si="618"/>
        <v>1</v>
      </c>
      <c r="AQN11" s="16">
        <v>10</v>
      </c>
      <c r="AQO11" s="16">
        <v>10</v>
      </c>
      <c r="AQP11" s="26">
        <f t="shared" si="619"/>
        <v>1</v>
      </c>
      <c r="AQQ11" s="16">
        <v>12</v>
      </c>
      <c r="AQR11" s="16">
        <v>12</v>
      </c>
      <c r="AQS11" s="59">
        <f t="shared" si="620"/>
        <v>1</v>
      </c>
      <c r="AQT11" s="18">
        <f t="shared" si="621"/>
        <v>22</v>
      </c>
      <c r="AQU11" s="22">
        <f t="shared" si="622"/>
        <v>21</v>
      </c>
      <c r="AQV11" s="26">
        <f t="shared" si="623"/>
        <v>0.95454545454545459</v>
      </c>
      <c r="AQW11" s="16">
        <v>13</v>
      </c>
      <c r="AQX11" s="16">
        <v>12</v>
      </c>
      <c r="AQY11" s="26">
        <f t="shared" si="624"/>
        <v>0.92307692307692313</v>
      </c>
      <c r="AQZ11" s="16">
        <v>9</v>
      </c>
      <c r="ARA11" s="16">
        <v>9</v>
      </c>
      <c r="ARB11" s="59">
        <f t="shared" si="625"/>
        <v>1</v>
      </c>
      <c r="ARC11" s="18">
        <f t="shared" si="626"/>
        <v>23</v>
      </c>
      <c r="ARD11" s="22">
        <f t="shared" si="627"/>
        <v>14</v>
      </c>
      <c r="ARE11" s="26">
        <f t="shared" si="628"/>
        <v>0.60869565217391308</v>
      </c>
      <c r="ARF11" s="16">
        <v>14</v>
      </c>
      <c r="ARG11" s="16">
        <v>14</v>
      </c>
      <c r="ARH11" s="26">
        <f t="shared" si="629"/>
        <v>1</v>
      </c>
      <c r="ARI11" s="16">
        <v>9</v>
      </c>
      <c r="ARJ11" s="16"/>
      <c r="ARK11" s="59">
        <f t="shared" si="630"/>
        <v>0</v>
      </c>
      <c r="ARL11" s="10">
        <v>2</v>
      </c>
      <c r="ARM11" s="10">
        <v>1</v>
      </c>
      <c r="ARN11" s="10">
        <f t="shared" si="631"/>
        <v>10</v>
      </c>
      <c r="ARO11" s="10">
        <f t="shared" si="632"/>
        <v>10</v>
      </c>
    </row>
    <row r="12" spans="2:1159" ht="29.25" customHeight="1">
      <c r="B12" s="12">
        <v>4</v>
      </c>
      <c r="C12" s="13" t="s">
        <v>67</v>
      </c>
      <c r="D12" s="18">
        <f t="shared" si="0"/>
        <v>3</v>
      </c>
      <c r="E12" s="22">
        <f t="shared" si="0"/>
        <v>2</v>
      </c>
      <c r="F12" s="26">
        <f t="shared" si="1"/>
        <v>0.66666666666666663</v>
      </c>
      <c r="G12" s="20">
        <v>2</v>
      </c>
      <c r="H12" s="16">
        <v>1</v>
      </c>
      <c r="I12" s="57">
        <f t="shared" si="2"/>
        <v>0.5</v>
      </c>
      <c r="J12" s="16">
        <v>1</v>
      </c>
      <c r="K12" s="16">
        <v>1</v>
      </c>
      <c r="L12" s="26">
        <f t="shared" si="3"/>
        <v>1</v>
      </c>
      <c r="M12" s="18">
        <f t="shared" si="4"/>
        <v>3</v>
      </c>
      <c r="N12" s="22">
        <f t="shared" si="4"/>
        <v>3</v>
      </c>
      <c r="O12" s="26">
        <f t="shared" si="5"/>
        <v>1</v>
      </c>
      <c r="P12" s="20">
        <v>2</v>
      </c>
      <c r="Q12" s="16">
        <v>2</v>
      </c>
      <c r="R12" s="57">
        <f t="shared" si="6"/>
        <v>1</v>
      </c>
      <c r="S12" s="16">
        <v>1</v>
      </c>
      <c r="T12" s="16">
        <v>1</v>
      </c>
      <c r="U12" s="26">
        <f t="shared" si="7"/>
        <v>1</v>
      </c>
      <c r="V12" s="18">
        <f t="shared" si="8"/>
        <v>3</v>
      </c>
      <c r="W12" s="22">
        <f t="shared" si="8"/>
        <v>3</v>
      </c>
      <c r="X12" s="26">
        <f t="shared" si="9"/>
        <v>1</v>
      </c>
      <c r="Y12" s="20">
        <v>2</v>
      </c>
      <c r="Z12" s="16">
        <v>2</v>
      </c>
      <c r="AA12" s="57">
        <f t="shared" si="10"/>
        <v>1</v>
      </c>
      <c r="AB12" s="16">
        <v>1</v>
      </c>
      <c r="AC12" s="16">
        <v>1</v>
      </c>
      <c r="AD12" s="26">
        <f t="shared" si="11"/>
        <v>1</v>
      </c>
      <c r="AE12" s="18">
        <f t="shared" si="12"/>
        <v>3</v>
      </c>
      <c r="AF12" s="22">
        <f t="shared" si="12"/>
        <v>2</v>
      </c>
      <c r="AG12" s="26">
        <f t="shared" si="13"/>
        <v>0.66666666666666663</v>
      </c>
      <c r="AH12" s="20">
        <v>2</v>
      </c>
      <c r="AI12" s="16">
        <v>1</v>
      </c>
      <c r="AJ12" s="57">
        <f t="shared" si="14"/>
        <v>0.5</v>
      </c>
      <c r="AK12" s="16">
        <v>1</v>
      </c>
      <c r="AL12" s="16">
        <v>1</v>
      </c>
      <c r="AM12" s="26">
        <f t="shared" si="15"/>
        <v>1</v>
      </c>
      <c r="AN12" s="18">
        <f t="shared" si="16"/>
        <v>4</v>
      </c>
      <c r="AO12" s="22">
        <f t="shared" si="16"/>
        <v>2</v>
      </c>
      <c r="AP12" s="26">
        <f t="shared" si="17"/>
        <v>0.5</v>
      </c>
      <c r="AQ12" s="20">
        <v>3</v>
      </c>
      <c r="AR12" s="16">
        <v>2</v>
      </c>
      <c r="AS12" s="26">
        <f t="shared" si="18"/>
        <v>0.66666666666666663</v>
      </c>
      <c r="AT12" s="16">
        <v>1</v>
      </c>
      <c r="AU12" s="16"/>
      <c r="AV12" s="75">
        <f t="shared" si="19"/>
        <v>0</v>
      </c>
      <c r="AW12" s="18">
        <f t="shared" si="20"/>
        <v>3</v>
      </c>
      <c r="AX12" s="22">
        <f t="shared" si="20"/>
        <v>2</v>
      </c>
      <c r="AY12" s="26">
        <f t="shared" si="21"/>
        <v>0.66666666666666663</v>
      </c>
      <c r="AZ12" s="20">
        <v>3</v>
      </c>
      <c r="BA12" s="16">
        <v>2</v>
      </c>
      <c r="BB12" s="57">
        <f t="shared" si="22"/>
        <v>0.66666666666666663</v>
      </c>
      <c r="BC12" s="16">
        <v>0</v>
      </c>
      <c r="BD12" s="16"/>
      <c r="BE12" s="57">
        <f t="shared" si="23"/>
        <v>0</v>
      </c>
      <c r="BF12" s="18">
        <f t="shared" si="24"/>
        <v>4</v>
      </c>
      <c r="BG12" s="22">
        <f t="shared" si="24"/>
        <v>4</v>
      </c>
      <c r="BH12" s="26">
        <f t="shared" si="25"/>
        <v>1</v>
      </c>
      <c r="BI12" s="20">
        <v>2</v>
      </c>
      <c r="BJ12" s="16">
        <v>2</v>
      </c>
      <c r="BK12" s="57">
        <f t="shared" si="26"/>
        <v>1</v>
      </c>
      <c r="BL12" s="16">
        <v>2</v>
      </c>
      <c r="BM12" s="16">
        <v>2</v>
      </c>
      <c r="BN12" s="57">
        <f t="shared" si="27"/>
        <v>1</v>
      </c>
      <c r="BO12" s="18">
        <f t="shared" si="28"/>
        <v>4</v>
      </c>
      <c r="BP12" s="22">
        <f t="shared" si="28"/>
        <v>4</v>
      </c>
      <c r="BQ12" s="26">
        <f t="shared" si="29"/>
        <v>1</v>
      </c>
      <c r="BR12" s="20">
        <v>2</v>
      </c>
      <c r="BS12" s="16">
        <v>2</v>
      </c>
      <c r="BT12" s="57">
        <f t="shared" si="30"/>
        <v>1</v>
      </c>
      <c r="BU12" s="16">
        <v>2</v>
      </c>
      <c r="BV12" s="16">
        <v>2</v>
      </c>
      <c r="BW12" s="57">
        <f t="shared" si="31"/>
        <v>1</v>
      </c>
      <c r="BX12" s="18">
        <f t="shared" si="32"/>
        <v>32</v>
      </c>
      <c r="BY12" s="22">
        <f t="shared" si="32"/>
        <v>18</v>
      </c>
      <c r="BZ12" s="26">
        <f t="shared" si="33"/>
        <v>0.5625</v>
      </c>
      <c r="CA12" s="20">
        <v>4</v>
      </c>
      <c r="CB12" s="16">
        <v>4</v>
      </c>
      <c r="CC12" s="57">
        <f t="shared" si="34"/>
        <v>1</v>
      </c>
      <c r="CD12" s="16">
        <v>28</v>
      </c>
      <c r="CE12" s="16">
        <v>14</v>
      </c>
      <c r="CF12" s="57">
        <f t="shared" si="35"/>
        <v>0.5</v>
      </c>
      <c r="CG12" s="18">
        <f t="shared" si="36"/>
        <v>29</v>
      </c>
      <c r="CH12" s="22">
        <f t="shared" si="37"/>
        <v>28</v>
      </c>
      <c r="CI12" s="26">
        <f t="shared" si="38"/>
        <v>0.96551724137931039</v>
      </c>
      <c r="CJ12" s="20">
        <v>8</v>
      </c>
      <c r="CK12" s="16">
        <v>7</v>
      </c>
      <c r="CL12" s="57">
        <f t="shared" si="39"/>
        <v>0.875</v>
      </c>
      <c r="CM12" s="16">
        <v>21</v>
      </c>
      <c r="CN12" s="16">
        <v>21</v>
      </c>
      <c r="CO12" s="57">
        <f t="shared" si="40"/>
        <v>1</v>
      </c>
      <c r="CP12" s="18">
        <f t="shared" si="41"/>
        <v>35</v>
      </c>
      <c r="CQ12" s="22">
        <f t="shared" si="42"/>
        <v>28</v>
      </c>
      <c r="CR12" s="26">
        <f t="shared" si="43"/>
        <v>0.8</v>
      </c>
      <c r="CS12" s="20">
        <v>10</v>
      </c>
      <c r="CT12" s="16">
        <v>10</v>
      </c>
      <c r="CU12" s="57">
        <f t="shared" si="44"/>
        <v>1</v>
      </c>
      <c r="CV12" s="16">
        <v>25</v>
      </c>
      <c r="CW12" s="16">
        <v>18</v>
      </c>
      <c r="CX12" s="57">
        <f t="shared" si="45"/>
        <v>0.72</v>
      </c>
      <c r="CY12" s="18">
        <f t="shared" si="46"/>
        <v>30</v>
      </c>
      <c r="CZ12" s="22">
        <f t="shared" si="47"/>
        <v>23</v>
      </c>
      <c r="DA12" s="26">
        <f t="shared" si="48"/>
        <v>0.76666666666666672</v>
      </c>
      <c r="DB12" s="20">
        <v>10</v>
      </c>
      <c r="DC12" s="16">
        <v>8</v>
      </c>
      <c r="DD12" s="57">
        <f t="shared" si="49"/>
        <v>0.8</v>
      </c>
      <c r="DE12" s="16">
        <v>20</v>
      </c>
      <c r="DF12" s="16">
        <v>15</v>
      </c>
      <c r="DG12" s="57">
        <f t="shared" si="50"/>
        <v>0.75</v>
      </c>
      <c r="DH12" s="18">
        <f t="shared" si="51"/>
        <v>29</v>
      </c>
      <c r="DI12" s="22">
        <f t="shared" si="52"/>
        <v>26</v>
      </c>
      <c r="DJ12" s="26">
        <f t="shared" si="53"/>
        <v>0.89655172413793105</v>
      </c>
      <c r="DK12" s="20">
        <v>9</v>
      </c>
      <c r="DL12" s="16">
        <v>7</v>
      </c>
      <c r="DM12" s="57">
        <f t="shared" si="54"/>
        <v>0.77777777777777779</v>
      </c>
      <c r="DN12" s="16">
        <v>20</v>
      </c>
      <c r="DO12" s="16">
        <v>19</v>
      </c>
      <c r="DP12" s="57">
        <f t="shared" si="55"/>
        <v>0.95</v>
      </c>
      <c r="DQ12" s="18">
        <f t="shared" si="56"/>
        <v>28</v>
      </c>
      <c r="DR12" s="22">
        <f t="shared" si="57"/>
        <v>26</v>
      </c>
      <c r="DS12" s="26">
        <f t="shared" si="58"/>
        <v>0.9285714285714286</v>
      </c>
      <c r="DT12" s="20">
        <v>8</v>
      </c>
      <c r="DU12" s="16">
        <v>8</v>
      </c>
      <c r="DV12" s="57">
        <f t="shared" si="59"/>
        <v>1</v>
      </c>
      <c r="DW12" s="16">
        <v>20</v>
      </c>
      <c r="DX12" s="16">
        <v>18</v>
      </c>
      <c r="DY12" s="57">
        <f t="shared" si="60"/>
        <v>0.9</v>
      </c>
      <c r="DZ12" s="18">
        <f t="shared" si="61"/>
        <v>24</v>
      </c>
      <c r="EA12" s="22">
        <f t="shared" si="62"/>
        <v>17</v>
      </c>
      <c r="EB12" s="26">
        <f t="shared" si="63"/>
        <v>0.70833333333333337</v>
      </c>
      <c r="EC12" s="20">
        <v>10</v>
      </c>
      <c r="ED12" s="16">
        <v>7</v>
      </c>
      <c r="EE12" s="57">
        <f t="shared" si="64"/>
        <v>0.7</v>
      </c>
      <c r="EF12" s="16">
        <v>14</v>
      </c>
      <c r="EG12" s="16">
        <v>10</v>
      </c>
      <c r="EH12" s="57">
        <f t="shared" si="65"/>
        <v>0.7142857142857143</v>
      </c>
      <c r="EI12" s="18">
        <f t="shared" si="66"/>
        <v>23</v>
      </c>
      <c r="EJ12" s="22">
        <f t="shared" si="67"/>
        <v>18</v>
      </c>
      <c r="EK12" s="26">
        <f t="shared" si="68"/>
        <v>0.78260869565217395</v>
      </c>
      <c r="EL12" s="20">
        <v>8</v>
      </c>
      <c r="EM12" s="16">
        <v>6</v>
      </c>
      <c r="EN12" s="57">
        <f t="shared" si="69"/>
        <v>0.75</v>
      </c>
      <c r="EO12" s="16">
        <v>15</v>
      </c>
      <c r="EP12" s="16">
        <v>12</v>
      </c>
      <c r="EQ12" s="57">
        <f t="shared" si="70"/>
        <v>0.8</v>
      </c>
      <c r="ER12" s="18">
        <f t="shared" si="71"/>
        <v>21</v>
      </c>
      <c r="ES12" s="22">
        <f t="shared" si="72"/>
        <v>18</v>
      </c>
      <c r="ET12" s="26">
        <f t="shared" si="73"/>
        <v>0.8571428571428571</v>
      </c>
      <c r="EU12" s="20">
        <v>6</v>
      </c>
      <c r="EV12" s="16">
        <v>6</v>
      </c>
      <c r="EW12" s="57">
        <f t="shared" si="74"/>
        <v>1</v>
      </c>
      <c r="EX12" s="16">
        <v>15</v>
      </c>
      <c r="EY12" s="16">
        <v>12</v>
      </c>
      <c r="EZ12" s="57">
        <f t="shared" si="75"/>
        <v>0.8</v>
      </c>
      <c r="FA12" s="18">
        <f t="shared" si="76"/>
        <v>21</v>
      </c>
      <c r="FB12" s="22">
        <f t="shared" si="77"/>
        <v>14</v>
      </c>
      <c r="FC12" s="26">
        <f t="shared" si="78"/>
        <v>0.66666666666666663</v>
      </c>
      <c r="FD12" s="20">
        <v>6</v>
      </c>
      <c r="FE12" s="16">
        <v>6</v>
      </c>
      <c r="FF12" s="57">
        <f t="shared" si="79"/>
        <v>1</v>
      </c>
      <c r="FG12" s="16">
        <v>15</v>
      </c>
      <c r="FH12" s="16">
        <v>8</v>
      </c>
      <c r="FI12" s="57">
        <f t="shared" si="80"/>
        <v>0.53333333333333333</v>
      </c>
      <c r="FJ12" s="18">
        <f t="shared" si="81"/>
        <v>17</v>
      </c>
      <c r="FK12" s="22">
        <f t="shared" si="82"/>
        <v>16</v>
      </c>
      <c r="FL12" s="26">
        <f t="shared" si="83"/>
        <v>0.94117647058823528</v>
      </c>
      <c r="FM12" s="20">
        <v>5</v>
      </c>
      <c r="FN12" s="16">
        <v>5</v>
      </c>
      <c r="FO12" s="57">
        <f t="shared" si="84"/>
        <v>1</v>
      </c>
      <c r="FP12" s="16">
        <v>12</v>
      </c>
      <c r="FQ12" s="16">
        <v>11</v>
      </c>
      <c r="FR12" s="57">
        <f t="shared" si="85"/>
        <v>0.91666666666666663</v>
      </c>
      <c r="FS12" s="18">
        <f t="shared" si="86"/>
        <v>19</v>
      </c>
      <c r="FT12" s="22">
        <f t="shared" si="87"/>
        <v>16</v>
      </c>
      <c r="FU12" s="26">
        <f t="shared" si="88"/>
        <v>0.84210526315789469</v>
      </c>
      <c r="FV12" s="20">
        <v>8</v>
      </c>
      <c r="FW12" s="16">
        <v>8</v>
      </c>
      <c r="FX12" s="57">
        <f t="shared" si="89"/>
        <v>1</v>
      </c>
      <c r="FY12" s="16">
        <v>11</v>
      </c>
      <c r="FZ12" s="16">
        <v>8</v>
      </c>
      <c r="GA12" s="57">
        <f t="shared" si="90"/>
        <v>0.72727272727272729</v>
      </c>
      <c r="GB12" s="18">
        <f t="shared" si="91"/>
        <v>22</v>
      </c>
      <c r="GC12" s="22">
        <f t="shared" si="92"/>
        <v>15</v>
      </c>
      <c r="GD12" s="57">
        <f t="shared" si="93"/>
        <v>0.68181818181818177</v>
      </c>
      <c r="GE12" s="20">
        <v>7</v>
      </c>
      <c r="GF12" s="16">
        <v>2</v>
      </c>
      <c r="GG12" s="57">
        <f t="shared" si="94"/>
        <v>0.2857142857142857</v>
      </c>
      <c r="GH12" s="16">
        <v>15</v>
      </c>
      <c r="GI12" s="16">
        <v>13</v>
      </c>
      <c r="GJ12" s="62">
        <f t="shared" si="95"/>
        <v>0.8666666666666667</v>
      </c>
      <c r="GK12" s="18">
        <f t="shared" si="96"/>
        <v>22</v>
      </c>
      <c r="GL12" s="22">
        <f t="shared" si="97"/>
        <v>17</v>
      </c>
      <c r="GM12" s="57">
        <f t="shared" si="98"/>
        <v>0.77272727272727271</v>
      </c>
      <c r="GN12" s="20">
        <v>9</v>
      </c>
      <c r="GO12" s="16">
        <v>9</v>
      </c>
      <c r="GP12" s="57">
        <f t="shared" si="99"/>
        <v>1</v>
      </c>
      <c r="GQ12" s="16">
        <v>13</v>
      </c>
      <c r="GR12" s="16">
        <v>8</v>
      </c>
      <c r="GS12" s="62">
        <f t="shared" si="100"/>
        <v>0.61538461538461542</v>
      </c>
      <c r="GT12" s="18">
        <f t="shared" si="101"/>
        <v>20</v>
      </c>
      <c r="GU12" s="22">
        <f t="shared" si="102"/>
        <v>13</v>
      </c>
      <c r="GV12" s="57">
        <f t="shared" si="103"/>
        <v>0.65</v>
      </c>
      <c r="GW12" s="20">
        <v>10</v>
      </c>
      <c r="GX12" s="16">
        <v>7</v>
      </c>
      <c r="GY12" s="57">
        <f t="shared" si="104"/>
        <v>0.7</v>
      </c>
      <c r="GZ12" s="16">
        <v>10</v>
      </c>
      <c r="HA12" s="16">
        <v>6</v>
      </c>
      <c r="HB12" s="62">
        <f t="shared" si="105"/>
        <v>0.6</v>
      </c>
      <c r="HC12" s="18">
        <f t="shared" si="106"/>
        <v>20</v>
      </c>
      <c r="HD12" s="22">
        <f t="shared" si="107"/>
        <v>15</v>
      </c>
      <c r="HE12" s="26">
        <f t="shared" si="108"/>
        <v>0.75</v>
      </c>
      <c r="HF12" s="20">
        <v>8</v>
      </c>
      <c r="HG12" s="16">
        <v>7</v>
      </c>
      <c r="HH12" s="26">
        <f t="shared" si="109"/>
        <v>0.875</v>
      </c>
      <c r="HI12" s="16">
        <v>12</v>
      </c>
      <c r="HJ12" s="16">
        <v>8</v>
      </c>
      <c r="HK12" s="62">
        <f t="shared" si="110"/>
        <v>0.66666666666666663</v>
      </c>
      <c r="HL12" s="18">
        <f t="shared" si="111"/>
        <v>19</v>
      </c>
      <c r="HM12" s="22">
        <f t="shared" si="112"/>
        <v>14</v>
      </c>
      <c r="HN12" s="26">
        <f t="shared" si="113"/>
        <v>0.73684210526315785</v>
      </c>
      <c r="HO12" s="20">
        <v>9</v>
      </c>
      <c r="HP12" s="16">
        <v>7</v>
      </c>
      <c r="HQ12" s="26">
        <f t="shared" si="114"/>
        <v>0.77777777777777779</v>
      </c>
      <c r="HR12" s="16">
        <v>10</v>
      </c>
      <c r="HS12" s="16">
        <v>7</v>
      </c>
      <c r="HT12" s="58">
        <f t="shared" si="115"/>
        <v>0.7</v>
      </c>
      <c r="HU12" s="18">
        <f t="shared" si="116"/>
        <v>15</v>
      </c>
      <c r="HV12" s="22">
        <f t="shared" si="117"/>
        <v>9</v>
      </c>
      <c r="HW12" s="26">
        <f t="shared" si="118"/>
        <v>0.6</v>
      </c>
      <c r="HX12" s="20">
        <v>7</v>
      </c>
      <c r="HY12" s="16">
        <v>4</v>
      </c>
      <c r="HZ12" s="26">
        <f t="shared" si="119"/>
        <v>0.5714285714285714</v>
      </c>
      <c r="IA12" s="16">
        <v>8</v>
      </c>
      <c r="IB12" s="16">
        <v>5</v>
      </c>
      <c r="IC12" s="58">
        <f t="shared" si="120"/>
        <v>0.625</v>
      </c>
      <c r="ID12" s="18">
        <f t="shared" si="121"/>
        <v>9</v>
      </c>
      <c r="IE12" s="22">
        <f t="shared" si="122"/>
        <v>2</v>
      </c>
      <c r="IF12" s="26">
        <f t="shared" si="123"/>
        <v>0.22222222222222221</v>
      </c>
      <c r="IG12" s="20">
        <v>5</v>
      </c>
      <c r="IH12" s="16">
        <v>2</v>
      </c>
      <c r="II12" s="26">
        <f t="shared" si="124"/>
        <v>0.4</v>
      </c>
      <c r="IJ12" s="16">
        <v>4</v>
      </c>
      <c r="IK12" s="16">
        <v>0</v>
      </c>
      <c r="IL12" s="58">
        <f t="shared" si="125"/>
        <v>0</v>
      </c>
      <c r="IM12" s="18">
        <f t="shared" si="126"/>
        <v>6</v>
      </c>
      <c r="IN12" s="22">
        <f t="shared" si="127"/>
        <v>4</v>
      </c>
      <c r="IO12" s="26">
        <f t="shared" si="128"/>
        <v>0.66666666666666663</v>
      </c>
      <c r="IP12" s="20">
        <v>3</v>
      </c>
      <c r="IQ12" s="16">
        <v>3</v>
      </c>
      <c r="IR12" s="26">
        <f t="shared" si="129"/>
        <v>1</v>
      </c>
      <c r="IS12" s="16">
        <v>3</v>
      </c>
      <c r="IT12" s="16">
        <v>1</v>
      </c>
      <c r="IU12" s="58">
        <f t="shared" si="130"/>
        <v>0.33333333333333331</v>
      </c>
      <c r="IV12" s="18">
        <f t="shared" si="131"/>
        <v>6</v>
      </c>
      <c r="IW12" s="22">
        <f t="shared" si="132"/>
        <v>6</v>
      </c>
      <c r="IX12" s="26">
        <f t="shared" si="133"/>
        <v>1</v>
      </c>
      <c r="IY12" s="20">
        <v>4</v>
      </c>
      <c r="IZ12" s="16">
        <v>4</v>
      </c>
      <c r="JA12" s="26">
        <f t="shared" si="134"/>
        <v>1</v>
      </c>
      <c r="JB12" s="16">
        <v>2</v>
      </c>
      <c r="JC12" s="16">
        <v>2</v>
      </c>
      <c r="JD12" s="58">
        <f t="shared" si="135"/>
        <v>1</v>
      </c>
      <c r="JE12" s="18">
        <f t="shared" si="136"/>
        <v>7</v>
      </c>
      <c r="JF12" s="22">
        <f t="shared" si="137"/>
        <v>6</v>
      </c>
      <c r="JG12" s="26">
        <f t="shared" si="138"/>
        <v>0.8571428571428571</v>
      </c>
      <c r="JH12" s="20">
        <v>4</v>
      </c>
      <c r="JI12" s="16">
        <v>3</v>
      </c>
      <c r="JJ12" s="26">
        <f t="shared" si="139"/>
        <v>0.75</v>
      </c>
      <c r="JK12" s="16">
        <v>3</v>
      </c>
      <c r="JL12" s="16">
        <v>3</v>
      </c>
      <c r="JM12" s="58">
        <f t="shared" si="140"/>
        <v>1</v>
      </c>
      <c r="JN12" s="18">
        <f t="shared" si="141"/>
        <v>10</v>
      </c>
      <c r="JO12" s="22">
        <f t="shared" si="142"/>
        <v>10</v>
      </c>
      <c r="JP12" s="26">
        <f t="shared" si="143"/>
        <v>1</v>
      </c>
      <c r="JQ12" s="20">
        <v>4</v>
      </c>
      <c r="JR12" s="16">
        <v>4</v>
      </c>
      <c r="JS12" s="26">
        <f t="shared" si="144"/>
        <v>1</v>
      </c>
      <c r="JT12" s="16">
        <v>6</v>
      </c>
      <c r="JU12" s="16">
        <v>6</v>
      </c>
      <c r="JV12" s="26">
        <f t="shared" si="145"/>
        <v>1</v>
      </c>
      <c r="JW12" s="18">
        <f t="shared" si="146"/>
        <v>10</v>
      </c>
      <c r="JX12" s="22">
        <f t="shared" si="147"/>
        <v>9</v>
      </c>
      <c r="JY12" s="26">
        <f t="shared" si="148"/>
        <v>0.9</v>
      </c>
      <c r="JZ12" s="20">
        <v>4</v>
      </c>
      <c r="KA12" s="16">
        <v>4</v>
      </c>
      <c r="KB12" s="26">
        <f t="shared" si="149"/>
        <v>1</v>
      </c>
      <c r="KC12" s="16">
        <v>6</v>
      </c>
      <c r="KD12" s="16">
        <v>5</v>
      </c>
      <c r="KE12" s="26">
        <f t="shared" si="150"/>
        <v>0.83333333333333337</v>
      </c>
      <c r="KF12" s="18">
        <f t="shared" si="151"/>
        <v>7</v>
      </c>
      <c r="KG12" s="22">
        <f t="shared" si="152"/>
        <v>3</v>
      </c>
      <c r="KH12" s="26">
        <f t="shared" si="153"/>
        <v>0.42857142857142855</v>
      </c>
      <c r="KI12" s="20">
        <v>5</v>
      </c>
      <c r="KJ12" s="16">
        <v>2</v>
      </c>
      <c r="KK12" s="26">
        <f t="shared" si="154"/>
        <v>0.4</v>
      </c>
      <c r="KL12" s="16">
        <v>2</v>
      </c>
      <c r="KM12" s="16">
        <v>1</v>
      </c>
      <c r="KN12" s="26">
        <f t="shared" si="155"/>
        <v>0.5</v>
      </c>
      <c r="KO12" s="18">
        <f t="shared" si="156"/>
        <v>6</v>
      </c>
      <c r="KP12" s="22">
        <f t="shared" si="157"/>
        <v>2</v>
      </c>
      <c r="KQ12" s="26">
        <f t="shared" si="158"/>
        <v>0.33333333333333331</v>
      </c>
      <c r="KR12" s="20">
        <v>5</v>
      </c>
      <c r="KS12" s="16">
        <v>2</v>
      </c>
      <c r="KT12" s="26">
        <f t="shared" si="159"/>
        <v>0.4</v>
      </c>
      <c r="KU12" s="16">
        <v>1</v>
      </c>
      <c r="KV12" s="16">
        <v>0</v>
      </c>
      <c r="KW12" s="26">
        <f t="shared" si="160"/>
        <v>0</v>
      </c>
      <c r="KX12" s="18">
        <f t="shared" si="161"/>
        <v>5</v>
      </c>
      <c r="KY12" s="22">
        <f t="shared" si="162"/>
        <v>5</v>
      </c>
      <c r="KZ12" s="26">
        <f t="shared" si="163"/>
        <v>1</v>
      </c>
      <c r="LA12" s="20">
        <v>4</v>
      </c>
      <c r="LB12" s="16">
        <v>4</v>
      </c>
      <c r="LC12" s="26">
        <f t="shared" si="164"/>
        <v>1</v>
      </c>
      <c r="LD12" s="16">
        <v>1</v>
      </c>
      <c r="LE12" s="16">
        <v>1</v>
      </c>
      <c r="LF12" s="26">
        <f t="shared" si="165"/>
        <v>1</v>
      </c>
      <c r="LG12" s="18">
        <f t="shared" si="166"/>
        <v>5</v>
      </c>
      <c r="LH12" s="22">
        <f t="shared" si="167"/>
        <v>2</v>
      </c>
      <c r="LI12" s="26">
        <f t="shared" si="168"/>
        <v>0.4</v>
      </c>
      <c r="LJ12" s="20">
        <v>4</v>
      </c>
      <c r="LK12" s="16">
        <v>1</v>
      </c>
      <c r="LL12" s="26">
        <f t="shared" si="169"/>
        <v>0.25</v>
      </c>
      <c r="LM12" s="16">
        <v>1</v>
      </c>
      <c r="LN12" s="16">
        <v>1</v>
      </c>
      <c r="LO12" s="26">
        <f t="shared" si="170"/>
        <v>1</v>
      </c>
      <c r="LP12" s="18">
        <f t="shared" si="171"/>
        <v>5</v>
      </c>
      <c r="LQ12" s="22">
        <f t="shared" si="172"/>
        <v>4</v>
      </c>
      <c r="LR12" s="26">
        <f t="shared" si="173"/>
        <v>0.8</v>
      </c>
      <c r="LS12" s="20">
        <v>4</v>
      </c>
      <c r="LT12" s="16">
        <v>3</v>
      </c>
      <c r="LU12" s="26">
        <f t="shared" si="174"/>
        <v>0.75</v>
      </c>
      <c r="LV12" s="16">
        <v>1</v>
      </c>
      <c r="LW12" s="16">
        <v>1</v>
      </c>
      <c r="LX12" s="26">
        <f t="shared" si="175"/>
        <v>1</v>
      </c>
      <c r="LY12" s="18">
        <f t="shared" si="176"/>
        <v>4</v>
      </c>
      <c r="LZ12" s="22">
        <f t="shared" si="177"/>
        <v>3</v>
      </c>
      <c r="MA12" s="26">
        <f t="shared" si="178"/>
        <v>0.75</v>
      </c>
      <c r="MB12" s="20">
        <v>1</v>
      </c>
      <c r="MC12" s="16">
        <v>1</v>
      </c>
      <c r="MD12" s="26">
        <f t="shared" si="179"/>
        <v>1</v>
      </c>
      <c r="ME12" s="16">
        <v>3</v>
      </c>
      <c r="MF12" s="16">
        <v>2</v>
      </c>
      <c r="MG12" s="26">
        <f t="shared" si="180"/>
        <v>0.66666666666666663</v>
      </c>
      <c r="MH12" s="18">
        <f t="shared" si="181"/>
        <v>3</v>
      </c>
      <c r="MI12" s="22">
        <f t="shared" si="182"/>
        <v>2</v>
      </c>
      <c r="MJ12" s="26">
        <f t="shared" si="183"/>
        <v>0.66666666666666663</v>
      </c>
      <c r="MK12" s="20">
        <v>1</v>
      </c>
      <c r="ML12" s="16">
        <v>0</v>
      </c>
      <c r="MM12" s="26">
        <f t="shared" si="184"/>
        <v>0</v>
      </c>
      <c r="MN12" s="16">
        <v>2</v>
      </c>
      <c r="MO12" s="16">
        <v>2</v>
      </c>
      <c r="MP12" s="59">
        <f t="shared" si="185"/>
        <v>1</v>
      </c>
      <c r="MQ12" s="18">
        <f t="shared" si="186"/>
        <v>2</v>
      </c>
      <c r="MR12" s="22">
        <f t="shared" si="187"/>
        <v>2</v>
      </c>
      <c r="MS12" s="26">
        <f t="shared" si="188"/>
        <v>1</v>
      </c>
      <c r="MT12" s="20">
        <v>0</v>
      </c>
      <c r="MU12" s="16"/>
      <c r="MV12" s="26">
        <f t="shared" si="189"/>
        <v>0</v>
      </c>
      <c r="MW12" s="16">
        <v>2</v>
      </c>
      <c r="MX12" s="16">
        <v>2</v>
      </c>
      <c r="MY12" s="59">
        <f t="shared" si="190"/>
        <v>1</v>
      </c>
      <c r="MZ12" s="18">
        <f t="shared" si="191"/>
        <v>2</v>
      </c>
      <c r="NA12" s="22">
        <f t="shared" si="192"/>
        <v>1</v>
      </c>
      <c r="NB12" s="26">
        <f t="shared" si="193"/>
        <v>0.5</v>
      </c>
      <c r="NC12" s="20">
        <v>0</v>
      </c>
      <c r="ND12" s="16"/>
      <c r="NE12" s="26">
        <f t="shared" si="194"/>
        <v>0</v>
      </c>
      <c r="NF12" s="16">
        <v>2</v>
      </c>
      <c r="NG12" s="16">
        <v>1</v>
      </c>
      <c r="NH12" s="59">
        <f t="shared" si="195"/>
        <v>0.5</v>
      </c>
      <c r="NI12" s="18">
        <f t="shared" si="196"/>
        <v>10</v>
      </c>
      <c r="NJ12" s="22">
        <f t="shared" si="197"/>
        <v>10</v>
      </c>
      <c r="NK12" s="26">
        <f t="shared" si="198"/>
        <v>1</v>
      </c>
      <c r="NL12" s="20">
        <v>2</v>
      </c>
      <c r="NM12" s="16">
        <v>2</v>
      </c>
      <c r="NN12" s="26">
        <f t="shared" si="199"/>
        <v>1</v>
      </c>
      <c r="NO12" s="16">
        <v>8</v>
      </c>
      <c r="NP12" s="16">
        <v>8</v>
      </c>
      <c r="NQ12" s="59">
        <f t="shared" si="200"/>
        <v>1</v>
      </c>
      <c r="NR12" s="18">
        <f t="shared" si="201"/>
        <v>10</v>
      </c>
      <c r="NS12" s="22">
        <f t="shared" si="202"/>
        <v>10</v>
      </c>
      <c r="NT12" s="26">
        <f t="shared" si="203"/>
        <v>1</v>
      </c>
      <c r="NU12" s="20">
        <v>2</v>
      </c>
      <c r="NV12" s="16">
        <v>2</v>
      </c>
      <c r="NW12" s="26">
        <f t="shared" si="204"/>
        <v>1</v>
      </c>
      <c r="NX12" s="16">
        <v>8</v>
      </c>
      <c r="NY12" s="16">
        <v>8</v>
      </c>
      <c r="NZ12" s="59">
        <f t="shared" si="205"/>
        <v>1</v>
      </c>
      <c r="OA12" s="18">
        <f t="shared" si="206"/>
        <v>10</v>
      </c>
      <c r="OB12" s="22">
        <f t="shared" si="207"/>
        <v>9</v>
      </c>
      <c r="OC12" s="26">
        <f t="shared" si="208"/>
        <v>0.9</v>
      </c>
      <c r="OD12" s="20">
        <v>2</v>
      </c>
      <c r="OE12" s="16">
        <v>2</v>
      </c>
      <c r="OF12" s="26">
        <f t="shared" si="209"/>
        <v>1</v>
      </c>
      <c r="OG12" s="16">
        <v>8</v>
      </c>
      <c r="OH12" s="16">
        <v>7</v>
      </c>
      <c r="OI12" s="59">
        <f t="shared" si="210"/>
        <v>0.875</v>
      </c>
      <c r="OJ12" s="18">
        <f t="shared" si="211"/>
        <v>6</v>
      </c>
      <c r="OK12" s="22">
        <f t="shared" si="212"/>
        <v>3</v>
      </c>
      <c r="OL12" s="26">
        <f t="shared" si="213"/>
        <v>0.5</v>
      </c>
      <c r="OM12" s="20">
        <v>3</v>
      </c>
      <c r="ON12" s="16">
        <v>1</v>
      </c>
      <c r="OO12" s="26">
        <f t="shared" si="214"/>
        <v>0.33333333333333331</v>
      </c>
      <c r="OP12" s="16">
        <v>3</v>
      </c>
      <c r="OQ12" s="16">
        <v>2</v>
      </c>
      <c r="OR12" s="59">
        <f t="shared" si="215"/>
        <v>0.66666666666666663</v>
      </c>
      <c r="OS12" s="18">
        <f t="shared" si="216"/>
        <v>4</v>
      </c>
      <c r="OT12" s="22">
        <f t="shared" si="217"/>
        <v>4</v>
      </c>
      <c r="OU12" s="26">
        <f t="shared" si="218"/>
        <v>1</v>
      </c>
      <c r="OV12" s="20">
        <v>0</v>
      </c>
      <c r="OW12" s="16">
        <v>0</v>
      </c>
      <c r="OX12" s="26">
        <f t="shared" si="219"/>
        <v>0</v>
      </c>
      <c r="OY12" s="16">
        <v>4</v>
      </c>
      <c r="OZ12" s="16">
        <v>4</v>
      </c>
      <c r="PA12" s="59">
        <f t="shared" si="220"/>
        <v>1</v>
      </c>
      <c r="PB12" s="18">
        <f t="shared" si="221"/>
        <v>4</v>
      </c>
      <c r="PC12" s="22">
        <f t="shared" si="222"/>
        <v>4</v>
      </c>
      <c r="PD12" s="26">
        <f t="shared" si="223"/>
        <v>1</v>
      </c>
      <c r="PE12" s="20">
        <v>0</v>
      </c>
      <c r="PF12" s="16"/>
      <c r="PG12" s="26">
        <f t="shared" si="224"/>
        <v>0</v>
      </c>
      <c r="PH12" s="16">
        <v>4</v>
      </c>
      <c r="PI12" s="16">
        <v>4</v>
      </c>
      <c r="PJ12" s="59">
        <f t="shared" si="225"/>
        <v>1</v>
      </c>
      <c r="PK12" s="18">
        <f t="shared" si="226"/>
        <v>4</v>
      </c>
      <c r="PL12" s="22">
        <f t="shared" si="227"/>
        <v>4</v>
      </c>
      <c r="PM12" s="26">
        <f t="shared" si="228"/>
        <v>1</v>
      </c>
      <c r="PN12" s="20">
        <v>0</v>
      </c>
      <c r="PO12" s="16"/>
      <c r="PP12" s="26">
        <f t="shared" si="229"/>
        <v>0</v>
      </c>
      <c r="PQ12" s="16">
        <v>4</v>
      </c>
      <c r="PR12" s="16">
        <v>4</v>
      </c>
      <c r="PS12" s="59">
        <f t="shared" si="230"/>
        <v>1</v>
      </c>
      <c r="PT12" s="18">
        <f t="shared" si="231"/>
        <v>4</v>
      </c>
      <c r="PU12" s="22">
        <f t="shared" si="232"/>
        <v>4</v>
      </c>
      <c r="PV12" s="26">
        <f t="shared" si="233"/>
        <v>1</v>
      </c>
      <c r="PW12" s="20">
        <v>0</v>
      </c>
      <c r="PX12" s="16"/>
      <c r="PY12" s="26">
        <f t="shared" si="234"/>
        <v>0</v>
      </c>
      <c r="PZ12" s="16">
        <v>4</v>
      </c>
      <c r="QA12" s="16">
        <v>4</v>
      </c>
      <c r="QB12" s="59">
        <f t="shared" si="235"/>
        <v>1</v>
      </c>
      <c r="QC12" s="18">
        <f t="shared" si="236"/>
        <v>5</v>
      </c>
      <c r="QD12" s="22">
        <f t="shared" si="237"/>
        <v>5</v>
      </c>
      <c r="QE12" s="26">
        <f t="shared" si="238"/>
        <v>1</v>
      </c>
      <c r="QF12" s="20">
        <v>2</v>
      </c>
      <c r="QG12" s="16">
        <v>2</v>
      </c>
      <c r="QH12" s="26">
        <f t="shared" si="239"/>
        <v>1</v>
      </c>
      <c r="QI12" s="16">
        <v>3</v>
      </c>
      <c r="QJ12" s="16">
        <v>3</v>
      </c>
      <c r="QK12" s="59">
        <f t="shared" si="240"/>
        <v>1</v>
      </c>
      <c r="QL12" s="18">
        <f t="shared" si="241"/>
        <v>6</v>
      </c>
      <c r="QM12" s="22">
        <f t="shared" si="242"/>
        <v>5</v>
      </c>
      <c r="QN12" s="26">
        <f t="shared" si="243"/>
        <v>0.83333333333333337</v>
      </c>
      <c r="QO12" s="20">
        <v>3</v>
      </c>
      <c r="QP12" s="16">
        <v>3</v>
      </c>
      <c r="QQ12" s="26">
        <f t="shared" si="244"/>
        <v>1</v>
      </c>
      <c r="QR12" s="16">
        <v>3</v>
      </c>
      <c r="QS12" s="16">
        <v>2</v>
      </c>
      <c r="QT12" s="59">
        <f t="shared" si="245"/>
        <v>0.66666666666666663</v>
      </c>
      <c r="QU12" s="18">
        <f t="shared" si="246"/>
        <v>7</v>
      </c>
      <c r="QV12" s="22">
        <f t="shared" si="247"/>
        <v>5</v>
      </c>
      <c r="QW12" s="26">
        <f t="shared" si="248"/>
        <v>0.7142857142857143</v>
      </c>
      <c r="QX12" s="20">
        <v>3</v>
      </c>
      <c r="QY12" s="16">
        <v>2</v>
      </c>
      <c r="QZ12" s="26">
        <f t="shared" si="249"/>
        <v>0.66666666666666663</v>
      </c>
      <c r="RA12" s="16">
        <v>4</v>
      </c>
      <c r="RB12" s="16">
        <v>3</v>
      </c>
      <c r="RC12" s="59">
        <f t="shared" si="250"/>
        <v>0.75</v>
      </c>
      <c r="RD12" s="18">
        <f t="shared" si="251"/>
        <v>6</v>
      </c>
      <c r="RE12" s="22">
        <f t="shared" si="252"/>
        <v>4</v>
      </c>
      <c r="RF12" s="26">
        <f t="shared" si="253"/>
        <v>0.66666666666666663</v>
      </c>
      <c r="RG12" s="20">
        <v>2</v>
      </c>
      <c r="RH12" s="16">
        <v>2</v>
      </c>
      <c r="RI12" s="26">
        <f t="shared" si="254"/>
        <v>1</v>
      </c>
      <c r="RJ12" s="16">
        <v>4</v>
      </c>
      <c r="RK12" s="16">
        <v>2</v>
      </c>
      <c r="RL12" s="59">
        <f t="shared" si="255"/>
        <v>0.5</v>
      </c>
      <c r="RM12" s="18">
        <f t="shared" si="256"/>
        <v>10</v>
      </c>
      <c r="RN12" s="22">
        <f t="shared" si="257"/>
        <v>9</v>
      </c>
      <c r="RO12" s="26">
        <f t="shared" si="258"/>
        <v>0.9</v>
      </c>
      <c r="RP12" s="20">
        <v>4</v>
      </c>
      <c r="RQ12" s="16">
        <v>4</v>
      </c>
      <c r="RR12" s="26">
        <f t="shared" si="259"/>
        <v>1</v>
      </c>
      <c r="RS12" s="16">
        <v>6</v>
      </c>
      <c r="RT12" s="16">
        <v>5</v>
      </c>
      <c r="RU12" s="59">
        <f t="shared" si="260"/>
        <v>0.83333333333333337</v>
      </c>
      <c r="RV12" s="18">
        <f t="shared" si="261"/>
        <v>9</v>
      </c>
      <c r="RW12" s="22">
        <f t="shared" si="262"/>
        <v>7</v>
      </c>
      <c r="RX12" s="26">
        <f t="shared" si="263"/>
        <v>0.77777777777777779</v>
      </c>
      <c r="RY12" s="20">
        <v>5</v>
      </c>
      <c r="RZ12" s="16">
        <v>3</v>
      </c>
      <c r="SA12" s="26">
        <f t="shared" si="264"/>
        <v>0.6</v>
      </c>
      <c r="SB12" s="16">
        <v>4</v>
      </c>
      <c r="SC12" s="16">
        <v>4</v>
      </c>
      <c r="SD12" s="59">
        <f t="shared" si="265"/>
        <v>1</v>
      </c>
      <c r="SE12" s="18">
        <f t="shared" si="266"/>
        <v>10</v>
      </c>
      <c r="SF12" s="22">
        <f t="shared" si="267"/>
        <v>9</v>
      </c>
      <c r="SG12" s="26">
        <f t="shared" si="268"/>
        <v>0.9</v>
      </c>
      <c r="SH12" s="20">
        <v>6</v>
      </c>
      <c r="SI12" s="16">
        <v>5</v>
      </c>
      <c r="SJ12" s="26">
        <f t="shared" si="269"/>
        <v>0.83333333333333337</v>
      </c>
      <c r="SK12" s="16">
        <v>4</v>
      </c>
      <c r="SL12" s="16">
        <v>4</v>
      </c>
      <c r="SM12" s="59">
        <f t="shared" si="270"/>
        <v>1</v>
      </c>
      <c r="SN12" s="18">
        <f t="shared" si="271"/>
        <v>11</v>
      </c>
      <c r="SO12" s="22">
        <f t="shared" si="272"/>
        <v>10</v>
      </c>
      <c r="SP12" s="26">
        <f t="shared" si="273"/>
        <v>0.90909090909090906</v>
      </c>
      <c r="SQ12" s="20">
        <v>6</v>
      </c>
      <c r="SR12" s="16">
        <v>5</v>
      </c>
      <c r="SS12" s="26">
        <f t="shared" si="274"/>
        <v>0.83333333333333337</v>
      </c>
      <c r="ST12" s="16">
        <v>5</v>
      </c>
      <c r="SU12" s="16">
        <v>5</v>
      </c>
      <c r="SV12" s="59">
        <f t="shared" si="275"/>
        <v>1</v>
      </c>
      <c r="SW12" s="18">
        <f t="shared" si="276"/>
        <v>11</v>
      </c>
      <c r="SX12" s="22">
        <f t="shared" si="277"/>
        <v>5</v>
      </c>
      <c r="SY12" s="26">
        <f t="shared" si="278"/>
        <v>0.45454545454545453</v>
      </c>
      <c r="SZ12" s="20">
        <v>6</v>
      </c>
      <c r="TA12" s="16">
        <v>5</v>
      </c>
      <c r="TB12" s="26">
        <f t="shared" si="279"/>
        <v>0.83333333333333337</v>
      </c>
      <c r="TC12" s="16">
        <v>5</v>
      </c>
      <c r="TD12" s="16"/>
      <c r="TE12" s="59">
        <f t="shared" si="280"/>
        <v>0</v>
      </c>
      <c r="TF12" s="18">
        <f t="shared" si="281"/>
        <v>15</v>
      </c>
      <c r="TG12" s="22">
        <f t="shared" si="282"/>
        <v>12</v>
      </c>
      <c r="TH12" s="26">
        <f t="shared" si="283"/>
        <v>0.8</v>
      </c>
      <c r="TI12" s="20">
        <v>6</v>
      </c>
      <c r="TJ12" s="16">
        <v>4</v>
      </c>
      <c r="TK12" s="26">
        <f t="shared" si="284"/>
        <v>0.66666666666666663</v>
      </c>
      <c r="TL12" s="16">
        <v>9</v>
      </c>
      <c r="TM12" s="16">
        <v>8</v>
      </c>
      <c r="TN12" s="26">
        <f t="shared" si="285"/>
        <v>0.88888888888888884</v>
      </c>
      <c r="TO12" s="18">
        <f t="shared" si="286"/>
        <v>21</v>
      </c>
      <c r="TP12" s="22">
        <f t="shared" si="287"/>
        <v>17</v>
      </c>
      <c r="TQ12" s="26">
        <f t="shared" si="288"/>
        <v>0.80952380952380953</v>
      </c>
      <c r="TR12" s="20">
        <v>6</v>
      </c>
      <c r="TS12" s="16">
        <v>4</v>
      </c>
      <c r="TT12" s="26">
        <f t="shared" si="289"/>
        <v>0.66666666666666663</v>
      </c>
      <c r="TU12" s="16">
        <v>15</v>
      </c>
      <c r="TV12" s="16">
        <v>13</v>
      </c>
      <c r="TW12" s="26">
        <f t="shared" si="290"/>
        <v>0.8666666666666667</v>
      </c>
      <c r="TX12" s="18">
        <f t="shared" si="291"/>
        <v>28</v>
      </c>
      <c r="TY12" s="22">
        <f t="shared" si="292"/>
        <v>26</v>
      </c>
      <c r="TZ12" s="26">
        <f t="shared" si="293"/>
        <v>0.9285714285714286</v>
      </c>
      <c r="UA12" s="20">
        <v>13</v>
      </c>
      <c r="UB12" s="16">
        <v>12</v>
      </c>
      <c r="UC12" s="26">
        <f t="shared" si="294"/>
        <v>0.92307692307692313</v>
      </c>
      <c r="UD12" s="16">
        <v>15</v>
      </c>
      <c r="UE12" s="16">
        <v>14</v>
      </c>
      <c r="UF12" s="26">
        <f t="shared" si="295"/>
        <v>0.93333333333333335</v>
      </c>
      <c r="UG12" s="18">
        <f t="shared" si="296"/>
        <v>38</v>
      </c>
      <c r="UH12" s="22">
        <f t="shared" si="297"/>
        <v>33</v>
      </c>
      <c r="UI12" s="26">
        <f t="shared" si="298"/>
        <v>0.86842105263157898</v>
      </c>
      <c r="UJ12" s="20">
        <v>21</v>
      </c>
      <c r="UK12" s="16">
        <v>20</v>
      </c>
      <c r="UL12" s="26">
        <f t="shared" si="299"/>
        <v>0.95238095238095233</v>
      </c>
      <c r="UM12" s="16">
        <v>17</v>
      </c>
      <c r="UN12" s="16">
        <v>13</v>
      </c>
      <c r="UO12" s="26">
        <f t="shared" si="300"/>
        <v>0.76470588235294112</v>
      </c>
      <c r="UP12" s="18">
        <f t="shared" si="301"/>
        <v>42</v>
      </c>
      <c r="UQ12" s="22">
        <f t="shared" si="302"/>
        <v>37</v>
      </c>
      <c r="UR12" s="26">
        <f t="shared" si="303"/>
        <v>0.88095238095238093</v>
      </c>
      <c r="US12" s="20">
        <v>26</v>
      </c>
      <c r="UT12" s="16">
        <v>25</v>
      </c>
      <c r="UU12" s="26">
        <f t="shared" si="304"/>
        <v>0.96153846153846156</v>
      </c>
      <c r="UV12" s="16">
        <v>16</v>
      </c>
      <c r="UW12" s="16">
        <v>12</v>
      </c>
      <c r="UX12" s="26">
        <f t="shared" si="305"/>
        <v>0.75</v>
      </c>
      <c r="UY12" s="18">
        <f t="shared" si="306"/>
        <v>38</v>
      </c>
      <c r="UZ12" s="22">
        <f t="shared" si="307"/>
        <v>35</v>
      </c>
      <c r="VA12" s="26">
        <f t="shared" si="308"/>
        <v>0.92105263157894735</v>
      </c>
      <c r="VB12" s="20">
        <v>24</v>
      </c>
      <c r="VC12" s="16">
        <v>21</v>
      </c>
      <c r="VD12" s="26">
        <f t="shared" si="309"/>
        <v>0.875</v>
      </c>
      <c r="VE12" s="16">
        <v>14</v>
      </c>
      <c r="VF12" s="16">
        <v>14</v>
      </c>
      <c r="VG12" s="26">
        <f t="shared" si="310"/>
        <v>1</v>
      </c>
      <c r="VH12" s="18">
        <f t="shared" si="311"/>
        <v>36</v>
      </c>
      <c r="VI12" s="22">
        <f t="shared" si="312"/>
        <v>31</v>
      </c>
      <c r="VJ12" s="26">
        <f t="shared" si="313"/>
        <v>0.86111111111111116</v>
      </c>
      <c r="VK12" s="20">
        <v>22</v>
      </c>
      <c r="VL12" s="16">
        <v>19</v>
      </c>
      <c r="VM12" s="26">
        <f t="shared" si="314"/>
        <v>0.86363636363636365</v>
      </c>
      <c r="VN12" s="16">
        <v>14</v>
      </c>
      <c r="VO12" s="16">
        <v>12</v>
      </c>
      <c r="VP12" s="59">
        <f t="shared" si="315"/>
        <v>0.8571428571428571</v>
      </c>
      <c r="VQ12" s="18">
        <f t="shared" si="316"/>
        <v>22</v>
      </c>
      <c r="VR12" s="22">
        <f t="shared" si="317"/>
        <v>6</v>
      </c>
      <c r="VS12" s="26">
        <f t="shared" si="318"/>
        <v>0.27272727272727271</v>
      </c>
      <c r="VT12" s="16">
        <v>8</v>
      </c>
      <c r="VU12" s="16">
        <v>6</v>
      </c>
      <c r="VV12" s="26">
        <f t="shared" si="319"/>
        <v>0.75</v>
      </c>
      <c r="VW12" s="16">
        <v>14</v>
      </c>
      <c r="VX12" s="16"/>
      <c r="VY12" s="59">
        <f t="shared" si="320"/>
        <v>0</v>
      </c>
      <c r="VZ12" s="18">
        <f t="shared" si="321"/>
        <v>36</v>
      </c>
      <c r="WA12" s="22">
        <f t="shared" si="322"/>
        <v>26</v>
      </c>
      <c r="WB12" s="26">
        <f t="shared" si="323"/>
        <v>0.72222222222222221</v>
      </c>
      <c r="WC12" s="16">
        <v>11</v>
      </c>
      <c r="WD12" s="16">
        <v>9</v>
      </c>
      <c r="WE12" s="26">
        <f t="shared" si="324"/>
        <v>0.81818181818181823</v>
      </c>
      <c r="WF12" s="16">
        <v>25</v>
      </c>
      <c r="WG12" s="16">
        <v>17</v>
      </c>
      <c r="WH12" s="59">
        <f t="shared" si="325"/>
        <v>0.68</v>
      </c>
      <c r="WI12" s="18">
        <f t="shared" si="326"/>
        <v>41</v>
      </c>
      <c r="WJ12" s="22">
        <f t="shared" si="327"/>
        <v>23</v>
      </c>
      <c r="WK12" s="26">
        <f t="shared" si="328"/>
        <v>0.56097560975609762</v>
      </c>
      <c r="WL12" s="16">
        <v>18</v>
      </c>
      <c r="WM12" s="16">
        <v>10</v>
      </c>
      <c r="WN12" s="26">
        <f t="shared" si="329"/>
        <v>0.55555555555555558</v>
      </c>
      <c r="WO12" s="16">
        <f>18+5</f>
        <v>23</v>
      </c>
      <c r="WP12" s="16">
        <f>8+5</f>
        <v>13</v>
      </c>
      <c r="WQ12" s="59">
        <f t="shared" si="330"/>
        <v>0.56521739130434778</v>
      </c>
      <c r="WR12" s="18">
        <f t="shared" si="331"/>
        <v>42</v>
      </c>
      <c r="WS12" s="22">
        <f t="shared" si="332"/>
        <v>33</v>
      </c>
      <c r="WT12" s="26">
        <f t="shared" si="333"/>
        <v>0.7857142857142857</v>
      </c>
      <c r="WU12" s="16">
        <v>14</v>
      </c>
      <c r="WV12" s="16">
        <v>10</v>
      </c>
      <c r="WW12" s="26">
        <f t="shared" si="334"/>
        <v>0.7142857142857143</v>
      </c>
      <c r="WX12" s="16">
        <v>28</v>
      </c>
      <c r="WY12" s="16">
        <v>23</v>
      </c>
      <c r="WZ12" s="26">
        <f t="shared" si="335"/>
        <v>0.8214285714285714</v>
      </c>
      <c r="XA12" s="18">
        <f t="shared" si="336"/>
        <v>37</v>
      </c>
      <c r="XB12" s="22">
        <f t="shared" si="337"/>
        <v>34</v>
      </c>
      <c r="XC12" s="26">
        <f t="shared" si="338"/>
        <v>0.91891891891891897</v>
      </c>
      <c r="XD12" s="16">
        <v>14</v>
      </c>
      <c r="XE12" s="16">
        <v>11</v>
      </c>
      <c r="XF12" s="26">
        <f t="shared" si="339"/>
        <v>0.7857142857142857</v>
      </c>
      <c r="XG12" s="16">
        <f>17+6</f>
        <v>23</v>
      </c>
      <c r="XH12" s="16">
        <f>17+6</f>
        <v>23</v>
      </c>
      <c r="XI12" s="26">
        <f t="shared" si="340"/>
        <v>1</v>
      </c>
      <c r="XJ12" s="18">
        <f t="shared" si="341"/>
        <v>51</v>
      </c>
      <c r="XK12" s="22">
        <f t="shared" si="342"/>
        <v>46</v>
      </c>
      <c r="XL12" s="26">
        <f t="shared" si="343"/>
        <v>0.90196078431372551</v>
      </c>
      <c r="XM12" s="16">
        <v>17</v>
      </c>
      <c r="XN12" s="16">
        <v>15</v>
      </c>
      <c r="XO12" s="26">
        <f t="shared" si="344"/>
        <v>0.88235294117647056</v>
      </c>
      <c r="XP12" s="16">
        <v>34</v>
      </c>
      <c r="XQ12" s="16">
        <v>31</v>
      </c>
      <c r="XR12" s="59">
        <f t="shared" si="345"/>
        <v>0.91176470588235292</v>
      </c>
      <c r="XS12" s="18">
        <f t="shared" si="346"/>
        <v>38</v>
      </c>
      <c r="XT12" s="22">
        <f t="shared" si="347"/>
        <v>34</v>
      </c>
      <c r="XU12" s="26">
        <f t="shared" si="348"/>
        <v>0.89473684210526316</v>
      </c>
      <c r="XV12" s="16">
        <v>10</v>
      </c>
      <c r="XW12" s="16">
        <v>10</v>
      </c>
      <c r="XX12" s="26">
        <f t="shared" si="349"/>
        <v>1</v>
      </c>
      <c r="XY12" s="16">
        <v>28</v>
      </c>
      <c r="XZ12" s="16">
        <v>24</v>
      </c>
      <c r="YA12" s="59">
        <f t="shared" si="350"/>
        <v>0.8571428571428571</v>
      </c>
      <c r="YB12" s="18">
        <f t="shared" si="351"/>
        <v>42</v>
      </c>
      <c r="YC12" s="22">
        <f t="shared" si="352"/>
        <v>37</v>
      </c>
      <c r="YD12" s="26">
        <f t="shared" si="353"/>
        <v>0.88095238095238093</v>
      </c>
      <c r="YE12" s="16">
        <v>10</v>
      </c>
      <c r="YF12" s="16">
        <v>7</v>
      </c>
      <c r="YG12" s="26">
        <f t="shared" si="354"/>
        <v>0.7</v>
      </c>
      <c r="YH12" s="16">
        <f>27+5</f>
        <v>32</v>
      </c>
      <c r="YI12" s="16">
        <v>30</v>
      </c>
      <c r="YJ12" s="59">
        <f t="shared" si="355"/>
        <v>0.9375</v>
      </c>
      <c r="YK12" s="18">
        <f t="shared" si="356"/>
        <v>39</v>
      </c>
      <c r="YL12" s="22">
        <f t="shared" si="357"/>
        <v>39</v>
      </c>
      <c r="YM12" s="26">
        <f t="shared" si="358"/>
        <v>1</v>
      </c>
      <c r="YN12" s="16">
        <v>8</v>
      </c>
      <c r="YO12" s="16">
        <v>8</v>
      </c>
      <c r="YP12" s="97">
        <f t="shared" si="359"/>
        <v>1</v>
      </c>
      <c r="YQ12" s="20">
        <f>26+5</f>
        <v>31</v>
      </c>
      <c r="YR12" s="16">
        <f>26+5</f>
        <v>31</v>
      </c>
      <c r="YS12" s="26">
        <f t="shared" si="360"/>
        <v>1</v>
      </c>
      <c r="YT12" s="18">
        <f t="shared" si="361"/>
        <v>57</v>
      </c>
      <c r="YU12" s="22">
        <f t="shared" si="362"/>
        <v>49</v>
      </c>
      <c r="YV12" s="26">
        <f t="shared" si="363"/>
        <v>0.85964912280701755</v>
      </c>
      <c r="YW12" s="16">
        <v>30</v>
      </c>
      <c r="YX12" s="16">
        <v>26</v>
      </c>
      <c r="YY12" s="26">
        <f t="shared" si="364"/>
        <v>0.8666666666666667</v>
      </c>
      <c r="YZ12" s="16">
        <v>27</v>
      </c>
      <c r="ZA12" s="16">
        <v>23</v>
      </c>
      <c r="ZB12" s="26">
        <f t="shared" si="365"/>
        <v>0.85185185185185186</v>
      </c>
      <c r="ZC12" s="18">
        <f t="shared" si="366"/>
        <v>60</v>
      </c>
      <c r="ZD12" s="22">
        <f t="shared" si="367"/>
        <v>52</v>
      </c>
      <c r="ZE12" s="26">
        <f t="shared" si="368"/>
        <v>0.8666666666666667</v>
      </c>
      <c r="ZF12" s="16">
        <v>28</v>
      </c>
      <c r="ZG12" s="16">
        <f>19+4</f>
        <v>23</v>
      </c>
      <c r="ZH12" s="26">
        <f t="shared" si="369"/>
        <v>0.8214285714285714</v>
      </c>
      <c r="ZI12" s="16">
        <v>32</v>
      </c>
      <c r="ZJ12" s="16">
        <v>29</v>
      </c>
      <c r="ZK12" s="59">
        <f t="shared" si="370"/>
        <v>0.90625</v>
      </c>
      <c r="ZL12" s="18">
        <f t="shared" si="371"/>
        <v>60</v>
      </c>
      <c r="ZM12" s="22">
        <f t="shared" si="372"/>
        <v>56</v>
      </c>
      <c r="ZN12" s="26">
        <f t="shared" si="373"/>
        <v>0.93333333333333335</v>
      </c>
      <c r="ZO12" s="16">
        <v>22</v>
      </c>
      <c r="ZP12" s="16">
        <v>21</v>
      </c>
      <c r="ZQ12" s="26">
        <f t="shared" si="374"/>
        <v>0.95454545454545459</v>
      </c>
      <c r="ZR12" s="16">
        <v>38</v>
      </c>
      <c r="ZS12" s="16">
        <v>35</v>
      </c>
      <c r="ZT12" s="59">
        <f t="shared" si="375"/>
        <v>0.92105263157894735</v>
      </c>
      <c r="ZU12" s="18">
        <f t="shared" si="376"/>
        <v>74</v>
      </c>
      <c r="ZV12" s="22">
        <f t="shared" si="377"/>
        <v>69</v>
      </c>
      <c r="ZW12" s="26">
        <f t="shared" si="378"/>
        <v>0.93243243243243246</v>
      </c>
      <c r="ZX12" s="16">
        <v>27</v>
      </c>
      <c r="ZY12" s="16">
        <v>26</v>
      </c>
      <c r="ZZ12" s="26">
        <f t="shared" si="379"/>
        <v>0.96296296296296291</v>
      </c>
      <c r="AAA12" s="16">
        <v>47</v>
      </c>
      <c r="AAB12" s="16">
        <v>43</v>
      </c>
      <c r="AAC12" s="59">
        <f t="shared" si="380"/>
        <v>0.91489361702127658</v>
      </c>
      <c r="AAD12" s="18">
        <f t="shared" si="381"/>
        <v>84</v>
      </c>
      <c r="AAE12" s="22">
        <f t="shared" si="382"/>
        <v>36</v>
      </c>
      <c r="AAF12" s="26">
        <f t="shared" si="383"/>
        <v>0.42857142857142855</v>
      </c>
      <c r="AAG12" s="16">
        <v>37</v>
      </c>
      <c r="AAH12" s="16">
        <v>36</v>
      </c>
      <c r="AAI12" s="26">
        <f t="shared" si="384"/>
        <v>0.97297297297297303</v>
      </c>
      <c r="AAJ12" s="16">
        <v>47</v>
      </c>
      <c r="AAK12" s="16"/>
      <c r="AAL12" s="59">
        <f t="shared" si="385"/>
        <v>0</v>
      </c>
      <c r="AAM12" s="18">
        <f t="shared" si="386"/>
        <v>75</v>
      </c>
      <c r="AAN12" s="22">
        <f t="shared" si="387"/>
        <v>65</v>
      </c>
      <c r="AAO12" s="26">
        <f t="shared" si="388"/>
        <v>0.8666666666666667</v>
      </c>
      <c r="AAP12" s="16">
        <v>32</v>
      </c>
      <c r="AAQ12" s="16">
        <v>25</v>
      </c>
      <c r="AAR12" s="26">
        <f t="shared" si="389"/>
        <v>0.78125</v>
      </c>
      <c r="AAS12" s="16">
        <v>43</v>
      </c>
      <c r="AAT12" s="16">
        <v>40</v>
      </c>
      <c r="AAU12" s="59">
        <f t="shared" si="390"/>
        <v>0.93023255813953487</v>
      </c>
      <c r="AAV12" s="18">
        <f t="shared" si="391"/>
        <v>82</v>
      </c>
      <c r="AAW12" s="22">
        <f t="shared" si="392"/>
        <v>76</v>
      </c>
      <c r="AAX12" s="26">
        <f t="shared" si="393"/>
        <v>0.92682926829268297</v>
      </c>
      <c r="AAY12" s="16">
        <f>38+13</f>
        <v>51</v>
      </c>
      <c r="AAZ12" s="16">
        <f>33+13</f>
        <v>46</v>
      </c>
      <c r="ABA12" s="26">
        <f t="shared" si="394"/>
        <v>0.90196078431372551</v>
      </c>
      <c r="ABB12" s="16">
        <v>31</v>
      </c>
      <c r="ABC12" s="16">
        <v>30</v>
      </c>
      <c r="ABD12" s="26">
        <f t="shared" si="395"/>
        <v>0.967741935483871</v>
      </c>
      <c r="ABE12" s="18">
        <f t="shared" si="396"/>
        <v>106</v>
      </c>
      <c r="ABF12" s="22">
        <f t="shared" si="397"/>
        <v>100</v>
      </c>
      <c r="ABG12" s="26">
        <f t="shared" si="398"/>
        <v>0.94339622641509435</v>
      </c>
      <c r="ABH12" s="16">
        <f>38+9</f>
        <v>47</v>
      </c>
      <c r="ABI12" s="16">
        <f>33+9</f>
        <v>42</v>
      </c>
      <c r="ABJ12" s="26">
        <f t="shared" si="399"/>
        <v>0.8936170212765957</v>
      </c>
      <c r="ABK12" s="16">
        <f>46+13</f>
        <v>59</v>
      </c>
      <c r="ABL12" s="16">
        <f>45+13</f>
        <v>58</v>
      </c>
      <c r="ABM12" s="26">
        <f t="shared" si="400"/>
        <v>0.98305084745762716</v>
      </c>
      <c r="ABN12" s="18">
        <f t="shared" si="401"/>
        <v>118</v>
      </c>
      <c r="ABO12" s="22">
        <f t="shared" si="402"/>
        <v>65</v>
      </c>
      <c r="ABP12" s="26">
        <f t="shared" si="403"/>
        <v>0.55084745762711862</v>
      </c>
      <c r="ABQ12" s="16">
        <f>62+9</f>
        <v>71</v>
      </c>
      <c r="ABR12" s="16">
        <f>56+9</f>
        <v>65</v>
      </c>
      <c r="ABS12" s="26">
        <f t="shared" si="404"/>
        <v>0.91549295774647887</v>
      </c>
      <c r="ABT12" s="16">
        <v>47</v>
      </c>
      <c r="ABU12" s="16"/>
      <c r="ABV12" s="59">
        <f t="shared" si="405"/>
        <v>0</v>
      </c>
      <c r="ABW12" s="18">
        <f t="shared" si="406"/>
        <v>126</v>
      </c>
      <c r="ABX12" s="22">
        <f t="shared" si="407"/>
        <v>113</v>
      </c>
      <c r="ABY12" s="26">
        <f t="shared" si="408"/>
        <v>0.89682539682539686</v>
      </c>
      <c r="ABZ12" s="16">
        <f>62+9</f>
        <v>71</v>
      </c>
      <c r="ACA12" s="16">
        <f>56+9</f>
        <v>65</v>
      </c>
      <c r="ACB12" s="26">
        <f t="shared" si="409"/>
        <v>0.91549295774647887</v>
      </c>
      <c r="ACC12" s="16">
        <v>55</v>
      </c>
      <c r="ACD12" s="16">
        <v>48</v>
      </c>
      <c r="ACE12" s="59">
        <f t="shared" si="410"/>
        <v>0.87272727272727268</v>
      </c>
      <c r="ACF12" s="18">
        <f t="shared" si="411"/>
        <v>152</v>
      </c>
      <c r="ACG12" s="22">
        <f t="shared" si="412"/>
        <v>138</v>
      </c>
      <c r="ACH12" s="26">
        <f t="shared" si="413"/>
        <v>0.90789473684210531</v>
      </c>
      <c r="ACI12" s="16">
        <v>82</v>
      </c>
      <c r="ACJ12" s="16">
        <v>75</v>
      </c>
      <c r="ACK12" s="26">
        <f t="shared" si="414"/>
        <v>0.91463414634146345</v>
      </c>
      <c r="ACL12" s="16">
        <f>54+16</f>
        <v>70</v>
      </c>
      <c r="ACM12" s="16">
        <f>47+16</f>
        <v>63</v>
      </c>
      <c r="ACN12" s="59">
        <f t="shared" si="415"/>
        <v>0.9</v>
      </c>
      <c r="ACO12" s="18">
        <f t="shared" si="416"/>
        <v>158</v>
      </c>
      <c r="ACP12" s="22">
        <f t="shared" si="417"/>
        <v>149</v>
      </c>
      <c r="ACQ12" s="26">
        <f t="shared" si="418"/>
        <v>0.94303797468354433</v>
      </c>
      <c r="ACR12" s="16">
        <v>86</v>
      </c>
      <c r="ACS12" s="16">
        <f>68+16</f>
        <v>84</v>
      </c>
      <c r="ACT12" s="26">
        <f t="shared" si="419"/>
        <v>0.97674418604651159</v>
      </c>
      <c r="ACU12" s="16">
        <v>72</v>
      </c>
      <c r="ACV12" s="16">
        <v>65</v>
      </c>
      <c r="ACW12" s="59">
        <f t="shared" si="420"/>
        <v>0.90277777777777779</v>
      </c>
      <c r="ACX12" s="18">
        <f t="shared" si="421"/>
        <v>160</v>
      </c>
      <c r="ACY12" s="22">
        <f t="shared" si="422"/>
        <v>148</v>
      </c>
      <c r="ACZ12" s="26">
        <f t="shared" si="423"/>
        <v>0.92500000000000004</v>
      </c>
      <c r="ADA12" s="16">
        <v>79</v>
      </c>
      <c r="ADB12" s="16">
        <v>72</v>
      </c>
      <c r="ADC12" s="26">
        <f t="shared" si="424"/>
        <v>0.91139240506329111</v>
      </c>
      <c r="ADD12" s="16">
        <v>81</v>
      </c>
      <c r="ADE12" s="16">
        <v>76</v>
      </c>
      <c r="ADF12" s="59">
        <f t="shared" si="425"/>
        <v>0.93827160493827155</v>
      </c>
      <c r="ADG12" s="18">
        <f t="shared" si="426"/>
        <v>165</v>
      </c>
      <c r="ADH12" s="22">
        <f t="shared" si="427"/>
        <v>148</v>
      </c>
      <c r="ADI12" s="26">
        <f t="shared" si="428"/>
        <v>0.89696969696969697</v>
      </c>
      <c r="ADJ12" s="16">
        <f>73+6</f>
        <v>79</v>
      </c>
      <c r="ADK12" s="16">
        <v>70</v>
      </c>
      <c r="ADL12" s="26">
        <f t="shared" si="429"/>
        <v>0.88607594936708856</v>
      </c>
      <c r="ADM12" s="16">
        <f>62+24</f>
        <v>86</v>
      </c>
      <c r="ADN12" s="16">
        <f>54+24</f>
        <v>78</v>
      </c>
      <c r="ADO12" s="59">
        <f t="shared" si="430"/>
        <v>0.90697674418604646</v>
      </c>
      <c r="ADP12" s="18">
        <f t="shared" si="431"/>
        <v>178</v>
      </c>
      <c r="ADQ12" s="22">
        <f t="shared" si="432"/>
        <v>159</v>
      </c>
      <c r="ADR12" s="26">
        <f t="shared" si="433"/>
        <v>0.8932584269662921</v>
      </c>
      <c r="ADS12" s="16">
        <f>72+24</f>
        <v>96</v>
      </c>
      <c r="ADT12" s="16">
        <f>65+24</f>
        <v>89</v>
      </c>
      <c r="ADU12" s="26">
        <f t="shared" si="434"/>
        <v>0.92708333333333337</v>
      </c>
      <c r="ADV12" s="16">
        <f>58+24</f>
        <v>82</v>
      </c>
      <c r="ADW12" s="16">
        <f>46+24</f>
        <v>70</v>
      </c>
      <c r="ADX12" s="59">
        <f t="shared" si="435"/>
        <v>0.85365853658536583</v>
      </c>
      <c r="ADY12" s="18">
        <f t="shared" si="436"/>
        <v>177</v>
      </c>
      <c r="ADZ12" s="22">
        <f t="shared" si="437"/>
        <v>162</v>
      </c>
      <c r="AEA12" s="26">
        <f t="shared" si="438"/>
        <v>0.9152542372881356</v>
      </c>
      <c r="AEB12" s="16">
        <f>71+24</f>
        <v>95</v>
      </c>
      <c r="AEC12" s="16">
        <f>63+24</f>
        <v>87</v>
      </c>
      <c r="AED12" s="26">
        <f t="shared" si="439"/>
        <v>0.91578947368421049</v>
      </c>
      <c r="AEE12" s="16">
        <f>55+27</f>
        <v>82</v>
      </c>
      <c r="AEF12" s="16">
        <v>75</v>
      </c>
      <c r="AEG12" s="59">
        <f t="shared" si="440"/>
        <v>0.91463414634146345</v>
      </c>
      <c r="AEH12" s="18">
        <f t="shared" si="441"/>
        <v>165</v>
      </c>
      <c r="AEI12" s="22">
        <f t="shared" si="442"/>
        <v>148</v>
      </c>
      <c r="AEJ12" s="26">
        <f t="shared" si="443"/>
        <v>0.89696969696969697</v>
      </c>
      <c r="AEK12" s="16">
        <f>72+11</f>
        <v>83</v>
      </c>
      <c r="AEL12" s="16">
        <v>75</v>
      </c>
      <c r="AEM12" s="26">
        <f t="shared" si="444"/>
        <v>0.90361445783132532</v>
      </c>
      <c r="AEN12" s="16">
        <f>55+27</f>
        <v>82</v>
      </c>
      <c r="AEO12" s="16">
        <f>46+27</f>
        <v>73</v>
      </c>
      <c r="AEP12" s="59">
        <f t="shared" si="445"/>
        <v>0.8902439024390244</v>
      </c>
      <c r="AEQ12" s="18">
        <f t="shared" si="446"/>
        <v>177</v>
      </c>
      <c r="AER12" s="22">
        <f t="shared" si="447"/>
        <v>129</v>
      </c>
      <c r="AES12" s="26">
        <f t="shared" si="448"/>
        <v>0.72881355932203384</v>
      </c>
      <c r="AET12" s="16">
        <f>82+9</f>
        <v>91</v>
      </c>
      <c r="AEU12" s="16">
        <f>47+9</f>
        <v>56</v>
      </c>
      <c r="AEV12" s="26">
        <f t="shared" si="449"/>
        <v>0.61538461538461542</v>
      </c>
      <c r="AEW12" s="16">
        <f>59+27</f>
        <v>86</v>
      </c>
      <c r="AEX12" s="16">
        <f>46+27</f>
        <v>73</v>
      </c>
      <c r="AEY12" s="26">
        <f t="shared" si="450"/>
        <v>0.84883720930232553</v>
      </c>
      <c r="AEZ12" s="18">
        <f t="shared" si="451"/>
        <v>205</v>
      </c>
      <c r="AFA12" s="22">
        <f t="shared" si="452"/>
        <v>186</v>
      </c>
      <c r="AFB12" s="26">
        <f t="shared" si="453"/>
        <v>0.90731707317073174</v>
      </c>
      <c r="AFC12" s="16">
        <f>68+27</f>
        <v>95</v>
      </c>
      <c r="AFD12" s="16">
        <f>54+27</f>
        <v>81</v>
      </c>
      <c r="AFE12" s="26">
        <f t="shared" si="454"/>
        <v>0.85263157894736841</v>
      </c>
      <c r="AFF12" s="16">
        <f>82+28</f>
        <v>110</v>
      </c>
      <c r="AFG12" s="16">
        <f>77+28</f>
        <v>105</v>
      </c>
      <c r="AFH12" s="59">
        <f t="shared" si="455"/>
        <v>0.95454545454545459</v>
      </c>
      <c r="AFI12" s="18">
        <f t="shared" si="456"/>
        <v>161</v>
      </c>
      <c r="AFJ12" s="22">
        <f t="shared" si="457"/>
        <v>72</v>
      </c>
      <c r="AFK12" s="26">
        <f t="shared" si="458"/>
        <v>0.44720496894409939</v>
      </c>
      <c r="AFL12" s="16">
        <f>66+9</f>
        <v>75</v>
      </c>
      <c r="AFM12" s="16">
        <f>63+9</f>
        <v>72</v>
      </c>
      <c r="AFN12" s="26">
        <f t="shared" si="459"/>
        <v>0.96</v>
      </c>
      <c r="AFO12" s="16">
        <f>59+27</f>
        <v>86</v>
      </c>
      <c r="AFP12" s="16"/>
      <c r="AFQ12" s="59">
        <f t="shared" si="460"/>
        <v>0</v>
      </c>
      <c r="AFR12" s="18">
        <f t="shared" si="461"/>
        <v>172</v>
      </c>
      <c r="AFS12" s="22">
        <f t="shared" si="462"/>
        <v>158</v>
      </c>
      <c r="AFT12" s="26">
        <f t="shared" si="463"/>
        <v>0.91860465116279066</v>
      </c>
      <c r="AFU12" s="16">
        <f>66+9</f>
        <v>75</v>
      </c>
      <c r="AFV12" s="16">
        <f>63+9</f>
        <v>72</v>
      </c>
      <c r="AFW12" s="26">
        <f t="shared" si="464"/>
        <v>0.96</v>
      </c>
      <c r="AFX12" s="16">
        <f>78+19</f>
        <v>97</v>
      </c>
      <c r="AFY12" s="16">
        <f>67+19</f>
        <v>86</v>
      </c>
      <c r="AFZ12" s="59">
        <f t="shared" si="465"/>
        <v>0.88659793814432986</v>
      </c>
      <c r="AGA12" s="18">
        <f t="shared" si="466"/>
        <v>176</v>
      </c>
      <c r="AGB12" s="22">
        <f t="shared" si="467"/>
        <v>165</v>
      </c>
      <c r="AGC12" s="26">
        <f t="shared" si="468"/>
        <v>0.9375</v>
      </c>
      <c r="AGD12" s="16">
        <f>63+24</f>
        <v>87</v>
      </c>
      <c r="AGE12" s="16">
        <v>84</v>
      </c>
      <c r="AGF12" s="26">
        <f t="shared" si="469"/>
        <v>0.96551724137931039</v>
      </c>
      <c r="AGG12" s="16">
        <f>72+17</f>
        <v>89</v>
      </c>
      <c r="AGH12" s="16">
        <f>64+17</f>
        <v>81</v>
      </c>
      <c r="AGI12" s="59">
        <f t="shared" si="470"/>
        <v>0.9101123595505618</v>
      </c>
      <c r="AGJ12" s="18">
        <f t="shared" si="471"/>
        <v>113</v>
      </c>
      <c r="AGK12" s="22">
        <f t="shared" si="472"/>
        <v>155</v>
      </c>
      <c r="AGL12" s="26">
        <f t="shared" si="473"/>
        <v>1.3716814159292035</v>
      </c>
      <c r="AGM12" s="16">
        <f>65+24</f>
        <v>89</v>
      </c>
      <c r="AGN12" s="16">
        <f>47+24</f>
        <v>71</v>
      </c>
      <c r="AGO12" s="26">
        <f t="shared" si="474"/>
        <v>0.797752808988764</v>
      </c>
      <c r="AGP12" s="16">
        <f>5+19</f>
        <v>24</v>
      </c>
      <c r="AGQ12" s="16">
        <f>65+19</f>
        <v>84</v>
      </c>
      <c r="AGR12" s="59">
        <f t="shared" si="475"/>
        <v>3.5</v>
      </c>
      <c r="AGS12" s="18">
        <f t="shared" si="476"/>
        <v>203</v>
      </c>
      <c r="AGT12" s="22">
        <f t="shared" si="477"/>
        <v>164</v>
      </c>
      <c r="AGU12" s="26">
        <f t="shared" si="478"/>
        <v>0.80788177339901479</v>
      </c>
      <c r="AGV12" s="16">
        <f>60+23</f>
        <v>83</v>
      </c>
      <c r="AGW12" s="16">
        <f>39+23</f>
        <v>62</v>
      </c>
      <c r="AGX12" s="26">
        <f t="shared" si="479"/>
        <v>0.74698795180722888</v>
      </c>
      <c r="AGY12" s="16">
        <f>76+44</f>
        <v>120</v>
      </c>
      <c r="AGZ12" s="16">
        <v>102</v>
      </c>
      <c r="AHA12" s="59">
        <f t="shared" si="480"/>
        <v>0.85</v>
      </c>
      <c r="AHB12" s="18">
        <f t="shared" si="481"/>
        <v>191</v>
      </c>
      <c r="AHC12" s="22">
        <f t="shared" si="482"/>
        <v>172</v>
      </c>
      <c r="AHD12" s="26">
        <f t="shared" si="483"/>
        <v>0.90052356020942403</v>
      </c>
      <c r="AHE12" s="16">
        <f>63+22</f>
        <v>85</v>
      </c>
      <c r="AHF12" s="16">
        <v>80</v>
      </c>
      <c r="AHG12" s="26">
        <f t="shared" si="484"/>
        <v>0.94117647058823528</v>
      </c>
      <c r="AHH12" s="16">
        <f>84+22</f>
        <v>106</v>
      </c>
      <c r="AHI12" s="16">
        <v>92</v>
      </c>
      <c r="AHJ12" s="59">
        <f t="shared" si="485"/>
        <v>0.86792452830188682</v>
      </c>
      <c r="AHK12" s="18">
        <f t="shared" si="486"/>
        <v>199</v>
      </c>
      <c r="AHL12" s="22">
        <f t="shared" si="487"/>
        <v>190</v>
      </c>
      <c r="AHM12" s="26">
        <f t="shared" si="488"/>
        <v>0.95477386934673369</v>
      </c>
      <c r="AHN12" s="16">
        <f>67+22</f>
        <v>89</v>
      </c>
      <c r="AHO12" s="16">
        <f>62+22</f>
        <v>84</v>
      </c>
      <c r="AHP12" s="26">
        <f t="shared" si="489"/>
        <v>0.9438202247191011</v>
      </c>
      <c r="AHQ12" s="16">
        <f>69+41</f>
        <v>110</v>
      </c>
      <c r="AHR12" s="16">
        <f>65+41</f>
        <v>106</v>
      </c>
      <c r="AHS12" s="59">
        <f t="shared" si="490"/>
        <v>0.96363636363636362</v>
      </c>
      <c r="AHT12" s="18">
        <f t="shared" si="491"/>
        <v>188</v>
      </c>
      <c r="AHU12" s="22">
        <f t="shared" si="492"/>
        <v>170</v>
      </c>
      <c r="AHV12" s="26">
        <f t="shared" si="493"/>
        <v>0.9042553191489362</v>
      </c>
      <c r="AHW12" s="16">
        <f>69+22</f>
        <v>91</v>
      </c>
      <c r="AHX12" s="16">
        <f>59+22</f>
        <v>81</v>
      </c>
      <c r="AHY12" s="26">
        <f t="shared" si="494"/>
        <v>0.89010989010989006</v>
      </c>
      <c r="AHZ12" s="16">
        <f>68+29</f>
        <v>97</v>
      </c>
      <c r="AIA12" s="16">
        <v>89</v>
      </c>
      <c r="AIB12" s="59">
        <f t="shared" si="495"/>
        <v>0.91752577319587625</v>
      </c>
      <c r="AIC12" s="18">
        <f t="shared" si="496"/>
        <v>181</v>
      </c>
      <c r="AID12" s="22">
        <f t="shared" si="497"/>
        <v>167</v>
      </c>
      <c r="AIE12" s="26">
        <f t="shared" si="498"/>
        <v>0.92265193370165743</v>
      </c>
      <c r="AIF12" s="16">
        <f>66+21</f>
        <v>87</v>
      </c>
      <c r="AIG12" s="16">
        <v>82</v>
      </c>
      <c r="AIH12" s="26">
        <f t="shared" si="499"/>
        <v>0.94252873563218387</v>
      </c>
      <c r="AII12" s="16">
        <f>66+28</f>
        <v>94</v>
      </c>
      <c r="AIJ12" s="16">
        <v>85</v>
      </c>
      <c r="AIK12" s="59">
        <f t="shared" si="500"/>
        <v>0.9042553191489362</v>
      </c>
      <c r="AIL12" s="18">
        <f t="shared" si="501"/>
        <v>247</v>
      </c>
      <c r="AIM12" s="22">
        <f t="shared" si="502"/>
        <v>225</v>
      </c>
      <c r="AIN12" s="26">
        <f t="shared" si="503"/>
        <v>0.91093117408906887</v>
      </c>
      <c r="AIO12" s="16">
        <f>66+23</f>
        <v>89</v>
      </c>
      <c r="AIP12" s="16">
        <v>83</v>
      </c>
      <c r="AIQ12" s="26">
        <f t="shared" si="504"/>
        <v>0.93258426966292129</v>
      </c>
      <c r="AIR12" s="16">
        <v>158</v>
      </c>
      <c r="AIS12" s="16">
        <v>142</v>
      </c>
      <c r="AIT12" s="59">
        <f t="shared" si="505"/>
        <v>0.89873417721518989</v>
      </c>
      <c r="AIU12" s="18">
        <f t="shared" si="506"/>
        <v>178</v>
      </c>
      <c r="AIV12" s="22">
        <f t="shared" si="507"/>
        <v>159</v>
      </c>
      <c r="AIW12" s="26">
        <f t="shared" si="508"/>
        <v>0.8932584269662921</v>
      </c>
      <c r="AIX12" s="16">
        <v>89</v>
      </c>
      <c r="AIY12" s="16">
        <v>80</v>
      </c>
      <c r="AIZ12" s="26">
        <f t="shared" si="509"/>
        <v>0.898876404494382</v>
      </c>
      <c r="AJA12" s="16">
        <v>89</v>
      </c>
      <c r="AJB12" s="16">
        <v>79</v>
      </c>
      <c r="AJC12" s="26">
        <f t="shared" si="510"/>
        <v>0.88764044943820219</v>
      </c>
      <c r="AJD12" s="18">
        <f t="shared" si="511"/>
        <v>182</v>
      </c>
      <c r="AJE12" s="22">
        <f t="shared" si="512"/>
        <v>172</v>
      </c>
      <c r="AJF12" s="26">
        <f t="shared" si="513"/>
        <v>0.94505494505494503</v>
      </c>
      <c r="AJG12" s="16">
        <v>87</v>
      </c>
      <c r="AJH12" s="16">
        <v>81</v>
      </c>
      <c r="AJI12" s="26">
        <f t="shared" si="514"/>
        <v>0.93103448275862066</v>
      </c>
      <c r="AJJ12" s="16">
        <v>95</v>
      </c>
      <c r="AJK12" s="16">
        <v>91</v>
      </c>
      <c r="AJL12" s="59">
        <f t="shared" si="515"/>
        <v>0.95789473684210524</v>
      </c>
      <c r="AJM12" s="18">
        <f t="shared" si="516"/>
        <v>179</v>
      </c>
      <c r="AJN12" s="22">
        <f t="shared" si="517"/>
        <v>170</v>
      </c>
      <c r="AJO12" s="26">
        <f t="shared" si="518"/>
        <v>0.94972067039106145</v>
      </c>
      <c r="AJP12" s="16">
        <v>82</v>
      </c>
      <c r="AJQ12" s="16">
        <v>79</v>
      </c>
      <c r="AJR12" s="26">
        <f t="shared" si="519"/>
        <v>0.96341463414634143</v>
      </c>
      <c r="AJS12" s="16">
        <v>97</v>
      </c>
      <c r="AJT12" s="16">
        <v>91</v>
      </c>
      <c r="AJU12" s="59">
        <f t="shared" si="520"/>
        <v>0.93814432989690721</v>
      </c>
      <c r="AJV12" s="18">
        <f t="shared" si="521"/>
        <v>181</v>
      </c>
      <c r="AJW12" s="22">
        <f t="shared" si="522"/>
        <v>166</v>
      </c>
      <c r="AJX12" s="26">
        <f t="shared" si="523"/>
        <v>0.91712707182320441</v>
      </c>
      <c r="AJY12" s="16">
        <v>89</v>
      </c>
      <c r="AJZ12" s="16">
        <v>87</v>
      </c>
      <c r="AKA12" s="26">
        <f t="shared" si="524"/>
        <v>0.97752808988764039</v>
      </c>
      <c r="AKB12" s="16">
        <v>92</v>
      </c>
      <c r="AKC12" s="16">
        <v>79</v>
      </c>
      <c r="AKD12" s="59">
        <f t="shared" si="525"/>
        <v>0.85869565217391308</v>
      </c>
      <c r="AKE12" s="18">
        <f t="shared" si="526"/>
        <v>182</v>
      </c>
      <c r="AKF12" s="22">
        <f t="shared" si="527"/>
        <v>173</v>
      </c>
      <c r="AKG12" s="26">
        <f t="shared" si="528"/>
        <v>0.9505494505494505</v>
      </c>
      <c r="AKH12" s="16">
        <v>89</v>
      </c>
      <c r="AKI12" s="16">
        <v>82</v>
      </c>
      <c r="AKJ12" s="26">
        <f t="shared" si="529"/>
        <v>0.9213483146067416</v>
      </c>
      <c r="AKK12" s="16">
        <v>93</v>
      </c>
      <c r="AKL12" s="16">
        <v>91</v>
      </c>
      <c r="AKM12" s="59">
        <f t="shared" si="530"/>
        <v>0.978494623655914</v>
      </c>
      <c r="AKN12" s="18">
        <f t="shared" si="531"/>
        <v>184</v>
      </c>
      <c r="AKO12" s="22">
        <f t="shared" si="532"/>
        <v>173</v>
      </c>
      <c r="AKP12" s="26">
        <f t="shared" si="533"/>
        <v>0.94021739130434778</v>
      </c>
      <c r="AKQ12" s="16">
        <v>89</v>
      </c>
      <c r="AKR12" s="16">
        <v>82</v>
      </c>
      <c r="AKS12" s="26">
        <f t="shared" si="534"/>
        <v>0.9213483146067416</v>
      </c>
      <c r="AKT12" s="16">
        <v>95</v>
      </c>
      <c r="AKU12" s="16">
        <v>91</v>
      </c>
      <c r="AKV12" s="59">
        <f t="shared" si="535"/>
        <v>0.95789473684210524</v>
      </c>
      <c r="AKW12" s="18">
        <f t="shared" si="536"/>
        <v>172</v>
      </c>
      <c r="AKX12" s="22">
        <f t="shared" si="537"/>
        <v>160</v>
      </c>
      <c r="AKY12" s="26">
        <f t="shared" si="538"/>
        <v>0.93023255813953487</v>
      </c>
      <c r="AKZ12" s="16">
        <v>85</v>
      </c>
      <c r="ALA12" s="16">
        <v>80</v>
      </c>
      <c r="ALB12" s="26">
        <f t="shared" si="539"/>
        <v>0.94117647058823528</v>
      </c>
      <c r="ALC12" s="16">
        <v>87</v>
      </c>
      <c r="ALD12" s="16">
        <v>80</v>
      </c>
      <c r="ALE12" s="59">
        <f t="shared" si="540"/>
        <v>0.91954022988505746</v>
      </c>
      <c r="ALF12" s="18">
        <f t="shared" si="541"/>
        <v>159</v>
      </c>
      <c r="ALG12" s="22">
        <f t="shared" si="542"/>
        <v>150</v>
      </c>
      <c r="ALH12" s="26">
        <f t="shared" si="543"/>
        <v>0.94339622641509435</v>
      </c>
      <c r="ALI12" s="16">
        <v>80</v>
      </c>
      <c r="ALJ12" s="16">
        <v>74</v>
      </c>
      <c r="ALK12" s="26">
        <f t="shared" si="544"/>
        <v>0.92500000000000004</v>
      </c>
      <c r="ALL12" s="16">
        <v>79</v>
      </c>
      <c r="ALM12" s="16">
        <v>76</v>
      </c>
      <c r="ALN12" s="59">
        <f t="shared" si="545"/>
        <v>0.96202531645569622</v>
      </c>
      <c r="ALO12" s="18">
        <f t="shared" si="546"/>
        <v>156</v>
      </c>
      <c r="ALP12" s="22">
        <f t="shared" si="547"/>
        <v>148</v>
      </c>
      <c r="ALQ12" s="26">
        <f t="shared" si="548"/>
        <v>0.94871794871794868</v>
      </c>
      <c r="ALR12" s="16">
        <v>76</v>
      </c>
      <c r="ALS12" s="16">
        <v>72</v>
      </c>
      <c r="ALT12" s="26">
        <f t="shared" si="549"/>
        <v>0.94736842105263153</v>
      </c>
      <c r="ALU12" s="16">
        <v>80</v>
      </c>
      <c r="ALV12" s="16">
        <v>76</v>
      </c>
      <c r="ALW12" s="59">
        <f t="shared" si="550"/>
        <v>0.95</v>
      </c>
      <c r="ALX12" s="18">
        <f t="shared" si="551"/>
        <v>156</v>
      </c>
      <c r="ALY12" s="22">
        <f t="shared" si="552"/>
        <v>149</v>
      </c>
      <c r="ALZ12" s="26">
        <f t="shared" si="553"/>
        <v>0.95512820512820518</v>
      </c>
      <c r="AMA12" s="16">
        <v>77</v>
      </c>
      <c r="AMB12" s="16">
        <v>73</v>
      </c>
      <c r="AMC12" s="26">
        <f t="shared" si="554"/>
        <v>0.94805194805194803</v>
      </c>
      <c r="AMD12" s="16">
        <v>79</v>
      </c>
      <c r="AME12" s="16">
        <v>76</v>
      </c>
      <c r="AMF12" s="59">
        <f t="shared" si="555"/>
        <v>0.96202531645569622</v>
      </c>
      <c r="AMG12" s="18">
        <f t="shared" si="556"/>
        <v>157</v>
      </c>
      <c r="AMH12" s="22">
        <f t="shared" si="557"/>
        <v>150</v>
      </c>
      <c r="AMI12" s="26">
        <f t="shared" si="558"/>
        <v>0.95541401273885351</v>
      </c>
      <c r="AMJ12" s="16">
        <v>78</v>
      </c>
      <c r="AMK12" s="16">
        <v>72</v>
      </c>
      <c r="AML12" s="26">
        <f t="shared" si="559"/>
        <v>0.92307692307692313</v>
      </c>
      <c r="AMM12" s="16">
        <v>79</v>
      </c>
      <c r="AMN12" s="16">
        <v>78</v>
      </c>
      <c r="AMO12" s="59">
        <f t="shared" si="560"/>
        <v>0.98734177215189878</v>
      </c>
      <c r="AMP12" s="18">
        <f t="shared" si="561"/>
        <v>151</v>
      </c>
      <c r="AMQ12" s="22">
        <f t="shared" si="562"/>
        <v>72</v>
      </c>
      <c r="AMR12" s="26">
        <f t="shared" si="563"/>
        <v>0.47682119205298013</v>
      </c>
      <c r="AMS12" s="16">
        <v>75</v>
      </c>
      <c r="AMT12" s="16">
        <v>66</v>
      </c>
      <c r="AMU12" s="26">
        <f t="shared" si="564"/>
        <v>0.88</v>
      </c>
      <c r="AMV12" s="16">
        <v>76</v>
      </c>
      <c r="AMW12" s="16">
        <v>6</v>
      </c>
      <c r="AMX12" s="59">
        <f t="shared" si="565"/>
        <v>7.8947368421052627E-2</v>
      </c>
      <c r="AMY12" s="18">
        <f t="shared" si="566"/>
        <v>146</v>
      </c>
      <c r="AMZ12" s="22">
        <f t="shared" si="567"/>
        <v>137</v>
      </c>
      <c r="ANA12" s="26">
        <f t="shared" si="568"/>
        <v>0.93835616438356162</v>
      </c>
      <c r="ANB12" s="16">
        <v>77</v>
      </c>
      <c r="ANC12" s="16">
        <v>73</v>
      </c>
      <c r="AND12" s="26">
        <f t="shared" si="569"/>
        <v>0.94805194805194803</v>
      </c>
      <c r="ANE12" s="16">
        <v>69</v>
      </c>
      <c r="ANF12" s="16">
        <v>64</v>
      </c>
      <c r="ANG12" s="59">
        <f t="shared" si="570"/>
        <v>0.92753623188405798</v>
      </c>
      <c r="ANH12" s="18">
        <f t="shared" si="571"/>
        <v>143</v>
      </c>
      <c r="ANI12" s="22">
        <f t="shared" si="572"/>
        <v>136</v>
      </c>
      <c r="ANJ12" s="26">
        <f t="shared" si="573"/>
        <v>0.95104895104895104</v>
      </c>
      <c r="ANK12" s="16">
        <v>76</v>
      </c>
      <c r="ANL12" s="16">
        <v>72</v>
      </c>
      <c r="ANM12" s="26">
        <f t="shared" si="574"/>
        <v>0.94736842105263153</v>
      </c>
      <c r="ANN12" s="16">
        <v>67</v>
      </c>
      <c r="ANO12" s="16">
        <v>64</v>
      </c>
      <c r="ANP12" s="59">
        <f t="shared" si="575"/>
        <v>0.95522388059701491</v>
      </c>
      <c r="ANQ12" s="18">
        <f t="shared" si="576"/>
        <v>134</v>
      </c>
      <c r="ANR12" s="22">
        <f t="shared" si="577"/>
        <v>123</v>
      </c>
      <c r="ANS12" s="26">
        <f t="shared" si="578"/>
        <v>0.91791044776119401</v>
      </c>
      <c r="ANT12" s="16">
        <v>71</v>
      </c>
      <c r="ANU12" s="16">
        <v>65</v>
      </c>
      <c r="ANV12" s="26">
        <f t="shared" si="579"/>
        <v>0.91549295774647887</v>
      </c>
      <c r="ANW12" s="16">
        <v>63</v>
      </c>
      <c r="ANX12" s="16">
        <v>58</v>
      </c>
      <c r="ANY12" s="59">
        <f t="shared" si="580"/>
        <v>0.92063492063492058</v>
      </c>
      <c r="ANZ12" s="18">
        <f t="shared" si="581"/>
        <v>131</v>
      </c>
      <c r="AOA12" s="22">
        <f t="shared" si="582"/>
        <v>128</v>
      </c>
      <c r="AOB12" s="26">
        <f t="shared" si="583"/>
        <v>0.97709923664122134</v>
      </c>
      <c r="AOC12" s="16">
        <v>70</v>
      </c>
      <c r="AOD12" s="16">
        <v>70</v>
      </c>
      <c r="AOE12" s="26">
        <f t="shared" si="584"/>
        <v>1</v>
      </c>
      <c r="AOF12" s="16">
        <v>61</v>
      </c>
      <c r="AOG12" s="16">
        <v>58</v>
      </c>
      <c r="AOH12" s="59">
        <f t="shared" si="585"/>
        <v>0.95081967213114749</v>
      </c>
      <c r="AOI12" s="18">
        <f t="shared" si="586"/>
        <v>127</v>
      </c>
      <c r="AOJ12" s="22">
        <f t="shared" si="587"/>
        <v>124</v>
      </c>
      <c r="AOK12" s="26">
        <f t="shared" si="588"/>
        <v>0.97637795275590555</v>
      </c>
      <c r="AOL12" s="16">
        <v>68</v>
      </c>
      <c r="AOM12" s="16">
        <v>65</v>
      </c>
      <c r="AON12" s="26">
        <f t="shared" si="589"/>
        <v>0.95588235294117652</v>
      </c>
      <c r="AOO12" s="16">
        <v>59</v>
      </c>
      <c r="AOP12" s="16">
        <v>59</v>
      </c>
      <c r="AOQ12" s="59">
        <f t="shared" si="590"/>
        <v>1</v>
      </c>
      <c r="AOR12" s="18">
        <f t="shared" si="591"/>
        <v>104</v>
      </c>
      <c r="AOS12" s="22">
        <f t="shared" si="592"/>
        <v>91</v>
      </c>
      <c r="AOT12" s="26">
        <f t="shared" si="593"/>
        <v>0.875</v>
      </c>
      <c r="AOU12" s="16">
        <v>54</v>
      </c>
      <c r="AOV12" s="16">
        <v>49</v>
      </c>
      <c r="AOW12" s="26">
        <f t="shared" si="594"/>
        <v>0.90740740740740744</v>
      </c>
      <c r="AOX12" s="16">
        <v>50</v>
      </c>
      <c r="AOY12" s="16">
        <v>42</v>
      </c>
      <c r="AOZ12" s="59">
        <f t="shared" si="595"/>
        <v>0.84</v>
      </c>
      <c r="APA12" s="18">
        <f t="shared" si="596"/>
        <v>100</v>
      </c>
      <c r="APB12" s="22">
        <f t="shared" si="597"/>
        <v>94</v>
      </c>
      <c r="APC12" s="26">
        <f t="shared" si="598"/>
        <v>0.94</v>
      </c>
      <c r="APD12" s="16">
        <v>52</v>
      </c>
      <c r="APE12" s="16">
        <v>50</v>
      </c>
      <c r="APF12" s="26">
        <f t="shared" si="599"/>
        <v>0.96153846153846156</v>
      </c>
      <c r="APG12" s="16">
        <v>48</v>
      </c>
      <c r="APH12" s="16">
        <v>44</v>
      </c>
      <c r="API12" s="59">
        <f t="shared" si="600"/>
        <v>0.91666666666666663</v>
      </c>
      <c r="APJ12" s="18">
        <f t="shared" si="601"/>
        <v>97</v>
      </c>
      <c r="APK12" s="22">
        <f t="shared" si="602"/>
        <v>93</v>
      </c>
      <c r="APL12" s="26">
        <f t="shared" si="603"/>
        <v>0.95876288659793818</v>
      </c>
      <c r="APM12" s="16">
        <v>51</v>
      </c>
      <c r="APN12" s="16">
        <v>50</v>
      </c>
      <c r="APO12" s="26">
        <f t="shared" si="604"/>
        <v>0.98039215686274506</v>
      </c>
      <c r="APP12" s="16">
        <v>46</v>
      </c>
      <c r="APQ12" s="16">
        <v>43</v>
      </c>
      <c r="APR12" s="59">
        <f t="shared" si="605"/>
        <v>0.93478260869565222</v>
      </c>
      <c r="APS12" s="18">
        <f t="shared" si="606"/>
        <v>95</v>
      </c>
      <c r="APT12" s="22">
        <f t="shared" si="607"/>
        <v>87</v>
      </c>
      <c r="APU12" s="26">
        <f t="shared" si="608"/>
        <v>0.91578947368421049</v>
      </c>
      <c r="APV12" s="16">
        <v>49</v>
      </c>
      <c r="APW12" s="16">
        <v>46</v>
      </c>
      <c r="APX12" s="26">
        <f t="shared" si="609"/>
        <v>0.93877551020408168</v>
      </c>
      <c r="APY12" s="16">
        <v>46</v>
      </c>
      <c r="APZ12" s="16">
        <v>41</v>
      </c>
      <c r="AQA12" s="59">
        <f t="shared" si="610"/>
        <v>0.89130434782608692</v>
      </c>
      <c r="AQB12" s="18">
        <f t="shared" si="611"/>
        <v>106</v>
      </c>
      <c r="AQC12" s="22">
        <f t="shared" si="612"/>
        <v>103</v>
      </c>
      <c r="AQD12" s="26">
        <f t="shared" si="613"/>
        <v>0.97169811320754718</v>
      </c>
      <c r="AQE12" s="16">
        <v>46</v>
      </c>
      <c r="AQF12" s="16">
        <v>44</v>
      </c>
      <c r="AQG12" s="26">
        <f t="shared" si="614"/>
        <v>0.95652173913043481</v>
      </c>
      <c r="AQH12" s="16">
        <v>60</v>
      </c>
      <c r="AQI12" s="16">
        <v>59</v>
      </c>
      <c r="AQJ12" s="59">
        <f t="shared" si="615"/>
        <v>0.98333333333333328</v>
      </c>
      <c r="AQK12" s="18">
        <f t="shared" si="616"/>
        <v>100</v>
      </c>
      <c r="AQL12" s="22">
        <f t="shared" si="617"/>
        <v>93</v>
      </c>
      <c r="AQM12" s="26">
        <f t="shared" si="618"/>
        <v>0.93</v>
      </c>
      <c r="AQN12" s="16">
        <v>53</v>
      </c>
      <c r="AQO12" s="16">
        <v>50</v>
      </c>
      <c r="AQP12" s="26">
        <f t="shared" si="619"/>
        <v>0.94339622641509435</v>
      </c>
      <c r="AQQ12" s="16">
        <v>47</v>
      </c>
      <c r="AQR12" s="16">
        <v>43</v>
      </c>
      <c r="AQS12" s="59">
        <f t="shared" si="620"/>
        <v>0.91489361702127658</v>
      </c>
      <c r="AQT12" s="18">
        <f t="shared" si="621"/>
        <v>96</v>
      </c>
      <c r="AQU12" s="22">
        <f t="shared" si="622"/>
        <v>90</v>
      </c>
      <c r="AQV12" s="26">
        <f t="shared" si="623"/>
        <v>0.9375</v>
      </c>
      <c r="AQW12" s="16">
        <v>47</v>
      </c>
      <c r="AQX12" s="16">
        <v>45</v>
      </c>
      <c r="AQY12" s="26">
        <f t="shared" si="624"/>
        <v>0.95744680851063835</v>
      </c>
      <c r="AQZ12" s="16">
        <v>49</v>
      </c>
      <c r="ARA12" s="16">
        <v>45</v>
      </c>
      <c r="ARB12" s="59">
        <f t="shared" si="625"/>
        <v>0.91836734693877553</v>
      </c>
      <c r="ARC12" s="18">
        <f t="shared" si="626"/>
        <v>92</v>
      </c>
      <c r="ARD12" s="22">
        <f t="shared" si="627"/>
        <v>41</v>
      </c>
      <c r="ARE12" s="26">
        <f t="shared" si="628"/>
        <v>0.44565217391304346</v>
      </c>
      <c r="ARF12" s="16">
        <v>43</v>
      </c>
      <c r="ARG12" s="16">
        <v>41</v>
      </c>
      <c r="ARH12" s="26">
        <f t="shared" si="629"/>
        <v>0.95348837209302328</v>
      </c>
      <c r="ARI12" s="16">
        <v>49</v>
      </c>
      <c r="ARJ12" s="16"/>
      <c r="ARK12" s="59">
        <f t="shared" si="630"/>
        <v>0</v>
      </c>
      <c r="ARL12" s="10">
        <v>10</v>
      </c>
      <c r="ARM12" s="10">
        <v>14</v>
      </c>
      <c r="ARN12" s="10">
        <f t="shared" si="631"/>
        <v>63</v>
      </c>
      <c r="ARO12" s="10">
        <f t="shared" si="632"/>
        <v>59</v>
      </c>
    </row>
    <row r="13" spans="2:1159" ht="29.25" customHeight="1">
      <c r="B13" s="12">
        <v>5</v>
      </c>
      <c r="C13" s="13" t="s">
        <v>8</v>
      </c>
      <c r="D13" s="18">
        <f t="shared" si="0"/>
        <v>11</v>
      </c>
      <c r="E13" s="22">
        <f t="shared" si="0"/>
        <v>8</v>
      </c>
      <c r="F13" s="26">
        <f t="shared" si="1"/>
        <v>0.72727272727272729</v>
      </c>
      <c r="G13" s="20">
        <v>7</v>
      </c>
      <c r="H13" s="16">
        <v>4</v>
      </c>
      <c r="I13" s="26">
        <f t="shared" si="2"/>
        <v>0.5714285714285714</v>
      </c>
      <c r="J13" s="16">
        <v>4</v>
      </c>
      <c r="K13" s="16">
        <v>4</v>
      </c>
      <c r="L13" s="26">
        <f t="shared" si="3"/>
        <v>1</v>
      </c>
      <c r="M13" s="18">
        <f t="shared" si="4"/>
        <v>11</v>
      </c>
      <c r="N13" s="22">
        <f t="shared" si="4"/>
        <v>7</v>
      </c>
      <c r="O13" s="26">
        <f t="shared" si="5"/>
        <v>0.63636363636363635</v>
      </c>
      <c r="P13" s="20">
        <v>7</v>
      </c>
      <c r="Q13" s="16">
        <v>3</v>
      </c>
      <c r="R13" s="26">
        <f t="shared" si="6"/>
        <v>0.42857142857142855</v>
      </c>
      <c r="S13" s="16">
        <v>4</v>
      </c>
      <c r="T13" s="16">
        <v>4</v>
      </c>
      <c r="U13" s="26">
        <f t="shared" si="7"/>
        <v>1</v>
      </c>
      <c r="V13" s="18">
        <f t="shared" si="8"/>
        <v>11</v>
      </c>
      <c r="W13" s="22">
        <f t="shared" si="8"/>
        <v>6</v>
      </c>
      <c r="X13" s="26">
        <f t="shared" si="9"/>
        <v>0.54545454545454541</v>
      </c>
      <c r="Y13" s="20">
        <v>7</v>
      </c>
      <c r="Z13" s="16">
        <v>3</v>
      </c>
      <c r="AA13" s="26">
        <f t="shared" si="10"/>
        <v>0.42857142857142855</v>
      </c>
      <c r="AB13" s="16">
        <v>4</v>
      </c>
      <c r="AC13" s="16">
        <v>3</v>
      </c>
      <c r="AD13" s="26">
        <f t="shared" si="11"/>
        <v>0.75</v>
      </c>
      <c r="AE13" s="18">
        <f t="shared" si="12"/>
        <v>7</v>
      </c>
      <c r="AF13" s="22">
        <f t="shared" si="12"/>
        <v>5</v>
      </c>
      <c r="AG13" s="26">
        <f t="shared" si="13"/>
        <v>0.7142857142857143</v>
      </c>
      <c r="AH13" s="20">
        <v>3</v>
      </c>
      <c r="AI13" s="16">
        <v>2</v>
      </c>
      <c r="AJ13" s="26">
        <f t="shared" si="14"/>
        <v>0.66666666666666663</v>
      </c>
      <c r="AK13" s="16">
        <v>4</v>
      </c>
      <c r="AL13" s="16">
        <v>3</v>
      </c>
      <c r="AM13" s="26">
        <f t="shared" si="15"/>
        <v>0.75</v>
      </c>
      <c r="AN13" s="18">
        <f t="shared" si="16"/>
        <v>7</v>
      </c>
      <c r="AO13" s="22">
        <f t="shared" si="16"/>
        <v>2</v>
      </c>
      <c r="AP13" s="26">
        <f t="shared" si="17"/>
        <v>0.2857142857142857</v>
      </c>
      <c r="AQ13" s="20">
        <v>3</v>
      </c>
      <c r="AR13" s="16">
        <v>2</v>
      </c>
      <c r="AS13" s="26">
        <f t="shared" si="18"/>
        <v>0.66666666666666663</v>
      </c>
      <c r="AT13" s="16">
        <v>4</v>
      </c>
      <c r="AU13" s="16"/>
      <c r="AV13" s="28">
        <f t="shared" si="19"/>
        <v>0</v>
      </c>
      <c r="AW13" s="18">
        <f t="shared" si="20"/>
        <v>8</v>
      </c>
      <c r="AX13" s="22">
        <f t="shared" si="20"/>
        <v>5</v>
      </c>
      <c r="AY13" s="26">
        <f t="shared" si="21"/>
        <v>0.625</v>
      </c>
      <c r="AZ13" s="20">
        <v>4</v>
      </c>
      <c r="BA13" s="16">
        <v>2</v>
      </c>
      <c r="BB13" s="26">
        <f t="shared" si="22"/>
        <v>0.5</v>
      </c>
      <c r="BC13" s="16">
        <v>4</v>
      </c>
      <c r="BD13" s="16">
        <v>3</v>
      </c>
      <c r="BE13" s="26">
        <f t="shared" si="23"/>
        <v>0.75</v>
      </c>
      <c r="BF13" s="18">
        <f t="shared" si="24"/>
        <v>7</v>
      </c>
      <c r="BG13" s="22">
        <f t="shared" si="24"/>
        <v>5</v>
      </c>
      <c r="BH13" s="26">
        <f t="shared" si="25"/>
        <v>0.7142857142857143</v>
      </c>
      <c r="BI13" s="20">
        <v>3</v>
      </c>
      <c r="BJ13" s="16">
        <v>2</v>
      </c>
      <c r="BK13" s="26">
        <f t="shared" si="26"/>
        <v>0.66666666666666663</v>
      </c>
      <c r="BL13" s="16">
        <v>4</v>
      </c>
      <c r="BM13" s="16">
        <v>3</v>
      </c>
      <c r="BN13" s="26">
        <f t="shared" si="27"/>
        <v>0.75</v>
      </c>
      <c r="BO13" s="18">
        <f t="shared" si="28"/>
        <v>5</v>
      </c>
      <c r="BP13" s="22">
        <f t="shared" si="28"/>
        <v>4</v>
      </c>
      <c r="BQ13" s="26">
        <f t="shared" si="29"/>
        <v>0.8</v>
      </c>
      <c r="BR13" s="20">
        <v>1</v>
      </c>
      <c r="BS13" s="16">
        <v>1</v>
      </c>
      <c r="BT13" s="26">
        <f t="shared" si="30"/>
        <v>1</v>
      </c>
      <c r="BU13" s="16">
        <v>4</v>
      </c>
      <c r="BV13" s="16">
        <v>3</v>
      </c>
      <c r="BW13" s="26">
        <f t="shared" si="31"/>
        <v>0.75</v>
      </c>
      <c r="BX13" s="18">
        <f t="shared" si="32"/>
        <v>15</v>
      </c>
      <c r="BY13" s="22">
        <f t="shared" si="32"/>
        <v>13</v>
      </c>
      <c r="BZ13" s="26">
        <f t="shared" si="33"/>
        <v>0.8666666666666667</v>
      </c>
      <c r="CA13" s="20">
        <v>10</v>
      </c>
      <c r="CB13" s="16">
        <v>9</v>
      </c>
      <c r="CC13" s="26">
        <f t="shared" si="34"/>
        <v>0.9</v>
      </c>
      <c r="CD13" s="16">
        <v>5</v>
      </c>
      <c r="CE13" s="16">
        <v>4</v>
      </c>
      <c r="CF13" s="57">
        <f t="shared" si="35"/>
        <v>0.8</v>
      </c>
      <c r="CG13" s="18">
        <f t="shared" si="36"/>
        <v>12</v>
      </c>
      <c r="CH13" s="22">
        <f t="shared" si="37"/>
        <v>9</v>
      </c>
      <c r="CI13" s="26">
        <f t="shared" si="38"/>
        <v>0.75</v>
      </c>
      <c r="CJ13" s="20">
        <v>11</v>
      </c>
      <c r="CK13" s="16">
        <v>8</v>
      </c>
      <c r="CL13" s="26">
        <f t="shared" si="39"/>
        <v>0.72727272727272729</v>
      </c>
      <c r="CM13" s="16">
        <v>1</v>
      </c>
      <c r="CN13" s="16">
        <v>1</v>
      </c>
      <c r="CO13" s="57">
        <f t="shared" si="40"/>
        <v>1</v>
      </c>
      <c r="CP13" s="18">
        <f t="shared" si="41"/>
        <v>11</v>
      </c>
      <c r="CQ13" s="22">
        <f t="shared" si="42"/>
        <v>10</v>
      </c>
      <c r="CR13" s="26">
        <f t="shared" si="43"/>
        <v>0.90909090909090906</v>
      </c>
      <c r="CS13" s="20">
        <v>10</v>
      </c>
      <c r="CT13" s="16">
        <v>9</v>
      </c>
      <c r="CU13" s="26">
        <f t="shared" si="44"/>
        <v>0.9</v>
      </c>
      <c r="CV13" s="16">
        <v>1</v>
      </c>
      <c r="CW13" s="16">
        <v>1</v>
      </c>
      <c r="CX13" s="57">
        <f t="shared" si="45"/>
        <v>1</v>
      </c>
      <c r="CY13" s="18">
        <f t="shared" si="46"/>
        <v>11</v>
      </c>
      <c r="CZ13" s="22">
        <f t="shared" si="47"/>
        <v>4</v>
      </c>
      <c r="DA13" s="26">
        <f t="shared" si="48"/>
        <v>0.36363636363636365</v>
      </c>
      <c r="DB13" s="20">
        <v>10</v>
      </c>
      <c r="DC13" s="16">
        <v>4</v>
      </c>
      <c r="DD13" s="26">
        <f t="shared" si="49"/>
        <v>0.4</v>
      </c>
      <c r="DE13" s="16">
        <v>1</v>
      </c>
      <c r="DF13" s="16">
        <v>0</v>
      </c>
      <c r="DG13" s="57">
        <f t="shared" si="50"/>
        <v>0</v>
      </c>
      <c r="DH13" s="18">
        <f t="shared" si="51"/>
        <v>10</v>
      </c>
      <c r="DI13" s="22">
        <f t="shared" si="52"/>
        <v>7</v>
      </c>
      <c r="DJ13" s="26">
        <f t="shared" si="53"/>
        <v>0.7</v>
      </c>
      <c r="DK13" s="20">
        <v>9</v>
      </c>
      <c r="DL13" s="16">
        <v>6</v>
      </c>
      <c r="DM13" s="26">
        <f t="shared" si="54"/>
        <v>0.66666666666666663</v>
      </c>
      <c r="DN13" s="16">
        <v>1</v>
      </c>
      <c r="DO13" s="16">
        <v>1</v>
      </c>
      <c r="DP13" s="57">
        <f t="shared" si="55"/>
        <v>1</v>
      </c>
      <c r="DQ13" s="18">
        <f t="shared" si="56"/>
        <v>7</v>
      </c>
      <c r="DR13" s="22">
        <f t="shared" si="57"/>
        <v>6</v>
      </c>
      <c r="DS13" s="26">
        <f t="shared" si="58"/>
        <v>0.8571428571428571</v>
      </c>
      <c r="DT13" s="20">
        <v>6</v>
      </c>
      <c r="DU13" s="16">
        <v>5</v>
      </c>
      <c r="DV13" s="26">
        <f t="shared" si="59"/>
        <v>0.83333333333333337</v>
      </c>
      <c r="DW13" s="16">
        <v>1</v>
      </c>
      <c r="DX13" s="16">
        <v>1</v>
      </c>
      <c r="DY13" s="26">
        <f t="shared" si="60"/>
        <v>1</v>
      </c>
      <c r="DZ13" s="18">
        <f t="shared" si="61"/>
        <v>9</v>
      </c>
      <c r="EA13" s="22">
        <f t="shared" si="62"/>
        <v>6</v>
      </c>
      <c r="EB13" s="26">
        <f t="shared" si="63"/>
        <v>0.66666666666666663</v>
      </c>
      <c r="EC13" s="20">
        <v>6</v>
      </c>
      <c r="ED13" s="16">
        <v>3</v>
      </c>
      <c r="EE13" s="26">
        <f t="shared" si="64"/>
        <v>0.5</v>
      </c>
      <c r="EF13" s="16">
        <v>3</v>
      </c>
      <c r="EG13" s="16">
        <v>3</v>
      </c>
      <c r="EH13" s="26">
        <f t="shared" si="65"/>
        <v>1</v>
      </c>
      <c r="EI13" s="18">
        <f t="shared" si="66"/>
        <v>9</v>
      </c>
      <c r="EJ13" s="22">
        <f t="shared" si="67"/>
        <v>6</v>
      </c>
      <c r="EK13" s="26">
        <f t="shared" si="68"/>
        <v>0.66666666666666663</v>
      </c>
      <c r="EL13" s="20">
        <v>6</v>
      </c>
      <c r="EM13" s="16">
        <v>3</v>
      </c>
      <c r="EN13" s="26">
        <f t="shared" si="69"/>
        <v>0.5</v>
      </c>
      <c r="EO13" s="16">
        <v>3</v>
      </c>
      <c r="EP13" s="16">
        <v>3</v>
      </c>
      <c r="EQ13" s="26">
        <f t="shared" si="70"/>
        <v>1</v>
      </c>
      <c r="ER13" s="18">
        <f t="shared" si="71"/>
        <v>9</v>
      </c>
      <c r="ES13" s="22">
        <f t="shared" si="72"/>
        <v>9</v>
      </c>
      <c r="ET13" s="26">
        <f t="shared" si="73"/>
        <v>1</v>
      </c>
      <c r="EU13" s="20">
        <v>3</v>
      </c>
      <c r="EV13" s="16">
        <v>3</v>
      </c>
      <c r="EW13" s="26">
        <f t="shared" si="74"/>
        <v>1</v>
      </c>
      <c r="EX13" s="16">
        <v>6</v>
      </c>
      <c r="EY13" s="16">
        <v>6</v>
      </c>
      <c r="EZ13" s="26">
        <f t="shared" si="75"/>
        <v>1</v>
      </c>
      <c r="FA13" s="18">
        <f t="shared" si="76"/>
        <v>9</v>
      </c>
      <c r="FB13" s="22">
        <f t="shared" si="77"/>
        <v>6</v>
      </c>
      <c r="FC13" s="26">
        <f t="shared" si="78"/>
        <v>0.66666666666666663</v>
      </c>
      <c r="FD13" s="20">
        <v>3</v>
      </c>
      <c r="FE13" s="16">
        <v>3</v>
      </c>
      <c r="FF13" s="26">
        <f t="shared" si="79"/>
        <v>1</v>
      </c>
      <c r="FG13" s="16">
        <v>6</v>
      </c>
      <c r="FH13" s="16">
        <v>3</v>
      </c>
      <c r="FI13" s="26">
        <f t="shared" si="80"/>
        <v>0.5</v>
      </c>
      <c r="FJ13" s="18">
        <f t="shared" si="81"/>
        <v>9</v>
      </c>
      <c r="FK13" s="22">
        <f t="shared" si="82"/>
        <v>6</v>
      </c>
      <c r="FL13" s="26">
        <f t="shared" si="83"/>
        <v>0.66666666666666663</v>
      </c>
      <c r="FM13" s="20">
        <v>3</v>
      </c>
      <c r="FN13" s="16">
        <v>2</v>
      </c>
      <c r="FO13" s="26">
        <f t="shared" si="84"/>
        <v>0.66666666666666663</v>
      </c>
      <c r="FP13" s="16">
        <v>6</v>
      </c>
      <c r="FQ13" s="16">
        <v>4</v>
      </c>
      <c r="FR13" s="26">
        <f t="shared" si="85"/>
        <v>0.66666666666666663</v>
      </c>
      <c r="FS13" s="18">
        <f t="shared" si="86"/>
        <v>11</v>
      </c>
      <c r="FT13" s="22">
        <f t="shared" si="87"/>
        <v>11</v>
      </c>
      <c r="FU13" s="26">
        <f t="shared" si="88"/>
        <v>1</v>
      </c>
      <c r="FV13" s="20">
        <v>5</v>
      </c>
      <c r="FW13" s="16">
        <v>5</v>
      </c>
      <c r="FX13" s="26">
        <f t="shared" si="89"/>
        <v>1</v>
      </c>
      <c r="FY13" s="16">
        <v>6</v>
      </c>
      <c r="FZ13" s="16">
        <v>6</v>
      </c>
      <c r="GA13" s="26">
        <f t="shared" si="90"/>
        <v>1</v>
      </c>
      <c r="GB13" s="18">
        <f t="shared" si="91"/>
        <v>12</v>
      </c>
      <c r="GC13" s="22">
        <f t="shared" si="92"/>
        <v>11</v>
      </c>
      <c r="GD13" s="57">
        <f t="shared" si="93"/>
        <v>0.91666666666666663</v>
      </c>
      <c r="GE13" s="20">
        <v>5</v>
      </c>
      <c r="GF13" s="16">
        <v>5</v>
      </c>
      <c r="GG13" s="57">
        <f t="shared" si="94"/>
        <v>1</v>
      </c>
      <c r="GH13" s="16">
        <v>7</v>
      </c>
      <c r="GI13" s="16">
        <v>6</v>
      </c>
      <c r="GJ13" s="62">
        <f t="shared" si="95"/>
        <v>0.8571428571428571</v>
      </c>
      <c r="GK13" s="18">
        <f t="shared" si="96"/>
        <v>14</v>
      </c>
      <c r="GL13" s="22">
        <f t="shared" si="97"/>
        <v>7</v>
      </c>
      <c r="GM13" s="57">
        <f t="shared" si="98"/>
        <v>0.5</v>
      </c>
      <c r="GN13" s="20">
        <v>6</v>
      </c>
      <c r="GO13" s="16">
        <v>3</v>
      </c>
      <c r="GP13" s="57">
        <f t="shared" si="99"/>
        <v>0.5</v>
      </c>
      <c r="GQ13" s="16">
        <v>8</v>
      </c>
      <c r="GR13" s="16">
        <v>4</v>
      </c>
      <c r="GS13" s="62">
        <f t="shared" si="100"/>
        <v>0.5</v>
      </c>
      <c r="GT13" s="18">
        <f t="shared" si="101"/>
        <v>14</v>
      </c>
      <c r="GU13" s="22">
        <f t="shared" si="102"/>
        <v>8</v>
      </c>
      <c r="GV13" s="57">
        <f t="shared" si="103"/>
        <v>0.5714285714285714</v>
      </c>
      <c r="GW13" s="20">
        <v>6</v>
      </c>
      <c r="GX13" s="16">
        <v>2</v>
      </c>
      <c r="GY13" s="57">
        <f t="shared" si="104"/>
        <v>0.33333333333333331</v>
      </c>
      <c r="GZ13" s="16">
        <v>8</v>
      </c>
      <c r="HA13" s="16">
        <v>6</v>
      </c>
      <c r="HB13" s="62">
        <f t="shared" si="105"/>
        <v>0.75</v>
      </c>
      <c r="HC13" s="18">
        <f t="shared" si="106"/>
        <v>14</v>
      </c>
      <c r="HD13" s="22">
        <f t="shared" si="107"/>
        <v>10</v>
      </c>
      <c r="HE13" s="26">
        <f t="shared" si="108"/>
        <v>0.7142857142857143</v>
      </c>
      <c r="HF13" s="20">
        <v>7</v>
      </c>
      <c r="HG13" s="16">
        <v>4</v>
      </c>
      <c r="HH13" s="26">
        <f t="shared" si="109"/>
        <v>0.5714285714285714</v>
      </c>
      <c r="HI13" s="16">
        <v>7</v>
      </c>
      <c r="HJ13" s="16">
        <v>6</v>
      </c>
      <c r="HK13" s="62">
        <f t="shared" si="110"/>
        <v>0.8571428571428571</v>
      </c>
      <c r="HL13" s="18">
        <f t="shared" si="111"/>
        <v>12</v>
      </c>
      <c r="HM13" s="22">
        <f t="shared" si="112"/>
        <v>8</v>
      </c>
      <c r="HN13" s="26">
        <f t="shared" si="113"/>
        <v>0.66666666666666663</v>
      </c>
      <c r="HO13" s="20">
        <v>5</v>
      </c>
      <c r="HP13" s="16">
        <v>3</v>
      </c>
      <c r="HQ13" s="26">
        <f t="shared" si="114"/>
        <v>0.6</v>
      </c>
      <c r="HR13" s="16">
        <v>7</v>
      </c>
      <c r="HS13" s="16">
        <v>5</v>
      </c>
      <c r="HT13" s="58">
        <f t="shared" si="115"/>
        <v>0.7142857142857143</v>
      </c>
      <c r="HU13" s="18">
        <f t="shared" si="116"/>
        <v>11</v>
      </c>
      <c r="HV13" s="22">
        <f t="shared" si="117"/>
        <v>9</v>
      </c>
      <c r="HW13" s="26">
        <f t="shared" si="118"/>
        <v>0.81818181818181823</v>
      </c>
      <c r="HX13" s="20">
        <v>4</v>
      </c>
      <c r="HY13" s="16">
        <v>2</v>
      </c>
      <c r="HZ13" s="26">
        <f t="shared" si="119"/>
        <v>0.5</v>
      </c>
      <c r="IA13" s="16">
        <v>7</v>
      </c>
      <c r="IB13" s="16">
        <v>7</v>
      </c>
      <c r="IC13" s="58">
        <f t="shared" si="120"/>
        <v>1</v>
      </c>
      <c r="ID13" s="18">
        <f t="shared" si="121"/>
        <v>12</v>
      </c>
      <c r="IE13" s="22">
        <f t="shared" si="122"/>
        <v>8</v>
      </c>
      <c r="IF13" s="26">
        <f t="shared" si="123"/>
        <v>0.66666666666666663</v>
      </c>
      <c r="IG13" s="20">
        <v>5</v>
      </c>
      <c r="IH13" s="16">
        <v>5</v>
      </c>
      <c r="II13" s="26">
        <f t="shared" si="124"/>
        <v>1</v>
      </c>
      <c r="IJ13" s="16">
        <v>7</v>
      </c>
      <c r="IK13" s="16">
        <v>3</v>
      </c>
      <c r="IL13" s="58">
        <f t="shared" si="125"/>
        <v>0.42857142857142855</v>
      </c>
      <c r="IM13" s="18">
        <f t="shared" si="126"/>
        <v>13</v>
      </c>
      <c r="IN13" s="22">
        <f t="shared" si="127"/>
        <v>9</v>
      </c>
      <c r="IO13" s="26">
        <f t="shared" si="128"/>
        <v>0.69230769230769229</v>
      </c>
      <c r="IP13" s="20">
        <v>6</v>
      </c>
      <c r="IQ13" s="16">
        <v>5</v>
      </c>
      <c r="IR13" s="26">
        <f t="shared" si="129"/>
        <v>0.83333333333333337</v>
      </c>
      <c r="IS13" s="16">
        <v>7</v>
      </c>
      <c r="IT13" s="16">
        <v>4</v>
      </c>
      <c r="IU13" s="58">
        <f t="shared" si="130"/>
        <v>0.5714285714285714</v>
      </c>
      <c r="IV13" s="18">
        <f t="shared" si="131"/>
        <v>11</v>
      </c>
      <c r="IW13" s="22">
        <f t="shared" si="132"/>
        <v>11</v>
      </c>
      <c r="IX13" s="26">
        <f t="shared" si="133"/>
        <v>1</v>
      </c>
      <c r="IY13" s="20">
        <v>7</v>
      </c>
      <c r="IZ13" s="16">
        <v>7</v>
      </c>
      <c r="JA13" s="26">
        <f t="shared" si="134"/>
        <v>1</v>
      </c>
      <c r="JB13" s="16">
        <v>4</v>
      </c>
      <c r="JC13" s="16">
        <v>4</v>
      </c>
      <c r="JD13" s="58">
        <f t="shared" si="135"/>
        <v>1</v>
      </c>
      <c r="JE13" s="18">
        <f t="shared" si="136"/>
        <v>11</v>
      </c>
      <c r="JF13" s="22">
        <f t="shared" si="137"/>
        <v>10</v>
      </c>
      <c r="JG13" s="26">
        <f t="shared" si="138"/>
        <v>0.90909090909090906</v>
      </c>
      <c r="JH13" s="20">
        <v>7</v>
      </c>
      <c r="JI13" s="16">
        <v>7</v>
      </c>
      <c r="JJ13" s="26">
        <f t="shared" si="139"/>
        <v>1</v>
      </c>
      <c r="JK13" s="16">
        <v>4</v>
      </c>
      <c r="JL13" s="16">
        <v>3</v>
      </c>
      <c r="JM13" s="58">
        <f t="shared" si="140"/>
        <v>0.75</v>
      </c>
      <c r="JN13" s="18">
        <f t="shared" si="141"/>
        <v>10</v>
      </c>
      <c r="JO13" s="22">
        <f t="shared" si="142"/>
        <v>8</v>
      </c>
      <c r="JP13" s="26">
        <f t="shared" si="143"/>
        <v>0.8</v>
      </c>
      <c r="JQ13" s="20">
        <v>7</v>
      </c>
      <c r="JR13" s="16">
        <v>6</v>
      </c>
      <c r="JS13" s="26">
        <f t="shared" si="144"/>
        <v>0.8571428571428571</v>
      </c>
      <c r="JT13" s="16">
        <v>3</v>
      </c>
      <c r="JU13" s="16">
        <v>2</v>
      </c>
      <c r="JV13" s="26">
        <f t="shared" si="145"/>
        <v>0.66666666666666663</v>
      </c>
      <c r="JW13" s="18">
        <f t="shared" si="146"/>
        <v>10</v>
      </c>
      <c r="JX13" s="22">
        <f t="shared" si="147"/>
        <v>6</v>
      </c>
      <c r="JY13" s="26">
        <f t="shared" si="148"/>
        <v>0.6</v>
      </c>
      <c r="JZ13" s="20">
        <v>7</v>
      </c>
      <c r="KA13" s="16">
        <v>3</v>
      </c>
      <c r="KB13" s="26">
        <f t="shared" si="149"/>
        <v>0.42857142857142855</v>
      </c>
      <c r="KC13" s="16">
        <v>3</v>
      </c>
      <c r="KD13" s="16">
        <v>3</v>
      </c>
      <c r="KE13" s="26">
        <f t="shared" si="150"/>
        <v>1</v>
      </c>
      <c r="KF13" s="18">
        <f t="shared" si="151"/>
        <v>10</v>
      </c>
      <c r="KG13" s="22">
        <f t="shared" si="152"/>
        <v>9</v>
      </c>
      <c r="KH13" s="26">
        <f t="shared" si="153"/>
        <v>0.9</v>
      </c>
      <c r="KI13" s="20">
        <v>7</v>
      </c>
      <c r="KJ13" s="16">
        <v>6</v>
      </c>
      <c r="KK13" s="26">
        <f t="shared" si="154"/>
        <v>0.8571428571428571</v>
      </c>
      <c r="KL13" s="16">
        <v>3</v>
      </c>
      <c r="KM13" s="16">
        <v>3</v>
      </c>
      <c r="KN13" s="26">
        <f t="shared" si="155"/>
        <v>1</v>
      </c>
      <c r="KO13" s="18">
        <f t="shared" si="156"/>
        <v>10</v>
      </c>
      <c r="KP13" s="22">
        <f t="shared" si="157"/>
        <v>9</v>
      </c>
      <c r="KQ13" s="26">
        <f t="shared" si="158"/>
        <v>0.9</v>
      </c>
      <c r="KR13" s="20">
        <v>6</v>
      </c>
      <c r="KS13" s="16">
        <v>5</v>
      </c>
      <c r="KT13" s="26">
        <f t="shared" si="159"/>
        <v>0.83333333333333337</v>
      </c>
      <c r="KU13" s="16">
        <v>4</v>
      </c>
      <c r="KV13" s="16">
        <v>4</v>
      </c>
      <c r="KW13" s="26">
        <f t="shared" si="160"/>
        <v>1</v>
      </c>
      <c r="KX13" s="18">
        <f t="shared" si="161"/>
        <v>9</v>
      </c>
      <c r="KY13" s="22">
        <f t="shared" si="162"/>
        <v>7</v>
      </c>
      <c r="KZ13" s="26">
        <f t="shared" si="163"/>
        <v>0.77777777777777779</v>
      </c>
      <c r="LA13" s="20">
        <v>6</v>
      </c>
      <c r="LB13" s="16">
        <v>4</v>
      </c>
      <c r="LC13" s="26">
        <f t="shared" si="164"/>
        <v>0.66666666666666663</v>
      </c>
      <c r="LD13" s="16">
        <v>3</v>
      </c>
      <c r="LE13" s="16">
        <v>3</v>
      </c>
      <c r="LF13" s="26">
        <f t="shared" si="165"/>
        <v>1</v>
      </c>
      <c r="LG13" s="18">
        <f t="shared" si="166"/>
        <v>9</v>
      </c>
      <c r="LH13" s="22">
        <f t="shared" si="167"/>
        <v>6</v>
      </c>
      <c r="LI13" s="26">
        <f t="shared" si="168"/>
        <v>0.66666666666666663</v>
      </c>
      <c r="LJ13" s="20">
        <v>6</v>
      </c>
      <c r="LK13" s="16">
        <v>4</v>
      </c>
      <c r="LL13" s="26">
        <f t="shared" si="169"/>
        <v>0.66666666666666663</v>
      </c>
      <c r="LM13" s="16">
        <v>3</v>
      </c>
      <c r="LN13" s="16">
        <v>2</v>
      </c>
      <c r="LO13" s="26">
        <f t="shared" si="170"/>
        <v>0.66666666666666663</v>
      </c>
      <c r="LP13" s="18">
        <f t="shared" si="171"/>
        <v>8</v>
      </c>
      <c r="LQ13" s="22">
        <f t="shared" si="172"/>
        <v>7</v>
      </c>
      <c r="LR13" s="26">
        <f t="shared" si="173"/>
        <v>0.875</v>
      </c>
      <c r="LS13" s="20">
        <v>5</v>
      </c>
      <c r="LT13" s="16">
        <v>4</v>
      </c>
      <c r="LU13" s="26">
        <f t="shared" si="174"/>
        <v>0.8</v>
      </c>
      <c r="LV13" s="16">
        <v>3</v>
      </c>
      <c r="LW13" s="16">
        <v>3</v>
      </c>
      <c r="LX13" s="26">
        <f t="shared" si="175"/>
        <v>1</v>
      </c>
      <c r="LY13" s="18">
        <f t="shared" si="176"/>
        <v>7</v>
      </c>
      <c r="LZ13" s="22">
        <f t="shared" si="177"/>
        <v>6</v>
      </c>
      <c r="MA13" s="26">
        <f t="shared" si="178"/>
        <v>0.8571428571428571</v>
      </c>
      <c r="MB13" s="20">
        <v>5</v>
      </c>
      <c r="MC13" s="16">
        <v>4</v>
      </c>
      <c r="MD13" s="26">
        <f t="shared" si="179"/>
        <v>0.8</v>
      </c>
      <c r="ME13" s="16">
        <v>2</v>
      </c>
      <c r="MF13" s="16">
        <v>2</v>
      </c>
      <c r="MG13" s="26">
        <f t="shared" si="180"/>
        <v>1</v>
      </c>
      <c r="MH13" s="18">
        <f t="shared" si="181"/>
        <v>7</v>
      </c>
      <c r="MI13" s="22">
        <f t="shared" si="182"/>
        <v>6</v>
      </c>
      <c r="MJ13" s="26">
        <f t="shared" si="183"/>
        <v>0.8571428571428571</v>
      </c>
      <c r="MK13" s="20">
        <v>5</v>
      </c>
      <c r="ML13" s="16">
        <v>4</v>
      </c>
      <c r="MM13" s="26">
        <f t="shared" si="184"/>
        <v>0.8</v>
      </c>
      <c r="MN13" s="16">
        <v>2</v>
      </c>
      <c r="MO13" s="16">
        <v>2</v>
      </c>
      <c r="MP13" s="59">
        <f t="shared" si="185"/>
        <v>1</v>
      </c>
      <c r="MQ13" s="18">
        <f t="shared" si="186"/>
        <v>6</v>
      </c>
      <c r="MR13" s="22">
        <f t="shared" si="187"/>
        <v>3</v>
      </c>
      <c r="MS13" s="26">
        <f t="shared" si="188"/>
        <v>0.5</v>
      </c>
      <c r="MT13" s="20">
        <v>5</v>
      </c>
      <c r="MU13" s="16">
        <v>2</v>
      </c>
      <c r="MV13" s="26">
        <f t="shared" si="189"/>
        <v>0.4</v>
      </c>
      <c r="MW13" s="16">
        <v>1</v>
      </c>
      <c r="MX13" s="16">
        <v>1</v>
      </c>
      <c r="MY13" s="59">
        <f t="shared" si="190"/>
        <v>1</v>
      </c>
      <c r="MZ13" s="18">
        <f t="shared" si="191"/>
        <v>4</v>
      </c>
      <c r="NA13" s="22">
        <f t="shared" si="192"/>
        <v>3</v>
      </c>
      <c r="NB13" s="26">
        <f t="shared" si="193"/>
        <v>0.75</v>
      </c>
      <c r="NC13" s="20">
        <v>3</v>
      </c>
      <c r="ND13" s="16">
        <v>2</v>
      </c>
      <c r="NE13" s="26">
        <f t="shared" si="194"/>
        <v>0.66666666666666663</v>
      </c>
      <c r="NF13" s="16">
        <v>1</v>
      </c>
      <c r="NG13" s="16">
        <v>1</v>
      </c>
      <c r="NH13" s="59">
        <f t="shared" si="195"/>
        <v>1</v>
      </c>
      <c r="NI13" s="18">
        <f t="shared" si="196"/>
        <v>4</v>
      </c>
      <c r="NJ13" s="22">
        <f t="shared" si="197"/>
        <v>4</v>
      </c>
      <c r="NK13" s="26">
        <f t="shared" si="198"/>
        <v>1</v>
      </c>
      <c r="NL13" s="20">
        <v>2</v>
      </c>
      <c r="NM13" s="16">
        <v>2</v>
      </c>
      <c r="NN13" s="26">
        <f t="shared" si="199"/>
        <v>1</v>
      </c>
      <c r="NO13" s="16">
        <v>2</v>
      </c>
      <c r="NP13" s="16">
        <v>2</v>
      </c>
      <c r="NQ13" s="59">
        <f t="shared" si="200"/>
        <v>1</v>
      </c>
      <c r="NR13" s="18">
        <f t="shared" si="201"/>
        <v>7</v>
      </c>
      <c r="NS13" s="22">
        <f t="shared" si="202"/>
        <v>6</v>
      </c>
      <c r="NT13" s="26">
        <f t="shared" si="203"/>
        <v>0.8571428571428571</v>
      </c>
      <c r="NU13" s="20">
        <v>3</v>
      </c>
      <c r="NV13" s="16">
        <v>2</v>
      </c>
      <c r="NW13" s="26">
        <f t="shared" si="204"/>
        <v>0.66666666666666663</v>
      </c>
      <c r="NX13" s="16">
        <v>4</v>
      </c>
      <c r="NY13" s="16">
        <v>4</v>
      </c>
      <c r="NZ13" s="59">
        <f t="shared" si="205"/>
        <v>1</v>
      </c>
      <c r="OA13" s="18">
        <f t="shared" si="206"/>
        <v>7</v>
      </c>
      <c r="OB13" s="22">
        <f t="shared" si="207"/>
        <v>4</v>
      </c>
      <c r="OC13" s="26">
        <f t="shared" si="208"/>
        <v>0.5714285714285714</v>
      </c>
      <c r="OD13" s="20">
        <v>3</v>
      </c>
      <c r="OE13" s="16">
        <v>2</v>
      </c>
      <c r="OF13" s="26">
        <f t="shared" si="209"/>
        <v>0.66666666666666663</v>
      </c>
      <c r="OG13" s="16">
        <v>4</v>
      </c>
      <c r="OH13" s="16">
        <v>2</v>
      </c>
      <c r="OI13" s="59">
        <f t="shared" si="210"/>
        <v>0.5</v>
      </c>
      <c r="OJ13" s="18">
        <f t="shared" si="211"/>
        <v>7</v>
      </c>
      <c r="OK13" s="22">
        <f t="shared" si="212"/>
        <v>5</v>
      </c>
      <c r="OL13" s="26">
        <f t="shared" si="213"/>
        <v>0.7142857142857143</v>
      </c>
      <c r="OM13" s="20">
        <v>3</v>
      </c>
      <c r="ON13" s="16">
        <v>3</v>
      </c>
      <c r="OO13" s="26">
        <f t="shared" si="214"/>
        <v>1</v>
      </c>
      <c r="OP13" s="16">
        <v>4</v>
      </c>
      <c r="OQ13" s="16">
        <v>2</v>
      </c>
      <c r="OR13" s="59">
        <f t="shared" si="215"/>
        <v>0.5</v>
      </c>
      <c r="OS13" s="18">
        <f t="shared" si="216"/>
        <v>7</v>
      </c>
      <c r="OT13" s="22">
        <f t="shared" si="217"/>
        <v>5</v>
      </c>
      <c r="OU13" s="26">
        <f t="shared" si="218"/>
        <v>0.7142857142857143</v>
      </c>
      <c r="OV13" s="20">
        <v>3</v>
      </c>
      <c r="OW13" s="16">
        <v>3</v>
      </c>
      <c r="OX13" s="26">
        <f t="shared" si="219"/>
        <v>1</v>
      </c>
      <c r="OY13" s="16">
        <v>4</v>
      </c>
      <c r="OZ13" s="16">
        <v>2</v>
      </c>
      <c r="PA13" s="59">
        <f t="shared" si="220"/>
        <v>0.5</v>
      </c>
      <c r="PB13" s="18">
        <f t="shared" si="221"/>
        <v>7</v>
      </c>
      <c r="PC13" s="22">
        <f t="shared" si="222"/>
        <v>5</v>
      </c>
      <c r="PD13" s="26">
        <f t="shared" si="223"/>
        <v>0.7142857142857143</v>
      </c>
      <c r="PE13" s="20">
        <v>3</v>
      </c>
      <c r="PF13" s="16">
        <v>2</v>
      </c>
      <c r="PG13" s="26">
        <f t="shared" si="224"/>
        <v>0.66666666666666663</v>
      </c>
      <c r="PH13" s="16">
        <v>4</v>
      </c>
      <c r="PI13" s="16">
        <v>3</v>
      </c>
      <c r="PJ13" s="59">
        <f t="shared" si="225"/>
        <v>0.75</v>
      </c>
      <c r="PK13" s="18">
        <f t="shared" si="226"/>
        <v>6</v>
      </c>
      <c r="PL13" s="22">
        <f t="shared" si="227"/>
        <v>5</v>
      </c>
      <c r="PM13" s="26">
        <f t="shared" si="228"/>
        <v>0.83333333333333337</v>
      </c>
      <c r="PN13" s="20">
        <v>3</v>
      </c>
      <c r="PO13" s="16">
        <v>2</v>
      </c>
      <c r="PP13" s="26">
        <f t="shared" si="229"/>
        <v>0.66666666666666663</v>
      </c>
      <c r="PQ13" s="16">
        <v>3</v>
      </c>
      <c r="PR13" s="16">
        <v>3</v>
      </c>
      <c r="PS13" s="59">
        <f t="shared" si="230"/>
        <v>1</v>
      </c>
      <c r="PT13" s="18">
        <f t="shared" si="231"/>
        <v>7</v>
      </c>
      <c r="PU13" s="22">
        <f t="shared" si="232"/>
        <v>6</v>
      </c>
      <c r="PV13" s="26">
        <f t="shared" si="233"/>
        <v>0.8571428571428571</v>
      </c>
      <c r="PW13" s="20">
        <v>5</v>
      </c>
      <c r="PX13" s="16">
        <v>5</v>
      </c>
      <c r="PY13" s="26">
        <f t="shared" si="234"/>
        <v>1</v>
      </c>
      <c r="PZ13" s="16">
        <v>2</v>
      </c>
      <c r="QA13" s="16">
        <v>1</v>
      </c>
      <c r="QB13" s="59">
        <f t="shared" si="235"/>
        <v>0.5</v>
      </c>
      <c r="QC13" s="18">
        <f t="shared" si="236"/>
        <v>7</v>
      </c>
      <c r="QD13" s="22">
        <f t="shared" si="237"/>
        <v>4</v>
      </c>
      <c r="QE13" s="26">
        <f t="shared" si="238"/>
        <v>0.5714285714285714</v>
      </c>
      <c r="QF13" s="20">
        <v>2</v>
      </c>
      <c r="QG13" s="16">
        <v>1</v>
      </c>
      <c r="QH13" s="26">
        <f t="shared" si="239"/>
        <v>0.5</v>
      </c>
      <c r="QI13" s="16">
        <v>5</v>
      </c>
      <c r="QJ13" s="16">
        <v>3</v>
      </c>
      <c r="QK13" s="59">
        <f t="shared" si="240"/>
        <v>0.6</v>
      </c>
      <c r="QL13" s="18">
        <f t="shared" si="241"/>
        <v>6</v>
      </c>
      <c r="QM13" s="22">
        <f t="shared" si="242"/>
        <v>4</v>
      </c>
      <c r="QN13" s="26">
        <f t="shared" si="243"/>
        <v>0.66666666666666663</v>
      </c>
      <c r="QO13" s="20">
        <v>2</v>
      </c>
      <c r="QP13" s="16">
        <v>2</v>
      </c>
      <c r="QQ13" s="26">
        <f t="shared" si="244"/>
        <v>1</v>
      </c>
      <c r="QR13" s="16">
        <v>4</v>
      </c>
      <c r="QS13" s="16">
        <v>2</v>
      </c>
      <c r="QT13" s="59">
        <f t="shared" si="245"/>
        <v>0.5</v>
      </c>
      <c r="QU13" s="18">
        <f t="shared" si="246"/>
        <v>5</v>
      </c>
      <c r="QV13" s="22">
        <f t="shared" si="247"/>
        <v>3</v>
      </c>
      <c r="QW13" s="26">
        <f t="shared" si="248"/>
        <v>0.6</v>
      </c>
      <c r="QX13" s="20">
        <v>1</v>
      </c>
      <c r="QY13" s="16">
        <v>1</v>
      </c>
      <c r="QZ13" s="26">
        <f t="shared" si="249"/>
        <v>1</v>
      </c>
      <c r="RA13" s="16">
        <v>4</v>
      </c>
      <c r="RB13" s="16">
        <v>2</v>
      </c>
      <c r="RC13" s="59">
        <f t="shared" si="250"/>
        <v>0.5</v>
      </c>
      <c r="RD13" s="18">
        <f t="shared" si="251"/>
        <v>2</v>
      </c>
      <c r="RE13" s="22">
        <f t="shared" si="252"/>
        <v>2</v>
      </c>
      <c r="RF13" s="26">
        <f t="shared" si="253"/>
        <v>1</v>
      </c>
      <c r="RG13" s="20">
        <v>0</v>
      </c>
      <c r="RH13" s="16"/>
      <c r="RI13" s="26">
        <f t="shared" si="254"/>
        <v>0</v>
      </c>
      <c r="RJ13" s="16">
        <v>2</v>
      </c>
      <c r="RK13" s="16">
        <v>2</v>
      </c>
      <c r="RL13" s="59">
        <f t="shared" si="255"/>
        <v>1</v>
      </c>
      <c r="RM13" s="18">
        <f t="shared" si="256"/>
        <v>2</v>
      </c>
      <c r="RN13" s="22">
        <f t="shared" si="257"/>
        <v>2</v>
      </c>
      <c r="RO13" s="26">
        <f t="shared" si="258"/>
        <v>1</v>
      </c>
      <c r="RP13" s="20">
        <v>0</v>
      </c>
      <c r="RQ13" s="16"/>
      <c r="RR13" s="26">
        <f t="shared" si="259"/>
        <v>0</v>
      </c>
      <c r="RS13" s="16">
        <v>2</v>
      </c>
      <c r="RT13" s="16">
        <v>2</v>
      </c>
      <c r="RU13" s="59">
        <f t="shared" si="260"/>
        <v>1</v>
      </c>
      <c r="RV13" s="18">
        <f t="shared" si="261"/>
        <v>5</v>
      </c>
      <c r="RW13" s="22">
        <f t="shared" si="262"/>
        <v>5</v>
      </c>
      <c r="RX13" s="26">
        <f t="shared" si="263"/>
        <v>1</v>
      </c>
      <c r="RY13" s="20">
        <v>1</v>
      </c>
      <c r="RZ13" s="16">
        <v>1</v>
      </c>
      <c r="SA13" s="26">
        <f t="shared" si="264"/>
        <v>1</v>
      </c>
      <c r="SB13" s="16">
        <v>4</v>
      </c>
      <c r="SC13" s="16">
        <v>4</v>
      </c>
      <c r="SD13" s="59">
        <f t="shared" si="265"/>
        <v>1</v>
      </c>
      <c r="SE13" s="18">
        <f t="shared" si="266"/>
        <v>5</v>
      </c>
      <c r="SF13" s="22">
        <f t="shared" si="267"/>
        <v>5</v>
      </c>
      <c r="SG13" s="26">
        <f t="shared" si="268"/>
        <v>1</v>
      </c>
      <c r="SH13" s="20">
        <v>1</v>
      </c>
      <c r="SI13" s="16">
        <v>1</v>
      </c>
      <c r="SJ13" s="26">
        <f t="shared" si="269"/>
        <v>1</v>
      </c>
      <c r="SK13" s="16">
        <v>4</v>
      </c>
      <c r="SL13" s="16">
        <v>4</v>
      </c>
      <c r="SM13" s="59">
        <f t="shared" si="270"/>
        <v>1</v>
      </c>
      <c r="SN13" s="18">
        <f t="shared" si="271"/>
        <v>6</v>
      </c>
      <c r="SO13" s="22">
        <f t="shared" si="272"/>
        <v>5</v>
      </c>
      <c r="SP13" s="26">
        <f t="shared" si="273"/>
        <v>0.83333333333333337</v>
      </c>
      <c r="SQ13" s="20">
        <v>2</v>
      </c>
      <c r="SR13" s="16">
        <v>2</v>
      </c>
      <c r="SS13" s="26">
        <f t="shared" si="274"/>
        <v>1</v>
      </c>
      <c r="ST13" s="16">
        <v>4</v>
      </c>
      <c r="SU13" s="16">
        <v>3</v>
      </c>
      <c r="SV13" s="59">
        <f t="shared" si="275"/>
        <v>0.75</v>
      </c>
      <c r="SW13" s="18">
        <f t="shared" si="276"/>
        <v>6</v>
      </c>
      <c r="SX13" s="22">
        <f t="shared" si="277"/>
        <v>2</v>
      </c>
      <c r="SY13" s="26">
        <f t="shared" si="278"/>
        <v>0.33333333333333331</v>
      </c>
      <c r="SZ13" s="20">
        <v>2</v>
      </c>
      <c r="TA13" s="16">
        <v>2</v>
      </c>
      <c r="TB13" s="26">
        <f t="shared" si="279"/>
        <v>1</v>
      </c>
      <c r="TC13" s="16">
        <v>4</v>
      </c>
      <c r="TD13" s="16"/>
      <c r="TE13" s="59">
        <f t="shared" si="280"/>
        <v>0</v>
      </c>
      <c r="TF13" s="18">
        <f t="shared" si="281"/>
        <v>7</v>
      </c>
      <c r="TG13" s="22">
        <f t="shared" si="282"/>
        <v>7</v>
      </c>
      <c r="TH13" s="26">
        <f t="shared" si="283"/>
        <v>1</v>
      </c>
      <c r="TI13" s="20">
        <v>2</v>
      </c>
      <c r="TJ13" s="16">
        <v>2</v>
      </c>
      <c r="TK13" s="26">
        <f t="shared" si="284"/>
        <v>1</v>
      </c>
      <c r="TL13" s="16">
        <v>5</v>
      </c>
      <c r="TM13" s="16">
        <v>5</v>
      </c>
      <c r="TN13" s="26">
        <f t="shared" si="285"/>
        <v>1</v>
      </c>
      <c r="TO13" s="18">
        <f t="shared" si="286"/>
        <v>14</v>
      </c>
      <c r="TP13" s="22">
        <f t="shared" si="287"/>
        <v>12</v>
      </c>
      <c r="TQ13" s="26">
        <f t="shared" si="288"/>
        <v>0.8571428571428571</v>
      </c>
      <c r="TR13" s="20">
        <v>5</v>
      </c>
      <c r="TS13" s="16">
        <v>5</v>
      </c>
      <c r="TT13" s="26">
        <f t="shared" si="289"/>
        <v>1</v>
      </c>
      <c r="TU13" s="16">
        <v>9</v>
      </c>
      <c r="TV13" s="16">
        <v>7</v>
      </c>
      <c r="TW13" s="26">
        <f t="shared" si="290"/>
        <v>0.77777777777777779</v>
      </c>
      <c r="TX13" s="18">
        <f t="shared" si="291"/>
        <v>17</v>
      </c>
      <c r="TY13" s="22">
        <f t="shared" si="292"/>
        <v>15</v>
      </c>
      <c r="TZ13" s="26">
        <f t="shared" si="293"/>
        <v>0.88235294117647056</v>
      </c>
      <c r="UA13" s="20">
        <v>9</v>
      </c>
      <c r="UB13" s="16">
        <v>7</v>
      </c>
      <c r="UC13" s="26">
        <f t="shared" si="294"/>
        <v>0.77777777777777779</v>
      </c>
      <c r="UD13" s="16">
        <v>8</v>
      </c>
      <c r="UE13" s="16">
        <v>8</v>
      </c>
      <c r="UF13" s="26">
        <f t="shared" si="295"/>
        <v>1</v>
      </c>
      <c r="UG13" s="18">
        <f t="shared" si="296"/>
        <v>29</v>
      </c>
      <c r="UH13" s="22">
        <f t="shared" si="297"/>
        <v>27</v>
      </c>
      <c r="UI13" s="26">
        <f t="shared" si="298"/>
        <v>0.93103448275862066</v>
      </c>
      <c r="UJ13" s="20">
        <v>21</v>
      </c>
      <c r="UK13" s="16">
        <v>20</v>
      </c>
      <c r="UL13" s="26">
        <f t="shared" si="299"/>
        <v>0.95238095238095233</v>
      </c>
      <c r="UM13" s="16">
        <v>8</v>
      </c>
      <c r="UN13" s="16">
        <v>7</v>
      </c>
      <c r="UO13" s="26">
        <f t="shared" si="300"/>
        <v>0.875</v>
      </c>
      <c r="UP13" s="18">
        <f t="shared" si="301"/>
        <v>31</v>
      </c>
      <c r="UQ13" s="22">
        <f t="shared" si="302"/>
        <v>26</v>
      </c>
      <c r="UR13" s="26">
        <f t="shared" si="303"/>
        <v>0.83870967741935487</v>
      </c>
      <c r="US13" s="20">
        <v>21</v>
      </c>
      <c r="UT13" s="16">
        <v>17</v>
      </c>
      <c r="UU13" s="26">
        <f t="shared" si="304"/>
        <v>0.80952380952380953</v>
      </c>
      <c r="UV13" s="16">
        <v>10</v>
      </c>
      <c r="UW13" s="16">
        <v>9</v>
      </c>
      <c r="UX13" s="26">
        <f t="shared" si="305"/>
        <v>0.9</v>
      </c>
      <c r="UY13" s="18">
        <f t="shared" si="306"/>
        <v>29</v>
      </c>
      <c r="UZ13" s="22">
        <f t="shared" si="307"/>
        <v>26</v>
      </c>
      <c r="VA13" s="26">
        <f t="shared" si="308"/>
        <v>0.89655172413793105</v>
      </c>
      <c r="VB13" s="20">
        <v>18</v>
      </c>
      <c r="VC13" s="16">
        <v>17</v>
      </c>
      <c r="VD13" s="26">
        <f t="shared" si="309"/>
        <v>0.94444444444444442</v>
      </c>
      <c r="VE13" s="16">
        <v>11</v>
      </c>
      <c r="VF13" s="16">
        <v>9</v>
      </c>
      <c r="VG13" s="26">
        <f t="shared" si="310"/>
        <v>0.81818181818181823</v>
      </c>
      <c r="VH13" s="18">
        <f t="shared" si="311"/>
        <v>29</v>
      </c>
      <c r="VI13" s="22">
        <f t="shared" si="312"/>
        <v>23</v>
      </c>
      <c r="VJ13" s="26">
        <f t="shared" si="313"/>
        <v>0.7931034482758621</v>
      </c>
      <c r="VK13" s="20">
        <v>18</v>
      </c>
      <c r="VL13" s="16">
        <v>16</v>
      </c>
      <c r="VM13" s="26">
        <f t="shared" si="314"/>
        <v>0.88888888888888884</v>
      </c>
      <c r="VN13" s="16">
        <v>11</v>
      </c>
      <c r="VO13" s="16">
        <v>7</v>
      </c>
      <c r="VP13" s="59">
        <f t="shared" si="315"/>
        <v>0.63636363636363635</v>
      </c>
      <c r="VQ13" s="18">
        <f t="shared" si="316"/>
        <v>29</v>
      </c>
      <c r="VR13" s="22">
        <f t="shared" si="317"/>
        <v>13</v>
      </c>
      <c r="VS13" s="26">
        <f t="shared" si="318"/>
        <v>0.44827586206896552</v>
      </c>
      <c r="VT13" s="16">
        <v>18</v>
      </c>
      <c r="VU13" s="16">
        <v>13</v>
      </c>
      <c r="VV13" s="26">
        <f t="shared" si="319"/>
        <v>0.72222222222222221</v>
      </c>
      <c r="VW13" s="16">
        <v>11</v>
      </c>
      <c r="VX13" s="16"/>
      <c r="VY13" s="59">
        <f t="shared" si="320"/>
        <v>0</v>
      </c>
      <c r="VZ13" s="18">
        <f t="shared" si="321"/>
        <v>23</v>
      </c>
      <c r="WA13" s="22">
        <f t="shared" si="322"/>
        <v>22</v>
      </c>
      <c r="WB13" s="26">
        <f t="shared" si="323"/>
        <v>0.95652173913043481</v>
      </c>
      <c r="WC13" s="16">
        <v>12</v>
      </c>
      <c r="WD13" s="16">
        <v>12</v>
      </c>
      <c r="WE13" s="26">
        <f t="shared" si="324"/>
        <v>1</v>
      </c>
      <c r="WF13" s="16">
        <v>11</v>
      </c>
      <c r="WG13" s="16">
        <v>10</v>
      </c>
      <c r="WH13" s="59">
        <f t="shared" si="325"/>
        <v>0.90909090909090906</v>
      </c>
      <c r="WI13" s="18">
        <f t="shared" si="326"/>
        <v>25</v>
      </c>
      <c r="WJ13" s="22">
        <f t="shared" si="327"/>
        <v>17</v>
      </c>
      <c r="WK13" s="26">
        <f t="shared" si="328"/>
        <v>0.68</v>
      </c>
      <c r="WL13" s="16">
        <v>13</v>
      </c>
      <c r="WM13" s="16">
        <v>7</v>
      </c>
      <c r="WN13" s="26">
        <f t="shared" si="329"/>
        <v>0.53846153846153844</v>
      </c>
      <c r="WO13" s="16">
        <v>12</v>
      </c>
      <c r="WP13" s="16">
        <v>10</v>
      </c>
      <c r="WQ13" s="59">
        <f t="shared" si="330"/>
        <v>0.83333333333333337</v>
      </c>
      <c r="WR13" s="18">
        <f t="shared" si="331"/>
        <v>27</v>
      </c>
      <c r="WS13" s="22">
        <f t="shared" si="332"/>
        <v>21</v>
      </c>
      <c r="WT13" s="26">
        <f t="shared" si="333"/>
        <v>0.77777777777777779</v>
      </c>
      <c r="WU13" s="16">
        <v>17</v>
      </c>
      <c r="WV13" s="16">
        <v>15</v>
      </c>
      <c r="WW13" s="26">
        <f t="shared" si="334"/>
        <v>0.88235294117647056</v>
      </c>
      <c r="WX13" s="16">
        <v>10</v>
      </c>
      <c r="WY13" s="16">
        <v>6</v>
      </c>
      <c r="WZ13" s="26">
        <f t="shared" si="335"/>
        <v>0.6</v>
      </c>
      <c r="XA13" s="18">
        <f t="shared" si="336"/>
        <v>26</v>
      </c>
      <c r="XB13" s="22">
        <f t="shared" si="337"/>
        <v>23</v>
      </c>
      <c r="XC13" s="26">
        <f t="shared" si="338"/>
        <v>0.88461538461538458</v>
      </c>
      <c r="XD13" s="16">
        <v>19</v>
      </c>
      <c r="XE13" s="16">
        <v>16</v>
      </c>
      <c r="XF13" s="26">
        <f t="shared" si="339"/>
        <v>0.84210526315789469</v>
      </c>
      <c r="XG13" s="16">
        <v>7</v>
      </c>
      <c r="XH13" s="16">
        <v>7</v>
      </c>
      <c r="XI13" s="26">
        <f t="shared" si="340"/>
        <v>1</v>
      </c>
      <c r="XJ13" s="18">
        <f t="shared" si="341"/>
        <v>28</v>
      </c>
      <c r="XK13" s="22">
        <f t="shared" si="342"/>
        <v>22</v>
      </c>
      <c r="XL13" s="26">
        <f t="shared" si="343"/>
        <v>0.7857142857142857</v>
      </c>
      <c r="XM13" s="16">
        <v>18</v>
      </c>
      <c r="XN13" s="16">
        <v>12</v>
      </c>
      <c r="XO13" s="26">
        <f t="shared" si="344"/>
        <v>0.66666666666666663</v>
      </c>
      <c r="XP13" s="16">
        <v>10</v>
      </c>
      <c r="XQ13" s="16">
        <v>10</v>
      </c>
      <c r="XR13" s="59">
        <f t="shared" si="345"/>
        <v>1</v>
      </c>
      <c r="XS13" s="18">
        <f t="shared" si="346"/>
        <v>25</v>
      </c>
      <c r="XT13" s="22">
        <f t="shared" si="347"/>
        <v>19</v>
      </c>
      <c r="XU13" s="26">
        <f t="shared" si="348"/>
        <v>0.76</v>
      </c>
      <c r="XV13" s="16">
        <v>16</v>
      </c>
      <c r="XW13" s="16">
        <v>12</v>
      </c>
      <c r="XX13" s="26">
        <f t="shared" si="349"/>
        <v>0.75</v>
      </c>
      <c r="XY13" s="16">
        <v>9</v>
      </c>
      <c r="XZ13" s="16">
        <v>7</v>
      </c>
      <c r="YA13" s="59">
        <f t="shared" si="350"/>
        <v>0.77777777777777779</v>
      </c>
      <c r="YB13" s="18">
        <f t="shared" si="351"/>
        <v>28</v>
      </c>
      <c r="YC13" s="22">
        <f t="shared" si="352"/>
        <v>25</v>
      </c>
      <c r="YD13" s="26">
        <f t="shared" si="353"/>
        <v>0.8928571428571429</v>
      </c>
      <c r="YE13" s="16">
        <v>16</v>
      </c>
      <c r="YF13" s="16">
        <v>13</v>
      </c>
      <c r="YG13" s="26">
        <f t="shared" si="354"/>
        <v>0.8125</v>
      </c>
      <c r="YH13" s="16">
        <v>12</v>
      </c>
      <c r="YI13" s="16">
        <v>12</v>
      </c>
      <c r="YJ13" s="59">
        <f t="shared" si="355"/>
        <v>1</v>
      </c>
      <c r="YK13" s="18">
        <f t="shared" si="356"/>
        <v>28</v>
      </c>
      <c r="YL13" s="22">
        <f t="shared" si="357"/>
        <v>26</v>
      </c>
      <c r="YM13" s="26">
        <f t="shared" si="358"/>
        <v>0.9285714285714286</v>
      </c>
      <c r="YN13" s="16">
        <v>16</v>
      </c>
      <c r="YO13" s="16">
        <v>14</v>
      </c>
      <c r="YP13" s="97">
        <f t="shared" si="359"/>
        <v>0.875</v>
      </c>
      <c r="YQ13" s="20">
        <v>12</v>
      </c>
      <c r="YR13" s="16">
        <v>12</v>
      </c>
      <c r="YS13" s="26">
        <f t="shared" si="360"/>
        <v>1</v>
      </c>
      <c r="YT13" s="18">
        <f t="shared" si="361"/>
        <v>27</v>
      </c>
      <c r="YU13" s="22">
        <f t="shared" si="362"/>
        <v>26</v>
      </c>
      <c r="YV13" s="26">
        <f t="shared" si="363"/>
        <v>0.96296296296296291</v>
      </c>
      <c r="YW13" s="16">
        <v>15</v>
      </c>
      <c r="YX13" s="16">
        <v>14</v>
      </c>
      <c r="YY13" s="26">
        <f t="shared" si="364"/>
        <v>0.93333333333333335</v>
      </c>
      <c r="YZ13" s="16">
        <v>12</v>
      </c>
      <c r="ZA13" s="16">
        <v>12</v>
      </c>
      <c r="ZB13" s="26">
        <f t="shared" si="365"/>
        <v>1</v>
      </c>
      <c r="ZC13" s="18">
        <f t="shared" si="366"/>
        <v>25</v>
      </c>
      <c r="ZD13" s="22">
        <f t="shared" si="367"/>
        <v>20</v>
      </c>
      <c r="ZE13" s="26">
        <f t="shared" si="368"/>
        <v>0.8</v>
      </c>
      <c r="ZF13" s="16">
        <v>14</v>
      </c>
      <c r="ZG13" s="16">
        <v>11</v>
      </c>
      <c r="ZH13" s="26">
        <f t="shared" si="369"/>
        <v>0.7857142857142857</v>
      </c>
      <c r="ZI13" s="16">
        <v>11</v>
      </c>
      <c r="ZJ13" s="16">
        <v>9</v>
      </c>
      <c r="ZK13" s="59">
        <f t="shared" si="370"/>
        <v>0.81818181818181823</v>
      </c>
      <c r="ZL13" s="18">
        <f t="shared" si="371"/>
        <v>29</v>
      </c>
      <c r="ZM13" s="22">
        <f t="shared" si="372"/>
        <v>24</v>
      </c>
      <c r="ZN13" s="26">
        <f t="shared" si="373"/>
        <v>0.82758620689655171</v>
      </c>
      <c r="ZO13" s="16">
        <v>13</v>
      </c>
      <c r="ZP13" s="16">
        <v>9</v>
      </c>
      <c r="ZQ13" s="26">
        <f t="shared" si="374"/>
        <v>0.69230769230769229</v>
      </c>
      <c r="ZR13" s="16">
        <v>16</v>
      </c>
      <c r="ZS13" s="16">
        <v>15</v>
      </c>
      <c r="ZT13" s="59">
        <f t="shared" si="375"/>
        <v>0.9375</v>
      </c>
      <c r="ZU13" s="18">
        <f t="shared" si="376"/>
        <v>27</v>
      </c>
      <c r="ZV13" s="22">
        <f t="shared" si="377"/>
        <v>25</v>
      </c>
      <c r="ZW13" s="26">
        <f t="shared" si="378"/>
        <v>0.92592592592592593</v>
      </c>
      <c r="ZX13" s="16">
        <v>12</v>
      </c>
      <c r="ZY13" s="16">
        <v>11</v>
      </c>
      <c r="ZZ13" s="26">
        <f t="shared" si="379"/>
        <v>0.91666666666666663</v>
      </c>
      <c r="AAA13" s="16">
        <v>15</v>
      </c>
      <c r="AAB13" s="16">
        <v>14</v>
      </c>
      <c r="AAC13" s="59">
        <f t="shared" si="380"/>
        <v>0.93333333333333335</v>
      </c>
      <c r="AAD13" s="18">
        <f t="shared" si="381"/>
        <v>28</v>
      </c>
      <c r="AAE13" s="22">
        <f t="shared" si="382"/>
        <v>12</v>
      </c>
      <c r="AAF13" s="26">
        <f t="shared" si="383"/>
        <v>0.42857142857142855</v>
      </c>
      <c r="AAG13" s="16">
        <v>13</v>
      </c>
      <c r="AAH13" s="16">
        <v>12</v>
      </c>
      <c r="AAI13" s="26">
        <f t="shared" si="384"/>
        <v>0.92307692307692313</v>
      </c>
      <c r="AAJ13" s="16">
        <v>15</v>
      </c>
      <c r="AAK13" s="16"/>
      <c r="AAL13" s="59">
        <f t="shared" si="385"/>
        <v>0</v>
      </c>
      <c r="AAM13" s="18">
        <f t="shared" si="386"/>
        <v>24</v>
      </c>
      <c r="AAN13" s="22">
        <f t="shared" si="387"/>
        <v>23</v>
      </c>
      <c r="AAO13" s="26">
        <f t="shared" si="388"/>
        <v>0.95833333333333337</v>
      </c>
      <c r="AAP13" s="16">
        <v>10</v>
      </c>
      <c r="AAQ13" s="16">
        <v>9</v>
      </c>
      <c r="AAR13" s="26">
        <f t="shared" si="389"/>
        <v>0.9</v>
      </c>
      <c r="AAS13" s="16">
        <v>14</v>
      </c>
      <c r="AAT13" s="16">
        <v>14</v>
      </c>
      <c r="AAU13" s="59">
        <f t="shared" si="390"/>
        <v>1</v>
      </c>
      <c r="AAV13" s="18">
        <f t="shared" si="391"/>
        <v>23</v>
      </c>
      <c r="AAW13" s="22">
        <f t="shared" si="392"/>
        <v>19</v>
      </c>
      <c r="AAX13" s="26">
        <f t="shared" si="393"/>
        <v>0.82608695652173914</v>
      </c>
      <c r="AAY13" s="16">
        <v>17</v>
      </c>
      <c r="AAZ13" s="16">
        <v>13</v>
      </c>
      <c r="ABA13" s="26">
        <f t="shared" si="394"/>
        <v>0.76470588235294112</v>
      </c>
      <c r="ABB13" s="16">
        <v>6</v>
      </c>
      <c r="ABC13" s="16">
        <v>6</v>
      </c>
      <c r="ABD13" s="26">
        <f t="shared" si="395"/>
        <v>1</v>
      </c>
      <c r="ABE13" s="18">
        <f t="shared" si="396"/>
        <v>24</v>
      </c>
      <c r="ABF13" s="22">
        <f t="shared" si="397"/>
        <v>18</v>
      </c>
      <c r="ABG13" s="26">
        <f t="shared" si="398"/>
        <v>0.75</v>
      </c>
      <c r="ABH13" s="16">
        <v>17</v>
      </c>
      <c r="ABI13" s="16">
        <v>13</v>
      </c>
      <c r="ABJ13" s="26">
        <f t="shared" si="399"/>
        <v>0.76470588235294112</v>
      </c>
      <c r="ABK13" s="16">
        <v>7</v>
      </c>
      <c r="ABL13" s="16">
        <v>5</v>
      </c>
      <c r="ABM13" s="26">
        <f t="shared" si="400"/>
        <v>0.7142857142857143</v>
      </c>
      <c r="ABN13" s="18">
        <f t="shared" si="401"/>
        <v>30</v>
      </c>
      <c r="ABO13" s="22">
        <f t="shared" si="402"/>
        <v>12</v>
      </c>
      <c r="ABP13" s="26">
        <f t="shared" si="403"/>
        <v>0.4</v>
      </c>
      <c r="ABQ13" s="16">
        <v>15</v>
      </c>
      <c r="ABR13" s="16">
        <v>12</v>
      </c>
      <c r="ABS13" s="26">
        <f t="shared" si="404"/>
        <v>0.8</v>
      </c>
      <c r="ABT13" s="16">
        <v>15</v>
      </c>
      <c r="ABU13" s="16"/>
      <c r="ABV13" s="59">
        <f t="shared" si="405"/>
        <v>0</v>
      </c>
      <c r="ABW13" s="18">
        <f t="shared" si="406"/>
        <v>20</v>
      </c>
      <c r="ABX13" s="22">
        <f t="shared" si="407"/>
        <v>14</v>
      </c>
      <c r="ABY13" s="26">
        <f t="shared" si="408"/>
        <v>0.7</v>
      </c>
      <c r="ABZ13" s="16">
        <v>15</v>
      </c>
      <c r="ACA13" s="16">
        <v>12</v>
      </c>
      <c r="ACB13" s="26">
        <f t="shared" si="409"/>
        <v>0.8</v>
      </c>
      <c r="ACC13" s="16">
        <v>5</v>
      </c>
      <c r="ACD13" s="16">
        <v>2</v>
      </c>
      <c r="ACE13" s="59">
        <f t="shared" si="410"/>
        <v>0.4</v>
      </c>
      <c r="ACF13" s="18">
        <f t="shared" si="411"/>
        <v>17</v>
      </c>
      <c r="ACG13" s="22">
        <f t="shared" si="412"/>
        <v>14</v>
      </c>
      <c r="ACH13" s="26">
        <f t="shared" si="413"/>
        <v>0.82352941176470584</v>
      </c>
      <c r="ACI13" s="16">
        <v>13</v>
      </c>
      <c r="ACJ13" s="16">
        <v>11</v>
      </c>
      <c r="ACK13" s="26">
        <f t="shared" si="414"/>
        <v>0.84615384615384615</v>
      </c>
      <c r="ACL13" s="16">
        <v>4</v>
      </c>
      <c r="ACM13" s="16">
        <v>3</v>
      </c>
      <c r="ACN13" s="59">
        <f t="shared" si="415"/>
        <v>0.75</v>
      </c>
      <c r="ACO13" s="18">
        <f t="shared" si="416"/>
        <v>17</v>
      </c>
      <c r="ACP13" s="22">
        <f t="shared" si="417"/>
        <v>17</v>
      </c>
      <c r="ACQ13" s="26">
        <f t="shared" si="418"/>
        <v>1</v>
      </c>
      <c r="ACR13" s="16">
        <v>13</v>
      </c>
      <c r="ACS13" s="16">
        <v>13</v>
      </c>
      <c r="ACT13" s="26">
        <f t="shared" si="419"/>
        <v>1</v>
      </c>
      <c r="ACU13" s="16">
        <v>4</v>
      </c>
      <c r="ACV13" s="16">
        <v>4</v>
      </c>
      <c r="ACW13" s="59">
        <f t="shared" si="420"/>
        <v>1</v>
      </c>
      <c r="ACX13" s="18">
        <f t="shared" si="421"/>
        <v>17</v>
      </c>
      <c r="ACY13" s="22">
        <f t="shared" si="422"/>
        <v>15</v>
      </c>
      <c r="ACZ13" s="26">
        <f t="shared" si="423"/>
        <v>0.88235294117647056</v>
      </c>
      <c r="ADA13" s="16">
        <v>13</v>
      </c>
      <c r="ADB13" s="16">
        <v>11</v>
      </c>
      <c r="ADC13" s="26">
        <f t="shared" si="424"/>
        <v>0.84615384615384615</v>
      </c>
      <c r="ADD13" s="16">
        <v>4</v>
      </c>
      <c r="ADE13" s="16">
        <v>4</v>
      </c>
      <c r="ADF13" s="59">
        <f t="shared" si="425"/>
        <v>1</v>
      </c>
      <c r="ADG13" s="18">
        <f t="shared" si="426"/>
        <v>17</v>
      </c>
      <c r="ADH13" s="22">
        <f t="shared" si="427"/>
        <v>11</v>
      </c>
      <c r="ADI13" s="26">
        <f t="shared" si="428"/>
        <v>0.6470588235294118</v>
      </c>
      <c r="ADJ13" s="16">
        <v>13</v>
      </c>
      <c r="ADK13" s="16">
        <v>7</v>
      </c>
      <c r="ADL13" s="26">
        <f t="shared" si="429"/>
        <v>0.53846153846153844</v>
      </c>
      <c r="ADM13" s="16">
        <v>4</v>
      </c>
      <c r="ADN13" s="16">
        <v>4</v>
      </c>
      <c r="ADO13" s="59">
        <f t="shared" si="430"/>
        <v>1</v>
      </c>
      <c r="ADP13" s="18">
        <f t="shared" si="431"/>
        <v>16</v>
      </c>
      <c r="ADQ13" s="22">
        <f t="shared" si="432"/>
        <v>13</v>
      </c>
      <c r="ADR13" s="26">
        <f t="shared" si="433"/>
        <v>0.8125</v>
      </c>
      <c r="ADS13" s="16">
        <v>12</v>
      </c>
      <c r="ADT13" s="16">
        <v>11</v>
      </c>
      <c r="ADU13" s="26">
        <f t="shared" si="434"/>
        <v>0.91666666666666663</v>
      </c>
      <c r="ADV13" s="16">
        <v>4</v>
      </c>
      <c r="ADW13" s="16">
        <v>2</v>
      </c>
      <c r="ADX13" s="59">
        <f t="shared" si="435"/>
        <v>0.5</v>
      </c>
      <c r="ADY13" s="18">
        <f t="shared" si="436"/>
        <v>15</v>
      </c>
      <c r="ADZ13" s="22">
        <f t="shared" si="437"/>
        <v>14</v>
      </c>
      <c r="AEA13" s="26">
        <f t="shared" si="438"/>
        <v>0.93333333333333335</v>
      </c>
      <c r="AEB13" s="16">
        <v>11</v>
      </c>
      <c r="AEC13" s="16">
        <v>10</v>
      </c>
      <c r="AED13" s="26">
        <f t="shared" si="439"/>
        <v>0.90909090909090906</v>
      </c>
      <c r="AEE13" s="16">
        <v>4</v>
      </c>
      <c r="AEF13" s="16">
        <v>4</v>
      </c>
      <c r="AEG13" s="59">
        <f t="shared" si="440"/>
        <v>1</v>
      </c>
      <c r="AEH13" s="18">
        <f t="shared" si="441"/>
        <v>15</v>
      </c>
      <c r="AEI13" s="22">
        <f t="shared" si="442"/>
        <v>15</v>
      </c>
      <c r="AEJ13" s="26">
        <f t="shared" si="443"/>
        <v>1</v>
      </c>
      <c r="AEK13" s="16">
        <v>11</v>
      </c>
      <c r="AEL13" s="16">
        <v>11</v>
      </c>
      <c r="AEM13" s="26">
        <f t="shared" si="444"/>
        <v>1</v>
      </c>
      <c r="AEN13" s="16">
        <v>4</v>
      </c>
      <c r="AEO13" s="16">
        <v>4</v>
      </c>
      <c r="AEP13" s="59">
        <f t="shared" si="445"/>
        <v>1</v>
      </c>
      <c r="AEQ13" s="18">
        <f t="shared" si="446"/>
        <v>15</v>
      </c>
      <c r="AER13" s="22">
        <f t="shared" si="447"/>
        <v>12</v>
      </c>
      <c r="AES13" s="26">
        <f t="shared" si="448"/>
        <v>0.8</v>
      </c>
      <c r="AET13" s="16">
        <v>11</v>
      </c>
      <c r="AEU13" s="16">
        <v>10</v>
      </c>
      <c r="AEV13" s="26">
        <f t="shared" si="449"/>
        <v>0.90909090909090906</v>
      </c>
      <c r="AEW13" s="16">
        <v>4</v>
      </c>
      <c r="AEX13" s="16">
        <v>2</v>
      </c>
      <c r="AEY13" s="26">
        <f t="shared" si="450"/>
        <v>0.5</v>
      </c>
      <c r="AEZ13" s="18">
        <f t="shared" si="451"/>
        <v>15</v>
      </c>
      <c r="AFA13" s="22">
        <f t="shared" si="452"/>
        <v>14</v>
      </c>
      <c r="AFB13" s="26">
        <f t="shared" si="453"/>
        <v>0.93333333333333335</v>
      </c>
      <c r="AFC13" s="16">
        <v>4</v>
      </c>
      <c r="AFD13" s="16">
        <v>3</v>
      </c>
      <c r="AFE13" s="26">
        <f t="shared" si="454"/>
        <v>0.75</v>
      </c>
      <c r="AFF13" s="16">
        <v>11</v>
      </c>
      <c r="AFG13" s="16">
        <v>11</v>
      </c>
      <c r="AFH13" s="59">
        <f t="shared" si="455"/>
        <v>1</v>
      </c>
      <c r="AFI13" s="18">
        <f t="shared" si="456"/>
        <v>8</v>
      </c>
      <c r="AFJ13" s="22">
        <f t="shared" si="457"/>
        <v>3</v>
      </c>
      <c r="AFK13" s="26">
        <f t="shared" si="458"/>
        <v>0.375</v>
      </c>
      <c r="AFL13" s="16">
        <v>4</v>
      </c>
      <c r="AFM13" s="16">
        <v>3</v>
      </c>
      <c r="AFN13" s="26">
        <f t="shared" si="459"/>
        <v>0.75</v>
      </c>
      <c r="AFO13" s="16">
        <v>4</v>
      </c>
      <c r="AFP13" s="16"/>
      <c r="AFQ13" s="59">
        <f t="shared" si="460"/>
        <v>0</v>
      </c>
      <c r="AFR13" s="18">
        <f t="shared" si="461"/>
        <v>16</v>
      </c>
      <c r="AFS13" s="22">
        <f t="shared" si="462"/>
        <v>14</v>
      </c>
      <c r="AFT13" s="26">
        <f t="shared" si="463"/>
        <v>0.875</v>
      </c>
      <c r="AFU13" s="16">
        <v>4</v>
      </c>
      <c r="AFV13" s="16">
        <v>3</v>
      </c>
      <c r="AFW13" s="26">
        <f t="shared" si="464"/>
        <v>0.75</v>
      </c>
      <c r="AFX13" s="16">
        <v>12</v>
      </c>
      <c r="AFY13" s="16">
        <v>11</v>
      </c>
      <c r="AFZ13" s="59">
        <f t="shared" si="465"/>
        <v>0.91666666666666663</v>
      </c>
      <c r="AGA13" s="18">
        <f t="shared" si="466"/>
        <v>17</v>
      </c>
      <c r="AGB13" s="22">
        <f t="shared" si="467"/>
        <v>14</v>
      </c>
      <c r="AGC13" s="26">
        <f t="shared" si="468"/>
        <v>0.82352941176470584</v>
      </c>
      <c r="AGD13" s="16">
        <v>5</v>
      </c>
      <c r="AGE13" s="16">
        <v>4</v>
      </c>
      <c r="AGF13" s="26">
        <f t="shared" si="469"/>
        <v>0.8</v>
      </c>
      <c r="AGG13" s="16">
        <v>12</v>
      </c>
      <c r="AGH13" s="16">
        <v>10</v>
      </c>
      <c r="AGI13" s="59">
        <f t="shared" si="470"/>
        <v>0.83333333333333337</v>
      </c>
      <c r="AGJ13" s="18">
        <f t="shared" si="471"/>
        <v>16</v>
      </c>
      <c r="AGK13" s="22">
        <f t="shared" si="472"/>
        <v>15</v>
      </c>
      <c r="AGL13" s="26">
        <f t="shared" si="473"/>
        <v>0.9375</v>
      </c>
      <c r="AGM13" s="16">
        <v>4</v>
      </c>
      <c r="AGN13" s="16">
        <v>3</v>
      </c>
      <c r="AGO13" s="26">
        <f t="shared" si="474"/>
        <v>0.75</v>
      </c>
      <c r="AGP13" s="16">
        <v>12</v>
      </c>
      <c r="AGQ13" s="16">
        <v>12</v>
      </c>
      <c r="AGR13" s="59">
        <f t="shared" si="475"/>
        <v>1</v>
      </c>
      <c r="AGS13" s="18">
        <f t="shared" si="476"/>
        <v>15</v>
      </c>
      <c r="AGT13" s="22">
        <f t="shared" si="477"/>
        <v>10</v>
      </c>
      <c r="AGU13" s="26">
        <f t="shared" si="478"/>
        <v>0.66666666666666663</v>
      </c>
      <c r="AGV13" s="16">
        <v>4</v>
      </c>
      <c r="AGW13" s="16">
        <v>2</v>
      </c>
      <c r="AGX13" s="26">
        <f t="shared" si="479"/>
        <v>0.5</v>
      </c>
      <c r="AGY13" s="16">
        <v>11</v>
      </c>
      <c r="AGZ13" s="16">
        <v>8</v>
      </c>
      <c r="AHA13" s="59">
        <f t="shared" si="480"/>
        <v>0.72727272727272729</v>
      </c>
      <c r="AHB13" s="18">
        <f t="shared" si="481"/>
        <v>19</v>
      </c>
      <c r="AHC13" s="22">
        <f t="shared" si="482"/>
        <v>17</v>
      </c>
      <c r="AHD13" s="26">
        <f t="shared" si="483"/>
        <v>0.89473684210526316</v>
      </c>
      <c r="AHE13" s="16">
        <v>6</v>
      </c>
      <c r="AHF13" s="16">
        <v>6</v>
      </c>
      <c r="AHG13" s="26">
        <f t="shared" si="484"/>
        <v>1</v>
      </c>
      <c r="AHH13" s="16">
        <v>13</v>
      </c>
      <c r="AHI13" s="16">
        <v>11</v>
      </c>
      <c r="AHJ13" s="59">
        <f t="shared" si="485"/>
        <v>0.84615384615384615</v>
      </c>
      <c r="AHK13" s="18">
        <f t="shared" si="486"/>
        <v>22</v>
      </c>
      <c r="AHL13" s="22">
        <f t="shared" si="487"/>
        <v>22</v>
      </c>
      <c r="AHM13" s="26">
        <f t="shared" si="488"/>
        <v>1</v>
      </c>
      <c r="AHN13" s="16">
        <v>8</v>
      </c>
      <c r="AHO13" s="16">
        <v>8</v>
      </c>
      <c r="AHP13" s="26">
        <f t="shared" si="489"/>
        <v>1</v>
      </c>
      <c r="AHQ13" s="16">
        <v>14</v>
      </c>
      <c r="AHR13" s="16">
        <v>14</v>
      </c>
      <c r="AHS13" s="59">
        <f t="shared" si="490"/>
        <v>1</v>
      </c>
      <c r="AHT13" s="18">
        <f t="shared" si="491"/>
        <v>21</v>
      </c>
      <c r="AHU13" s="22">
        <f t="shared" si="492"/>
        <v>16</v>
      </c>
      <c r="AHV13" s="26">
        <f t="shared" si="493"/>
        <v>0.76190476190476186</v>
      </c>
      <c r="AHW13" s="16">
        <v>8</v>
      </c>
      <c r="AHX13" s="16">
        <v>4</v>
      </c>
      <c r="AHY13" s="26">
        <f t="shared" si="494"/>
        <v>0.5</v>
      </c>
      <c r="AHZ13" s="16">
        <v>13</v>
      </c>
      <c r="AIA13" s="16">
        <v>12</v>
      </c>
      <c r="AIB13" s="59">
        <f t="shared" si="495"/>
        <v>0.92307692307692313</v>
      </c>
      <c r="AIC13" s="18">
        <f t="shared" si="496"/>
        <v>20</v>
      </c>
      <c r="AID13" s="22">
        <f t="shared" si="497"/>
        <v>17</v>
      </c>
      <c r="AIE13" s="26">
        <f t="shared" si="498"/>
        <v>0.85</v>
      </c>
      <c r="AIF13" s="16">
        <v>7</v>
      </c>
      <c r="AIG13" s="16">
        <v>6</v>
      </c>
      <c r="AIH13" s="26">
        <f t="shared" si="499"/>
        <v>0.8571428571428571</v>
      </c>
      <c r="AII13" s="16">
        <v>13</v>
      </c>
      <c r="AIJ13" s="16">
        <v>11</v>
      </c>
      <c r="AIK13" s="59">
        <f t="shared" si="500"/>
        <v>0.84615384615384615</v>
      </c>
      <c r="AIL13" s="18">
        <f t="shared" si="501"/>
        <v>31</v>
      </c>
      <c r="AIM13" s="22">
        <f t="shared" si="502"/>
        <v>29</v>
      </c>
      <c r="AIN13" s="26">
        <f t="shared" si="503"/>
        <v>0.93548387096774188</v>
      </c>
      <c r="AIO13" s="16">
        <v>7</v>
      </c>
      <c r="AIP13" s="16">
        <v>7</v>
      </c>
      <c r="AIQ13" s="26">
        <f t="shared" si="504"/>
        <v>1</v>
      </c>
      <c r="AIR13" s="16">
        <v>24</v>
      </c>
      <c r="AIS13" s="16">
        <v>22</v>
      </c>
      <c r="AIT13" s="59">
        <f t="shared" si="505"/>
        <v>0.91666666666666663</v>
      </c>
      <c r="AIU13" s="18">
        <f t="shared" si="506"/>
        <v>19</v>
      </c>
      <c r="AIV13" s="22">
        <f t="shared" si="507"/>
        <v>19</v>
      </c>
      <c r="AIW13" s="26">
        <f t="shared" si="508"/>
        <v>1</v>
      </c>
      <c r="AIX13" s="16">
        <v>7</v>
      </c>
      <c r="AIY13" s="16">
        <v>7</v>
      </c>
      <c r="AIZ13" s="26">
        <f t="shared" si="509"/>
        <v>1</v>
      </c>
      <c r="AJA13" s="16">
        <v>12</v>
      </c>
      <c r="AJB13" s="16">
        <v>12</v>
      </c>
      <c r="AJC13" s="26">
        <f t="shared" si="510"/>
        <v>1</v>
      </c>
      <c r="AJD13" s="18">
        <f t="shared" si="511"/>
        <v>18</v>
      </c>
      <c r="AJE13" s="22">
        <f t="shared" si="512"/>
        <v>17</v>
      </c>
      <c r="AJF13" s="26">
        <f t="shared" si="513"/>
        <v>0.94444444444444442</v>
      </c>
      <c r="AJG13" s="16">
        <v>11</v>
      </c>
      <c r="AJH13" s="16">
        <v>11</v>
      </c>
      <c r="AJI13" s="26">
        <f t="shared" si="514"/>
        <v>1</v>
      </c>
      <c r="AJJ13" s="16">
        <v>7</v>
      </c>
      <c r="AJK13" s="16">
        <v>6</v>
      </c>
      <c r="AJL13" s="59">
        <f t="shared" si="515"/>
        <v>0.8571428571428571</v>
      </c>
      <c r="AJM13" s="18">
        <f t="shared" si="516"/>
        <v>17</v>
      </c>
      <c r="AJN13" s="22">
        <f t="shared" si="517"/>
        <v>15</v>
      </c>
      <c r="AJO13" s="26">
        <f t="shared" si="518"/>
        <v>0.88235294117647056</v>
      </c>
      <c r="AJP13" s="16">
        <v>10</v>
      </c>
      <c r="AJQ13" s="16">
        <v>9</v>
      </c>
      <c r="AJR13" s="26">
        <f t="shared" si="519"/>
        <v>0.9</v>
      </c>
      <c r="AJS13" s="16">
        <v>7</v>
      </c>
      <c r="AJT13" s="16">
        <v>6</v>
      </c>
      <c r="AJU13" s="59">
        <f t="shared" si="520"/>
        <v>0.8571428571428571</v>
      </c>
      <c r="AJV13" s="18">
        <f t="shared" si="521"/>
        <v>17</v>
      </c>
      <c r="AJW13" s="22">
        <f t="shared" si="522"/>
        <v>16</v>
      </c>
      <c r="AJX13" s="26">
        <f t="shared" si="523"/>
        <v>0.94117647058823528</v>
      </c>
      <c r="AJY13" s="16">
        <v>10</v>
      </c>
      <c r="AJZ13" s="16">
        <v>9</v>
      </c>
      <c r="AKA13" s="26">
        <f t="shared" si="524"/>
        <v>0.9</v>
      </c>
      <c r="AKB13" s="16">
        <v>7</v>
      </c>
      <c r="AKC13" s="16">
        <v>7</v>
      </c>
      <c r="AKD13" s="59">
        <f t="shared" si="525"/>
        <v>1</v>
      </c>
      <c r="AKE13" s="18">
        <f t="shared" si="526"/>
        <v>17</v>
      </c>
      <c r="AKF13" s="22">
        <f t="shared" si="527"/>
        <v>14</v>
      </c>
      <c r="AKG13" s="26">
        <f t="shared" si="528"/>
        <v>0.82352941176470584</v>
      </c>
      <c r="AKH13" s="16">
        <v>10</v>
      </c>
      <c r="AKI13" s="16">
        <v>8</v>
      </c>
      <c r="AKJ13" s="26">
        <f t="shared" si="529"/>
        <v>0.8</v>
      </c>
      <c r="AKK13" s="16">
        <v>7</v>
      </c>
      <c r="AKL13" s="16">
        <v>6</v>
      </c>
      <c r="AKM13" s="59">
        <f t="shared" si="530"/>
        <v>0.8571428571428571</v>
      </c>
      <c r="AKN13" s="18">
        <f t="shared" si="531"/>
        <v>17</v>
      </c>
      <c r="AKO13" s="22">
        <f t="shared" si="532"/>
        <v>16</v>
      </c>
      <c r="AKP13" s="26">
        <f t="shared" si="533"/>
        <v>0.94117647058823528</v>
      </c>
      <c r="AKQ13" s="16">
        <v>10</v>
      </c>
      <c r="AKR13" s="16">
        <v>9</v>
      </c>
      <c r="AKS13" s="26">
        <f t="shared" si="534"/>
        <v>0.9</v>
      </c>
      <c r="AKT13" s="16">
        <v>7</v>
      </c>
      <c r="AKU13" s="16">
        <v>7</v>
      </c>
      <c r="AKV13" s="59">
        <f t="shared" si="535"/>
        <v>1</v>
      </c>
      <c r="AKW13" s="18">
        <f t="shared" si="536"/>
        <v>16</v>
      </c>
      <c r="AKX13" s="22">
        <f t="shared" si="537"/>
        <v>16</v>
      </c>
      <c r="AKY13" s="26">
        <f t="shared" si="538"/>
        <v>1</v>
      </c>
      <c r="AKZ13" s="16">
        <v>9</v>
      </c>
      <c r="ALA13" s="16">
        <v>9</v>
      </c>
      <c r="ALB13" s="26">
        <f t="shared" si="539"/>
        <v>1</v>
      </c>
      <c r="ALC13" s="16">
        <v>7</v>
      </c>
      <c r="ALD13" s="16">
        <v>7</v>
      </c>
      <c r="ALE13" s="59">
        <f t="shared" si="540"/>
        <v>1</v>
      </c>
      <c r="ALF13" s="18">
        <f t="shared" si="541"/>
        <v>16</v>
      </c>
      <c r="ALG13" s="22">
        <f t="shared" si="542"/>
        <v>15</v>
      </c>
      <c r="ALH13" s="26">
        <f t="shared" si="543"/>
        <v>0.9375</v>
      </c>
      <c r="ALI13" s="16">
        <v>9</v>
      </c>
      <c r="ALJ13" s="16">
        <v>9</v>
      </c>
      <c r="ALK13" s="26">
        <f t="shared" si="544"/>
        <v>1</v>
      </c>
      <c r="ALL13" s="16">
        <v>7</v>
      </c>
      <c r="ALM13" s="16">
        <v>6</v>
      </c>
      <c r="ALN13" s="59">
        <f t="shared" si="545"/>
        <v>0.8571428571428571</v>
      </c>
      <c r="ALO13" s="18">
        <f t="shared" si="546"/>
        <v>17</v>
      </c>
      <c r="ALP13" s="22">
        <f t="shared" si="547"/>
        <v>16</v>
      </c>
      <c r="ALQ13" s="26">
        <f t="shared" si="548"/>
        <v>0.94117647058823528</v>
      </c>
      <c r="ALR13" s="16">
        <v>10</v>
      </c>
      <c r="ALS13" s="16">
        <v>9</v>
      </c>
      <c r="ALT13" s="26">
        <f t="shared" si="549"/>
        <v>0.9</v>
      </c>
      <c r="ALU13" s="16">
        <v>7</v>
      </c>
      <c r="ALV13" s="16">
        <v>7</v>
      </c>
      <c r="ALW13" s="59">
        <f t="shared" si="550"/>
        <v>1</v>
      </c>
      <c r="ALX13" s="18">
        <f t="shared" si="551"/>
        <v>17</v>
      </c>
      <c r="ALY13" s="22">
        <f t="shared" si="552"/>
        <v>16</v>
      </c>
      <c r="ALZ13" s="26">
        <f t="shared" si="553"/>
        <v>0.94117647058823528</v>
      </c>
      <c r="AMA13" s="16">
        <v>10</v>
      </c>
      <c r="AMB13" s="16">
        <v>9</v>
      </c>
      <c r="AMC13" s="26">
        <f t="shared" si="554"/>
        <v>0.9</v>
      </c>
      <c r="AMD13" s="16">
        <v>7</v>
      </c>
      <c r="AME13" s="16">
        <v>7</v>
      </c>
      <c r="AMF13" s="59">
        <f t="shared" si="555"/>
        <v>1</v>
      </c>
      <c r="AMG13" s="18">
        <f t="shared" si="556"/>
        <v>17</v>
      </c>
      <c r="AMH13" s="22">
        <f t="shared" si="557"/>
        <v>14</v>
      </c>
      <c r="AMI13" s="26">
        <f t="shared" si="558"/>
        <v>0.82352941176470584</v>
      </c>
      <c r="AMJ13" s="16">
        <v>10</v>
      </c>
      <c r="AMK13" s="16">
        <v>8</v>
      </c>
      <c r="AML13" s="26">
        <f t="shared" si="559"/>
        <v>0.8</v>
      </c>
      <c r="AMM13" s="16">
        <v>7</v>
      </c>
      <c r="AMN13" s="16">
        <v>6</v>
      </c>
      <c r="AMO13" s="59">
        <f t="shared" si="560"/>
        <v>0.8571428571428571</v>
      </c>
      <c r="AMP13" s="18">
        <f t="shared" si="561"/>
        <v>15</v>
      </c>
      <c r="AMQ13" s="22">
        <f t="shared" si="562"/>
        <v>8</v>
      </c>
      <c r="AMR13" s="26">
        <f t="shared" si="563"/>
        <v>0.53333333333333333</v>
      </c>
      <c r="AMS13" s="16">
        <v>9</v>
      </c>
      <c r="AMT13" s="16">
        <v>6</v>
      </c>
      <c r="AMU13" s="26">
        <f t="shared" si="564"/>
        <v>0.66666666666666663</v>
      </c>
      <c r="AMV13" s="16">
        <v>6</v>
      </c>
      <c r="AMW13" s="16">
        <v>2</v>
      </c>
      <c r="AMX13" s="59">
        <f t="shared" si="565"/>
        <v>0.33333333333333331</v>
      </c>
      <c r="AMY13" s="18">
        <f t="shared" si="566"/>
        <v>15</v>
      </c>
      <c r="AMZ13" s="22">
        <f t="shared" si="567"/>
        <v>14</v>
      </c>
      <c r="ANA13" s="26">
        <f t="shared" si="568"/>
        <v>0.93333333333333335</v>
      </c>
      <c r="ANB13" s="16">
        <v>6</v>
      </c>
      <c r="ANC13" s="16">
        <v>5</v>
      </c>
      <c r="AND13" s="26">
        <f t="shared" si="569"/>
        <v>0.83333333333333337</v>
      </c>
      <c r="ANE13" s="16">
        <v>9</v>
      </c>
      <c r="ANF13" s="16">
        <v>9</v>
      </c>
      <c r="ANG13" s="59">
        <f t="shared" si="570"/>
        <v>1</v>
      </c>
      <c r="ANH13" s="18">
        <f t="shared" si="571"/>
        <v>15</v>
      </c>
      <c r="ANI13" s="22">
        <f t="shared" si="572"/>
        <v>14</v>
      </c>
      <c r="ANJ13" s="26">
        <f t="shared" si="573"/>
        <v>0.93333333333333335</v>
      </c>
      <c r="ANK13" s="16">
        <v>6</v>
      </c>
      <c r="ANL13" s="16">
        <v>5</v>
      </c>
      <c r="ANM13" s="26">
        <f t="shared" si="574"/>
        <v>0.83333333333333337</v>
      </c>
      <c r="ANN13" s="16">
        <v>9</v>
      </c>
      <c r="ANO13" s="16">
        <v>9</v>
      </c>
      <c r="ANP13" s="59">
        <f t="shared" si="575"/>
        <v>1</v>
      </c>
      <c r="ANQ13" s="18">
        <f t="shared" si="576"/>
        <v>16</v>
      </c>
      <c r="ANR13" s="22">
        <f t="shared" si="577"/>
        <v>16</v>
      </c>
      <c r="ANS13" s="26">
        <f t="shared" si="578"/>
        <v>1</v>
      </c>
      <c r="ANT13" s="16">
        <v>7</v>
      </c>
      <c r="ANU13" s="16">
        <v>7</v>
      </c>
      <c r="ANV13" s="26">
        <f t="shared" si="579"/>
        <v>1</v>
      </c>
      <c r="ANW13" s="16">
        <v>9</v>
      </c>
      <c r="ANX13" s="16">
        <v>9</v>
      </c>
      <c r="ANY13" s="59">
        <f t="shared" si="580"/>
        <v>1</v>
      </c>
      <c r="ANZ13" s="18">
        <f t="shared" si="581"/>
        <v>17</v>
      </c>
      <c r="AOA13" s="22">
        <f t="shared" si="582"/>
        <v>15</v>
      </c>
      <c r="AOB13" s="26">
        <f t="shared" si="583"/>
        <v>0.88235294117647056</v>
      </c>
      <c r="AOC13" s="16">
        <v>8</v>
      </c>
      <c r="AOD13" s="16">
        <v>6</v>
      </c>
      <c r="AOE13" s="26">
        <f t="shared" si="584"/>
        <v>0.75</v>
      </c>
      <c r="AOF13" s="16">
        <v>9</v>
      </c>
      <c r="AOG13" s="16">
        <v>9</v>
      </c>
      <c r="AOH13" s="59">
        <f t="shared" si="585"/>
        <v>1</v>
      </c>
      <c r="AOI13" s="18">
        <f t="shared" si="586"/>
        <v>17</v>
      </c>
      <c r="AOJ13" s="22">
        <f t="shared" si="587"/>
        <v>14</v>
      </c>
      <c r="AOK13" s="26">
        <f t="shared" si="588"/>
        <v>0.82352941176470584</v>
      </c>
      <c r="AOL13" s="16">
        <v>8</v>
      </c>
      <c r="AOM13" s="16">
        <v>6</v>
      </c>
      <c r="AON13" s="26">
        <f t="shared" si="589"/>
        <v>0.75</v>
      </c>
      <c r="AOO13" s="16">
        <v>9</v>
      </c>
      <c r="AOP13" s="16">
        <v>8</v>
      </c>
      <c r="AOQ13" s="59">
        <f t="shared" si="590"/>
        <v>0.88888888888888884</v>
      </c>
      <c r="AOR13" s="18">
        <f t="shared" si="591"/>
        <v>13</v>
      </c>
      <c r="AOS13" s="22">
        <f t="shared" si="592"/>
        <v>12</v>
      </c>
      <c r="AOT13" s="26">
        <f t="shared" si="593"/>
        <v>0.92307692307692313</v>
      </c>
      <c r="AOU13" s="16">
        <v>6</v>
      </c>
      <c r="AOV13" s="16">
        <v>5</v>
      </c>
      <c r="AOW13" s="26">
        <f t="shared" si="594"/>
        <v>0.83333333333333337</v>
      </c>
      <c r="AOX13" s="16">
        <v>7</v>
      </c>
      <c r="AOY13" s="16">
        <v>7</v>
      </c>
      <c r="AOZ13" s="59">
        <f t="shared" si="595"/>
        <v>1</v>
      </c>
      <c r="APA13" s="18">
        <f t="shared" si="596"/>
        <v>13</v>
      </c>
      <c r="APB13" s="22">
        <f t="shared" si="597"/>
        <v>12</v>
      </c>
      <c r="APC13" s="26">
        <f t="shared" si="598"/>
        <v>0.92307692307692313</v>
      </c>
      <c r="APD13" s="16">
        <v>6</v>
      </c>
      <c r="APE13" s="16">
        <v>6</v>
      </c>
      <c r="APF13" s="26">
        <f t="shared" si="599"/>
        <v>1</v>
      </c>
      <c r="APG13" s="16">
        <v>7</v>
      </c>
      <c r="APH13" s="16">
        <v>6</v>
      </c>
      <c r="API13" s="59">
        <f t="shared" si="600"/>
        <v>0.8571428571428571</v>
      </c>
      <c r="APJ13" s="18">
        <f t="shared" si="601"/>
        <v>12</v>
      </c>
      <c r="APK13" s="22">
        <f t="shared" si="602"/>
        <v>12</v>
      </c>
      <c r="APL13" s="26">
        <f t="shared" si="603"/>
        <v>1</v>
      </c>
      <c r="APM13" s="16">
        <v>6</v>
      </c>
      <c r="APN13" s="16">
        <v>6</v>
      </c>
      <c r="APO13" s="26">
        <f t="shared" si="604"/>
        <v>1</v>
      </c>
      <c r="APP13" s="16">
        <v>6</v>
      </c>
      <c r="APQ13" s="16">
        <v>6</v>
      </c>
      <c r="APR13" s="59">
        <f t="shared" si="605"/>
        <v>1</v>
      </c>
      <c r="APS13" s="18">
        <f t="shared" si="606"/>
        <v>12</v>
      </c>
      <c r="APT13" s="22">
        <f t="shared" si="607"/>
        <v>12</v>
      </c>
      <c r="APU13" s="26">
        <f t="shared" si="608"/>
        <v>1</v>
      </c>
      <c r="APV13" s="16">
        <v>6</v>
      </c>
      <c r="APW13" s="16">
        <v>6</v>
      </c>
      <c r="APX13" s="26">
        <f t="shared" si="609"/>
        <v>1</v>
      </c>
      <c r="APY13" s="16">
        <v>6</v>
      </c>
      <c r="APZ13" s="16">
        <v>6</v>
      </c>
      <c r="AQA13" s="59">
        <f t="shared" si="610"/>
        <v>1</v>
      </c>
      <c r="AQB13" s="18">
        <f t="shared" si="611"/>
        <v>13</v>
      </c>
      <c r="AQC13" s="22">
        <f t="shared" si="612"/>
        <v>11</v>
      </c>
      <c r="AQD13" s="26">
        <f t="shared" si="613"/>
        <v>0.84615384615384615</v>
      </c>
      <c r="AQE13" s="16">
        <v>6</v>
      </c>
      <c r="AQF13" s="16">
        <v>4</v>
      </c>
      <c r="AQG13" s="26">
        <f t="shared" si="614"/>
        <v>0.66666666666666663</v>
      </c>
      <c r="AQH13" s="16">
        <v>7</v>
      </c>
      <c r="AQI13" s="16">
        <v>7</v>
      </c>
      <c r="AQJ13" s="59">
        <f t="shared" si="615"/>
        <v>1</v>
      </c>
      <c r="AQK13" s="18">
        <f t="shared" si="616"/>
        <v>14</v>
      </c>
      <c r="AQL13" s="22">
        <f t="shared" si="617"/>
        <v>14</v>
      </c>
      <c r="AQM13" s="26">
        <f t="shared" si="618"/>
        <v>1</v>
      </c>
      <c r="AQN13" s="16">
        <v>8</v>
      </c>
      <c r="AQO13" s="16">
        <v>8</v>
      </c>
      <c r="AQP13" s="26">
        <f t="shared" si="619"/>
        <v>1</v>
      </c>
      <c r="AQQ13" s="16">
        <v>6</v>
      </c>
      <c r="AQR13" s="16">
        <v>6</v>
      </c>
      <c r="AQS13" s="59">
        <f t="shared" si="620"/>
        <v>1</v>
      </c>
      <c r="AQT13" s="18">
        <f t="shared" si="621"/>
        <v>17</v>
      </c>
      <c r="AQU13" s="22">
        <f t="shared" si="622"/>
        <v>16</v>
      </c>
      <c r="AQV13" s="26">
        <f t="shared" si="623"/>
        <v>0.94117647058823528</v>
      </c>
      <c r="AQW13" s="16">
        <v>10</v>
      </c>
      <c r="AQX13" s="16">
        <v>10</v>
      </c>
      <c r="AQY13" s="26">
        <f t="shared" si="624"/>
        <v>1</v>
      </c>
      <c r="AQZ13" s="16">
        <v>7</v>
      </c>
      <c r="ARA13" s="16">
        <v>6</v>
      </c>
      <c r="ARB13" s="59">
        <f t="shared" si="625"/>
        <v>0.8571428571428571</v>
      </c>
      <c r="ARC13" s="18">
        <f t="shared" si="626"/>
        <v>19</v>
      </c>
      <c r="ARD13" s="22">
        <f t="shared" si="627"/>
        <v>10</v>
      </c>
      <c r="ARE13" s="26">
        <f t="shared" si="628"/>
        <v>0.52631578947368418</v>
      </c>
      <c r="ARF13" s="16">
        <v>12</v>
      </c>
      <c r="ARG13" s="16">
        <v>10</v>
      </c>
      <c r="ARH13" s="26">
        <f t="shared" si="629"/>
        <v>0.83333333333333337</v>
      </c>
      <c r="ARI13" s="16">
        <v>7</v>
      </c>
      <c r="ARJ13" s="16"/>
      <c r="ARK13" s="59">
        <f t="shared" si="630"/>
        <v>0</v>
      </c>
      <c r="ARL13" s="10">
        <v>3</v>
      </c>
      <c r="ARM13" s="10">
        <v>2</v>
      </c>
      <c r="ARN13" s="10">
        <f t="shared" si="631"/>
        <v>9</v>
      </c>
      <c r="ARO13" s="10">
        <f t="shared" si="632"/>
        <v>8</v>
      </c>
    </row>
    <row r="14" spans="2:1159" ht="29.25" customHeight="1">
      <c r="B14" s="12">
        <v>6</v>
      </c>
      <c r="C14" s="13" t="s">
        <v>11</v>
      </c>
      <c r="D14" s="18">
        <f t="shared" si="0"/>
        <v>8</v>
      </c>
      <c r="E14" s="22">
        <f t="shared" si="0"/>
        <v>3</v>
      </c>
      <c r="F14" s="26">
        <f t="shared" si="1"/>
        <v>0.375</v>
      </c>
      <c r="G14" s="20">
        <v>3</v>
      </c>
      <c r="H14" s="16">
        <v>0</v>
      </c>
      <c r="I14" s="26">
        <f t="shared" si="2"/>
        <v>0</v>
      </c>
      <c r="J14" s="16">
        <v>5</v>
      </c>
      <c r="K14" s="16">
        <v>3</v>
      </c>
      <c r="L14" s="26">
        <f t="shared" si="3"/>
        <v>0.6</v>
      </c>
      <c r="M14" s="18">
        <f t="shared" si="4"/>
        <v>13</v>
      </c>
      <c r="N14" s="22">
        <f t="shared" si="4"/>
        <v>10</v>
      </c>
      <c r="O14" s="26">
        <f t="shared" si="5"/>
        <v>0.76923076923076927</v>
      </c>
      <c r="P14" s="20">
        <v>9</v>
      </c>
      <c r="Q14" s="16">
        <v>7</v>
      </c>
      <c r="R14" s="26">
        <f t="shared" si="6"/>
        <v>0.77777777777777779</v>
      </c>
      <c r="S14" s="16">
        <v>4</v>
      </c>
      <c r="T14" s="16">
        <v>3</v>
      </c>
      <c r="U14" s="26">
        <f t="shared" si="7"/>
        <v>0.75</v>
      </c>
      <c r="V14" s="18">
        <f t="shared" si="8"/>
        <v>13</v>
      </c>
      <c r="W14" s="22">
        <f t="shared" si="8"/>
        <v>10</v>
      </c>
      <c r="X14" s="26">
        <f t="shared" si="9"/>
        <v>0.76923076923076927</v>
      </c>
      <c r="Y14" s="20">
        <v>8</v>
      </c>
      <c r="Z14" s="16">
        <v>5</v>
      </c>
      <c r="AA14" s="26">
        <f t="shared" si="10"/>
        <v>0.625</v>
      </c>
      <c r="AB14" s="16">
        <v>5</v>
      </c>
      <c r="AC14" s="16">
        <v>5</v>
      </c>
      <c r="AD14" s="26">
        <f t="shared" si="11"/>
        <v>1</v>
      </c>
      <c r="AE14" s="18">
        <f t="shared" si="12"/>
        <v>12</v>
      </c>
      <c r="AF14" s="22">
        <f t="shared" si="12"/>
        <v>9</v>
      </c>
      <c r="AG14" s="26">
        <f t="shared" si="13"/>
        <v>0.75</v>
      </c>
      <c r="AH14" s="20">
        <v>7</v>
      </c>
      <c r="AI14" s="16">
        <v>6</v>
      </c>
      <c r="AJ14" s="26">
        <f t="shared" si="14"/>
        <v>0.8571428571428571</v>
      </c>
      <c r="AK14" s="16">
        <v>5</v>
      </c>
      <c r="AL14" s="16">
        <v>3</v>
      </c>
      <c r="AM14" s="26">
        <f t="shared" si="15"/>
        <v>0.6</v>
      </c>
      <c r="AN14" s="18">
        <f t="shared" si="16"/>
        <v>13</v>
      </c>
      <c r="AO14" s="22">
        <f t="shared" si="16"/>
        <v>7</v>
      </c>
      <c r="AP14" s="26">
        <f t="shared" si="17"/>
        <v>0.53846153846153844</v>
      </c>
      <c r="AQ14" s="20">
        <v>8</v>
      </c>
      <c r="AR14" s="16">
        <v>7</v>
      </c>
      <c r="AS14" s="26">
        <f t="shared" si="18"/>
        <v>0.875</v>
      </c>
      <c r="AT14" s="16">
        <v>5</v>
      </c>
      <c r="AU14" s="16"/>
      <c r="AV14" s="28">
        <f t="shared" si="19"/>
        <v>0</v>
      </c>
      <c r="AW14" s="18">
        <f t="shared" si="20"/>
        <v>15</v>
      </c>
      <c r="AX14" s="22">
        <f t="shared" si="20"/>
        <v>13</v>
      </c>
      <c r="AY14" s="26">
        <f t="shared" si="21"/>
        <v>0.8666666666666667</v>
      </c>
      <c r="AZ14" s="20">
        <v>10</v>
      </c>
      <c r="BA14" s="16">
        <v>9</v>
      </c>
      <c r="BB14" s="26">
        <f t="shared" si="22"/>
        <v>0.9</v>
      </c>
      <c r="BC14" s="16">
        <v>5</v>
      </c>
      <c r="BD14" s="16">
        <v>4</v>
      </c>
      <c r="BE14" s="26">
        <f t="shared" si="23"/>
        <v>0.8</v>
      </c>
      <c r="BF14" s="18">
        <f t="shared" si="24"/>
        <v>15</v>
      </c>
      <c r="BG14" s="22">
        <f t="shared" si="24"/>
        <v>10</v>
      </c>
      <c r="BH14" s="26">
        <f t="shared" si="25"/>
        <v>0.66666666666666663</v>
      </c>
      <c r="BI14" s="20">
        <v>10</v>
      </c>
      <c r="BJ14" s="16">
        <v>7</v>
      </c>
      <c r="BK14" s="26">
        <f t="shared" si="26"/>
        <v>0.7</v>
      </c>
      <c r="BL14" s="16">
        <v>5</v>
      </c>
      <c r="BM14" s="16">
        <v>3</v>
      </c>
      <c r="BN14" s="26">
        <f t="shared" si="27"/>
        <v>0.6</v>
      </c>
      <c r="BO14" s="18">
        <f t="shared" si="28"/>
        <v>13</v>
      </c>
      <c r="BP14" s="22">
        <f t="shared" si="28"/>
        <v>12</v>
      </c>
      <c r="BQ14" s="26">
        <f t="shared" si="29"/>
        <v>0.92307692307692313</v>
      </c>
      <c r="BR14" s="20">
        <v>9</v>
      </c>
      <c r="BS14" s="16">
        <v>9</v>
      </c>
      <c r="BT14" s="26">
        <f t="shared" si="30"/>
        <v>1</v>
      </c>
      <c r="BU14" s="16">
        <v>4</v>
      </c>
      <c r="BV14" s="16">
        <v>3</v>
      </c>
      <c r="BW14" s="26">
        <f t="shared" si="31"/>
        <v>0.75</v>
      </c>
      <c r="BX14" s="18">
        <f t="shared" si="32"/>
        <v>13</v>
      </c>
      <c r="BY14" s="22">
        <f t="shared" si="32"/>
        <v>6</v>
      </c>
      <c r="BZ14" s="26">
        <f t="shared" si="33"/>
        <v>0.46153846153846156</v>
      </c>
      <c r="CA14" s="20">
        <v>4</v>
      </c>
      <c r="CB14" s="16">
        <v>2</v>
      </c>
      <c r="CC14" s="26">
        <f t="shared" si="34"/>
        <v>0.5</v>
      </c>
      <c r="CD14" s="16">
        <v>9</v>
      </c>
      <c r="CE14" s="16">
        <v>4</v>
      </c>
      <c r="CF14" s="26">
        <f t="shared" si="35"/>
        <v>0.44444444444444442</v>
      </c>
      <c r="CG14" s="18">
        <f t="shared" si="36"/>
        <v>12</v>
      </c>
      <c r="CH14" s="22">
        <f t="shared" si="37"/>
        <v>7</v>
      </c>
      <c r="CI14" s="26">
        <f t="shared" si="38"/>
        <v>0.58333333333333337</v>
      </c>
      <c r="CJ14" s="20">
        <v>3</v>
      </c>
      <c r="CK14" s="16">
        <v>3</v>
      </c>
      <c r="CL14" s="26">
        <f t="shared" si="39"/>
        <v>1</v>
      </c>
      <c r="CM14" s="16">
        <v>9</v>
      </c>
      <c r="CN14" s="16">
        <v>4</v>
      </c>
      <c r="CO14" s="26">
        <f t="shared" si="40"/>
        <v>0.44444444444444442</v>
      </c>
      <c r="CP14" s="18">
        <f t="shared" si="41"/>
        <v>9</v>
      </c>
      <c r="CQ14" s="22">
        <f t="shared" si="42"/>
        <v>6</v>
      </c>
      <c r="CR14" s="26">
        <f t="shared" si="43"/>
        <v>0.66666666666666663</v>
      </c>
      <c r="CS14" s="20">
        <v>3</v>
      </c>
      <c r="CT14" s="16">
        <v>2</v>
      </c>
      <c r="CU14" s="26">
        <f t="shared" si="44"/>
        <v>0.66666666666666663</v>
      </c>
      <c r="CV14" s="16">
        <v>6</v>
      </c>
      <c r="CW14" s="16">
        <v>4</v>
      </c>
      <c r="CX14" s="26">
        <f t="shared" si="45"/>
        <v>0.66666666666666663</v>
      </c>
      <c r="CY14" s="18">
        <f t="shared" si="46"/>
        <v>10</v>
      </c>
      <c r="CZ14" s="22">
        <f t="shared" si="47"/>
        <v>8</v>
      </c>
      <c r="DA14" s="26">
        <f t="shared" si="48"/>
        <v>0.8</v>
      </c>
      <c r="DB14" s="20">
        <v>4</v>
      </c>
      <c r="DC14" s="16">
        <v>4</v>
      </c>
      <c r="DD14" s="26">
        <f t="shared" si="49"/>
        <v>1</v>
      </c>
      <c r="DE14" s="16">
        <v>6</v>
      </c>
      <c r="DF14" s="16">
        <v>4</v>
      </c>
      <c r="DG14" s="26">
        <f t="shared" si="50"/>
        <v>0.66666666666666663</v>
      </c>
      <c r="DH14" s="18">
        <f t="shared" si="51"/>
        <v>10</v>
      </c>
      <c r="DI14" s="22">
        <f t="shared" si="52"/>
        <v>7</v>
      </c>
      <c r="DJ14" s="26">
        <f t="shared" si="53"/>
        <v>0.7</v>
      </c>
      <c r="DK14" s="20">
        <v>6</v>
      </c>
      <c r="DL14" s="16">
        <v>4</v>
      </c>
      <c r="DM14" s="26">
        <f t="shared" si="54"/>
        <v>0.66666666666666663</v>
      </c>
      <c r="DN14" s="16">
        <v>4</v>
      </c>
      <c r="DO14" s="16">
        <v>3</v>
      </c>
      <c r="DP14" s="26">
        <f t="shared" si="55"/>
        <v>0.75</v>
      </c>
      <c r="DQ14" s="18">
        <f t="shared" si="56"/>
        <v>10</v>
      </c>
      <c r="DR14" s="22">
        <f t="shared" si="57"/>
        <v>7</v>
      </c>
      <c r="DS14" s="26">
        <f t="shared" si="58"/>
        <v>0.7</v>
      </c>
      <c r="DT14" s="20">
        <v>6</v>
      </c>
      <c r="DU14" s="16">
        <v>6</v>
      </c>
      <c r="DV14" s="26">
        <f t="shared" si="59"/>
        <v>1</v>
      </c>
      <c r="DW14" s="16">
        <v>4</v>
      </c>
      <c r="DX14" s="16">
        <v>1</v>
      </c>
      <c r="DY14" s="26">
        <f t="shared" si="60"/>
        <v>0.25</v>
      </c>
      <c r="DZ14" s="18">
        <f t="shared" si="61"/>
        <v>11</v>
      </c>
      <c r="EA14" s="22">
        <f t="shared" si="62"/>
        <v>9</v>
      </c>
      <c r="EB14" s="26">
        <f t="shared" si="63"/>
        <v>0.81818181818181823</v>
      </c>
      <c r="EC14" s="20">
        <v>6</v>
      </c>
      <c r="ED14" s="16">
        <v>6</v>
      </c>
      <c r="EE14" s="26">
        <f t="shared" si="64"/>
        <v>1</v>
      </c>
      <c r="EF14" s="16">
        <v>5</v>
      </c>
      <c r="EG14" s="16">
        <v>3</v>
      </c>
      <c r="EH14" s="26">
        <f t="shared" si="65"/>
        <v>0.6</v>
      </c>
      <c r="EI14" s="18">
        <f t="shared" si="66"/>
        <v>9</v>
      </c>
      <c r="EJ14" s="22">
        <f t="shared" si="67"/>
        <v>9</v>
      </c>
      <c r="EK14" s="26">
        <f t="shared" si="68"/>
        <v>1</v>
      </c>
      <c r="EL14" s="20">
        <v>6</v>
      </c>
      <c r="EM14" s="16">
        <v>6</v>
      </c>
      <c r="EN14" s="26">
        <f t="shared" si="69"/>
        <v>1</v>
      </c>
      <c r="EO14" s="16">
        <v>3</v>
      </c>
      <c r="EP14" s="16">
        <v>3</v>
      </c>
      <c r="EQ14" s="26">
        <f t="shared" si="70"/>
        <v>1</v>
      </c>
      <c r="ER14" s="18">
        <f t="shared" si="71"/>
        <v>11</v>
      </c>
      <c r="ES14" s="22">
        <f t="shared" si="72"/>
        <v>9</v>
      </c>
      <c r="ET14" s="26">
        <f t="shared" si="73"/>
        <v>0.81818181818181823</v>
      </c>
      <c r="EU14" s="20">
        <v>8</v>
      </c>
      <c r="EV14" s="16">
        <v>6</v>
      </c>
      <c r="EW14" s="26">
        <f t="shared" si="74"/>
        <v>0.75</v>
      </c>
      <c r="EX14" s="16">
        <v>3</v>
      </c>
      <c r="EY14" s="16">
        <v>3</v>
      </c>
      <c r="EZ14" s="26">
        <f t="shared" si="75"/>
        <v>1</v>
      </c>
      <c r="FA14" s="18">
        <f t="shared" si="76"/>
        <v>13</v>
      </c>
      <c r="FB14" s="22">
        <f t="shared" si="77"/>
        <v>11</v>
      </c>
      <c r="FC14" s="26">
        <f t="shared" si="78"/>
        <v>0.84615384615384615</v>
      </c>
      <c r="FD14" s="20">
        <v>10</v>
      </c>
      <c r="FE14" s="16">
        <v>9</v>
      </c>
      <c r="FF14" s="26">
        <f t="shared" si="79"/>
        <v>0.9</v>
      </c>
      <c r="FG14" s="16">
        <v>3</v>
      </c>
      <c r="FH14" s="16">
        <v>2</v>
      </c>
      <c r="FI14" s="26">
        <f t="shared" si="80"/>
        <v>0.66666666666666663</v>
      </c>
      <c r="FJ14" s="18">
        <f t="shared" si="81"/>
        <v>16</v>
      </c>
      <c r="FK14" s="22">
        <f t="shared" si="82"/>
        <v>14</v>
      </c>
      <c r="FL14" s="26">
        <f t="shared" si="83"/>
        <v>0.875</v>
      </c>
      <c r="FM14" s="20">
        <v>13</v>
      </c>
      <c r="FN14" s="16">
        <v>11</v>
      </c>
      <c r="FO14" s="26">
        <f t="shared" si="84"/>
        <v>0.84615384615384615</v>
      </c>
      <c r="FP14" s="16">
        <v>3</v>
      </c>
      <c r="FQ14" s="16">
        <v>3</v>
      </c>
      <c r="FR14" s="26">
        <f t="shared" si="85"/>
        <v>1</v>
      </c>
      <c r="FS14" s="18">
        <f t="shared" si="86"/>
        <v>21</v>
      </c>
      <c r="FT14" s="22">
        <f t="shared" si="87"/>
        <v>20</v>
      </c>
      <c r="FU14" s="26">
        <f t="shared" si="88"/>
        <v>0.95238095238095233</v>
      </c>
      <c r="FV14" s="20">
        <v>18</v>
      </c>
      <c r="FW14" s="16">
        <v>18</v>
      </c>
      <c r="FX14" s="26">
        <f t="shared" si="89"/>
        <v>1</v>
      </c>
      <c r="FY14" s="16">
        <v>3</v>
      </c>
      <c r="FZ14" s="16">
        <v>2</v>
      </c>
      <c r="GA14" s="26">
        <f t="shared" si="90"/>
        <v>0.66666666666666663</v>
      </c>
      <c r="GB14" s="18">
        <f t="shared" si="91"/>
        <v>26</v>
      </c>
      <c r="GC14" s="22">
        <f t="shared" si="92"/>
        <v>23</v>
      </c>
      <c r="GD14" s="57">
        <f t="shared" si="93"/>
        <v>0.88461538461538458</v>
      </c>
      <c r="GE14" s="20">
        <v>13</v>
      </c>
      <c r="GF14" s="16">
        <v>13</v>
      </c>
      <c r="GG14" s="57">
        <f t="shared" si="94"/>
        <v>1</v>
      </c>
      <c r="GH14" s="16">
        <v>13</v>
      </c>
      <c r="GI14" s="16">
        <v>10</v>
      </c>
      <c r="GJ14" s="62">
        <f t="shared" si="95"/>
        <v>0.76923076923076927</v>
      </c>
      <c r="GK14" s="18">
        <f t="shared" si="96"/>
        <v>23</v>
      </c>
      <c r="GL14" s="22">
        <f t="shared" si="97"/>
        <v>21</v>
      </c>
      <c r="GM14" s="57">
        <f t="shared" si="98"/>
        <v>0.91304347826086951</v>
      </c>
      <c r="GN14" s="20">
        <v>13</v>
      </c>
      <c r="GO14" s="16">
        <v>12</v>
      </c>
      <c r="GP14" s="57">
        <f t="shared" si="99"/>
        <v>0.92307692307692313</v>
      </c>
      <c r="GQ14" s="16">
        <v>10</v>
      </c>
      <c r="GR14" s="16">
        <v>9</v>
      </c>
      <c r="GS14" s="62">
        <f t="shared" si="100"/>
        <v>0.9</v>
      </c>
      <c r="GT14" s="18">
        <f t="shared" si="101"/>
        <v>30</v>
      </c>
      <c r="GU14" s="22">
        <f t="shared" si="102"/>
        <v>26</v>
      </c>
      <c r="GV14" s="57">
        <f t="shared" si="103"/>
        <v>0.8666666666666667</v>
      </c>
      <c r="GW14" s="20">
        <v>16</v>
      </c>
      <c r="GX14" s="16">
        <v>12</v>
      </c>
      <c r="GY14" s="57">
        <f t="shared" si="104"/>
        <v>0.75</v>
      </c>
      <c r="GZ14" s="16">
        <v>14</v>
      </c>
      <c r="HA14" s="16">
        <v>14</v>
      </c>
      <c r="HB14" s="62">
        <f t="shared" si="105"/>
        <v>1</v>
      </c>
      <c r="HC14" s="18">
        <f t="shared" si="106"/>
        <v>35</v>
      </c>
      <c r="HD14" s="22">
        <f t="shared" si="107"/>
        <v>31</v>
      </c>
      <c r="HE14" s="26">
        <f t="shared" si="108"/>
        <v>0.88571428571428568</v>
      </c>
      <c r="HF14" s="20">
        <v>15</v>
      </c>
      <c r="HG14" s="16">
        <v>15</v>
      </c>
      <c r="HH14" s="26">
        <f t="shared" si="109"/>
        <v>1</v>
      </c>
      <c r="HI14" s="16">
        <v>20</v>
      </c>
      <c r="HJ14" s="16">
        <v>16</v>
      </c>
      <c r="HK14" s="62">
        <f t="shared" si="110"/>
        <v>0.8</v>
      </c>
      <c r="HL14" s="18">
        <f t="shared" si="111"/>
        <v>35</v>
      </c>
      <c r="HM14" s="22">
        <f t="shared" si="112"/>
        <v>31</v>
      </c>
      <c r="HN14" s="26">
        <f t="shared" si="113"/>
        <v>0.88571428571428568</v>
      </c>
      <c r="HO14" s="20">
        <v>15</v>
      </c>
      <c r="HP14" s="16">
        <v>12</v>
      </c>
      <c r="HQ14" s="26">
        <f t="shared" si="114"/>
        <v>0.8</v>
      </c>
      <c r="HR14" s="16">
        <v>20</v>
      </c>
      <c r="HS14" s="16">
        <v>19</v>
      </c>
      <c r="HT14" s="58">
        <f t="shared" si="115"/>
        <v>0.95</v>
      </c>
      <c r="HU14" s="18">
        <f t="shared" si="116"/>
        <v>32</v>
      </c>
      <c r="HV14" s="22">
        <f t="shared" si="117"/>
        <v>30</v>
      </c>
      <c r="HW14" s="26">
        <f t="shared" si="118"/>
        <v>0.9375</v>
      </c>
      <c r="HX14" s="20">
        <v>15</v>
      </c>
      <c r="HY14" s="16">
        <v>13</v>
      </c>
      <c r="HZ14" s="26">
        <f t="shared" si="119"/>
        <v>0.8666666666666667</v>
      </c>
      <c r="IA14" s="16">
        <v>17</v>
      </c>
      <c r="IB14" s="16">
        <v>17</v>
      </c>
      <c r="IC14" s="58">
        <f t="shared" si="120"/>
        <v>1</v>
      </c>
      <c r="ID14" s="18">
        <f t="shared" si="121"/>
        <v>30</v>
      </c>
      <c r="IE14" s="22">
        <f t="shared" si="122"/>
        <v>17</v>
      </c>
      <c r="IF14" s="26">
        <f t="shared" si="123"/>
        <v>0.56666666666666665</v>
      </c>
      <c r="IG14" s="20">
        <v>15</v>
      </c>
      <c r="IH14" s="16">
        <v>9</v>
      </c>
      <c r="II14" s="26">
        <f t="shared" si="124"/>
        <v>0.6</v>
      </c>
      <c r="IJ14" s="16">
        <v>15</v>
      </c>
      <c r="IK14" s="16">
        <v>8</v>
      </c>
      <c r="IL14" s="58">
        <f t="shared" si="125"/>
        <v>0.53333333333333333</v>
      </c>
      <c r="IM14" s="18">
        <f t="shared" si="126"/>
        <v>30</v>
      </c>
      <c r="IN14" s="22">
        <f t="shared" si="127"/>
        <v>11</v>
      </c>
      <c r="IO14" s="26">
        <f t="shared" si="128"/>
        <v>0.36666666666666664</v>
      </c>
      <c r="IP14" s="20">
        <v>15</v>
      </c>
      <c r="IQ14" s="16">
        <v>8</v>
      </c>
      <c r="IR14" s="26">
        <f t="shared" si="129"/>
        <v>0.53333333333333333</v>
      </c>
      <c r="IS14" s="16">
        <v>15</v>
      </c>
      <c r="IT14" s="16">
        <v>3</v>
      </c>
      <c r="IU14" s="58">
        <f t="shared" si="130"/>
        <v>0.2</v>
      </c>
      <c r="IV14" s="18">
        <f t="shared" si="131"/>
        <v>29</v>
      </c>
      <c r="IW14" s="22">
        <f t="shared" si="132"/>
        <v>19</v>
      </c>
      <c r="IX14" s="26">
        <f t="shared" si="133"/>
        <v>0.65517241379310343</v>
      </c>
      <c r="IY14" s="20">
        <v>19</v>
      </c>
      <c r="IZ14" s="16">
        <v>15</v>
      </c>
      <c r="JA14" s="26">
        <f t="shared" si="134"/>
        <v>0.78947368421052633</v>
      </c>
      <c r="JB14" s="16">
        <v>10</v>
      </c>
      <c r="JC14" s="16">
        <v>4</v>
      </c>
      <c r="JD14" s="58">
        <f t="shared" si="135"/>
        <v>0.4</v>
      </c>
      <c r="JE14" s="18">
        <f t="shared" si="136"/>
        <v>22</v>
      </c>
      <c r="JF14" s="22">
        <f t="shared" si="137"/>
        <v>18</v>
      </c>
      <c r="JG14" s="26">
        <f t="shared" si="138"/>
        <v>0.81818181818181823</v>
      </c>
      <c r="JH14" s="20">
        <v>17</v>
      </c>
      <c r="JI14" s="16">
        <v>16</v>
      </c>
      <c r="JJ14" s="26">
        <f t="shared" si="139"/>
        <v>0.94117647058823528</v>
      </c>
      <c r="JK14" s="16">
        <v>5</v>
      </c>
      <c r="JL14" s="16">
        <v>2</v>
      </c>
      <c r="JM14" s="58">
        <f t="shared" si="140"/>
        <v>0.4</v>
      </c>
      <c r="JN14" s="18">
        <f t="shared" si="141"/>
        <v>20</v>
      </c>
      <c r="JO14" s="22">
        <f t="shared" si="142"/>
        <v>15</v>
      </c>
      <c r="JP14" s="26">
        <f t="shared" si="143"/>
        <v>0.75</v>
      </c>
      <c r="JQ14" s="20">
        <v>16</v>
      </c>
      <c r="JR14" s="16">
        <v>12</v>
      </c>
      <c r="JS14" s="26">
        <f t="shared" si="144"/>
        <v>0.75</v>
      </c>
      <c r="JT14" s="16">
        <v>4</v>
      </c>
      <c r="JU14" s="16">
        <v>3</v>
      </c>
      <c r="JV14" s="26">
        <f t="shared" si="145"/>
        <v>0.75</v>
      </c>
      <c r="JW14" s="18">
        <f t="shared" si="146"/>
        <v>20</v>
      </c>
      <c r="JX14" s="22">
        <f t="shared" si="147"/>
        <v>12</v>
      </c>
      <c r="JY14" s="26">
        <f t="shared" si="148"/>
        <v>0.6</v>
      </c>
      <c r="JZ14" s="20">
        <v>16</v>
      </c>
      <c r="KA14" s="16">
        <v>9</v>
      </c>
      <c r="KB14" s="26">
        <f t="shared" si="149"/>
        <v>0.5625</v>
      </c>
      <c r="KC14" s="16">
        <v>4</v>
      </c>
      <c r="KD14" s="16">
        <v>3</v>
      </c>
      <c r="KE14" s="26">
        <f t="shared" si="150"/>
        <v>0.75</v>
      </c>
      <c r="KF14" s="18">
        <f t="shared" si="151"/>
        <v>16</v>
      </c>
      <c r="KG14" s="22">
        <f t="shared" si="152"/>
        <v>12</v>
      </c>
      <c r="KH14" s="26">
        <f t="shared" si="153"/>
        <v>0.75</v>
      </c>
      <c r="KI14" s="20">
        <v>12</v>
      </c>
      <c r="KJ14" s="16">
        <v>10</v>
      </c>
      <c r="KK14" s="26">
        <f t="shared" si="154"/>
        <v>0.83333333333333337</v>
      </c>
      <c r="KL14" s="16">
        <v>4</v>
      </c>
      <c r="KM14" s="16">
        <v>2</v>
      </c>
      <c r="KN14" s="26">
        <f t="shared" si="155"/>
        <v>0.5</v>
      </c>
      <c r="KO14" s="18">
        <f t="shared" si="156"/>
        <v>15</v>
      </c>
      <c r="KP14" s="22">
        <f t="shared" si="157"/>
        <v>14</v>
      </c>
      <c r="KQ14" s="26">
        <f t="shared" si="158"/>
        <v>0.93333333333333335</v>
      </c>
      <c r="KR14" s="20">
        <v>11</v>
      </c>
      <c r="KS14" s="16">
        <v>11</v>
      </c>
      <c r="KT14" s="26">
        <f t="shared" si="159"/>
        <v>1</v>
      </c>
      <c r="KU14" s="16">
        <v>4</v>
      </c>
      <c r="KV14" s="16">
        <v>3</v>
      </c>
      <c r="KW14" s="26">
        <f t="shared" si="160"/>
        <v>0.75</v>
      </c>
      <c r="KX14" s="18">
        <f t="shared" si="161"/>
        <v>18</v>
      </c>
      <c r="KY14" s="22">
        <f t="shared" si="162"/>
        <v>18</v>
      </c>
      <c r="KZ14" s="26">
        <f t="shared" si="163"/>
        <v>1</v>
      </c>
      <c r="LA14" s="20">
        <v>11</v>
      </c>
      <c r="LB14" s="16">
        <v>11</v>
      </c>
      <c r="LC14" s="26">
        <f t="shared" si="164"/>
        <v>1</v>
      </c>
      <c r="LD14" s="16">
        <v>7</v>
      </c>
      <c r="LE14" s="16">
        <v>7</v>
      </c>
      <c r="LF14" s="26">
        <f t="shared" si="165"/>
        <v>1</v>
      </c>
      <c r="LG14" s="18">
        <f t="shared" si="166"/>
        <v>17</v>
      </c>
      <c r="LH14" s="22">
        <f t="shared" si="167"/>
        <v>16</v>
      </c>
      <c r="LI14" s="26">
        <f t="shared" si="168"/>
        <v>0.94117647058823528</v>
      </c>
      <c r="LJ14" s="20">
        <v>11</v>
      </c>
      <c r="LK14" s="16">
        <v>10</v>
      </c>
      <c r="LL14" s="26">
        <f t="shared" si="169"/>
        <v>0.90909090909090906</v>
      </c>
      <c r="LM14" s="16">
        <v>6</v>
      </c>
      <c r="LN14" s="16">
        <v>6</v>
      </c>
      <c r="LO14" s="26">
        <f t="shared" si="170"/>
        <v>1</v>
      </c>
      <c r="LP14" s="18">
        <f t="shared" si="171"/>
        <v>17</v>
      </c>
      <c r="LQ14" s="22">
        <f t="shared" si="172"/>
        <v>15</v>
      </c>
      <c r="LR14" s="26">
        <f t="shared" si="173"/>
        <v>0.88235294117647056</v>
      </c>
      <c r="LS14" s="20">
        <v>11</v>
      </c>
      <c r="LT14" s="16">
        <v>10</v>
      </c>
      <c r="LU14" s="26">
        <f t="shared" si="174"/>
        <v>0.90909090909090906</v>
      </c>
      <c r="LV14" s="16">
        <v>6</v>
      </c>
      <c r="LW14" s="16">
        <v>5</v>
      </c>
      <c r="LX14" s="26">
        <f t="shared" si="175"/>
        <v>0.83333333333333337</v>
      </c>
      <c r="LY14" s="18">
        <f t="shared" si="176"/>
        <v>15</v>
      </c>
      <c r="LZ14" s="22">
        <f t="shared" si="177"/>
        <v>12</v>
      </c>
      <c r="MA14" s="26">
        <f t="shared" si="178"/>
        <v>0.8</v>
      </c>
      <c r="MB14" s="20">
        <v>9</v>
      </c>
      <c r="MC14" s="16">
        <v>8</v>
      </c>
      <c r="MD14" s="26">
        <f t="shared" si="179"/>
        <v>0.88888888888888884</v>
      </c>
      <c r="ME14" s="16">
        <v>6</v>
      </c>
      <c r="MF14" s="16">
        <v>4</v>
      </c>
      <c r="MG14" s="26">
        <f t="shared" si="180"/>
        <v>0.66666666666666663</v>
      </c>
      <c r="MH14" s="18">
        <f t="shared" si="181"/>
        <v>14</v>
      </c>
      <c r="MI14" s="22">
        <f t="shared" si="182"/>
        <v>11</v>
      </c>
      <c r="MJ14" s="26">
        <f t="shared" si="183"/>
        <v>0.7857142857142857</v>
      </c>
      <c r="MK14" s="20">
        <v>9</v>
      </c>
      <c r="ML14" s="16">
        <v>8</v>
      </c>
      <c r="MM14" s="26">
        <f t="shared" si="184"/>
        <v>0.88888888888888884</v>
      </c>
      <c r="MN14" s="16">
        <v>5</v>
      </c>
      <c r="MO14" s="16">
        <v>3</v>
      </c>
      <c r="MP14" s="59">
        <f t="shared" si="185"/>
        <v>0.6</v>
      </c>
      <c r="MQ14" s="18">
        <f t="shared" si="186"/>
        <v>14</v>
      </c>
      <c r="MR14" s="22">
        <f t="shared" si="187"/>
        <v>13</v>
      </c>
      <c r="MS14" s="26">
        <f t="shared" si="188"/>
        <v>0.9285714285714286</v>
      </c>
      <c r="MT14" s="20">
        <v>9</v>
      </c>
      <c r="MU14" s="16">
        <v>8</v>
      </c>
      <c r="MV14" s="26">
        <f t="shared" si="189"/>
        <v>0.88888888888888884</v>
      </c>
      <c r="MW14" s="16">
        <v>5</v>
      </c>
      <c r="MX14" s="16">
        <v>5</v>
      </c>
      <c r="MY14" s="59">
        <f t="shared" si="190"/>
        <v>1</v>
      </c>
      <c r="MZ14" s="18">
        <f t="shared" si="191"/>
        <v>15</v>
      </c>
      <c r="NA14" s="22">
        <f t="shared" si="192"/>
        <v>14</v>
      </c>
      <c r="NB14" s="26">
        <f t="shared" si="193"/>
        <v>0.93333333333333335</v>
      </c>
      <c r="NC14" s="20">
        <v>8</v>
      </c>
      <c r="ND14" s="16">
        <v>8</v>
      </c>
      <c r="NE14" s="26">
        <f t="shared" si="194"/>
        <v>1</v>
      </c>
      <c r="NF14" s="16">
        <v>7</v>
      </c>
      <c r="NG14" s="16">
        <v>6</v>
      </c>
      <c r="NH14" s="59">
        <f t="shared" si="195"/>
        <v>0.8571428571428571</v>
      </c>
      <c r="NI14" s="18">
        <f t="shared" si="196"/>
        <v>15</v>
      </c>
      <c r="NJ14" s="22">
        <f t="shared" si="197"/>
        <v>11</v>
      </c>
      <c r="NK14" s="26">
        <f t="shared" si="198"/>
        <v>0.73333333333333328</v>
      </c>
      <c r="NL14" s="20">
        <v>8</v>
      </c>
      <c r="NM14" s="16">
        <v>7</v>
      </c>
      <c r="NN14" s="26">
        <f t="shared" si="199"/>
        <v>0.875</v>
      </c>
      <c r="NO14" s="16">
        <v>7</v>
      </c>
      <c r="NP14" s="16">
        <v>4</v>
      </c>
      <c r="NQ14" s="59">
        <f t="shared" si="200"/>
        <v>0.5714285714285714</v>
      </c>
      <c r="NR14" s="18">
        <f t="shared" si="201"/>
        <v>15</v>
      </c>
      <c r="NS14" s="22">
        <f t="shared" si="202"/>
        <v>10</v>
      </c>
      <c r="NT14" s="26">
        <f t="shared" si="203"/>
        <v>0.66666666666666663</v>
      </c>
      <c r="NU14" s="20">
        <v>8</v>
      </c>
      <c r="NV14" s="16">
        <v>6</v>
      </c>
      <c r="NW14" s="26">
        <f t="shared" si="204"/>
        <v>0.75</v>
      </c>
      <c r="NX14" s="16">
        <v>7</v>
      </c>
      <c r="NY14" s="16">
        <v>4</v>
      </c>
      <c r="NZ14" s="59">
        <f t="shared" si="205"/>
        <v>0.5714285714285714</v>
      </c>
      <c r="OA14" s="18">
        <f t="shared" si="206"/>
        <v>14</v>
      </c>
      <c r="OB14" s="22">
        <f t="shared" si="207"/>
        <v>13</v>
      </c>
      <c r="OC14" s="26">
        <f t="shared" si="208"/>
        <v>0.9285714285714286</v>
      </c>
      <c r="OD14" s="20">
        <v>7</v>
      </c>
      <c r="OE14" s="16">
        <v>6</v>
      </c>
      <c r="OF14" s="26">
        <f t="shared" si="209"/>
        <v>0.8571428571428571</v>
      </c>
      <c r="OG14" s="16">
        <v>7</v>
      </c>
      <c r="OH14" s="16">
        <v>7</v>
      </c>
      <c r="OI14" s="59">
        <f t="shared" si="210"/>
        <v>1</v>
      </c>
      <c r="OJ14" s="18">
        <f t="shared" si="211"/>
        <v>16</v>
      </c>
      <c r="OK14" s="22">
        <f t="shared" si="212"/>
        <v>15</v>
      </c>
      <c r="OL14" s="26">
        <f t="shared" si="213"/>
        <v>0.9375</v>
      </c>
      <c r="OM14" s="20">
        <v>9</v>
      </c>
      <c r="ON14" s="16">
        <v>8</v>
      </c>
      <c r="OO14" s="26">
        <f t="shared" si="214"/>
        <v>0.88888888888888884</v>
      </c>
      <c r="OP14" s="16">
        <v>7</v>
      </c>
      <c r="OQ14" s="16">
        <v>7</v>
      </c>
      <c r="OR14" s="59">
        <f t="shared" si="215"/>
        <v>1</v>
      </c>
      <c r="OS14" s="18">
        <f t="shared" si="216"/>
        <v>16</v>
      </c>
      <c r="OT14" s="22">
        <f t="shared" si="217"/>
        <v>15</v>
      </c>
      <c r="OU14" s="26">
        <f t="shared" si="218"/>
        <v>0.9375</v>
      </c>
      <c r="OV14" s="20">
        <v>9</v>
      </c>
      <c r="OW14" s="16">
        <v>8</v>
      </c>
      <c r="OX14" s="26">
        <f t="shared" si="219"/>
        <v>0.88888888888888884</v>
      </c>
      <c r="OY14" s="16">
        <v>7</v>
      </c>
      <c r="OZ14" s="16">
        <v>7</v>
      </c>
      <c r="PA14" s="59">
        <f t="shared" si="220"/>
        <v>1</v>
      </c>
      <c r="PB14" s="18">
        <f t="shared" si="221"/>
        <v>16</v>
      </c>
      <c r="PC14" s="22">
        <f t="shared" si="222"/>
        <v>15</v>
      </c>
      <c r="PD14" s="26">
        <f t="shared" si="223"/>
        <v>0.9375</v>
      </c>
      <c r="PE14" s="20">
        <v>9</v>
      </c>
      <c r="PF14" s="16">
        <v>9</v>
      </c>
      <c r="PG14" s="26">
        <f t="shared" si="224"/>
        <v>1</v>
      </c>
      <c r="PH14" s="16">
        <v>7</v>
      </c>
      <c r="PI14" s="16">
        <v>6</v>
      </c>
      <c r="PJ14" s="59">
        <f t="shared" si="225"/>
        <v>0.8571428571428571</v>
      </c>
      <c r="PK14" s="18">
        <f t="shared" si="226"/>
        <v>17</v>
      </c>
      <c r="PL14" s="22">
        <f t="shared" si="227"/>
        <v>16</v>
      </c>
      <c r="PM14" s="26">
        <f t="shared" si="228"/>
        <v>0.94117647058823528</v>
      </c>
      <c r="PN14" s="20">
        <v>10</v>
      </c>
      <c r="PO14" s="16">
        <v>10</v>
      </c>
      <c r="PP14" s="26">
        <f t="shared" si="229"/>
        <v>1</v>
      </c>
      <c r="PQ14" s="16">
        <v>7</v>
      </c>
      <c r="PR14" s="16">
        <v>6</v>
      </c>
      <c r="PS14" s="59">
        <f t="shared" si="230"/>
        <v>0.8571428571428571</v>
      </c>
      <c r="PT14" s="18">
        <f t="shared" si="231"/>
        <v>16</v>
      </c>
      <c r="PU14" s="22">
        <f t="shared" si="232"/>
        <v>11</v>
      </c>
      <c r="PV14" s="26">
        <f t="shared" si="233"/>
        <v>0.6875</v>
      </c>
      <c r="PW14" s="20">
        <v>10</v>
      </c>
      <c r="PX14" s="16">
        <v>9</v>
      </c>
      <c r="PY14" s="26">
        <f t="shared" si="234"/>
        <v>0.9</v>
      </c>
      <c r="PZ14" s="16">
        <v>6</v>
      </c>
      <c r="QA14" s="16">
        <v>2</v>
      </c>
      <c r="QB14" s="59">
        <f t="shared" si="235"/>
        <v>0.33333333333333331</v>
      </c>
      <c r="QC14" s="18">
        <f t="shared" si="236"/>
        <v>16</v>
      </c>
      <c r="QD14" s="22">
        <f t="shared" si="237"/>
        <v>8</v>
      </c>
      <c r="QE14" s="26">
        <f t="shared" si="238"/>
        <v>0.5</v>
      </c>
      <c r="QF14" s="20">
        <v>11</v>
      </c>
      <c r="QG14" s="16">
        <v>6</v>
      </c>
      <c r="QH14" s="26">
        <f t="shared" si="239"/>
        <v>0.54545454545454541</v>
      </c>
      <c r="QI14" s="16">
        <v>5</v>
      </c>
      <c r="QJ14" s="16">
        <v>2</v>
      </c>
      <c r="QK14" s="59">
        <f t="shared" si="240"/>
        <v>0.4</v>
      </c>
      <c r="QL14" s="18">
        <f t="shared" si="241"/>
        <v>14</v>
      </c>
      <c r="QM14" s="22">
        <f t="shared" si="242"/>
        <v>7</v>
      </c>
      <c r="QN14" s="26">
        <f t="shared" si="243"/>
        <v>0.5</v>
      </c>
      <c r="QO14" s="20">
        <v>11</v>
      </c>
      <c r="QP14" s="16">
        <v>5</v>
      </c>
      <c r="QQ14" s="26">
        <f t="shared" si="244"/>
        <v>0.45454545454545453</v>
      </c>
      <c r="QR14" s="16">
        <v>3</v>
      </c>
      <c r="QS14" s="16">
        <v>2</v>
      </c>
      <c r="QT14" s="59">
        <f t="shared" si="245"/>
        <v>0.66666666666666663</v>
      </c>
      <c r="QU14" s="18">
        <f t="shared" si="246"/>
        <v>17</v>
      </c>
      <c r="QV14" s="22">
        <f t="shared" si="247"/>
        <v>8</v>
      </c>
      <c r="QW14" s="26">
        <f t="shared" si="248"/>
        <v>0.47058823529411764</v>
      </c>
      <c r="QX14" s="20">
        <v>12</v>
      </c>
      <c r="QY14" s="16">
        <v>4</v>
      </c>
      <c r="QZ14" s="26">
        <f t="shared" si="249"/>
        <v>0.33333333333333331</v>
      </c>
      <c r="RA14" s="16">
        <v>5</v>
      </c>
      <c r="RB14" s="16">
        <v>4</v>
      </c>
      <c r="RC14" s="59">
        <f t="shared" si="250"/>
        <v>0.8</v>
      </c>
      <c r="RD14" s="18">
        <f t="shared" si="251"/>
        <v>19</v>
      </c>
      <c r="RE14" s="22">
        <f t="shared" si="252"/>
        <v>12</v>
      </c>
      <c r="RF14" s="26">
        <f t="shared" si="253"/>
        <v>0.63157894736842102</v>
      </c>
      <c r="RG14" s="20">
        <v>14</v>
      </c>
      <c r="RH14" s="16">
        <v>7</v>
      </c>
      <c r="RI14" s="26">
        <f t="shared" si="254"/>
        <v>0.5</v>
      </c>
      <c r="RJ14" s="16">
        <v>5</v>
      </c>
      <c r="RK14" s="16">
        <v>5</v>
      </c>
      <c r="RL14" s="59">
        <f t="shared" si="255"/>
        <v>1</v>
      </c>
      <c r="RM14" s="18">
        <f t="shared" si="256"/>
        <v>19</v>
      </c>
      <c r="RN14" s="22">
        <f t="shared" si="257"/>
        <v>17</v>
      </c>
      <c r="RO14" s="26">
        <f t="shared" si="258"/>
        <v>0.89473684210526316</v>
      </c>
      <c r="RP14" s="20">
        <v>14</v>
      </c>
      <c r="RQ14" s="16">
        <v>13</v>
      </c>
      <c r="RR14" s="26">
        <f t="shared" si="259"/>
        <v>0.9285714285714286</v>
      </c>
      <c r="RS14" s="16">
        <v>5</v>
      </c>
      <c r="RT14" s="16">
        <v>4</v>
      </c>
      <c r="RU14" s="59">
        <f t="shared" si="260"/>
        <v>0.8</v>
      </c>
      <c r="RV14" s="18">
        <f t="shared" si="261"/>
        <v>21</v>
      </c>
      <c r="RW14" s="22">
        <f t="shared" si="262"/>
        <v>18</v>
      </c>
      <c r="RX14" s="26">
        <f t="shared" si="263"/>
        <v>0.8571428571428571</v>
      </c>
      <c r="RY14" s="20">
        <v>16</v>
      </c>
      <c r="RZ14" s="16">
        <v>15</v>
      </c>
      <c r="SA14" s="26">
        <f t="shared" si="264"/>
        <v>0.9375</v>
      </c>
      <c r="SB14" s="16">
        <v>5</v>
      </c>
      <c r="SC14" s="16">
        <v>3</v>
      </c>
      <c r="SD14" s="59">
        <f t="shared" si="265"/>
        <v>0.6</v>
      </c>
      <c r="SE14" s="18">
        <f t="shared" si="266"/>
        <v>20</v>
      </c>
      <c r="SF14" s="22">
        <f t="shared" si="267"/>
        <v>17</v>
      </c>
      <c r="SG14" s="26">
        <f t="shared" si="268"/>
        <v>0.85</v>
      </c>
      <c r="SH14" s="20">
        <v>16</v>
      </c>
      <c r="SI14" s="16">
        <v>15</v>
      </c>
      <c r="SJ14" s="26">
        <f t="shared" si="269"/>
        <v>0.9375</v>
      </c>
      <c r="SK14" s="16">
        <v>4</v>
      </c>
      <c r="SL14" s="16">
        <v>2</v>
      </c>
      <c r="SM14" s="59">
        <f t="shared" si="270"/>
        <v>0.5</v>
      </c>
      <c r="SN14" s="18">
        <f t="shared" si="271"/>
        <v>19</v>
      </c>
      <c r="SO14" s="22">
        <f t="shared" si="272"/>
        <v>18</v>
      </c>
      <c r="SP14" s="26">
        <f t="shared" si="273"/>
        <v>0.94736842105263153</v>
      </c>
      <c r="SQ14" s="20">
        <v>16</v>
      </c>
      <c r="SR14" s="16">
        <v>15</v>
      </c>
      <c r="SS14" s="26">
        <f t="shared" si="274"/>
        <v>0.9375</v>
      </c>
      <c r="ST14" s="16">
        <v>3</v>
      </c>
      <c r="SU14" s="16">
        <v>3</v>
      </c>
      <c r="SV14" s="59">
        <f t="shared" si="275"/>
        <v>1</v>
      </c>
      <c r="SW14" s="18">
        <f t="shared" si="276"/>
        <v>18</v>
      </c>
      <c r="SX14" s="22">
        <f t="shared" si="277"/>
        <v>12</v>
      </c>
      <c r="SY14" s="26">
        <f t="shared" si="278"/>
        <v>0.66666666666666663</v>
      </c>
      <c r="SZ14" s="20">
        <v>15</v>
      </c>
      <c r="TA14" s="16">
        <v>12</v>
      </c>
      <c r="TB14" s="26">
        <f t="shared" si="279"/>
        <v>0.8</v>
      </c>
      <c r="TC14" s="16">
        <v>3</v>
      </c>
      <c r="TD14" s="16"/>
      <c r="TE14" s="59">
        <f t="shared" si="280"/>
        <v>0</v>
      </c>
      <c r="TF14" s="18">
        <f t="shared" si="281"/>
        <v>18</v>
      </c>
      <c r="TG14" s="22">
        <f t="shared" si="282"/>
        <v>6</v>
      </c>
      <c r="TH14" s="26">
        <f t="shared" si="283"/>
        <v>0.33333333333333331</v>
      </c>
      <c r="TI14" s="20">
        <v>15</v>
      </c>
      <c r="TJ14" s="16">
        <v>5</v>
      </c>
      <c r="TK14" s="26">
        <f t="shared" si="284"/>
        <v>0.33333333333333331</v>
      </c>
      <c r="TL14" s="16">
        <v>3</v>
      </c>
      <c r="TM14" s="16">
        <v>1</v>
      </c>
      <c r="TN14" s="26">
        <f t="shared" si="285"/>
        <v>0.33333333333333331</v>
      </c>
      <c r="TO14" s="18">
        <f t="shared" si="286"/>
        <v>17</v>
      </c>
      <c r="TP14" s="22">
        <f t="shared" si="287"/>
        <v>14</v>
      </c>
      <c r="TQ14" s="26">
        <f t="shared" si="288"/>
        <v>0.82352941176470584</v>
      </c>
      <c r="TR14" s="20">
        <v>14</v>
      </c>
      <c r="TS14" s="16">
        <v>11</v>
      </c>
      <c r="TT14" s="26">
        <f t="shared" si="289"/>
        <v>0.7857142857142857</v>
      </c>
      <c r="TU14" s="16">
        <v>3</v>
      </c>
      <c r="TV14" s="16">
        <v>3</v>
      </c>
      <c r="TW14" s="26">
        <f t="shared" si="290"/>
        <v>1</v>
      </c>
      <c r="TX14" s="18">
        <f t="shared" si="291"/>
        <v>20</v>
      </c>
      <c r="TY14" s="22">
        <f t="shared" si="292"/>
        <v>16</v>
      </c>
      <c r="TZ14" s="26">
        <f t="shared" si="293"/>
        <v>0.8</v>
      </c>
      <c r="UA14" s="20">
        <v>17</v>
      </c>
      <c r="UB14" s="16">
        <v>13</v>
      </c>
      <c r="UC14" s="26">
        <f t="shared" si="294"/>
        <v>0.76470588235294112</v>
      </c>
      <c r="UD14" s="16">
        <v>3</v>
      </c>
      <c r="UE14" s="16">
        <v>3</v>
      </c>
      <c r="UF14" s="26">
        <f t="shared" si="295"/>
        <v>1</v>
      </c>
      <c r="UG14" s="18">
        <f t="shared" si="296"/>
        <v>21</v>
      </c>
      <c r="UH14" s="22">
        <f t="shared" si="297"/>
        <v>16</v>
      </c>
      <c r="UI14" s="26">
        <f t="shared" si="298"/>
        <v>0.76190476190476186</v>
      </c>
      <c r="UJ14" s="20">
        <v>18</v>
      </c>
      <c r="UK14" s="16">
        <v>14</v>
      </c>
      <c r="UL14" s="26">
        <f t="shared" si="299"/>
        <v>0.77777777777777779</v>
      </c>
      <c r="UM14" s="16">
        <v>3</v>
      </c>
      <c r="UN14" s="16">
        <v>2</v>
      </c>
      <c r="UO14" s="26">
        <f t="shared" si="300"/>
        <v>0.66666666666666663</v>
      </c>
      <c r="UP14" s="18">
        <f t="shared" si="301"/>
        <v>19</v>
      </c>
      <c r="UQ14" s="22">
        <f t="shared" si="302"/>
        <v>16</v>
      </c>
      <c r="UR14" s="26">
        <f t="shared" si="303"/>
        <v>0.84210526315789469</v>
      </c>
      <c r="US14" s="20">
        <v>17</v>
      </c>
      <c r="UT14" s="16">
        <v>14</v>
      </c>
      <c r="UU14" s="26">
        <f t="shared" si="304"/>
        <v>0.82352941176470584</v>
      </c>
      <c r="UV14" s="16">
        <v>2</v>
      </c>
      <c r="UW14" s="16">
        <v>2</v>
      </c>
      <c r="UX14" s="26">
        <f t="shared" si="305"/>
        <v>1</v>
      </c>
      <c r="UY14" s="18">
        <f t="shared" si="306"/>
        <v>18</v>
      </c>
      <c r="UZ14" s="22">
        <f t="shared" si="307"/>
        <v>16</v>
      </c>
      <c r="VA14" s="26">
        <f t="shared" si="308"/>
        <v>0.88888888888888884</v>
      </c>
      <c r="VB14" s="20">
        <v>16</v>
      </c>
      <c r="VC14" s="16">
        <v>14</v>
      </c>
      <c r="VD14" s="26">
        <f t="shared" si="309"/>
        <v>0.875</v>
      </c>
      <c r="VE14" s="16">
        <v>2</v>
      </c>
      <c r="VF14" s="16">
        <v>2</v>
      </c>
      <c r="VG14" s="26">
        <f t="shared" si="310"/>
        <v>1</v>
      </c>
      <c r="VH14" s="18">
        <f t="shared" si="311"/>
        <v>18</v>
      </c>
      <c r="VI14" s="22">
        <f t="shared" si="312"/>
        <v>11</v>
      </c>
      <c r="VJ14" s="26">
        <f t="shared" si="313"/>
        <v>0.61111111111111116</v>
      </c>
      <c r="VK14" s="20">
        <v>16</v>
      </c>
      <c r="VL14" s="16">
        <v>9</v>
      </c>
      <c r="VM14" s="26">
        <f t="shared" si="314"/>
        <v>0.5625</v>
      </c>
      <c r="VN14" s="16">
        <v>2</v>
      </c>
      <c r="VO14" s="16">
        <v>2</v>
      </c>
      <c r="VP14" s="59">
        <f t="shared" si="315"/>
        <v>1</v>
      </c>
      <c r="VQ14" s="18">
        <f t="shared" si="316"/>
        <v>13</v>
      </c>
      <c r="VR14" s="22">
        <f t="shared" si="317"/>
        <v>11</v>
      </c>
      <c r="VS14" s="26">
        <f t="shared" si="318"/>
        <v>0.84615384615384615</v>
      </c>
      <c r="VT14" s="16">
        <v>11</v>
      </c>
      <c r="VU14" s="16">
        <v>11</v>
      </c>
      <c r="VV14" s="26">
        <f t="shared" si="319"/>
        <v>1</v>
      </c>
      <c r="VW14" s="16">
        <v>2</v>
      </c>
      <c r="VX14" s="16"/>
      <c r="VY14" s="59">
        <f t="shared" si="320"/>
        <v>0</v>
      </c>
      <c r="VZ14" s="18">
        <f t="shared" si="321"/>
        <v>15</v>
      </c>
      <c r="WA14" s="22">
        <f t="shared" si="322"/>
        <v>13</v>
      </c>
      <c r="WB14" s="26">
        <f t="shared" si="323"/>
        <v>0.8666666666666667</v>
      </c>
      <c r="WC14" s="16">
        <v>11</v>
      </c>
      <c r="WD14" s="16">
        <v>11</v>
      </c>
      <c r="WE14" s="26">
        <f t="shared" si="324"/>
        <v>1</v>
      </c>
      <c r="WF14" s="16">
        <v>4</v>
      </c>
      <c r="WG14" s="16">
        <v>2</v>
      </c>
      <c r="WH14" s="59">
        <f t="shared" si="325"/>
        <v>0.5</v>
      </c>
      <c r="WI14" s="18">
        <f t="shared" si="326"/>
        <v>14</v>
      </c>
      <c r="WJ14" s="22">
        <f t="shared" si="327"/>
        <v>9</v>
      </c>
      <c r="WK14" s="26">
        <f t="shared" si="328"/>
        <v>0.6428571428571429</v>
      </c>
      <c r="WL14" s="16">
        <v>10</v>
      </c>
      <c r="WM14" s="16">
        <v>6</v>
      </c>
      <c r="WN14" s="26">
        <f t="shared" si="329"/>
        <v>0.6</v>
      </c>
      <c r="WO14" s="16">
        <v>4</v>
      </c>
      <c r="WP14" s="16">
        <v>3</v>
      </c>
      <c r="WQ14" s="59">
        <f t="shared" si="330"/>
        <v>0.75</v>
      </c>
      <c r="WR14" s="18">
        <f t="shared" si="331"/>
        <v>12</v>
      </c>
      <c r="WS14" s="22">
        <f t="shared" si="332"/>
        <v>9</v>
      </c>
      <c r="WT14" s="26">
        <f t="shared" si="333"/>
        <v>0.75</v>
      </c>
      <c r="WU14" s="16">
        <v>9</v>
      </c>
      <c r="WV14" s="16">
        <v>6</v>
      </c>
      <c r="WW14" s="26">
        <f t="shared" si="334"/>
        <v>0.66666666666666663</v>
      </c>
      <c r="WX14" s="16">
        <v>3</v>
      </c>
      <c r="WY14" s="16">
        <v>3</v>
      </c>
      <c r="WZ14" s="26">
        <f t="shared" si="335"/>
        <v>1</v>
      </c>
      <c r="XA14" s="18">
        <f t="shared" si="336"/>
        <v>10</v>
      </c>
      <c r="XB14" s="22">
        <f t="shared" si="337"/>
        <v>9</v>
      </c>
      <c r="XC14" s="26">
        <f t="shared" si="338"/>
        <v>0.9</v>
      </c>
      <c r="XD14" s="16">
        <v>7</v>
      </c>
      <c r="XE14" s="16">
        <v>6</v>
      </c>
      <c r="XF14" s="26">
        <f t="shared" si="339"/>
        <v>0.8571428571428571</v>
      </c>
      <c r="XG14" s="16">
        <v>3</v>
      </c>
      <c r="XH14" s="16">
        <v>3</v>
      </c>
      <c r="XI14" s="26">
        <f t="shared" si="340"/>
        <v>1</v>
      </c>
      <c r="XJ14" s="18">
        <f t="shared" si="341"/>
        <v>9</v>
      </c>
      <c r="XK14" s="22">
        <f t="shared" si="342"/>
        <v>8</v>
      </c>
      <c r="XL14" s="26">
        <f t="shared" si="343"/>
        <v>0.88888888888888884</v>
      </c>
      <c r="XM14" s="16">
        <v>6</v>
      </c>
      <c r="XN14" s="16">
        <v>6</v>
      </c>
      <c r="XO14" s="26">
        <f t="shared" si="344"/>
        <v>1</v>
      </c>
      <c r="XP14" s="16">
        <v>3</v>
      </c>
      <c r="XQ14" s="16">
        <v>2</v>
      </c>
      <c r="XR14" s="59">
        <f t="shared" si="345"/>
        <v>0.66666666666666663</v>
      </c>
      <c r="XS14" s="18">
        <f t="shared" si="346"/>
        <v>9</v>
      </c>
      <c r="XT14" s="22">
        <f t="shared" si="347"/>
        <v>8</v>
      </c>
      <c r="XU14" s="26">
        <f t="shared" si="348"/>
        <v>0.88888888888888884</v>
      </c>
      <c r="XV14" s="16">
        <v>6</v>
      </c>
      <c r="XW14" s="16">
        <v>5</v>
      </c>
      <c r="XX14" s="26">
        <f t="shared" si="349"/>
        <v>0.83333333333333337</v>
      </c>
      <c r="XY14" s="16">
        <v>3</v>
      </c>
      <c r="XZ14" s="16">
        <v>3</v>
      </c>
      <c r="YA14" s="59">
        <f t="shared" si="350"/>
        <v>1</v>
      </c>
      <c r="YB14" s="18">
        <f t="shared" si="351"/>
        <v>8</v>
      </c>
      <c r="YC14" s="22">
        <f t="shared" si="352"/>
        <v>7</v>
      </c>
      <c r="YD14" s="26">
        <f t="shared" si="353"/>
        <v>0.875</v>
      </c>
      <c r="YE14" s="16">
        <v>5</v>
      </c>
      <c r="YF14" s="16">
        <v>5</v>
      </c>
      <c r="YG14" s="26">
        <f t="shared" si="354"/>
        <v>1</v>
      </c>
      <c r="YH14" s="16">
        <v>3</v>
      </c>
      <c r="YI14" s="16">
        <v>2</v>
      </c>
      <c r="YJ14" s="59">
        <f t="shared" si="355"/>
        <v>0.66666666666666663</v>
      </c>
      <c r="YK14" s="18">
        <f t="shared" si="356"/>
        <v>8</v>
      </c>
      <c r="YL14" s="22">
        <f t="shared" si="357"/>
        <v>8</v>
      </c>
      <c r="YM14" s="26">
        <f t="shared" si="358"/>
        <v>1</v>
      </c>
      <c r="YN14" s="16">
        <v>5</v>
      </c>
      <c r="YO14" s="16">
        <v>5</v>
      </c>
      <c r="YP14" s="97">
        <f t="shared" si="359"/>
        <v>1</v>
      </c>
      <c r="YQ14" s="20">
        <v>3</v>
      </c>
      <c r="YR14" s="16">
        <v>3</v>
      </c>
      <c r="YS14" s="26">
        <f t="shared" si="360"/>
        <v>1</v>
      </c>
      <c r="YT14" s="18">
        <f t="shared" si="361"/>
        <v>8</v>
      </c>
      <c r="YU14" s="22">
        <f t="shared" si="362"/>
        <v>8</v>
      </c>
      <c r="YV14" s="26">
        <f t="shared" si="363"/>
        <v>1</v>
      </c>
      <c r="YW14" s="16">
        <v>5</v>
      </c>
      <c r="YX14" s="16">
        <v>5</v>
      </c>
      <c r="YY14" s="26">
        <f t="shared" si="364"/>
        <v>1</v>
      </c>
      <c r="YZ14" s="16">
        <v>3</v>
      </c>
      <c r="ZA14" s="16">
        <v>3</v>
      </c>
      <c r="ZB14" s="26">
        <f t="shared" si="365"/>
        <v>1</v>
      </c>
      <c r="ZC14" s="18">
        <f t="shared" si="366"/>
        <v>8</v>
      </c>
      <c r="ZD14" s="22">
        <f t="shared" si="367"/>
        <v>8</v>
      </c>
      <c r="ZE14" s="26">
        <f t="shared" si="368"/>
        <v>1</v>
      </c>
      <c r="ZF14" s="16">
        <v>5</v>
      </c>
      <c r="ZG14" s="16">
        <v>5</v>
      </c>
      <c r="ZH14" s="26">
        <f t="shared" si="369"/>
        <v>1</v>
      </c>
      <c r="ZI14" s="16">
        <v>3</v>
      </c>
      <c r="ZJ14" s="16">
        <v>3</v>
      </c>
      <c r="ZK14" s="59">
        <f t="shared" si="370"/>
        <v>1</v>
      </c>
      <c r="ZL14" s="18">
        <f t="shared" si="371"/>
        <v>9</v>
      </c>
      <c r="ZM14" s="22">
        <f t="shared" si="372"/>
        <v>9</v>
      </c>
      <c r="ZN14" s="26">
        <f t="shared" si="373"/>
        <v>1</v>
      </c>
      <c r="ZO14" s="16">
        <v>6</v>
      </c>
      <c r="ZP14" s="16">
        <v>6</v>
      </c>
      <c r="ZQ14" s="26">
        <f t="shared" si="374"/>
        <v>1</v>
      </c>
      <c r="ZR14" s="16">
        <v>3</v>
      </c>
      <c r="ZS14" s="16">
        <v>3</v>
      </c>
      <c r="ZT14" s="59">
        <f t="shared" si="375"/>
        <v>1</v>
      </c>
      <c r="ZU14" s="18">
        <f t="shared" si="376"/>
        <v>11</v>
      </c>
      <c r="ZV14" s="22">
        <f t="shared" si="377"/>
        <v>11</v>
      </c>
      <c r="ZW14" s="26">
        <f t="shared" si="378"/>
        <v>1</v>
      </c>
      <c r="ZX14" s="16">
        <v>6</v>
      </c>
      <c r="ZY14" s="16">
        <v>6</v>
      </c>
      <c r="ZZ14" s="26">
        <f t="shared" si="379"/>
        <v>1</v>
      </c>
      <c r="AAA14" s="16">
        <v>5</v>
      </c>
      <c r="AAB14" s="16">
        <v>5</v>
      </c>
      <c r="AAC14" s="59">
        <f t="shared" si="380"/>
        <v>1</v>
      </c>
      <c r="AAD14" s="18">
        <f t="shared" si="381"/>
        <v>12</v>
      </c>
      <c r="AAE14" s="22">
        <f t="shared" si="382"/>
        <v>7</v>
      </c>
      <c r="AAF14" s="26">
        <f t="shared" si="383"/>
        <v>0.58333333333333337</v>
      </c>
      <c r="AAG14" s="16">
        <v>7</v>
      </c>
      <c r="AAH14" s="16">
        <v>7</v>
      </c>
      <c r="AAI14" s="26">
        <f t="shared" si="384"/>
        <v>1</v>
      </c>
      <c r="AAJ14" s="16">
        <v>5</v>
      </c>
      <c r="AAK14" s="16"/>
      <c r="AAL14" s="59">
        <f t="shared" si="385"/>
        <v>0</v>
      </c>
      <c r="AAM14" s="18">
        <f t="shared" si="386"/>
        <v>13</v>
      </c>
      <c r="AAN14" s="22">
        <f t="shared" si="387"/>
        <v>10</v>
      </c>
      <c r="AAO14" s="26">
        <f t="shared" si="388"/>
        <v>0.76923076923076927</v>
      </c>
      <c r="AAP14" s="16">
        <v>8</v>
      </c>
      <c r="AAQ14" s="16">
        <v>7</v>
      </c>
      <c r="AAR14" s="26">
        <f t="shared" si="389"/>
        <v>0.875</v>
      </c>
      <c r="AAS14" s="16">
        <v>5</v>
      </c>
      <c r="AAT14" s="16">
        <v>3</v>
      </c>
      <c r="AAU14" s="59">
        <f t="shared" si="390"/>
        <v>0.6</v>
      </c>
      <c r="AAV14" s="18">
        <f t="shared" si="391"/>
        <v>12</v>
      </c>
      <c r="AAW14" s="22">
        <f t="shared" si="392"/>
        <v>11</v>
      </c>
      <c r="AAX14" s="26">
        <f t="shared" si="393"/>
        <v>0.91666666666666663</v>
      </c>
      <c r="AAY14" s="16">
        <v>8</v>
      </c>
      <c r="AAZ14" s="16">
        <v>7</v>
      </c>
      <c r="ABA14" s="26">
        <f t="shared" si="394"/>
        <v>0.875</v>
      </c>
      <c r="ABB14" s="16">
        <v>4</v>
      </c>
      <c r="ABC14" s="16">
        <v>4</v>
      </c>
      <c r="ABD14" s="26">
        <f t="shared" si="395"/>
        <v>1</v>
      </c>
      <c r="ABE14" s="18">
        <f t="shared" si="396"/>
        <v>10</v>
      </c>
      <c r="ABF14" s="22">
        <f t="shared" si="397"/>
        <v>9</v>
      </c>
      <c r="ABG14" s="26">
        <f t="shared" si="398"/>
        <v>0.9</v>
      </c>
      <c r="ABH14" s="16">
        <v>7</v>
      </c>
      <c r="ABI14" s="16">
        <v>6</v>
      </c>
      <c r="ABJ14" s="26">
        <f t="shared" si="399"/>
        <v>0.8571428571428571</v>
      </c>
      <c r="ABK14" s="16">
        <v>3</v>
      </c>
      <c r="ABL14" s="16">
        <v>3</v>
      </c>
      <c r="ABM14" s="26">
        <f t="shared" si="400"/>
        <v>1</v>
      </c>
      <c r="ABN14" s="18">
        <f t="shared" si="401"/>
        <v>12</v>
      </c>
      <c r="ABO14" s="22">
        <f t="shared" si="402"/>
        <v>7</v>
      </c>
      <c r="ABP14" s="26">
        <f t="shared" si="403"/>
        <v>0.58333333333333337</v>
      </c>
      <c r="ABQ14" s="16">
        <v>7</v>
      </c>
      <c r="ABR14" s="16">
        <v>7</v>
      </c>
      <c r="ABS14" s="26">
        <f t="shared" si="404"/>
        <v>1</v>
      </c>
      <c r="ABT14" s="16">
        <v>5</v>
      </c>
      <c r="ABU14" s="16"/>
      <c r="ABV14" s="59">
        <f t="shared" si="405"/>
        <v>0</v>
      </c>
      <c r="ABW14" s="18">
        <f t="shared" si="406"/>
        <v>9</v>
      </c>
      <c r="ABX14" s="22">
        <f t="shared" si="407"/>
        <v>9</v>
      </c>
      <c r="ABY14" s="26">
        <f t="shared" si="408"/>
        <v>1</v>
      </c>
      <c r="ABZ14" s="16">
        <v>7</v>
      </c>
      <c r="ACA14" s="16">
        <v>7</v>
      </c>
      <c r="ACB14" s="26">
        <f t="shared" si="409"/>
        <v>1</v>
      </c>
      <c r="ACC14" s="16">
        <v>2</v>
      </c>
      <c r="ACD14" s="16">
        <v>2</v>
      </c>
      <c r="ACE14" s="59">
        <f t="shared" si="410"/>
        <v>1</v>
      </c>
      <c r="ACF14" s="18">
        <f t="shared" si="411"/>
        <v>11</v>
      </c>
      <c r="ACG14" s="22">
        <f t="shared" si="412"/>
        <v>11</v>
      </c>
      <c r="ACH14" s="26">
        <f t="shared" si="413"/>
        <v>1</v>
      </c>
      <c r="ACI14" s="16">
        <v>8</v>
      </c>
      <c r="ACJ14" s="16">
        <v>8</v>
      </c>
      <c r="ACK14" s="26">
        <f t="shared" si="414"/>
        <v>1</v>
      </c>
      <c r="ACL14" s="16">
        <v>3</v>
      </c>
      <c r="ACM14" s="16">
        <v>3</v>
      </c>
      <c r="ACN14" s="59">
        <f t="shared" si="415"/>
        <v>1</v>
      </c>
      <c r="ACO14" s="18">
        <f t="shared" si="416"/>
        <v>11</v>
      </c>
      <c r="ACP14" s="22">
        <f t="shared" si="417"/>
        <v>11</v>
      </c>
      <c r="ACQ14" s="26">
        <f t="shared" si="418"/>
        <v>1</v>
      </c>
      <c r="ACR14" s="16">
        <v>8</v>
      </c>
      <c r="ACS14" s="16">
        <v>8</v>
      </c>
      <c r="ACT14" s="26">
        <f t="shared" si="419"/>
        <v>1</v>
      </c>
      <c r="ACU14" s="16">
        <v>3</v>
      </c>
      <c r="ACV14" s="16">
        <v>3</v>
      </c>
      <c r="ACW14" s="59">
        <f t="shared" si="420"/>
        <v>1</v>
      </c>
      <c r="ACX14" s="18">
        <f t="shared" si="421"/>
        <v>10</v>
      </c>
      <c r="ACY14" s="22">
        <f t="shared" si="422"/>
        <v>10</v>
      </c>
      <c r="ACZ14" s="26">
        <f t="shared" si="423"/>
        <v>1</v>
      </c>
      <c r="ADA14" s="16">
        <v>7</v>
      </c>
      <c r="ADB14" s="16">
        <v>7</v>
      </c>
      <c r="ADC14" s="26">
        <f t="shared" si="424"/>
        <v>1</v>
      </c>
      <c r="ADD14" s="16">
        <v>3</v>
      </c>
      <c r="ADE14" s="16">
        <v>3</v>
      </c>
      <c r="ADF14" s="59">
        <f t="shared" si="425"/>
        <v>1</v>
      </c>
      <c r="ADG14" s="18">
        <f t="shared" si="426"/>
        <v>10</v>
      </c>
      <c r="ADH14" s="22">
        <f t="shared" si="427"/>
        <v>9</v>
      </c>
      <c r="ADI14" s="26">
        <f t="shared" si="428"/>
        <v>0.9</v>
      </c>
      <c r="ADJ14" s="16">
        <v>7</v>
      </c>
      <c r="ADK14" s="16">
        <v>6</v>
      </c>
      <c r="ADL14" s="26">
        <f t="shared" si="429"/>
        <v>0.8571428571428571</v>
      </c>
      <c r="ADM14" s="16">
        <v>3</v>
      </c>
      <c r="ADN14" s="16">
        <v>3</v>
      </c>
      <c r="ADO14" s="59">
        <f t="shared" si="430"/>
        <v>1</v>
      </c>
      <c r="ADP14" s="18">
        <f t="shared" si="431"/>
        <v>10</v>
      </c>
      <c r="ADQ14" s="22">
        <f t="shared" si="432"/>
        <v>9</v>
      </c>
      <c r="ADR14" s="26">
        <f t="shared" si="433"/>
        <v>0.9</v>
      </c>
      <c r="ADS14" s="16">
        <v>7</v>
      </c>
      <c r="ADT14" s="16">
        <v>6</v>
      </c>
      <c r="ADU14" s="26">
        <f t="shared" si="434"/>
        <v>0.8571428571428571</v>
      </c>
      <c r="ADV14" s="16">
        <v>3</v>
      </c>
      <c r="ADW14" s="16">
        <v>3</v>
      </c>
      <c r="ADX14" s="59">
        <f t="shared" si="435"/>
        <v>1</v>
      </c>
      <c r="ADY14" s="18">
        <f t="shared" si="436"/>
        <v>10</v>
      </c>
      <c r="ADZ14" s="22">
        <f t="shared" si="437"/>
        <v>9</v>
      </c>
      <c r="AEA14" s="26">
        <f t="shared" si="438"/>
        <v>0.9</v>
      </c>
      <c r="AEB14" s="16">
        <v>7</v>
      </c>
      <c r="AEC14" s="16">
        <v>6</v>
      </c>
      <c r="AED14" s="26">
        <f t="shared" si="439"/>
        <v>0.8571428571428571</v>
      </c>
      <c r="AEE14" s="16">
        <v>3</v>
      </c>
      <c r="AEF14" s="16">
        <v>3</v>
      </c>
      <c r="AEG14" s="59">
        <f t="shared" si="440"/>
        <v>1</v>
      </c>
      <c r="AEH14" s="18">
        <f t="shared" si="441"/>
        <v>9</v>
      </c>
      <c r="AEI14" s="22">
        <f t="shared" si="442"/>
        <v>8</v>
      </c>
      <c r="AEJ14" s="26">
        <f t="shared" si="443"/>
        <v>0.88888888888888884</v>
      </c>
      <c r="AEK14" s="16">
        <v>6</v>
      </c>
      <c r="AEL14" s="16">
        <v>6</v>
      </c>
      <c r="AEM14" s="26">
        <f t="shared" si="444"/>
        <v>1</v>
      </c>
      <c r="AEN14" s="16">
        <v>3</v>
      </c>
      <c r="AEO14" s="16">
        <v>2</v>
      </c>
      <c r="AEP14" s="59">
        <f t="shared" si="445"/>
        <v>0.66666666666666663</v>
      </c>
      <c r="AEQ14" s="18">
        <f t="shared" si="446"/>
        <v>10</v>
      </c>
      <c r="AER14" s="22">
        <f t="shared" si="447"/>
        <v>9</v>
      </c>
      <c r="AES14" s="26">
        <f t="shared" si="448"/>
        <v>0.9</v>
      </c>
      <c r="AET14" s="16">
        <v>8</v>
      </c>
      <c r="AEU14" s="16">
        <v>7</v>
      </c>
      <c r="AEV14" s="26">
        <f t="shared" si="449"/>
        <v>0.875</v>
      </c>
      <c r="AEW14" s="16">
        <v>2</v>
      </c>
      <c r="AEX14" s="16">
        <v>2</v>
      </c>
      <c r="AEY14" s="26">
        <f t="shared" si="450"/>
        <v>1</v>
      </c>
      <c r="AEZ14" s="18">
        <f t="shared" si="451"/>
        <v>11</v>
      </c>
      <c r="AFA14" s="22">
        <f t="shared" si="452"/>
        <v>9</v>
      </c>
      <c r="AFB14" s="26">
        <f t="shared" si="453"/>
        <v>0.81818181818181823</v>
      </c>
      <c r="AFC14" s="16">
        <v>5</v>
      </c>
      <c r="AFD14" s="16">
        <v>5</v>
      </c>
      <c r="AFE14" s="26">
        <f t="shared" si="454"/>
        <v>1</v>
      </c>
      <c r="AFF14" s="16">
        <v>6</v>
      </c>
      <c r="AFG14" s="16">
        <v>4</v>
      </c>
      <c r="AFH14" s="59">
        <f t="shared" si="455"/>
        <v>0.66666666666666663</v>
      </c>
      <c r="AFI14" s="18">
        <f t="shared" si="456"/>
        <v>6</v>
      </c>
      <c r="AFJ14" s="22">
        <f t="shared" si="457"/>
        <v>4</v>
      </c>
      <c r="AFK14" s="26">
        <f t="shared" si="458"/>
        <v>0.66666666666666663</v>
      </c>
      <c r="AFL14" s="16">
        <v>4</v>
      </c>
      <c r="AFM14" s="16">
        <v>4</v>
      </c>
      <c r="AFN14" s="26">
        <f t="shared" si="459"/>
        <v>1</v>
      </c>
      <c r="AFO14" s="16">
        <v>2</v>
      </c>
      <c r="AFP14" s="16"/>
      <c r="AFQ14" s="59">
        <f t="shared" si="460"/>
        <v>0</v>
      </c>
      <c r="AFR14" s="18">
        <f t="shared" si="461"/>
        <v>7</v>
      </c>
      <c r="AFS14" s="22">
        <f t="shared" si="462"/>
        <v>7</v>
      </c>
      <c r="AFT14" s="26">
        <f t="shared" si="463"/>
        <v>1</v>
      </c>
      <c r="AFU14" s="16">
        <v>4</v>
      </c>
      <c r="AFV14" s="16">
        <v>4</v>
      </c>
      <c r="AFW14" s="26">
        <f t="shared" si="464"/>
        <v>1</v>
      </c>
      <c r="AFX14" s="16">
        <v>3</v>
      </c>
      <c r="AFY14" s="16">
        <v>3</v>
      </c>
      <c r="AFZ14" s="59">
        <f t="shared" si="465"/>
        <v>1</v>
      </c>
      <c r="AGA14" s="18">
        <f t="shared" si="466"/>
        <v>8</v>
      </c>
      <c r="AGB14" s="22">
        <f t="shared" si="467"/>
        <v>6</v>
      </c>
      <c r="AGC14" s="26">
        <f t="shared" si="468"/>
        <v>0.75</v>
      </c>
      <c r="AGD14" s="16">
        <v>5</v>
      </c>
      <c r="AGE14" s="16">
        <v>5</v>
      </c>
      <c r="AGF14" s="26">
        <f t="shared" si="469"/>
        <v>1</v>
      </c>
      <c r="AGG14" s="16">
        <v>3</v>
      </c>
      <c r="AGH14" s="16">
        <v>1</v>
      </c>
      <c r="AGI14" s="59">
        <f t="shared" si="470"/>
        <v>0.33333333333333331</v>
      </c>
      <c r="AGJ14" s="18">
        <f t="shared" si="471"/>
        <v>8</v>
      </c>
      <c r="AGK14" s="22">
        <f t="shared" si="472"/>
        <v>7</v>
      </c>
      <c r="AGL14" s="26">
        <f t="shared" si="473"/>
        <v>0.875</v>
      </c>
      <c r="AGM14" s="16">
        <v>5</v>
      </c>
      <c r="AGN14" s="16">
        <v>5</v>
      </c>
      <c r="AGO14" s="26">
        <f t="shared" si="474"/>
        <v>1</v>
      </c>
      <c r="AGP14" s="16">
        <v>3</v>
      </c>
      <c r="AGQ14" s="16">
        <v>2</v>
      </c>
      <c r="AGR14" s="59">
        <f t="shared" si="475"/>
        <v>0.66666666666666663</v>
      </c>
      <c r="AGS14" s="18">
        <f t="shared" si="476"/>
        <v>7</v>
      </c>
      <c r="AGT14" s="22">
        <f t="shared" si="477"/>
        <v>7</v>
      </c>
      <c r="AGU14" s="26">
        <f t="shared" si="478"/>
        <v>1</v>
      </c>
      <c r="AGV14" s="16">
        <v>5</v>
      </c>
      <c r="AGW14" s="16">
        <v>5</v>
      </c>
      <c r="AGX14" s="26">
        <f t="shared" si="479"/>
        <v>1</v>
      </c>
      <c r="AGY14" s="16">
        <v>2</v>
      </c>
      <c r="AGZ14" s="16">
        <v>2</v>
      </c>
      <c r="AHA14" s="59">
        <f t="shared" si="480"/>
        <v>1</v>
      </c>
      <c r="AHB14" s="18">
        <f t="shared" si="481"/>
        <v>7</v>
      </c>
      <c r="AHC14" s="22">
        <f t="shared" si="482"/>
        <v>7</v>
      </c>
      <c r="AHD14" s="26">
        <f t="shared" si="483"/>
        <v>1</v>
      </c>
      <c r="AHE14" s="16">
        <v>4</v>
      </c>
      <c r="AHF14" s="16">
        <v>4</v>
      </c>
      <c r="AHG14" s="26">
        <f t="shared" si="484"/>
        <v>1</v>
      </c>
      <c r="AHH14" s="16">
        <v>3</v>
      </c>
      <c r="AHI14" s="16">
        <v>3</v>
      </c>
      <c r="AHJ14" s="59">
        <f t="shared" si="485"/>
        <v>1</v>
      </c>
      <c r="AHK14" s="18">
        <f t="shared" si="486"/>
        <v>6</v>
      </c>
      <c r="AHL14" s="22">
        <f t="shared" si="487"/>
        <v>6</v>
      </c>
      <c r="AHM14" s="26">
        <f t="shared" si="488"/>
        <v>1</v>
      </c>
      <c r="AHN14" s="16">
        <v>4</v>
      </c>
      <c r="AHO14" s="16">
        <v>4</v>
      </c>
      <c r="AHP14" s="26">
        <f t="shared" si="489"/>
        <v>1</v>
      </c>
      <c r="AHQ14" s="16">
        <v>2</v>
      </c>
      <c r="AHR14" s="16">
        <v>2</v>
      </c>
      <c r="AHS14" s="59">
        <f t="shared" si="490"/>
        <v>1</v>
      </c>
      <c r="AHT14" s="18">
        <f t="shared" si="491"/>
        <v>6</v>
      </c>
      <c r="AHU14" s="22">
        <f t="shared" si="492"/>
        <v>6</v>
      </c>
      <c r="AHV14" s="26">
        <f t="shared" si="493"/>
        <v>1</v>
      </c>
      <c r="AHW14" s="16">
        <v>4</v>
      </c>
      <c r="AHX14" s="16">
        <v>4</v>
      </c>
      <c r="AHY14" s="26">
        <f t="shared" si="494"/>
        <v>1</v>
      </c>
      <c r="AHZ14" s="16">
        <v>2</v>
      </c>
      <c r="AIA14" s="16">
        <v>2</v>
      </c>
      <c r="AIB14" s="59">
        <f t="shared" si="495"/>
        <v>1</v>
      </c>
      <c r="AIC14" s="18">
        <f t="shared" si="496"/>
        <v>6</v>
      </c>
      <c r="AID14" s="22">
        <f t="shared" si="497"/>
        <v>6</v>
      </c>
      <c r="AIE14" s="26">
        <f t="shared" si="498"/>
        <v>1</v>
      </c>
      <c r="AIF14" s="16">
        <v>4</v>
      </c>
      <c r="AIG14" s="16">
        <v>4</v>
      </c>
      <c r="AIH14" s="26">
        <f t="shared" si="499"/>
        <v>1</v>
      </c>
      <c r="AII14" s="16">
        <v>2</v>
      </c>
      <c r="AIJ14" s="16">
        <v>2</v>
      </c>
      <c r="AIK14" s="59">
        <f t="shared" si="500"/>
        <v>1</v>
      </c>
      <c r="AIL14" s="18">
        <f t="shared" si="501"/>
        <v>8</v>
      </c>
      <c r="AIM14" s="22">
        <f t="shared" si="502"/>
        <v>8</v>
      </c>
      <c r="AIN14" s="26">
        <f t="shared" si="503"/>
        <v>1</v>
      </c>
      <c r="AIO14" s="16">
        <v>4</v>
      </c>
      <c r="AIP14" s="16">
        <v>4</v>
      </c>
      <c r="AIQ14" s="26">
        <f t="shared" si="504"/>
        <v>1</v>
      </c>
      <c r="AIR14" s="16">
        <v>4</v>
      </c>
      <c r="AIS14" s="16">
        <v>4</v>
      </c>
      <c r="AIT14" s="59">
        <f t="shared" si="505"/>
        <v>1</v>
      </c>
      <c r="AIU14" s="18">
        <f t="shared" si="506"/>
        <v>6</v>
      </c>
      <c r="AIV14" s="22">
        <f t="shared" si="507"/>
        <v>5</v>
      </c>
      <c r="AIW14" s="26">
        <f t="shared" si="508"/>
        <v>0.83333333333333337</v>
      </c>
      <c r="AIX14" s="16">
        <v>4</v>
      </c>
      <c r="AIY14" s="16">
        <v>4</v>
      </c>
      <c r="AIZ14" s="26">
        <f t="shared" si="509"/>
        <v>1</v>
      </c>
      <c r="AJA14" s="16">
        <v>2</v>
      </c>
      <c r="AJB14" s="16">
        <v>1</v>
      </c>
      <c r="AJC14" s="26">
        <f t="shared" si="510"/>
        <v>0.5</v>
      </c>
      <c r="AJD14" s="18">
        <f t="shared" si="511"/>
        <v>6</v>
      </c>
      <c r="AJE14" s="22">
        <f t="shared" si="512"/>
        <v>5</v>
      </c>
      <c r="AJF14" s="26">
        <f t="shared" si="513"/>
        <v>0.83333333333333337</v>
      </c>
      <c r="AJG14" s="16">
        <v>4</v>
      </c>
      <c r="AJH14" s="16">
        <v>3</v>
      </c>
      <c r="AJI14" s="26">
        <f t="shared" si="514"/>
        <v>0.75</v>
      </c>
      <c r="AJJ14" s="16">
        <v>2</v>
      </c>
      <c r="AJK14" s="16">
        <v>2</v>
      </c>
      <c r="AJL14" s="59">
        <f t="shared" si="515"/>
        <v>1</v>
      </c>
      <c r="AJM14" s="18">
        <f t="shared" si="516"/>
        <v>6</v>
      </c>
      <c r="AJN14" s="22">
        <f t="shared" si="517"/>
        <v>5</v>
      </c>
      <c r="AJO14" s="26">
        <f t="shared" si="518"/>
        <v>0.83333333333333337</v>
      </c>
      <c r="AJP14" s="16">
        <v>4</v>
      </c>
      <c r="AJQ14" s="16">
        <v>3</v>
      </c>
      <c r="AJR14" s="26">
        <f t="shared" si="519"/>
        <v>0.75</v>
      </c>
      <c r="AJS14" s="16">
        <v>2</v>
      </c>
      <c r="AJT14" s="16">
        <v>2</v>
      </c>
      <c r="AJU14" s="59">
        <f t="shared" si="520"/>
        <v>1</v>
      </c>
      <c r="AJV14" s="18">
        <f t="shared" si="521"/>
        <v>6</v>
      </c>
      <c r="AJW14" s="22">
        <f t="shared" si="522"/>
        <v>6</v>
      </c>
      <c r="AJX14" s="26">
        <f t="shared" si="523"/>
        <v>1</v>
      </c>
      <c r="AJY14" s="16">
        <v>4</v>
      </c>
      <c r="AJZ14" s="16">
        <v>4</v>
      </c>
      <c r="AKA14" s="26">
        <f t="shared" si="524"/>
        <v>1</v>
      </c>
      <c r="AKB14" s="16">
        <v>2</v>
      </c>
      <c r="AKC14" s="16">
        <v>2</v>
      </c>
      <c r="AKD14" s="59">
        <f t="shared" si="525"/>
        <v>1</v>
      </c>
      <c r="AKE14" s="18">
        <f t="shared" si="526"/>
        <v>6</v>
      </c>
      <c r="AKF14" s="22">
        <f t="shared" si="527"/>
        <v>6</v>
      </c>
      <c r="AKG14" s="26">
        <f t="shared" si="528"/>
        <v>1</v>
      </c>
      <c r="AKH14" s="16">
        <v>4</v>
      </c>
      <c r="AKI14" s="16">
        <v>4</v>
      </c>
      <c r="AKJ14" s="26">
        <f t="shared" si="529"/>
        <v>1</v>
      </c>
      <c r="AKK14" s="16">
        <v>2</v>
      </c>
      <c r="AKL14" s="16">
        <v>2</v>
      </c>
      <c r="AKM14" s="59">
        <f t="shared" si="530"/>
        <v>1</v>
      </c>
      <c r="AKN14" s="18">
        <f t="shared" si="531"/>
        <v>6</v>
      </c>
      <c r="AKO14" s="22">
        <f t="shared" si="532"/>
        <v>6</v>
      </c>
      <c r="AKP14" s="26">
        <f t="shared" si="533"/>
        <v>1</v>
      </c>
      <c r="AKQ14" s="16">
        <v>4</v>
      </c>
      <c r="AKR14" s="16">
        <v>4</v>
      </c>
      <c r="AKS14" s="26">
        <f t="shared" si="534"/>
        <v>1</v>
      </c>
      <c r="AKT14" s="16">
        <v>2</v>
      </c>
      <c r="AKU14" s="16">
        <v>2</v>
      </c>
      <c r="AKV14" s="59">
        <f t="shared" si="535"/>
        <v>1</v>
      </c>
      <c r="AKW14" s="18">
        <f t="shared" si="536"/>
        <v>10</v>
      </c>
      <c r="AKX14" s="22">
        <f t="shared" si="537"/>
        <v>9</v>
      </c>
      <c r="AKY14" s="26">
        <f t="shared" si="538"/>
        <v>0.9</v>
      </c>
      <c r="AKZ14" s="16">
        <v>4</v>
      </c>
      <c r="ALA14" s="16">
        <v>3</v>
      </c>
      <c r="ALB14" s="26">
        <f t="shared" si="539"/>
        <v>0.75</v>
      </c>
      <c r="ALC14" s="16">
        <v>6</v>
      </c>
      <c r="ALD14" s="16">
        <v>6</v>
      </c>
      <c r="ALE14" s="59">
        <f t="shared" si="540"/>
        <v>1</v>
      </c>
      <c r="ALF14" s="18">
        <f t="shared" si="541"/>
        <v>9</v>
      </c>
      <c r="ALG14" s="22">
        <f t="shared" si="542"/>
        <v>9</v>
      </c>
      <c r="ALH14" s="26">
        <f t="shared" si="543"/>
        <v>1</v>
      </c>
      <c r="ALI14" s="16">
        <v>3</v>
      </c>
      <c r="ALJ14" s="16">
        <v>3</v>
      </c>
      <c r="ALK14" s="26">
        <f t="shared" si="544"/>
        <v>1</v>
      </c>
      <c r="ALL14" s="16">
        <v>6</v>
      </c>
      <c r="ALM14" s="16">
        <v>6</v>
      </c>
      <c r="ALN14" s="59">
        <f t="shared" si="545"/>
        <v>1</v>
      </c>
      <c r="ALO14" s="18">
        <f t="shared" si="546"/>
        <v>9</v>
      </c>
      <c r="ALP14" s="22">
        <f t="shared" si="547"/>
        <v>7</v>
      </c>
      <c r="ALQ14" s="26">
        <f t="shared" si="548"/>
        <v>0.77777777777777779</v>
      </c>
      <c r="ALR14" s="16">
        <v>3</v>
      </c>
      <c r="ALS14" s="16">
        <v>2</v>
      </c>
      <c r="ALT14" s="26">
        <f t="shared" si="549"/>
        <v>0.66666666666666663</v>
      </c>
      <c r="ALU14" s="16">
        <v>6</v>
      </c>
      <c r="ALV14" s="16">
        <v>5</v>
      </c>
      <c r="ALW14" s="59">
        <f t="shared" si="550"/>
        <v>0.83333333333333337</v>
      </c>
      <c r="ALX14" s="18">
        <f t="shared" si="551"/>
        <v>8</v>
      </c>
      <c r="ALY14" s="22">
        <f t="shared" si="552"/>
        <v>7</v>
      </c>
      <c r="ALZ14" s="26">
        <f t="shared" si="553"/>
        <v>0.875</v>
      </c>
      <c r="AMA14" s="16">
        <v>3</v>
      </c>
      <c r="AMB14" s="16">
        <v>2</v>
      </c>
      <c r="AMC14" s="26">
        <f t="shared" si="554"/>
        <v>0.66666666666666663</v>
      </c>
      <c r="AMD14" s="16">
        <v>5</v>
      </c>
      <c r="AME14" s="16">
        <v>5</v>
      </c>
      <c r="AMF14" s="59">
        <f t="shared" si="555"/>
        <v>1</v>
      </c>
      <c r="AMG14" s="18">
        <f t="shared" si="556"/>
        <v>8</v>
      </c>
      <c r="AMH14" s="22">
        <f t="shared" si="557"/>
        <v>7</v>
      </c>
      <c r="AMI14" s="26">
        <f t="shared" si="558"/>
        <v>0.875</v>
      </c>
      <c r="AMJ14" s="16">
        <v>3</v>
      </c>
      <c r="AMK14" s="16">
        <v>2</v>
      </c>
      <c r="AML14" s="26">
        <f t="shared" si="559"/>
        <v>0.66666666666666663</v>
      </c>
      <c r="AMM14" s="16">
        <v>5</v>
      </c>
      <c r="AMN14" s="16">
        <v>5</v>
      </c>
      <c r="AMO14" s="59">
        <f t="shared" si="560"/>
        <v>1</v>
      </c>
      <c r="AMP14" s="18">
        <f t="shared" si="561"/>
        <v>7</v>
      </c>
      <c r="AMQ14" s="22">
        <f t="shared" si="562"/>
        <v>0</v>
      </c>
      <c r="AMR14" s="26">
        <f t="shared" si="563"/>
        <v>0</v>
      </c>
      <c r="AMS14" s="16">
        <v>2</v>
      </c>
      <c r="AMT14" s="16">
        <v>0</v>
      </c>
      <c r="AMU14" s="26">
        <f t="shared" si="564"/>
        <v>0</v>
      </c>
      <c r="AMV14" s="16">
        <v>5</v>
      </c>
      <c r="AMW14" s="16">
        <v>0</v>
      </c>
      <c r="AMX14" s="59">
        <f t="shared" si="565"/>
        <v>0</v>
      </c>
      <c r="AMY14" s="18">
        <f t="shared" si="566"/>
        <v>8</v>
      </c>
      <c r="AMZ14" s="22">
        <f t="shared" si="567"/>
        <v>7</v>
      </c>
      <c r="ANA14" s="26">
        <f t="shared" si="568"/>
        <v>0.875</v>
      </c>
      <c r="ANB14" s="16">
        <v>7</v>
      </c>
      <c r="ANC14" s="16">
        <v>7</v>
      </c>
      <c r="AND14" s="26">
        <f t="shared" si="569"/>
        <v>1</v>
      </c>
      <c r="ANE14" s="16">
        <v>1</v>
      </c>
      <c r="ANF14" s="16">
        <v>0</v>
      </c>
      <c r="ANG14" s="59">
        <f t="shared" si="570"/>
        <v>0</v>
      </c>
      <c r="ANH14" s="18">
        <f t="shared" si="571"/>
        <v>8</v>
      </c>
      <c r="ANI14" s="22">
        <f t="shared" si="572"/>
        <v>4</v>
      </c>
      <c r="ANJ14" s="26">
        <f t="shared" si="573"/>
        <v>0.5</v>
      </c>
      <c r="ANK14" s="16">
        <v>7</v>
      </c>
      <c r="ANL14" s="16">
        <v>4</v>
      </c>
      <c r="ANM14" s="26">
        <f t="shared" si="574"/>
        <v>0.5714285714285714</v>
      </c>
      <c r="ANN14" s="16">
        <v>1</v>
      </c>
      <c r="ANO14" s="16">
        <v>0</v>
      </c>
      <c r="ANP14" s="59">
        <f t="shared" si="575"/>
        <v>0</v>
      </c>
      <c r="ANQ14" s="18">
        <f t="shared" si="576"/>
        <v>8</v>
      </c>
      <c r="ANR14" s="22">
        <f t="shared" si="577"/>
        <v>8</v>
      </c>
      <c r="ANS14" s="26">
        <f t="shared" si="578"/>
        <v>1</v>
      </c>
      <c r="ANT14" s="16">
        <v>7</v>
      </c>
      <c r="ANU14" s="16">
        <v>7</v>
      </c>
      <c r="ANV14" s="26">
        <f t="shared" si="579"/>
        <v>1</v>
      </c>
      <c r="ANW14" s="16">
        <v>1</v>
      </c>
      <c r="ANX14" s="16">
        <v>1</v>
      </c>
      <c r="ANY14" s="59">
        <f t="shared" si="580"/>
        <v>1</v>
      </c>
      <c r="ANZ14" s="18">
        <f t="shared" si="581"/>
        <v>8</v>
      </c>
      <c r="AOA14" s="22">
        <f t="shared" si="582"/>
        <v>5</v>
      </c>
      <c r="AOB14" s="26">
        <f t="shared" si="583"/>
        <v>0.625</v>
      </c>
      <c r="AOC14" s="16">
        <v>7</v>
      </c>
      <c r="AOD14" s="16">
        <v>4</v>
      </c>
      <c r="AOE14" s="26">
        <f t="shared" si="584"/>
        <v>0.5714285714285714</v>
      </c>
      <c r="AOF14" s="16">
        <v>1</v>
      </c>
      <c r="AOG14" s="16">
        <v>1</v>
      </c>
      <c r="AOH14" s="59">
        <f t="shared" si="585"/>
        <v>1</v>
      </c>
      <c r="AOI14" s="18">
        <f t="shared" si="586"/>
        <v>6</v>
      </c>
      <c r="AOJ14" s="22">
        <f t="shared" si="587"/>
        <v>6</v>
      </c>
      <c r="AOK14" s="26">
        <f t="shared" si="588"/>
        <v>1</v>
      </c>
      <c r="AOL14" s="16">
        <v>5</v>
      </c>
      <c r="AOM14" s="16">
        <v>5</v>
      </c>
      <c r="AON14" s="26">
        <f t="shared" si="589"/>
        <v>1</v>
      </c>
      <c r="AOO14" s="16">
        <v>1</v>
      </c>
      <c r="AOP14" s="16">
        <v>1</v>
      </c>
      <c r="AOQ14" s="59">
        <f t="shared" si="590"/>
        <v>1</v>
      </c>
      <c r="AOR14" s="18">
        <f t="shared" si="591"/>
        <v>7</v>
      </c>
      <c r="AOS14" s="22">
        <f t="shared" si="592"/>
        <v>6</v>
      </c>
      <c r="AOT14" s="26">
        <f t="shared" si="593"/>
        <v>0.8571428571428571</v>
      </c>
      <c r="AOU14" s="16">
        <v>6</v>
      </c>
      <c r="AOV14" s="16">
        <v>5</v>
      </c>
      <c r="AOW14" s="26">
        <f t="shared" si="594"/>
        <v>0.83333333333333337</v>
      </c>
      <c r="AOX14" s="16">
        <v>1</v>
      </c>
      <c r="AOY14" s="16">
        <v>1</v>
      </c>
      <c r="AOZ14" s="59">
        <f t="shared" si="595"/>
        <v>1</v>
      </c>
      <c r="APA14" s="18">
        <f t="shared" si="596"/>
        <v>6</v>
      </c>
      <c r="APB14" s="22">
        <f t="shared" si="597"/>
        <v>5</v>
      </c>
      <c r="APC14" s="26">
        <f t="shared" si="598"/>
        <v>0.83333333333333337</v>
      </c>
      <c r="APD14" s="16">
        <v>5</v>
      </c>
      <c r="APE14" s="16">
        <v>4</v>
      </c>
      <c r="APF14" s="26">
        <f t="shared" si="599"/>
        <v>0.8</v>
      </c>
      <c r="APG14" s="16">
        <v>1</v>
      </c>
      <c r="APH14" s="16">
        <v>1</v>
      </c>
      <c r="API14" s="59">
        <f t="shared" si="600"/>
        <v>1</v>
      </c>
      <c r="APJ14" s="18">
        <f t="shared" si="601"/>
        <v>6</v>
      </c>
      <c r="APK14" s="22">
        <f t="shared" si="602"/>
        <v>5</v>
      </c>
      <c r="APL14" s="26">
        <f t="shared" si="603"/>
        <v>0.83333333333333337</v>
      </c>
      <c r="APM14" s="16">
        <v>5</v>
      </c>
      <c r="APN14" s="16">
        <v>4</v>
      </c>
      <c r="APO14" s="26">
        <f t="shared" si="604"/>
        <v>0.8</v>
      </c>
      <c r="APP14" s="16">
        <v>1</v>
      </c>
      <c r="APQ14" s="16">
        <v>1</v>
      </c>
      <c r="APR14" s="59">
        <f t="shared" si="605"/>
        <v>1</v>
      </c>
      <c r="APS14" s="18">
        <f t="shared" si="606"/>
        <v>5</v>
      </c>
      <c r="APT14" s="22">
        <f t="shared" si="607"/>
        <v>5</v>
      </c>
      <c r="APU14" s="26">
        <f t="shared" si="608"/>
        <v>1</v>
      </c>
      <c r="APV14" s="16">
        <v>4</v>
      </c>
      <c r="APW14" s="16">
        <v>4</v>
      </c>
      <c r="APX14" s="26">
        <f t="shared" si="609"/>
        <v>1</v>
      </c>
      <c r="APY14" s="16">
        <v>1</v>
      </c>
      <c r="APZ14" s="16">
        <v>1</v>
      </c>
      <c r="AQA14" s="59">
        <f t="shared" si="610"/>
        <v>1</v>
      </c>
      <c r="AQB14" s="18">
        <f t="shared" si="611"/>
        <v>6</v>
      </c>
      <c r="AQC14" s="22">
        <f t="shared" si="612"/>
        <v>6</v>
      </c>
      <c r="AQD14" s="26">
        <f t="shared" si="613"/>
        <v>1</v>
      </c>
      <c r="AQE14" s="16">
        <v>4</v>
      </c>
      <c r="AQF14" s="16">
        <v>4</v>
      </c>
      <c r="AQG14" s="26">
        <f t="shared" si="614"/>
        <v>1</v>
      </c>
      <c r="AQH14" s="16">
        <v>2</v>
      </c>
      <c r="AQI14" s="16">
        <v>2</v>
      </c>
      <c r="AQJ14" s="59">
        <f t="shared" si="615"/>
        <v>1</v>
      </c>
      <c r="AQK14" s="18">
        <f t="shared" si="616"/>
        <v>14</v>
      </c>
      <c r="AQL14" s="22">
        <f t="shared" si="617"/>
        <v>13</v>
      </c>
      <c r="AQM14" s="26">
        <f t="shared" si="618"/>
        <v>0.9285714285714286</v>
      </c>
      <c r="AQN14" s="16">
        <v>11</v>
      </c>
      <c r="AQO14" s="16">
        <v>10</v>
      </c>
      <c r="AQP14" s="26">
        <f t="shared" si="619"/>
        <v>0.90909090909090906</v>
      </c>
      <c r="AQQ14" s="16">
        <v>3</v>
      </c>
      <c r="AQR14" s="16">
        <v>3</v>
      </c>
      <c r="AQS14" s="59">
        <f t="shared" si="620"/>
        <v>1</v>
      </c>
      <c r="AQT14" s="18">
        <f t="shared" si="621"/>
        <v>14</v>
      </c>
      <c r="AQU14" s="22">
        <f t="shared" si="622"/>
        <v>12</v>
      </c>
      <c r="AQV14" s="26">
        <f t="shared" si="623"/>
        <v>0.8571428571428571</v>
      </c>
      <c r="AQW14" s="16">
        <v>4</v>
      </c>
      <c r="AQX14" s="16">
        <v>4</v>
      </c>
      <c r="AQY14" s="26">
        <f t="shared" si="624"/>
        <v>1</v>
      </c>
      <c r="AQZ14" s="16">
        <v>10</v>
      </c>
      <c r="ARA14" s="16">
        <v>8</v>
      </c>
      <c r="ARB14" s="59">
        <f t="shared" si="625"/>
        <v>0.8</v>
      </c>
      <c r="ARC14" s="18">
        <f t="shared" si="626"/>
        <v>14</v>
      </c>
      <c r="ARD14" s="22">
        <f t="shared" si="627"/>
        <v>4</v>
      </c>
      <c r="ARE14" s="26">
        <f t="shared" si="628"/>
        <v>0.2857142857142857</v>
      </c>
      <c r="ARF14" s="16">
        <v>4</v>
      </c>
      <c r="ARG14" s="16">
        <v>4</v>
      </c>
      <c r="ARH14" s="26">
        <f t="shared" si="629"/>
        <v>1</v>
      </c>
      <c r="ARI14" s="16">
        <v>10</v>
      </c>
      <c r="ARJ14" s="16"/>
      <c r="ARK14" s="59">
        <f t="shared" si="630"/>
        <v>0</v>
      </c>
      <c r="ARL14" s="10">
        <v>0</v>
      </c>
      <c r="ARM14" s="10">
        <v>1</v>
      </c>
      <c r="ARN14" s="10">
        <f t="shared" si="631"/>
        <v>11</v>
      </c>
      <c r="ARO14" s="10">
        <f t="shared" si="632"/>
        <v>9</v>
      </c>
    </row>
    <row r="15" spans="2:1159" ht="29.25" customHeight="1">
      <c r="B15" s="12">
        <v>7</v>
      </c>
      <c r="C15" s="56" t="s">
        <v>19</v>
      </c>
      <c r="D15" s="18">
        <f t="shared" si="0"/>
        <v>14</v>
      </c>
      <c r="E15" s="22">
        <f t="shared" si="0"/>
        <v>11</v>
      </c>
      <c r="F15" s="26">
        <f t="shared" si="1"/>
        <v>0.7857142857142857</v>
      </c>
      <c r="G15" s="20">
        <v>10</v>
      </c>
      <c r="H15" s="16">
        <v>8</v>
      </c>
      <c r="I15" s="26">
        <f t="shared" si="2"/>
        <v>0.8</v>
      </c>
      <c r="J15" s="16">
        <v>4</v>
      </c>
      <c r="K15" s="16">
        <v>3</v>
      </c>
      <c r="L15" s="26">
        <f t="shared" si="3"/>
        <v>0.75</v>
      </c>
      <c r="M15" s="18">
        <f t="shared" si="4"/>
        <v>15</v>
      </c>
      <c r="N15" s="22">
        <f t="shared" si="4"/>
        <v>11</v>
      </c>
      <c r="O15" s="26">
        <f t="shared" si="5"/>
        <v>0.73333333333333328</v>
      </c>
      <c r="P15" s="20">
        <v>11</v>
      </c>
      <c r="Q15" s="16">
        <v>7</v>
      </c>
      <c r="R15" s="26">
        <f t="shared" si="6"/>
        <v>0.63636363636363635</v>
      </c>
      <c r="S15" s="16">
        <v>4</v>
      </c>
      <c r="T15" s="16">
        <v>4</v>
      </c>
      <c r="U15" s="26">
        <f t="shared" si="7"/>
        <v>1</v>
      </c>
      <c r="V15" s="18">
        <f t="shared" si="8"/>
        <v>14</v>
      </c>
      <c r="W15" s="22">
        <f t="shared" si="8"/>
        <v>10</v>
      </c>
      <c r="X15" s="26">
        <f t="shared" si="9"/>
        <v>0.7142857142857143</v>
      </c>
      <c r="Y15" s="20">
        <v>10</v>
      </c>
      <c r="Z15" s="16">
        <v>6</v>
      </c>
      <c r="AA15" s="26">
        <f t="shared" si="10"/>
        <v>0.6</v>
      </c>
      <c r="AB15" s="16">
        <v>4</v>
      </c>
      <c r="AC15" s="16">
        <v>4</v>
      </c>
      <c r="AD15" s="26">
        <f t="shared" si="11"/>
        <v>1</v>
      </c>
      <c r="AE15" s="18">
        <f t="shared" si="12"/>
        <v>17</v>
      </c>
      <c r="AF15" s="22">
        <f t="shared" si="12"/>
        <v>12</v>
      </c>
      <c r="AG15" s="26">
        <f t="shared" si="13"/>
        <v>0.70588235294117652</v>
      </c>
      <c r="AH15" s="20">
        <v>13</v>
      </c>
      <c r="AI15" s="16">
        <v>9</v>
      </c>
      <c r="AJ15" s="26">
        <f t="shared" si="14"/>
        <v>0.69230769230769229</v>
      </c>
      <c r="AK15" s="16">
        <v>4</v>
      </c>
      <c r="AL15" s="16">
        <v>3</v>
      </c>
      <c r="AM15" s="26">
        <f t="shared" si="15"/>
        <v>0.75</v>
      </c>
      <c r="AN15" s="18">
        <f t="shared" si="16"/>
        <v>17</v>
      </c>
      <c r="AO15" s="22">
        <f t="shared" si="16"/>
        <v>8</v>
      </c>
      <c r="AP15" s="26">
        <f t="shared" si="17"/>
        <v>0.47058823529411764</v>
      </c>
      <c r="AQ15" s="20">
        <v>13</v>
      </c>
      <c r="AR15" s="16">
        <v>8</v>
      </c>
      <c r="AS15" s="26">
        <f t="shared" si="18"/>
        <v>0.61538461538461542</v>
      </c>
      <c r="AT15" s="16">
        <v>4</v>
      </c>
      <c r="AU15" s="16"/>
      <c r="AV15" s="58">
        <f t="shared" si="19"/>
        <v>0</v>
      </c>
      <c r="AW15" s="18">
        <f t="shared" si="20"/>
        <v>16</v>
      </c>
      <c r="AX15" s="22">
        <f t="shared" si="20"/>
        <v>10</v>
      </c>
      <c r="AY15" s="26">
        <f t="shared" si="21"/>
        <v>0.625</v>
      </c>
      <c r="AZ15" s="20">
        <v>12</v>
      </c>
      <c r="BA15" s="16">
        <v>9</v>
      </c>
      <c r="BB15" s="26">
        <f t="shared" si="22"/>
        <v>0.75</v>
      </c>
      <c r="BC15" s="16">
        <v>4</v>
      </c>
      <c r="BD15" s="16">
        <v>1</v>
      </c>
      <c r="BE15" s="59">
        <f t="shared" si="23"/>
        <v>0.25</v>
      </c>
      <c r="BF15" s="18">
        <f t="shared" si="24"/>
        <v>16</v>
      </c>
      <c r="BG15" s="22">
        <f t="shared" si="24"/>
        <v>14</v>
      </c>
      <c r="BH15" s="26">
        <f t="shared" si="25"/>
        <v>0.875</v>
      </c>
      <c r="BI15" s="20">
        <v>13</v>
      </c>
      <c r="BJ15" s="16">
        <v>12</v>
      </c>
      <c r="BK15" s="26">
        <f t="shared" si="26"/>
        <v>0.92307692307692313</v>
      </c>
      <c r="BL15" s="16">
        <v>3</v>
      </c>
      <c r="BM15" s="16">
        <v>2</v>
      </c>
      <c r="BN15" s="59">
        <f t="shared" si="27"/>
        <v>0.66666666666666663</v>
      </c>
      <c r="BO15" s="18">
        <f t="shared" si="28"/>
        <v>15</v>
      </c>
      <c r="BP15" s="22">
        <f t="shared" si="28"/>
        <v>9</v>
      </c>
      <c r="BQ15" s="26">
        <f t="shared" si="29"/>
        <v>0.6</v>
      </c>
      <c r="BR15" s="20">
        <v>12</v>
      </c>
      <c r="BS15" s="16">
        <v>8</v>
      </c>
      <c r="BT15" s="26">
        <f t="shared" si="30"/>
        <v>0.66666666666666663</v>
      </c>
      <c r="BU15" s="16">
        <v>3</v>
      </c>
      <c r="BV15" s="16">
        <v>1</v>
      </c>
      <c r="BW15" s="59">
        <f t="shared" si="31"/>
        <v>0.33333333333333331</v>
      </c>
      <c r="BX15" s="18">
        <f t="shared" si="32"/>
        <v>18</v>
      </c>
      <c r="BY15" s="22">
        <f t="shared" si="32"/>
        <v>12</v>
      </c>
      <c r="BZ15" s="26">
        <f t="shared" si="33"/>
        <v>0.66666666666666663</v>
      </c>
      <c r="CA15" s="20">
        <v>2</v>
      </c>
      <c r="CB15" s="16">
        <v>1</v>
      </c>
      <c r="CC15" s="26">
        <f t="shared" si="34"/>
        <v>0.5</v>
      </c>
      <c r="CD15" s="16">
        <v>16</v>
      </c>
      <c r="CE15" s="16">
        <v>11</v>
      </c>
      <c r="CF15" s="26">
        <f t="shared" si="35"/>
        <v>0.6875</v>
      </c>
      <c r="CG15" s="18">
        <f t="shared" si="36"/>
        <v>16</v>
      </c>
      <c r="CH15" s="22">
        <f t="shared" si="37"/>
        <v>13</v>
      </c>
      <c r="CI15" s="26">
        <f t="shared" si="38"/>
        <v>0.8125</v>
      </c>
      <c r="CJ15" s="20">
        <v>1</v>
      </c>
      <c r="CK15" s="16">
        <v>1</v>
      </c>
      <c r="CL15" s="26">
        <f t="shared" si="39"/>
        <v>1</v>
      </c>
      <c r="CM15" s="16">
        <v>15</v>
      </c>
      <c r="CN15" s="16">
        <v>12</v>
      </c>
      <c r="CO15" s="26">
        <f t="shared" si="40"/>
        <v>0.8</v>
      </c>
      <c r="CP15" s="18">
        <f t="shared" si="41"/>
        <v>15</v>
      </c>
      <c r="CQ15" s="22">
        <f t="shared" si="42"/>
        <v>15</v>
      </c>
      <c r="CR15" s="26">
        <f t="shared" si="43"/>
        <v>1</v>
      </c>
      <c r="CS15" s="20">
        <v>1</v>
      </c>
      <c r="CT15" s="16">
        <v>1</v>
      </c>
      <c r="CU15" s="26">
        <f t="shared" si="44"/>
        <v>1</v>
      </c>
      <c r="CV15" s="16">
        <v>14</v>
      </c>
      <c r="CW15" s="16">
        <v>14</v>
      </c>
      <c r="CX15" s="26">
        <f t="shared" si="45"/>
        <v>1</v>
      </c>
      <c r="CY15" s="18">
        <f t="shared" si="46"/>
        <v>15</v>
      </c>
      <c r="CZ15" s="22">
        <f t="shared" si="47"/>
        <v>13</v>
      </c>
      <c r="DA15" s="26">
        <f t="shared" si="48"/>
        <v>0.8666666666666667</v>
      </c>
      <c r="DB15" s="20">
        <v>1</v>
      </c>
      <c r="DC15" s="16">
        <v>1</v>
      </c>
      <c r="DD15" s="26">
        <f t="shared" si="49"/>
        <v>1</v>
      </c>
      <c r="DE15" s="16">
        <v>14</v>
      </c>
      <c r="DF15" s="16">
        <v>12</v>
      </c>
      <c r="DG15" s="26">
        <f t="shared" si="50"/>
        <v>0.8571428571428571</v>
      </c>
      <c r="DH15" s="18">
        <f t="shared" si="51"/>
        <v>18</v>
      </c>
      <c r="DI15" s="22">
        <f t="shared" si="52"/>
        <v>14</v>
      </c>
      <c r="DJ15" s="26">
        <f t="shared" si="53"/>
        <v>0.77777777777777779</v>
      </c>
      <c r="DK15" s="20">
        <v>2</v>
      </c>
      <c r="DL15" s="16">
        <v>2</v>
      </c>
      <c r="DM15" s="26">
        <f t="shared" si="54"/>
        <v>1</v>
      </c>
      <c r="DN15" s="16">
        <v>16</v>
      </c>
      <c r="DO15" s="16">
        <v>12</v>
      </c>
      <c r="DP15" s="26">
        <f t="shared" si="55"/>
        <v>0.75</v>
      </c>
      <c r="DQ15" s="18">
        <f t="shared" si="56"/>
        <v>19</v>
      </c>
      <c r="DR15" s="22">
        <f t="shared" si="57"/>
        <v>15</v>
      </c>
      <c r="DS15" s="26">
        <f t="shared" si="58"/>
        <v>0.78947368421052633</v>
      </c>
      <c r="DT15" s="20">
        <v>2</v>
      </c>
      <c r="DU15" s="16">
        <v>2</v>
      </c>
      <c r="DV15" s="26">
        <f t="shared" si="59"/>
        <v>1</v>
      </c>
      <c r="DW15" s="16">
        <v>17</v>
      </c>
      <c r="DX15" s="16">
        <v>13</v>
      </c>
      <c r="DY15" s="26">
        <f t="shared" si="60"/>
        <v>0.76470588235294112</v>
      </c>
      <c r="DZ15" s="18">
        <f t="shared" si="61"/>
        <v>24</v>
      </c>
      <c r="EA15" s="22">
        <f t="shared" si="62"/>
        <v>19</v>
      </c>
      <c r="EB15" s="26">
        <f t="shared" si="63"/>
        <v>0.79166666666666663</v>
      </c>
      <c r="EC15" s="20">
        <v>2</v>
      </c>
      <c r="ED15" s="16">
        <v>2</v>
      </c>
      <c r="EE15" s="26">
        <f t="shared" si="64"/>
        <v>1</v>
      </c>
      <c r="EF15" s="16">
        <v>22</v>
      </c>
      <c r="EG15" s="16">
        <v>17</v>
      </c>
      <c r="EH15" s="26">
        <f t="shared" si="65"/>
        <v>0.77272727272727271</v>
      </c>
      <c r="EI15" s="18">
        <f t="shared" si="66"/>
        <v>28</v>
      </c>
      <c r="EJ15" s="22">
        <f t="shared" si="67"/>
        <v>18</v>
      </c>
      <c r="EK15" s="26">
        <f t="shared" si="68"/>
        <v>0.6428571428571429</v>
      </c>
      <c r="EL15" s="20">
        <v>2</v>
      </c>
      <c r="EM15" s="16">
        <v>2</v>
      </c>
      <c r="EN15" s="26">
        <f t="shared" si="69"/>
        <v>1</v>
      </c>
      <c r="EO15" s="16">
        <v>26</v>
      </c>
      <c r="EP15" s="16">
        <v>16</v>
      </c>
      <c r="EQ15" s="26">
        <f t="shared" si="70"/>
        <v>0.61538461538461542</v>
      </c>
      <c r="ER15" s="18">
        <f t="shared" si="71"/>
        <v>28</v>
      </c>
      <c r="ES15" s="22">
        <f t="shared" si="72"/>
        <v>19</v>
      </c>
      <c r="ET15" s="26">
        <f t="shared" si="73"/>
        <v>0.6785714285714286</v>
      </c>
      <c r="EU15" s="20">
        <v>2</v>
      </c>
      <c r="EV15" s="16">
        <v>2</v>
      </c>
      <c r="EW15" s="26">
        <f t="shared" si="74"/>
        <v>1</v>
      </c>
      <c r="EX15" s="16">
        <v>26</v>
      </c>
      <c r="EY15" s="16">
        <v>17</v>
      </c>
      <c r="EZ15" s="26">
        <f t="shared" si="75"/>
        <v>0.65384615384615385</v>
      </c>
      <c r="FA15" s="18">
        <f t="shared" si="76"/>
        <v>31</v>
      </c>
      <c r="FB15" s="22">
        <f t="shared" si="77"/>
        <v>18</v>
      </c>
      <c r="FC15" s="26">
        <f t="shared" si="78"/>
        <v>0.58064516129032262</v>
      </c>
      <c r="FD15" s="20">
        <v>2</v>
      </c>
      <c r="FE15" s="16">
        <v>2</v>
      </c>
      <c r="FF15" s="26">
        <f t="shared" si="79"/>
        <v>1</v>
      </c>
      <c r="FG15" s="16">
        <v>29</v>
      </c>
      <c r="FH15" s="16">
        <v>16</v>
      </c>
      <c r="FI15" s="26">
        <f t="shared" si="80"/>
        <v>0.55172413793103448</v>
      </c>
      <c r="FJ15" s="18">
        <f t="shared" si="81"/>
        <v>26</v>
      </c>
      <c r="FK15" s="22">
        <f t="shared" si="82"/>
        <v>14</v>
      </c>
      <c r="FL15" s="26">
        <f t="shared" si="83"/>
        <v>0.53846153846153844</v>
      </c>
      <c r="FM15" s="20">
        <v>3</v>
      </c>
      <c r="FN15" s="16">
        <v>2</v>
      </c>
      <c r="FO15" s="26">
        <f t="shared" si="84"/>
        <v>0.66666666666666663</v>
      </c>
      <c r="FP15" s="16">
        <v>23</v>
      </c>
      <c r="FQ15" s="16">
        <v>12</v>
      </c>
      <c r="FR15" s="26">
        <f t="shared" si="85"/>
        <v>0.52173913043478259</v>
      </c>
      <c r="FS15" s="18">
        <f t="shared" si="86"/>
        <v>22</v>
      </c>
      <c r="FT15" s="22">
        <f t="shared" si="87"/>
        <v>10</v>
      </c>
      <c r="FU15" s="26">
        <f t="shared" si="88"/>
        <v>0.45454545454545453</v>
      </c>
      <c r="FV15" s="20">
        <v>3</v>
      </c>
      <c r="FW15" s="16">
        <v>3</v>
      </c>
      <c r="FX15" s="26">
        <f t="shared" si="89"/>
        <v>1</v>
      </c>
      <c r="FY15" s="16">
        <v>19</v>
      </c>
      <c r="FZ15" s="16">
        <v>7</v>
      </c>
      <c r="GA15" s="26">
        <f t="shared" si="90"/>
        <v>0.36842105263157893</v>
      </c>
      <c r="GB15" s="18">
        <f t="shared" si="91"/>
        <v>19</v>
      </c>
      <c r="GC15" s="22">
        <f t="shared" si="92"/>
        <v>8</v>
      </c>
      <c r="GD15" s="26">
        <f t="shared" si="93"/>
        <v>0.42105263157894735</v>
      </c>
      <c r="GE15" s="20">
        <v>10</v>
      </c>
      <c r="GF15" s="16">
        <v>5</v>
      </c>
      <c r="GG15" s="26">
        <f t="shared" si="94"/>
        <v>0.5</v>
      </c>
      <c r="GH15" s="16">
        <v>9</v>
      </c>
      <c r="GI15" s="16">
        <v>3</v>
      </c>
      <c r="GJ15" s="62">
        <f t="shared" si="95"/>
        <v>0.33333333333333331</v>
      </c>
      <c r="GK15" s="18">
        <f t="shared" si="96"/>
        <v>17</v>
      </c>
      <c r="GL15" s="22">
        <f t="shared" si="97"/>
        <v>9</v>
      </c>
      <c r="GM15" s="26">
        <f t="shared" si="98"/>
        <v>0.52941176470588236</v>
      </c>
      <c r="GN15" s="20">
        <v>6</v>
      </c>
      <c r="GO15" s="16">
        <v>4</v>
      </c>
      <c r="GP15" s="26">
        <f t="shared" si="99"/>
        <v>0.66666666666666663</v>
      </c>
      <c r="GQ15" s="16">
        <v>11</v>
      </c>
      <c r="GR15" s="16">
        <v>5</v>
      </c>
      <c r="GS15" s="62">
        <f t="shared" si="100"/>
        <v>0.45454545454545453</v>
      </c>
      <c r="GT15" s="18">
        <f t="shared" si="101"/>
        <v>15</v>
      </c>
      <c r="GU15" s="22">
        <f t="shared" si="102"/>
        <v>12</v>
      </c>
      <c r="GV15" s="26">
        <f t="shared" si="103"/>
        <v>0.8</v>
      </c>
      <c r="GW15" s="20">
        <v>8</v>
      </c>
      <c r="GX15" s="16">
        <v>6</v>
      </c>
      <c r="GY15" s="26">
        <f t="shared" si="104"/>
        <v>0.75</v>
      </c>
      <c r="GZ15" s="16">
        <v>7</v>
      </c>
      <c r="HA15" s="16">
        <v>6</v>
      </c>
      <c r="HB15" s="62">
        <f t="shared" si="105"/>
        <v>0.8571428571428571</v>
      </c>
      <c r="HC15" s="18">
        <f t="shared" si="106"/>
        <v>18</v>
      </c>
      <c r="HD15" s="22">
        <f t="shared" si="107"/>
        <v>15</v>
      </c>
      <c r="HE15" s="26">
        <f t="shared" si="108"/>
        <v>0.83333333333333337</v>
      </c>
      <c r="HF15" s="20">
        <v>8</v>
      </c>
      <c r="HG15" s="16">
        <v>8</v>
      </c>
      <c r="HH15" s="26">
        <f t="shared" si="109"/>
        <v>1</v>
      </c>
      <c r="HI15" s="16">
        <v>10</v>
      </c>
      <c r="HJ15" s="16">
        <v>7</v>
      </c>
      <c r="HK15" s="62">
        <f t="shared" si="110"/>
        <v>0.7</v>
      </c>
      <c r="HL15" s="18">
        <f t="shared" si="111"/>
        <v>17</v>
      </c>
      <c r="HM15" s="22">
        <f t="shared" si="112"/>
        <v>12</v>
      </c>
      <c r="HN15" s="26">
        <f t="shared" si="113"/>
        <v>0.70588235294117652</v>
      </c>
      <c r="HO15" s="20">
        <v>8</v>
      </c>
      <c r="HP15" s="16">
        <v>6</v>
      </c>
      <c r="HQ15" s="26">
        <f t="shared" si="114"/>
        <v>0.75</v>
      </c>
      <c r="HR15" s="16">
        <v>9</v>
      </c>
      <c r="HS15" s="16">
        <v>6</v>
      </c>
      <c r="HT15" s="58">
        <f t="shared" si="115"/>
        <v>0.66666666666666663</v>
      </c>
      <c r="HU15" s="18">
        <f t="shared" si="116"/>
        <v>15</v>
      </c>
      <c r="HV15" s="22">
        <f t="shared" si="117"/>
        <v>12</v>
      </c>
      <c r="HW15" s="26">
        <f t="shared" si="118"/>
        <v>0.8</v>
      </c>
      <c r="HX15" s="20">
        <v>8</v>
      </c>
      <c r="HY15" s="16">
        <v>5</v>
      </c>
      <c r="HZ15" s="26">
        <f t="shared" si="119"/>
        <v>0.625</v>
      </c>
      <c r="IA15" s="16">
        <v>7</v>
      </c>
      <c r="IB15" s="16">
        <v>7</v>
      </c>
      <c r="IC15" s="58">
        <f t="shared" si="120"/>
        <v>1</v>
      </c>
      <c r="ID15" s="18">
        <f t="shared" si="121"/>
        <v>14</v>
      </c>
      <c r="IE15" s="22">
        <f t="shared" si="122"/>
        <v>8</v>
      </c>
      <c r="IF15" s="26">
        <f t="shared" si="123"/>
        <v>0.5714285714285714</v>
      </c>
      <c r="IG15" s="20">
        <v>8</v>
      </c>
      <c r="IH15" s="16">
        <v>6</v>
      </c>
      <c r="II15" s="26">
        <f t="shared" si="124"/>
        <v>0.75</v>
      </c>
      <c r="IJ15" s="16">
        <v>6</v>
      </c>
      <c r="IK15" s="16">
        <v>2</v>
      </c>
      <c r="IL15" s="58">
        <f t="shared" si="125"/>
        <v>0.33333333333333331</v>
      </c>
      <c r="IM15" s="18">
        <f t="shared" si="126"/>
        <v>15</v>
      </c>
      <c r="IN15" s="22">
        <f t="shared" si="127"/>
        <v>11</v>
      </c>
      <c r="IO15" s="26">
        <f t="shared" si="128"/>
        <v>0.73333333333333328</v>
      </c>
      <c r="IP15" s="20">
        <v>9</v>
      </c>
      <c r="IQ15" s="16">
        <v>8</v>
      </c>
      <c r="IR15" s="26">
        <f t="shared" si="129"/>
        <v>0.88888888888888884</v>
      </c>
      <c r="IS15" s="16">
        <v>6</v>
      </c>
      <c r="IT15" s="16">
        <v>3</v>
      </c>
      <c r="IU15" s="58">
        <f t="shared" si="130"/>
        <v>0.5</v>
      </c>
      <c r="IV15" s="18">
        <f t="shared" si="131"/>
        <v>12</v>
      </c>
      <c r="IW15" s="22">
        <f t="shared" si="132"/>
        <v>9</v>
      </c>
      <c r="IX15" s="26">
        <f t="shared" si="133"/>
        <v>0.75</v>
      </c>
      <c r="IY15" s="20">
        <v>9</v>
      </c>
      <c r="IZ15" s="16">
        <v>8</v>
      </c>
      <c r="JA15" s="26">
        <f t="shared" si="134"/>
        <v>0.88888888888888884</v>
      </c>
      <c r="JB15" s="16">
        <v>3</v>
      </c>
      <c r="JC15" s="16">
        <v>1</v>
      </c>
      <c r="JD15" s="58">
        <f t="shared" si="135"/>
        <v>0.33333333333333331</v>
      </c>
      <c r="JE15" s="18">
        <f t="shared" si="136"/>
        <v>18</v>
      </c>
      <c r="JF15" s="22">
        <f t="shared" si="137"/>
        <v>13</v>
      </c>
      <c r="JG15" s="26">
        <f t="shared" si="138"/>
        <v>0.72222222222222221</v>
      </c>
      <c r="JH15" s="20">
        <v>9</v>
      </c>
      <c r="JI15" s="16">
        <v>5</v>
      </c>
      <c r="JJ15" s="26">
        <f t="shared" si="139"/>
        <v>0.55555555555555558</v>
      </c>
      <c r="JK15" s="16">
        <v>9</v>
      </c>
      <c r="JL15" s="16">
        <v>8</v>
      </c>
      <c r="JM15" s="58">
        <f t="shared" si="140"/>
        <v>0.88888888888888884</v>
      </c>
      <c r="JN15" s="18">
        <f t="shared" si="141"/>
        <v>32</v>
      </c>
      <c r="JO15" s="22">
        <f t="shared" si="142"/>
        <v>31</v>
      </c>
      <c r="JP15" s="26">
        <f t="shared" si="143"/>
        <v>0.96875</v>
      </c>
      <c r="JQ15" s="20">
        <v>9</v>
      </c>
      <c r="JR15" s="16">
        <v>9</v>
      </c>
      <c r="JS15" s="26">
        <f t="shared" si="144"/>
        <v>1</v>
      </c>
      <c r="JT15" s="16">
        <v>23</v>
      </c>
      <c r="JU15" s="16">
        <v>22</v>
      </c>
      <c r="JV15" s="26">
        <f t="shared" si="145"/>
        <v>0.95652173913043481</v>
      </c>
      <c r="JW15" s="18">
        <f t="shared" si="146"/>
        <v>33</v>
      </c>
      <c r="JX15" s="22">
        <f t="shared" si="147"/>
        <v>27</v>
      </c>
      <c r="JY15" s="26">
        <f t="shared" si="148"/>
        <v>0.81818181818181823</v>
      </c>
      <c r="JZ15" s="20">
        <v>9</v>
      </c>
      <c r="KA15" s="16">
        <v>8</v>
      </c>
      <c r="KB15" s="26">
        <f t="shared" si="149"/>
        <v>0.88888888888888884</v>
      </c>
      <c r="KC15" s="16">
        <v>24</v>
      </c>
      <c r="KD15" s="16">
        <v>19</v>
      </c>
      <c r="KE15" s="26">
        <f t="shared" si="150"/>
        <v>0.79166666666666663</v>
      </c>
      <c r="KF15" s="18">
        <f t="shared" si="151"/>
        <v>32</v>
      </c>
      <c r="KG15" s="22">
        <f t="shared" si="152"/>
        <v>19</v>
      </c>
      <c r="KH15" s="26">
        <f t="shared" si="153"/>
        <v>0.59375</v>
      </c>
      <c r="KI15" s="20">
        <v>8</v>
      </c>
      <c r="KJ15" s="16">
        <v>5</v>
      </c>
      <c r="KK15" s="26">
        <f t="shared" si="154"/>
        <v>0.625</v>
      </c>
      <c r="KL15" s="16">
        <v>24</v>
      </c>
      <c r="KM15" s="16">
        <v>14</v>
      </c>
      <c r="KN15" s="26">
        <f t="shared" si="155"/>
        <v>0.58333333333333337</v>
      </c>
      <c r="KO15" s="18">
        <f t="shared" si="156"/>
        <v>22</v>
      </c>
      <c r="KP15" s="22">
        <f t="shared" si="157"/>
        <v>13</v>
      </c>
      <c r="KQ15" s="26">
        <f t="shared" si="158"/>
        <v>0.59090909090909094</v>
      </c>
      <c r="KR15" s="20">
        <v>9</v>
      </c>
      <c r="KS15" s="16">
        <v>7</v>
      </c>
      <c r="KT15" s="26">
        <f t="shared" si="159"/>
        <v>0.77777777777777779</v>
      </c>
      <c r="KU15" s="16">
        <v>13</v>
      </c>
      <c r="KV15" s="16">
        <v>6</v>
      </c>
      <c r="KW15" s="26">
        <f t="shared" si="160"/>
        <v>0.46153846153846156</v>
      </c>
      <c r="KX15" s="18">
        <f t="shared" si="161"/>
        <v>29</v>
      </c>
      <c r="KY15" s="22">
        <f t="shared" si="162"/>
        <v>24</v>
      </c>
      <c r="KZ15" s="26">
        <f t="shared" si="163"/>
        <v>0.82758620689655171</v>
      </c>
      <c r="LA15" s="20">
        <v>13</v>
      </c>
      <c r="LB15" s="16">
        <v>13</v>
      </c>
      <c r="LC15" s="26">
        <f t="shared" si="164"/>
        <v>1</v>
      </c>
      <c r="LD15" s="16">
        <v>16</v>
      </c>
      <c r="LE15" s="16">
        <v>11</v>
      </c>
      <c r="LF15" s="26">
        <f t="shared" si="165"/>
        <v>0.6875</v>
      </c>
      <c r="LG15" s="18">
        <f t="shared" si="166"/>
        <v>27</v>
      </c>
      <c r="LH15" s="22">
        <f t="shared" si="167"/>
        <v>25</v>
      </c>
      <c r="LI15" s="26">
        <f t="shared" si="168"/>
        <v>0.92592592592592593</v>
      </c>
      <c r="LJ15" s="20">
        <v>14</v>
      </c>
      <c r="LK15" s="16">
        <v>12</v>
      </c>
      <c r="LL15" s="26">
        <f t="shared" si="169"/>
        <v>0.8571428571428571</v>
      </c>
      <c r="LM15" s="16">
        <v>13</v>
      </c>
      <c r="LN15" s="16">
        <v>13</v>
      </c>
      <c r="LO15" s="26">
        <f t="shared" si="170"/>
        <v>1</v>
      </c>
      <c r="LP15" s="18">
        <f t="shared" si="171"/>
        <v>27</v>
      </c>
      <c r="LQ15" s="22">
        <f t="shared" si="172"/>
        <v>24</v>
      </c>
      <c r="LR15" s="26">
        <f t="shared" si="173"/>
        <v>0.88888888888888884</v>
      </c>
      <c r="LS15" s="20">
        <v>14</v>
      </c>
      <c r="LT15" s="16">
        <v>12</v>
      </c>
      <c r="LU15" s="26">
        <f t="shared" si="174"/>
        <v>0.8571428571428571</v>
      </c>
      <c r="LV15" s="16">
        <v>13</v>
      </c>
      <c r="LW15" s="16">
        <v>12</v>
      </c>
      <c r="LX15" s="26">
        <f t="shared" si="175"/>
        <v>0.92307692307692313</v>
      </c>
      <c r="LY15" s="18">
        <f t="shared" si="176"/>
        <v>24</v>
      </c>
      <c r="LZ15" s="22">
        <f t="shared" si="177"/>
        <v>13</v>
      </c>
      <c r="MA15" s="26">
        <f t="shared" si="178"/>
        <v>0.54166666666666663</v>
      </c>
      <c r="MB15" s="20">
        <v>8</v>
      </c>
      <c r="MC15" s="16">
        <v>5</v>
      </c>
      <c r="MD15" s="26">
        <f t="shared" si="179"/>
        <v>0.625</v>
      </c>
      <c r="ME15" s="16">
        <v>16</v>
      </c>
      <c r="MF15" s="16">
        <v>8</v>
      </c>
      <c r="MG15" s="26">
        <f t="shared" si="180"/>
        <v>0.5</v>
      </c>
      <c r="MH15" s="18">
        <f t="shared" si="181"/>
        <v>21</v>
      </c>
      <c r="MI15" s="22">
        <f t="shared" si="182"/>
        <v>13</v>
      </c>
      <c r="MJ15" s="26">
        <f t="shared" si="183"/>
        <v>0.61904761904761907</v>
      </c>
      <c r="MK15" s="20">
        <v>7</v>
      </c>
      <c r="ML15" s="16">
        <v>6</v>
      </c>
      <c r="MM15" s="26">
        <f t="shared" si="184"/>
        <v>0.8571428571428571</v>
      </c>
      <c r="MN15" s="16">
        <v>14</v>
      </c>
      <c r="MO15" s="16">
        <v>7</v>
      </c>
      <c r="MP15" s="59">
        <f t="shared" si="185"/>
        <v>0.5</v>
      </c>
      <c r="MQ15" s="18">
        <f t="shared" si="186"/>
        <v>16</v>
      </c>
      <c r="MR15" s="22">
        <f t="shared" si="187"/>
        <v>10</v>
      </c>
      <c r="MS15" s="26">
        <f t="shared" si="188"/>
        <v>0.625</v>
      </c>
      <c r="MT15" s="20">
        <v>7</v>
      </c>
      <c r="MU15" s="16">
        <v>3</v>
      </c>
      <c r="MV15" s="26">
        <f t="shared" si="189"/>
        <v>0.42857142857142855</v>
      </c>
      <c r="MW15" s="16">
        <v>9</v>
      </c>
      <c r="MX15" s="16">
        <v>7</v>
      </c>
      <c r="MY15" s="59">
        <f t="shared" si="190"/>
        <v>0.77777777777777779</v>
      </c>
      <c r="MZ15" s="18">
        <f t="shared" si="191"/>
        <v>15</v>
      </c>
      <c r="NA15" s="22">
        <f t="shared" si="192"/>
        <v>10</v>
      </c>
      <c r="NB15" s="26">
        <f t="shared" si="193"/>
        <v>0.66666666666666663</v>
      </c>
      <c r="NC15" s="20">
        <v>4</v>
      </c>
      <c r="ND15" s="16">
        <v>2</v>
      </c>
      <c r="NE15" s="26">
        <f t="shared" si="194"/>
        <v>0.5</v>
      </c>
      <c r="NF15" s="16">
        <v>11</v>
      </c>
      <c r="NG15" s="16">
        <v>8</v>
      </c>
      <c r="NH15" s="59">
        <f t="shared" si="195"/>
        <v>0.72727272727272729</v>
      </c>
      <c r="NI15" s="18">
        <f t="shared" si="196"/>
        <v>13</v>
      </c>
      <c r="NJ15" s="22">
        <f t="shared" si="197"/>
        <v>8</v>
      </c>
      <c r="NK15" s="26">
        <f t="shared" si="198"/>
        <v>0.61538461538461542</v>
      </c>
      <c r="NL15" s="20">
        <v>3</v>
      </c>
      <c r="NM15" s="16">
        <v>2</v>
      </c>
      <c r="NN15" s="26">
        <f t="shared" si="199"/>
        <v>0.66666666666666663</v>
      </c>
      <c r="NO15" s="16">
        <v>10</v>
      </c>
      <c r="NP15" s="16">
        <v>6</v>
      </c>
      <c r="NQ15" s="59">
        <f t="shared" si="200"/>
        <v>0.6</v>
      </c>
      <c r="NR15" s="18">
        <f t="shared" si="201"/>
        <v>14</v>
      </c>
      <c r="NS15" s="22">
        <f t="shared" si="202"/>
        <v>8</v>
      </c>
      <c r="NT15" s="26">
        <f t="shared" si="203"/>
        <v>0.5714285714285714</v>
      </c>
      <c r="NU15" s="20">
        <v>4</v>
      </c>
      <c r="NV15" s="16">
        <v>2</v>
      </c>
      <c r="NW15" s="26">
        <f t="shared" si="204"/>
        <v>0.5</v>
      </c>
      <c r="NX15" s="16">
        <v>10</v>
      </c>
      <c r="NY15" s="16">
        <v>6</v>
      </c>
      <c r="NZ15" s="59">
        <f t="shared" si="205"/>
        <v>0.6</v>
      </c>
      <c r="OA15" s="18">
        <f t="shared" si="206"/>
        <v>13</v>
      </c>
      <c r="OB15" s="22">
        <f t="shared" si="207"/>
        <v>9</v>
      </c>
      <c r="OC15" s="26">
        <f t="shared" si="208"/>
        <v>0.69230769230769229</v>
      </c>
      <c r="OD15" s="20">
        <v>3</v>
      </c>
      <c r="OE15" s="16">
        <v>2</v>
      </c>
      <c r="OF15" s="26">
        <f t="shared" si="209"/>
        <v>0.66666666666666663</v>
      </c>
      <c r="OG15" s="16">
        <v>10</v>
      </c>
      <c r="OH15" s="16">
        <v>7</v>
      </c>
      <c r="OI15" s="59">
        <f t="shared" si="210"/>
        <v>0.7</v>
      </c>
      <c r="OJ15" s="18">
        <f t="shared" si="211"/>
        <v>11</v>
      </c>
      <c r="OK15" s="22">
        <f t="shared" si="212"/>
        <v>7</v>
      </c>
      <c r="OL15" s="26">
        <f t="shared" si="213"/>
        <v>0.63636363636363635</v>
      </c>
      <c r="OM15" s="20">
        <v>2</v>
      </c>
      <c r="ON15" s="16">
        <v>2</v>
      </c>
      <c r="OO15" s="26">
        <f t="shared" si="214"/>
        <v>1</v>
      </c>
      <c r="OP15" s="16">
        <v>9</v>
      </c>
      <c r="OQ15" s="16">
        <v>5</v>
      </c>
      <c r="OR15" s="59">
        <f t="shared" si="215"/>
        <v>0.55555555555555558</v>
      </c>
      <c r="OS15" s="18">
        <f t="shared" si="216"/>
        <v>9</v>
      </c>
      <c r="OT15" s="22">
        <f t="shared" si="217"/>
        <v>8</v>
      </c>
      <c r="OU15" s="26">
        <f t="shared" si="218"/>
        <v>0.88888888888888884</v>
      </c>
      <c r="OV15" s="20">
        <v>2</v>
      </c>
      <c r="OW15" s="16">
        <v>1</v>
      </c>
      <c r="OX15" s="26">
        <f t="shared" si="219"/>
        <v>0.5</v>
      </c>
      <c r="OY15" s="16">
        <v>7</v>
      </c>
      <c r="OZ15" s="16">
        <v>7</v>
      </c>
      <c r="PA15" s="59">
        <f t="shared" si="220"/>
        <v>1</v>
      </c>
      <c r="PB15" s="18">
        <f t="shared" si="221"/>
        <v>12</v>
      </c>
      <c r="PC15" s="22">
        <f t="shared" si="222"/>
        <v>12</v>
      </c>
      <c r="PD15" s="26">
        <f t="shared" si="223"/>
        <v>1</v>
      </c>
      <c r="PE15" s="20">
        <v>2</v>
      </c>
      <c r="PF15" s="16">
        <v>2</v>
      </c>
      <c r="PG15" s="26">
        <f t="shared" si="224"/>
        <v>1</v>
      </c>
      <c r="PH15" s="16">
        <v>10</v>
      </c>
      <c r="PI15" s="16">
        <v>10</v>
      </c>
      <c r="PJ15" s="59">
        <f t="shared" si="225"/>
        <v>1</v>
      </c>
      <c r="PK15" s="18">
        <f t="shared" si="226"/>
        <v>17</v>
      </c>
      <c r="PL15" s="22">
        <f t="shared" si="227"/>
        <v>16</v>
      </c>
      <c r="PM15" s="26">
        <f t="shared" si="228"/>
        <v>0.94117647058823528</v>
      </c>
      <c r="PN15" s="20">
        <v>2</v>
      </c>
      <c r="PO15" s="16">
        <v>1</v>
      </c>
      <c r="PP15" s="26">
        <f t="shared" si="229"/>
        <v>0.5</v>
      </c>
      <c r="PQ15" s="16">
        <v>15</v>
      </c>
      <c r="PR15" s="16">
        <v>15</v>
      </c>
      <c r="PS15" s="59">
        <f t="shared" si="230"/>
        <v>1</v>
      </c>
      <c r="PT15" s="18">
        <f t="shared" si="231"/>
        <v>17</v>
      </c>
      <c r="PU15" s="22">
        <f t="shared" si="232"/>
        <v>16</v>
      </c>
      <c r="PV15" s="26">
        <f t="shared" si="233"/>
        <v>0.94117647058823528</v>
      </c>
      <c r="PW15" s="20">
        <v>2</v>
      </c>
      <c r="PX15" s="16">
        <v>2</v>
      </c>
      <c r="PY15" s="26">
        <f t="shared" si="234"/>
        <v>1</v>
      </c>
      <c r="PZ15" s="16">
        <v>15</v>
      </c>
      <c r="QA15" s="16">
        <v>14</v>
      </c>
      <c r="QB15" s="59">
        <f t="shared" si="235"/>
        <v>0.93333333333333335</v>
      </c>
      <c r="QC15" s="18">
        <f t="shared" si="236"/>
        <v>16</v>
      </c>
      <c r="QD15" s="22">
        <f t="shared" si="237"/>
        <v>12</v>
      </c>
      <c r="QE15" s="26">
        <f t="shared" si="238"/>
        <v>0.75</v>
      </c>
      <c r="QF15" s="20">
        <v>5</v>
      </c>
      <c r="QG15" s="16">
        <v>3</v>
      </c>
      <c r="QH15" s="26">
        <f t="shared" si="239"/>
        <v>0.6</v>
      </c>
      <c r="QI15" s="16">
        <v>11</v>
      </c>
      <c r="QJ15" s="16">
        <v>9</v>
      </c>
      <c r="QK15" s="59">
        <f t="shared" si="240"/>
        <v>0.81818181818181823</v>
      </c>
      <c r="QL15" s="18">
        <f t="shared" si="241"/>
        <v>15</v>
      </c>
      <c r="QM15" s="22">
        <f t="shared" si="242"/>
        <v>7</v>
      </c>
      <c r="QN15" s="26">
        <f t="shared" si="243"/>
        <v>0.46666666666666667</v>
      </c>
      <c r="QO15" s="20">
        <v>5</v>
      </c>
      <c r="QP15" s="16">
        <v>3</v>
      </c>
      <c r="QQ15" s="26">
        <f t="shared" si="244"/>
        <v>0.6</v>
      </c>
      <c r="QR15" s="16">
        <v>10</v>
      </c>
      <c r="QS15" s="16">
        <v>4</v>
      </c>
      <c r="QT15" s="59">
        <f t="shared" si="245"/>
        <v>0.4</v>
      </c>
      <c r="QU15" s="18">
        <f t="shared" si="246"/>
        <v>14</v>
      </c>
      <c r="QV15" s="22">
        <f t="shared" si="247"/>
        <v>7</v>
      </c>
      <c r="QW15" s="26">
        <f t="shared" si="248"/>
        <v>0.5</v>
      </c>
      <c r="QX15" s="20">
        <v>4</v>
      </c>
      <c r="QY15" s="16">
        <v>2</v>
      </c>
      <c r="QZ15" s="26">
        <f t="shared" si="249"/>
        <v>0.5</v>
      </c>
      <c r="RA15" s="16">
        <v>10</v>
      </c>
      <c r="RB15" s="16">
        <v>5</v>
      </c>
      <c r="RC15" s="59">
        <f t="shared" si="250"/>
        <v>0.5</v>
      </c>
      <c r="RD15" s="18">
        <f t="shared" si="251"/>
        <v>11</v>
      </c>
      <c r="RE15" s="22">
        <f t="shared" si="252"/>
        <v>10</v>
      </c>
      <c r="RF15" s="26">
        <f t="shared" si="253"/>
        <v>0.90909090909090906</v>
      </c>
      <c r="RG15" s="20">
        <v>4</v>
      </c>
      <c r="RH15" s="16">
        <v>4</v>
      </c>
      <c r="RI15" s="26">
        <f t="shared" si="254"/>
        <v>1</v>
      </c>
      <c r="RJ15" s="16">
        <v>7</v>
      </c>
      <c r="RK15" s="16">
        <v>6</v>
      </c>
      <c r="RL15" s="59">
        <f t="shared" si="255"/>
        <v>0.8571428571428571</v>
      </c>
      <c r="RM15" s="18">
        <f t="shared" si="256"/>
        <v>13</v>
      </c>
      <c r="RN15" s="22">
        <f t="shared" si="257"/>
        <v>11</v>
      </c>
      <c r="RO15" s="26">
        <f t="shared" si="258"/>
        <v>0.84615384615384615</v>
      </c>
      <c r="RP15" s="20">
        <v>4</v>
      </c>
      <c r="RQ15" s="16">
        <v>3</v>
      </c>
      <c r="RR15" s="26">
        <f t="shared" si="259"/>
        <v>0.75</v>
      </c>
      <c r="RS15" s="16">
        <v>9</v>
      </c>
      <c r="RT15" s="16">
        <v>8</v>
      </c>
      <c r="RU15" s="59">
        <f t="shared" si="260"/>
        <v>0.88888888888888884</v>
      </c>
      <c r="RV15" s="18">
        <f t="shared" si="261"/>
        <v>12</v>
      </c>
      <c r="RW15" s="22">
        <f t="shared" si="262"/>
        <v>9</v>
      </c>
      <c r="RX15" s="26">
        <f t="shared" si="263"/>
        <v>0.75</v>
      </c>
      <c r="RY15" s="20">
        <v>4</v>
      </c>
      <c r="RZ15" s="16">
        <v>4</v>
      </c>
      <c r="SA15" s="26">
        <f t="shared" si="264"/>
        <v>1</v>
      </c>
      <c r="SB15" s="16">
        <v>8</v>
      </c>
      <c r="SC15" s="16">
        <v>5</v>
      </c>
      <c r="SD15" s="59">
        <f t="shared" si="265"/>
        <v>0.625</v>
      </c>
      <c r="SE15" s="18">
        <f t="shared" si="266"/>
        <v>13</v>
      </c>
      <c r="SF15" s="22">
        <f t="shared" si="267"/>
        <v>10</v>
      </c>
      <c r="SG15" s="26">
        <f t="shared" si="268"/>
        <v>0.76923076923076927</v>
      </c>
      <c r="SH15" s="20">
        <v>5</v>
      </c>
      <c r="SI15" s="16">
        <v>5</v>
      </c>
      <c r="SJ15" s="26">
        <f t="shared" si="269"/>
        <v>1</v>
      </c>
      <c r="SK15" s="16">
        <v>8</v>
      </c>
      <c r="SL15" s="16">
        <v>5</v>
      </c>
      <c r="SM15" s="59">
        <f t="shared" si="270"/>
        <v>0.625</v>
      </c>
      <c r="SN15" s="18">
        <f t="shared" si="271"/>
        <v>13</v>
      </c>
      <c r="SO15" s="22">
        <f t="shared" si="272"/>
        <v>12</v>
      </c>
      <c r="SP15" s="26">
        <f t="shared" si="273"/>
        <v>0.92307692307692313</v>
      </c>
      <c r="SQ15" s="20">
        <v>5</v>
      </c>
      <c r="SR15" s="16">
        <v>5</v>
      </c>
      <c r="SS15" s="26">
        <f t="shared" si="274"/>
        <v>1</v>
      </c>
      <c r="ST15" s="16">
        <v>8</v>
      </c>
      <c r="SU15" s="16">
        <v>7</v>
      </c>
      <c r="SV15" s="59">
        <f t="shared" si="275"/>
        <v>0.875</v>
      </c>
      <c r="SW15" s="18">
        <f t="shared" si="276"/>
        <v>13</v>
      </c>
      <c r="SX15" s="22">
        <f t="shared" si="277"/>
        <v>3</v>
      </c>
      <c r="SY15" s="26">
        <f t="shared" si="278"/>
        <v>0.23076923076923078</v>
      </c>
      <c r="SZ15" s="20">
        <v>5</v>
      </c>
      <c r="TA15" s="16">
        <v>3</v>
      </c>
      <c r="TB15" s="26">
        <f t="shared" si="279"/>
        <v>0.6</v>
      </c>
      <c r="TC15" s="16">
        <v>8</v>
      </c>
      <c r="TD15" s="16"/>
      <c r="TE15" s="59">
        <f t="shared" si="280"/>
        <v>0</v>
      </c>
      <c r="TF15" s="18">
        <f t="shared" si="281"/>
        <v>15</v>
      </c>
      <c r="TG15" s="22">
        <f t="shared" si="282"/>
        <v>8</v>
      </c>
      <c r="TH15" s="26">
        <f t="shared" si="283"/>
        <v>0.53333333333333333</v>
      </c>
      <c r="TI15" s="20">
        <v>5</v>
      </c>
      <c r="TJ15" s="16">
        <v>0</v>
      </c>
      <c r="TK15" s="26">
        <f t="shared" si="284"/>
        <v>0</v>
      </c>
      <c r="TL15" s="16">
        <v>10</v>
      </c>
      <c r="TM15" s="16">
        <v>8</v>
      </c>
      <c r="TN15" s="26">
        <f t="shared" si="285"/>
        <v>0.8</v>
      </c>
      <c r="TO15" s="18">
        <f t="shared" si="286"/>
        <v>20</v>
      </c>
      <c r="TP15" s="22">
        <f t="shared" si="287"/>
        <v>19</v>
      </c>
      <c r="TQ15" s="26">
        <f t="shared" si="288"/>
        <v>0.95</v>
      </c>
      <c r="TR15" s="20">
        <v>4</v>
      </c>
      <c r="TS15" s="16">
        <v>4</v>
      </c>
      <c r="TT15" s="26">
        <f t="shared" si="289"/>
        <v>1</v>
      </c>
      <c r="TU15" s="16">
        <v>16</v>
      </c>
      <c r="TV15" s="16">
        <v>15</v>
      </c>
      <c r="TW15" s="26">
        <f t="shared" si="290"/>
        <v>0.9375</v>
      </c>
      <c r="TX15" s="18">
        <f t="shared" si="291"/>
        <v>18</v>
      </c>
      <c r="TY15" s="22">
        <f t="shared" si="292"/>
        <v>17</v>
      </c>
      <c r="TZ15" s="26">
        <f t="shared" si="293"/>
        <v>0.94444444444444442</v>
      </c>
      <c r="UA15" s="20">
        <v>3</v>
      </c>
      <c r="UB15" s="16">
        <v>3</v>
      </c>
      <c r="UC15" s="26">
        <f t="shared" si="294"/>
        <v>1</v>
      </c>
      <c r="UD15" s="16">
        <v>15</v>
      </c>
      <c r="UE15" s="16">
        <v>14</v>
      </c>
      <c r="UF15" s="26">
        <f t="shared" si="295"/>
        <v>0.93333333333333335</v>
      </c>
      <c r="UG15" s="18">
        <f t="shared" si="296"/>
        <v>19</v>
      </c>
      <c r="UH15" s="22">
        <f t="shared" si="297"/>
        <v>18</v>
      </c>
      <c r="UI15" s="26">
        <f t="shared" si="298"/>
        <v>0.94736842105263153</v>
      </c>
      <c r="UJ15" s="20">
        <v>4</v>
      </c>
      <c r="UK15" s="16">
        <v>4</v>
      </c>
      <c r="UL15" s="26">
        <f t="shared" si="299"/>
        <v>1</v>
      </c>
      <c r="UM15" s="16">
        <v>15</v>
      </c>
      <c r="UN15" s="16">
        <v>14</v>
      </c>
      <c r="UO15" s="26">
        <f t="shared" si="300"/>
        <v>0.93333333333333335</v>
      </c>
      <c r="UP15" s="18">
        <f t="shared" si="301"/>
        <v>26</v>
      </c>
      <c r="UQ15" s="22">
        <f t="shared" si="302"/>
        <v>21</v>
      </c>
      <c r="UR15" s="26">
        <f t="shared" si="303"/>
        <v>0.80769230769230771</v>
      </c>
      <c r="US15" s="20">
        <v>6</v>
      </c>
      <c r="UT15" s="16">
        <v>6</v>
      </c>
      <c r="UU15" s="26">
        <f t="shared" si="304"/>
        <v>1</v>
      </c>
      <c r="UV15" s="16">
        <v>20</v>
      </c>
      <c r="UW15" s="16">
        <v>15</v>
      </c>
      <c r="UX15" s="26">
        <f t="shared" si="305"/>
        <v>0.75</v>
      </c>
      <c r="UY15" s="18">
        <f t="shared" si="306"/>
        <v>28</v>
      </c>
      <c r="UZ15" s="22">
        <f t="shared" si="307"/>
        <v>24</v>
      </c>
      <c r="VA15" s="26">
        <f t="shared" si="308"/>
        <v>0.8571428571428571</v>
      </c>
      <c r="VB15" s="20">
        <v>8</v>
      </c>
      <c r="VC15" s="16">
        <v>8</v>
      </c>
      <c r="VD15" s="26">
        <f t="shared" si="309"/>
        <v>1</v>
      </c>
      <c r="VE15" s="16">
        <v>20</v>
      </c>
      <c r="VF15" s="16">
        <v>16</v>
      </c>
      <c r="VG15" s="26">
        <f t="shared" si="310"/>
        <v>0.8</v>
      </c>
      <c r="VH15" s="18">
        <f t="shared" si="311"/>
        <v>34</v>
      </c>
      <c r="VI15" s="22">
        <f t="shared" si="312"/>
        <v>22</v>
      </c>
      <c r="VJ15" s="26">
        <f t="shared" si="313"/>
        <v>0.6470588235294118</v>
      </c>
      <c r="VK15" s="20">
        <v>15</v>
      </c>
      <c r="VL15" s="16">
        <v>13</v>
      </c>
      <c r="VM15" s="26">
        <f t="shared" si="314"/>
        <v>0.8666666666666667</v>
      </c>
      <c r="VN15" s="16">
        <v>19</v>
      </c>
      <c r="VO15" s="16">
        <v>9</v>
      </c>
      <c r="VP15" s="59">
        <f t="shared" si="315"/>
        <v>0.47368421052631576</v>
      </c>
      <c r="VQ15" s="18">
        <f t="shared" si="316"/>
        <v>30</v>
      </c>
      <c r="VR15" s="22">
        <f t="shared" si="317"/>
        <v>8</v>
      </c>
      <c r="VS15" s="26">
        <f t="shared" si="318"/>
        <v>0.26666666666666666</v>
      </c>
      <c r="VT15" s="16">
        <v>10</v>
      </c>
      <c r="VU15" s="16">
        <v>8</v>
      </c>
      <c r="VV15" s="26">
        <f t="shared" si="319"/>
        <v>0.8</v>
      </c>
      <c r="VW15" s="16">
        <v>20</v>
      </c>
      <c r="VX15" s="16"/>
      <c r="VY15" s="59">
        <f t="shared" si="320"/>
        <v>0</v>
      </c>
      <c r="VZ15" s="18">
        <f t="shared" si="321"/>
        <v>37</v>
      </c>
      <c r="WA15" s="22">
        <f t="shared" si="322"/>
        <v>31</v>
      </c>
      <c r="WB15" s="26">
        <f t="shared" si="323"/>
        <v>0.83783783783783783</v>
      </c>
      <c r="WC15" s="16">
        <v>12</v>
      </c>
      <c r="WD15" s="16">
        <v>11</v>
      </c>
      <c r="WE15" s="26">
        <f t="shared" si="324"/>
        <v>0.91666666666666663</v>
      </c>
      <c r="WF15" s="16">
        <v>25</v>
      </c>
      <c r="WG15" s="16">
        <v>20</v>
      </c>
      <c r="WH15" s="59">
        <f t="shared" si="325"/>
        <v>0.8</v>
      </c>
      <c r="WI15" s="18">
        <f t="shared" si="326"/>
        <v>38</v>
      </c>
      <c r="WJ15" s="22">
        <f t="shared" si="327"/>
        <v>34</v>
      </c>
      <c r="WK15" s="26">
        <f t="shared" si="328"/>
        <v>0.89473684210526316</v>
      </c>
      <c r="WL15" s="16">
        <v>14</v>
      </c>
      <c r="WM15" s="16">
        <v>13</v>
      </c>
      <c r="WN15" s="26">
        <f t="shared" si="329"/>
        <v>0.9285714285714286</v>
      </c>
      <c r="WO15" s="16">
        <v>24</v>
      </c>
      <c r="WP15" s="16">
        <v>21</v>
      </c>
      <c r="WQ15" s="59">
        <f t="shared" si="330"/>
        <v>0.875</v>
      </c>
      <c r="WR15" s="18">
        <f t="shared" si="331"/>
        <v>37</v>
      </c>
      <c r="WS15" s="22">
        <f t="shared" si="332"/>
        <v>27</v>
      </c>
      <c r="WT15" s="26">
        <f t="shared" si="333"/>
        <v>0.72972972972972971</v>
      </c>
      <c r="WU15" s="16">
        <v>14</v>
      </c>
      <c r="WV15" s="16">
        <v>10</v>
      </c>
      <c r="WW15" s="26">
        <f t="shared" si="334"/>
        <v>0.7142857142857143</v>
      </c>
      <c r="WX15" s="16">
        <v>23</v>
      </c>
      <c r="WY15" s="16">
        <v>17</v>
      </c>
      <c r="WZ15" s="26">
        <f t="shared" si="335"/>
        <v>0.73913043478260865</v>
      </c>
      <c r="XA15" s="18">
        <f t="shared" si="336"/>
        <v>36</v>
      </c>
      <c r="XB15" s="22">
        <f t="shared" si="337"/>
        <v>31</v>
      </c>
      <c r="XC15" s="26">
        <f t="shared" si="338"/>
        <v>0.86111111111111116</v>
      </c>
      <c r="XD15" s="16">
        <v>13</v>
      </c>
      <c r="XE15" s="16">
        <v>12</v>
      </c>
      <c r="XF15" s="26">
        <f t="shared" si="339"/>
        <v>0.92307692307692313</v>
      </c>
      <c r="XG15" s="16">
        <v>23</v>
      </c>
      <c r="XH15" s="16">
        <v>19</v>
      </c>
      <c r="XI15" s="26">
        <f t="shared" si="340"/>
        <v>0.82608695652173914</v>
      </c>
      <c r="XJ15" s="18">
        <f t="shared" si="341"/>
        <v>32</v>
      </c>
      <c r="XK15" s="22">
        <f t="shared" si="342"/>
        <v>19</v>
      </c>
      <c r="XL15" s="26">
        <f t="shared" si="343"/>
        <v>0.59375</v>
      </c>
      <c r="XM15" s="16">
        <v>11</v>
      </c>
      <c r="XN15" s="16">
        <v>5</v>
      </c>
      <c r="XO15" s="26">
        <f t="shared" si="344"/>
        <v>0.45454545454545453</v>
      </c>
      <c r="XP15" s="16">
        <v>21</v>
      </c>
      <c r="XQ15" s="16">
        <v>14</v>
      </c>
      <c r="XR15" s="59">
        <f t="shared" si="345"/>
        <v>0.66666666666666663</v>
      </c>
      <c r="XS15" s="18">
        <f t="shared" si="346"/>
        <v>28</v>
      </c>
      <c r="XT15" s="22">
        <f t="shared" si="347"/>
        <v>23</v>
      </c>
      <c r="XU15" s="26">
        <f t="shared" si="348"/>
        <v>0.8214285714285714</v>
      </c>
      <c r="XV15" s="16">
        <v>14</v>
      </c>
      <c r="XW15" s="16">
        <v>11</v>
      </c>
      <c r="XX15" s="26">
        <f t="shared" si="349"/>
        <v>0.7857142857142857</v>
      </c>
      <c r="XY15" s="16">
        <v>14</v>
      </c>
      <c r="XZ15" s="16">
        <v>12</v>
      </c>
      <c r="YA15" s="59">
        <f t="shared" si="350"/>
        <v>0.8571428571428571</v>
      </c>
      <c r="YB15" s="18">
        <f t="shared" si="351"/>
        <v>31</v>
      </c>
      <c r="YC15" s="22">
        <f t="shared" si="352"/>
        <v>29</v>
      </c>
      <c r="YD15" s="26">
        <f t="shared" si="353"/>
        <v>0.93548387096774188</v>
      </c>
      <c r="YE15" s="16">
        <v>15</v>
      </c>
      <c r="YF15" s="16">
        <v>13</v>
      </c>
      <c r="YG15" s="26">
        <f t="shared" si="354"/>
        <v>0.8666666666666667</v>
      </c>
      <c r="YH15" s="16">
        <v>16</v>
      </c>
      <c r="YI15" s="16">
        <v>16</v>
      </c>
      <c r="YJ15" s="59">
        <f t="shared" si="355"/>
        <v>1</v>
      </c>
      <c r="YK15" s="18">
        <f t="shared" si="356"/>
        <v>31</v>
      </c>
      <c r="YL15" s="22">
        <f t="shared" si="357"/>
        <v>29</v>
      </c>
      <c r="YM15" s="26">
        <f t="shared" si="358"/>
        <v>0.93548387096774188</v>
      </c>
      <c r="YN15" s="16">
        <v>15</v>
      </c>
      <c r="YO15" s="16">
        <v>14</v>
      </c>
      <c r="YP15" s="97">
        <f t="shared" si="359"/>
        <v>0.93333333333333335</v>
      </c>
      <c r="YQ15" s="20">
        <v>16</v>
      </c>
      <c r="YR15" s="16">
        <v>15</v>
      </c>
      <c r="YS15" s="26">
        <f t="shared" si="360"/>
        <v>0.9375</v>
      </c>
      <c r="YT15" s="18">
        <f t="shared" si="361"/>
        <v>31</v>
      </c>
      <c r="YU15" s="22">
        <f t="shared" si="362"/>
        <v>21</v>
      </c>
      <c r="YV15" s="26">
        <f t="shared" si="363"/>
        <v>0.67741935483870963</v>
      </c>
      <c r="YW15" s="16">
        <v>15</v>
      </c>
      <c r="YX15" s="16">
        <v>9</v>
      </c>
      <c r="YY15" s="26">
        <f t="shared" si="364"/>
        <v>0.6</v>
      </c>
      <c r="YZ15" s="16">
        <v>16</v>
      </c>
      <c r="ZA15" s="16">
        <v>12</v>
      </c>
      <c r="ZB15" s="26">
        <f t="shared" si="365"/>
        <v>0.75</v>
      </c>
      <c r="ZC15" s="18">
        <f t="shared" si="366"/>
        <v>22</v>
      </c>
      <c r="ZD15" s="22">
        <f t="shared" si="367"/>
        <v>17</v>
      </c>
      <c r="ZE15" s="26">
        <f t="shared" si="368"/>
        <v>0.77272727272727271</v>
      </c>
      <c r="ZF15" s="16">
        <v>10</v>
      </c>
      <c r="ZG15" s="16">
        <v>8</v>
      </c>
      <c r="ZH15" s="97">
        <f t="shared" si="369"/>
        <v>0.8</v>
      </c>
      <c r="ZI15" s="20">
        <v>12</v>
      </c>
      <c r="ZJ15" s="16">
        <v>9</v>
      </c>
      <c r="ZK15" s="59">
        <f t="shared" si="370"/>
        <v>0.75</v>
      </c>
      <c r="ZL15" s="18">
        <f t="shared" si="371"/>
        <v>22</v>
      </c>
      <c r="ZM15" s="22">
        <f t="shared" si="372"/>
        <v>18</v>
      </c>
      <c r="ZN15" s="26">
        <f t="shared" si="373"/>
        <v>0.81818181818181823</v>
      </c>
      <c r="ZO15" s="16">
        <v>10</v>
      </c>
      <c r="ZP15" s="16">
        <v>6</v>
      </c>
      <c r="ZQ15" s="26">
        <f t="shared" si="374"/>
        <v>0.6</v>
      </c>
      <c r="ZR15" s="16">
        <v>12</v>
      </c>
      <c r="ZS15" s="16">
        <v>12</v>
      </c>
      <c r="ZT15" s="59">
        <f t="shared" si="375"/>
        <v>1</v>
      </c>
      <c r="ZU15" s="18">
        <f t="shared" si="376"/>
        <v>20</v>
      </c>
      <c r="ZV15" s="22">
        <f t="shared" si="377"/>
        <v>16</v>
      </c>
      <c r="ZW15" s="26">
        <f t="shared" si="378"/>
        <v>0.8</v>
      </c>
      <c r="ZX15" s="16">
        <v>8</v>
      </c>
      <c r="ZY15" s="16">
        <v>7</v>
      </c>
      <c r="ZZ15" s="26">
        <f t="shared" si="379"/>
        <v>0.875</v>
      </c>
      <c r="AAA15" s="16">
        <v>12</v>
      </c>
      <c r="AAB15" s="16">
        <v>9</v>
      </c>
      <c r="AAC15" s="59">
        <f t="shared" si="380"/>
        <v>0.75</v>
      </c>
      <c r="AAD15" s="18">
        <f t="shared" si="381"/>
        <v>20</v>
      </c>
      <c r="AAE15" s="22">
        <f t="shared" si="382"/>
        <v>7</v>
      </c>
      <c r="AAF15" s="26">
        <f t="shared" si="383"/>
        <v>0.35</v>
      </c>
      <c r="AAG15" s="16">
        <v>8</v>
      </c>
      <c r="AAH15" s="16">
        <v>7</v>
      </c>
      <c r="AAI15" s="26">
        <f t="shared" si="384"/>
        <v>0.875</v>
      </c>
      <c r="AAJ15" s="16">
        <v>12</v>
      </c>
      <c r="AAK15" s="16"/>
      <c r="AAL15" s="59">
        <f t="shared" si="385"/>
        <v>0</v>
      </c>
      <c r="AAM15" s="18">
        <f t="shared" si="386"/>
        <v>20</v>
      </c>
      <c r="AAN15" s="22">
        <f t="shared" si="387"/>
        <v>20</v>
      </c>
      <c r="AAO15" s="26">
        <f t="shared" si="388"/>
        <v>1</v>
      </c>
      <c r="AAP15" s="16">
        <v>10</v>
      </c>
      <c r="AAQ15" s="16">
        <v>10</v>
      </c>
      <c r="AAR15" s="26">
        <f t="shared" si="389"/>
        <v>1</v>
      </c>
      <c r="AAS15" s="16">
        <v>10</v>
      </c>
      <c r="AAT15" s="16">
        <v>10</v>
      </c>
      <c r="AAU15" s="59">
        <f t="shared" si="390"/>
        <v>1</v>
      </c>
      <c r="AAV15" s="18">
        <f t="shared" si="391"/>
        <v>20</v>
      </c>
      <c r="AAW15" s="22">
        <f t="shared" si="392"/>
        <v>20</v>
      </c>
      <c r="AAX15" s="26">
        <f t="shared" si="393"/>
        <v>1</v>
      </c>
      <c r="AAY15" s="16">
        <v>8</v>
      </c>
      <c r="AAZ15" s="16">
        <v>8</v>
      </c>
      <c r="ABA15" s="26">
        <f t="shared" si="394"/>
        <v>1</v>
      </c>
      <c r="ABB15" s="16">
        <v>12</v>
      </c>
      <c r="ABC15" s="16">
        <v>12</v>
      </c>
      <c r="ABD15" s="26">
        <f t="shared" si="395"/>
        <v>1</v>
      </c>
      <c r="ABE15" s="18">
        <f t="shared" si="396"/>
        <v>24</v>
      </c>
      <c r="ABF15" s="22">
        <f t="shared" si="397"/>
        <v>22</v>
      </c>
      <c r="ABG15" s="26">
        <f t="shared" si="398"/>
        <v>0.91666666666666663</v>
      </c>
      <c r="ABH15" s="16">
        <v>8</v>
      </c>
      <c r="ABI15" s="16">
        <v>8</v>
      </c>
      <c r="ABJ15" s="26">
        <f t="shared" si="399"/>
        <v>1</v>
      </c>
      <c r="ABK15" s="16">
        <v>16</v>
      </c>
      <c r="ABL15" s="16">
        <v>14</v>
      </c>
      <c r="ABM15" s="26">
        <f t="shared" si="400"/>
        <v>0.875</v>
      </c>
      <c r="ABN15" s="18">
        <f t="shared" si="401"/>
        <v>21</v>
      </c>
      <c r="ABO15" s="22">
        <f t="shared" si="402"/>
        <v>6</v>
      </c>
      <c r="ABP15" s="26">
        <f t="shared" si="403"/>
        <v>0.2857142857142857</v>
      </c>
      <c r="ABQ15" s="16">
        <v>9</v>
      </c>
      <c r="ABR15" s="16">
        <v>6</v>
      </c>
      <c r="ABS15" s="26">
        <f t="shared" si="404"/>
        <v>0.66666666666666663</v>
      </c>
      <c r="ABT15" s="16">
        <v>12</v>
      </c>
      <c r="ABU15" s="16"/>
      <c r="ABV15" s="59">
        <f t="shared" si="405"/>
        <v>0</v>
      </c>
      <c r="ABW15" s="18">
        <f t="shared" si="406"/>
        <v>29</v>
      </c>
      <c r="ABX15" s="22">
        <f t="shared" si="407"/>
        <v>26</v>
      </c>
      <c r="ABY15" s="26">
        <f t="shared" si="408"/>
        <v>0.89655172413793105</v>
      </c>
      <c r="ABZ15" s="16">
        <v>9</v>
      </c>
      <c r="ACA15" s="16">
        <v>6</v>
      </c>
      <c r="ACB15" s="26">
        <f t="shared" si="409"/>
        <v>0.66666666666666663</v>
      </c>
      <c r="ACC15" s="16">
        <v>20</v>
      </c>
      <c r="ACD15" s="16">
        <v>20</v>
      </c>
      <c r="ACE15" s="59">
        <f t="shared" si="410"/>
        <v>1</v>
      </c>
      <c r="ACF15" s="18">
        <f t="shared" si="411"/>
        <v>29</v>
      </c>
      <c r="ACG15" s="22">
        <f t="shared" si="412"/>
        <v>29</v>
      </c>
      <c r="ACH15" s="26">
        <f t="shared" si="413"/>
        <v>1</v>
      </c>
      <c r="ACI15" s="16">
        <v>9</v>
      </c>
      <c r="ACJ15" s="16">
        <v>9</v>
      </c>
      <c r="ACK15" s="26">
        <f t="shared" si="414"/>
        <v>1</v>
      </c>
      <c r="ACL15" s="16">
        <v>20</v>
      </c>
      <c r="ACM15" s="16">
        <v>20</v>
      </c>
      <c r="ACN15" s="59">
        <f t="shared" si="415"/>
        <v>1</v>
      </c>
      <c r="ACO15" s="18">
        <f t="shared" si="416"/>
        <v>31</v>
      </c>
      <c r="ACP15" s="22">
        <f t="shared" si="417"/>
        <v>29</v>
      </c>
      <c r="ACQ15" s="26">
        <f t="shared" si="418"/>
        <v>0.93548387096774188</v>
      </c>
      <c r="ACR15" s="16">
        <v>11</v>
      </c>
      <c r="ACS15" s="16">
        <v>11</v>
      </c>
      <c r="ACT15" s="26">
        <f t="shared" si="419"/>
        <v>1</v>
      </c>
      <c r="ACU15" s="16">
        <v>20</v>
      </c>
      <c r="ACV15" s="16">
        <v>18</v>
      </c>
      <c r="ACW15" s="59">
        <f t="shared" si="420"/>
        <v>0.9</v>
      </c>
      <c r="ACX15" s="18">
        <f t="shared" si="421"/>
        <v>31</v>
      </c>
      <c r="ACY15" s="22">
        <f t="shared" si="422"/>
        <v>31</v>
      </c>
      <c r="ACZ15" s="26">
        <f t="shared" si="423"/>
        <v>1</v>
      </c>
      <c r="ADA15" s="16">
        <v>11</v>
      </c>
      <c r="ADB15" s="16">
        <v>11</v>
      </c>
      <c r="ADC15" s="26">
        <f t="shared" si="424"/>
        <v>1</v>
      </c>
      <c r="ADD15" s="16">
        <v>20</v>
      </c>
      <c r="ADE15" s="16">
        <v>20</v>
      </c>
      <c r="ADF15" s="59">
        <f t="shared" si="425"/>
        <v>1</v>
      </c>
      <c r="ADG15" s="18">
        <f t="shared" si="426"/>
        <v>38</v>
      </c>
      <c r="ADH15" s="22">
        <f t="shared" si="427"/>
        <v>32</v>
      </c>
      <c r="ADI15" s="26">
        <f t="shared" si="428"/>
        <v>0.84210526315789469</v>
      </c>
      <c r="ADJ15" s="16">
        <v>14</v>
      </c>
      <c r="ADK15" s="16">
        <v>12</v>
      </c>
      <c r="ADL15" s="26">
        <f t="shared" si="429"/>
        <v>0.8571428571428571</v>
      </c>
      <c r="ADM15" s="16">
        <v>24</v>
      </c>
      <c r="ADN15" s="16">
        <v>20</v>
      </c>
      <c r="ADO15" s="59">
        <f t="shared" si="430"/>
        <v>0.83333333333333337</v>
      </c>
      <c r="ADP15" s="18">
        <f t="shared" si="431"/>
        <v>42</v>
      </c>
      <c r="ADQ15" s="22">
        <f t="shared" si="432"/>
        <v>36</v>
      </c>
      <c r="ADR15" s="26">
        <f t="shared" si="433"/>
        <v>0.8571428571428571</v>
      </c>
      <c r="ADS15" s="16">
        <v>15</v>
      </c>
      <c r="ADT15" s="16">
        <v>15</v>
      </c>
      <c r="ADU15" s="26">
        <f t="shared" si="434"/>
        <v>1</v>
      </c>
      <c r="ADV15" s="16">
        <v>27</v>
      </c>
      <c r="ADW15" s="16">
        <v>21</v>
      </c>
      <c r="ADX15" s="59">
        <f t="shared" si="435"/>
        <v>0.77777777777777779</v>
      </c>
      <c r="ADY15" s="18">
        <f t="shared" si="436"/>
        <v>35</v>
      </c>
      <c r="ADZ15" s="22">
        <f t="shared" si="437"/>
        <v>33</v>
      </c>
      <c r="AEA15" s="26">
        <f t="shared" si="438"/>
        <v>0.94285714285714284</v>
      </c>
      <c r="AEB15" s="16">
        <v>15</v>
      </c>
      <c r="AEC15" s="16">
        <v>15</v>
      </c>
      <c r="AED15" s="26">
        <f t="shared" si="439"/>
        <v>1</v>
      </c>
      <c r="AEE15" s="16">
        <v>20</v>
      </c>
      <c r="AEF15" s="16">
        <v>18</v>
      </c>
      <c r="AEG15" s="59">
        <f t="shared" si="440"/>
        <v>0.9</v>
      </c>
      <c r="AEH15" s="18">
        <f t="shared" si="441"/>
        <v>34</v>
      </c>
      <c r="AEI15" s="22">
        <f t="shared" si="442"/>
        <v>32</v>
      </c>
      <c r="AEJ15" s="26">
        <f t="shared" si="443"/>
        <v>0.94117647058823528</v>
      </c>
      <c r="AEK15" s="16">
        <v>16</v>
      </c>
      <c r="AEL15" s="16">
        <v>14</v>
      </c>
      <c r="AEM15" s="26">
        <f t="shared" si="444"/>
        <v>0.875</v>
      </c>
      <c r="AEN15" s="16">
        <v>18</v>
      </c>
      <c r="AEO15" s="16">
        <v>18</v>
      </c>
      <c r="AEP15" s="59">
        <f t="shared" si="445"/>
        <v>1</v>
      </c>
      <c r="AEQ15" s="18">
        <f t="shared" si="446"/>
        <v>37</v>
      </c>
      <c r="AER15" s="22">
        <f t="shared" si="447"/>
        <v>19</v>
      </c>
      <c r="AES15" s="26">
        <f t="shared" si="448"/>
        <v>0.51351351351351349</v>
      </c>
      <c r="AET15" s="16">
        <v>19</v>
      </c>
      <c r="AEU15" s="16">
        <v>13</v>
      </c>
      <c r="AEV15" s="26">
        <f t="shared" si="449"/>
        <v>0.68421052631578949</v>
      </c>
      <c r="AEW15" s="16">
        <v>18</v>
      </c>
      <c r="AEX15" s="16">
        <v>6</v>
      </c>
      <c r="AEY15" s="26">
        <f t="shared" si="450"/>
        <v>0.33333333333333331</v>
      </c>
      <c r="AEZ15" s="18">
        <f t="shared" si="451"/>
        <v>39</v>
      </c>
      <c r="AFA15" s="22">
        <f t="shared" si="452"/>
        <v>31</v>
      </c>
      <c r="AFB15" s="26">
        <f t="shared" si="453"/>
        <v>0.79487179487179482</v>
      </c>
      <c r="AFC15" s="16">
        <v>20</v>
      </c>
      <c r="AFD15" s="16">
        <v>16</v>
      </c>
      <c r="AFE15" s="26">
        <f t="shared" si="454"/>
        <v>0.8</v>
      </c>
      <c r="AFF15" s="16">
        <v>19</v>
      </c>
      <c r="AFG15" s="16">
        <v>15</v>
      </c>
      <c r="AFH15" s="59">
        <f t="shared" si="455"/>
        <v>0.78947368421052633</v>
      </c>
      <c r="AFI15" s="18">
        <f t="shared" si="456"/>
        <v>44</v>
      </c>
      <c r="AFJ15" s="22">
        <f t="shared" si="457"/>
        <v>20</v>
      </c>
      <c r="AFK15" s="26">
        <f t="shared" si="458"/>
        <v>0.45454545454545453</v>
      </c>
      <c r="AFL15" s="16">
        <v>26</v>
      </c>
      <c r="AFM15" s="16">
        <v>20</v>
      </c>
      <c r="AFN15" s="26">
        <f t="shared" si="459"/>
        <v>0.76923076923076927</v>
      </c>
      <c r="AFO15" s="16">
        <v>18</v>
      </c>
      <c r="AFP15" s="16"/>
      <c r="AFQ15" s="59">
        <f t="shared" si="460"/>
        <v>0</v>
      </c>
      <c r="AFR15" s="18">
        <f t="shared" si="461"/>
        <v>46</v>
      </c>
      <c r="AFS15" s="22">
        <f t="shared" si="462"/>
        <v>37</v>
      </c>
      <c r="AFT15" s="26">
        <f t="shared" si="463"/>
        <v>0.80434782608695654</v>
      </c>
      <c r="AFU15" s="16">
        <v>26</v>
      </c>
      <c r="AFV15" s="16">
        <v>20</v>
      </c>
      <c r="AFW15" s="26">
        <f t="shared" si="464"/>
        <v>0.76923076923076927</v>
      </c>
      <c r="AFX15" s="16">
        <v>20</v>
      </c>
      <c r="AFY15" s="16">
        <v>17</v>
      </c>
      <c r="AFZ15" s="59">
        <f t="shared" si="465"/>
        <v>0.85</v>
      </c>
      <c r="AGA15" s="18">
        <f t="shared" si="466"/>
        <v>38</v>
      </c>
      <c r="AGB15" s="22">
        <f t="shared" si="467"/>
        <v>35</v>
      </c>
      <c r="AGC15" s="26">
        <f t="shared" si="468"/>
        <v>0.92105263157894735</v>
      </c>
      <c r="AGD15" s="16">
        <v>19</v>
      </c>
      <c r="AGE15" s="16">
        <v>16</v>
      </c>
      <c r="AGF15" s="26">
        <f t="shared" si="469"/>
        <v>0.84210526315789469</v>
      </c>
      <c r="AGG15" s="16">
        <v>19</v>
      </c>
      <c r="AGH15" s="16">
        <v>19</v>
      </c>
      <c r="AGI15" s="59">
        <f t="shared" si="470"/>
        <v>1</v>
      </c>
      <c r="AGJ15" s="18">
        <f t="shared" si="471"/>
        <v>37</v>
      </c>
      <c r="AGK15" s="22">
        <f t="shared" si="472"/>
        <v>32</v>
      </c>
      <c r="AGL15" s="26">
        <f t="shared" si="473"/>
        <v>0.86486486486486491</v>
      </c>
      <c r="AGM15" s="16">
        <v>18</v>
      </c>
      <c r="AGN15" s="16">
        <v>15</v>
      </c>
      <c r="AGO15" s="26">
        <f t="shared" si="474"/>
        <v>0.83333333333333337</v>
      </c>
      <c r="AGP15" s="16">
        <v>19</v>
      </c>
      <c r="AGQ15" s="16">
        <v>17</v>
      </c>
      <c r="AGR15" s="59">
        <f t="shared" si="475"/>
        <v>0.89473684210526316</v>
      </c>
      <c r="AGS15" s="18">
        <f t="shared" si="476"/>
        <v>42</v>
      </c>
      <c r="AGT15" s="22">
        <f t="shared" si="477"/>
        <v>30</v>
      </c>
      <c r="AGU15" s="26">
        <f t="shared" si="478"/>
        <v>0.7142857142857143</v>
      </c>
      <c r="AGV15" s="16">
        <v>22</v>
      </c>
      <c r="AGW15" s="16">
        <v>13</v>
      </c>
      <c r="AGX15" s="26">
        <f t="shared" si="479"/>
        <v>0.59090909090909094</v>
      </c>
      <c r="AGY15" s="16">
        <v>20</v>
      </c>
      <c r="AGZ15" s="16">
        <v>17</v>
      </c>
      <c r="AHA15" s="59">
        <f t="shared" si="480"/>
        <v>0.85</v>
      </c>
      <c r="AHB15" s="18">
        <f t="shared" si="481"/>
        <v>39</v>
      </c>
      <c r="AHC15" s="22">
        <f t="shared" si="482"/>
        <v>37</v>
      </c>
      <c r="AHD15" s="26">
        <f t="shared" si="483"/>
        <v>0.94871794871794868</v>
      </c>
      <c r="AHE15" s="16">
        <v>16</v>
      </c>
      <c r="AHF15" s="16">
        <v>16</v>
      </c>
      <c r="AHG15" s="26">
        <f t="shared" si="484"/>
        <v>1</v>
      </c>
      <c r="AHH15" s="16">
        <v>23</v>
      </c>
      <c r="AHI15" s="16">
        <v>21</v>
      </c>
      <c r="AHJ15" s="59">
        <f t="shared" si="485"/>
        <v>0.91304347826086951</v>
      </c>
      <c r="AHK15" s="18">
        <f t="shared" si="486"/>
        <v>43</v>
      </c>
      <c r="AHL15" s="22">
        <f t="shared" si="487"/>
        <v>42</v>
      </c>
      <c r="AHM15" s="26">
        <f t="shared" si="488"/>
        <v>0.97674418604651159</v>
      </c>
      <c r="AHN15" s="16">
        <v>20</v>
      </c>
      <c r="AHO15" s="16">
        <v>19</v>
      </c>
      <c r="AHP15" s="26">
        <f t="shared" si="489"/>
        <v>0.95</v>
      </c>
      <c r="AHQ15" s="16">
        <v>23</v>
      </c>
      <c r="AHR15" s="16">
        <v>23</v>
      </c>
      <c r="AHS15" s="59">
        <f t="shared" si="490"/>
        <v>1</v>
      </c>
      <c r="AHT15" s="18">
        <f t="shared" si="491"/>
        <v>42</v>
      </c>
      <c r="AHU15" s="22">
        <f t="shared" si="492"/>
        <v>40</v>
      </c>
      <c r="AHV15" s="26">
        <f t="shared" si="493"/>
        <v>0.95238095238095233</v>
      </c>
      <c r="AHW15" s="16">
        <v>17</v>
      </c>
      <c r="AHX15" s="16">
        <v>17</v>
      </c>
      <c r="AHY15" s="26">
        <f t="shared" si="494"/>
        <v>1</v>
      </c>
      <c r="AHZ15" s="16">
        <v>25</v>
      </c>
      <c r="AIA15" s="16">
        <v>23</v>
      </c>
      <c r="AIB15" s="59">
        <f t="shared" si="495"/>
        <v>0.92</v>
      </c>
      <c r="AIC15" s="18">
        <f t="shared" si="496"/>
        <v>42</v>
      </c>
      <c r="AID15" s="22">
        <f t="shared" si="497"/>
        <v>40</v>
      </c>
      <c r="AIE15" s="26">
        <f t="shared" si="498"/>
        <v>0.95238095238095233</v>
      </c>
      <c r="AIF15" s="16">
        <v>17</v>
      </c>
      <c r="AIG15" s="16">
        <v>15</v>
      </c>
      <c r="AIH15" s="26">
        <f t="shared" si="499"/>
        <v>0.88235294117647056</v>
      </c>
      <c r="AII15" s="16">
        <v>25</v>
      </c>
      <c r="AIJ15" s="16">
        <v>25</v>
      </c>
      <c r="AIK15" s="59">
        <f t="shared" si="500"/>
        <v>1</v>
      </c>
      <c r="AIL15" s="18">
        <f t="shared" si="501"/>
        <v>60</v>
      </c>
      <c r="AIM15" s="22">
        <f t="shared" si="502"/>
        <v>58</v>
      </c>
      <c r="AIN15" s="26">
        <f t="shared" si="503"/>
        <v>0.96666666666666667</v>
      </c>
      <c r="AIO15" s="16">
        <v>16</v>
      </c>
      <c r="AIP15" s="16">
        <v>16</v>
      </c>
      <c r="AIQ15" s="26">
        <f t="shared" si="504"/>
        <v>1</v>
      </c>
      <c r="AIR15" s="16">
        <v>44</v>
      </c>
      <c r="AIS15" s="16">
        <v>42</v>
      </c>
      <c r="AIT15" s="59">
        <f t="shared" si="505"/>
        <v>0.95454545454545459</v>
      </c>
      <c r="AIU15" s="18">
        <f t="shared" si="506"/>
        <v>40</v>
      </c>
      <c r="AIV15" s="22">
        <f t="shared" si="507"/>
        <v>39</v>
      </c>
      <c r="AIW15" s="26">
        <f t="shared" si="508"/>
        <v>0.97499999999999998</v>
      </c>
      <c r="AIX15" s="16">
        <v>16</v>
      </c>
      <c r="AIY15" s="16">
        <v>16</v>
      </c>
      <c r="AIZ15" s="26">
        <f t="shared" si="509"/>
        <v>1</v>
      </c>
      <c r="AJA15" s="16">
        <v>24</v>
      </c>
      <c r="AJB15" s="16">
        <v>23</v>
      </c>
      <c r="AJC15" s="26">
        <f t="shared" si="510"/>
        <v>0.95833333333333337</v>
      </c>
      <c r="AJD15" s="18">
        <f t="shared" si="511"/>
        <v>46</v>
      </c>
      <c r="AJE15" s="22">
        <f t="shared" si="512"/>
        <v>40</v>
      </c>
      <c r="AJF15" s="26">
        <f t="shared" si="513"/>
        <v>0.86956521739130432</v>
      </c>
      <c r="AJG15" s="16">
        <v>25</v>
      </c>
      <c r="AJH15" s="16">
        <v>23</v>
      </c>
      <c r="AJI15" s="26">
        <f t="shared" si="514"/>
        <v>0.92</v>
      </c>
      <c r="AJJ15" s="16">
        <v>21</v>
      </c>
      <c r="AJK15" s="16">
        <v>17</v>
      </c>
      <c r="AJL15" s="59">
        <f t="shared" si="515"/>
        <v>0.80952380952380953</v>
      </c>
      <c r="AJM15" s="18">
        <f t="shared" si="516"/>
        <v>44</v>
      </c>
      <c r="AJN15" s="22">
        <f t="shared" si="517"/>
        <v>39</v>
      </c>
      <c r="AJO15" s="26">
        <f t="shared" si="518"/>
        <v>0.88636363636363635</v>
      </c>
      <c r="AJP15" s="16">
        <v>24</v>
      </c>
      <c r="AJQ15" s="16">
        <v>22</v>
      </c>
      <c r="AJR15" s="26">
        <f t="shared" si="519"/>
        <v>0.91666666666666663</v>
      </c>
      <c r="AJS15" s="16">
        <v>20</v>
      </c>
      <c r="AJT15" s="16">
        <v>17</v>
      </c>
      <c r="AJU15" s="59">
        <f t="shared" si="520"/>
        <v>0.85</v>
      </c>
      <c r="AJV15" s="18">
        <f t="shared" si="521"/>
        <v>45</v>
      </c>
      <c r="AJW15" s="22">
        <f t="shared" si="522"/>
        <v>41</v>
      </c>
      <c r="AJX15" s="26">
        <f t="shared" si="523"/>
        <v>0.91111111111111109</v>
      </c>
      <c r="AJY15" s="16">
        <v>28</v>
      </c>
      <c r="AJZ15" s="16">
        <v>25</v>
      </c>
      <c r="AKA15" s="26">
        <f t="shared" si="524"/>
        <v>0.8928571428571429</v>
      </c>
      <c r="AKB15" s="16">
        <v>17</v>
      </c>
      <c r="AKC15" s="16">
        <v>16</v>
      </c>
      <c r="AKD15" s="59">
        <f t="shared" si="525"/>
        <v>0.94117647058823528</v>
      </c>
      <c r="AKE15" s="18">
        <f t="shared" si="526"/>
        <v>44</v>
      </c>
      <c r="AKF15" s="22">
        <f t="shared" si="527"/>
        <v>40</v>
      </c>
      <c r="AKG15" s="26">
        <f t="shared" si="528"/>
        <v>0.90909090909090906</v>
      </c>
      <c r="AKH15" s="16">
        <v>26</v>
      </c>
      <c r="AKI15" s="16">
        <v>26</v>
      </c>
      <c r="AKJ15" s="26">
        <f t="shared" si="529"/>
        <v>1</v>
      </c>
      <c r="AKK15" s="16">
        <v>18</v>
      </c>
      <c r="AKL15" s="16">
        <v>14</v>
      </c>
      <c r="AKM15" s="59">
        <f t="shared" si="530"/>
        <v>0.77777777777777779</v>
      </c>
      <c r="AKN15" s="18">
        <f t="shared" si="531"/>
        <v>45</v>
      </c>
      <c r="AKO15" s="22">
        <f t="shared" si="532"/>
        <v>42</v>
      </c>
      <c r="AKP15" s="26">
        <f t="shared" si="533"/>
        <v>0.93333333333333335</v>
      </c>
      <c r="AKQ15" s="16">
        <v>27</v>
      </c>
      <c r="AKR15" s="16">
        <v>26</v>
      </c>
      <c r="AKS15" s="26">
        <f t="shared" si="534"/>
        <v>0.96296296296296291</v>
      </c>
      <c r="AKT15" s="16">
        <v>18</v>
      </c>
      <c r="AKU15" s="16">
        <v>16</v>
      </c>
      <c r="AKV15" s="59">
        <f t="shared" si="535"/>
        <v>0.88888888888888884</v>
      </c>
      <c r="AKW15" s="18">
        <f t="shared" si="536"/>
        <v>42</v>
      </c>
      <c r="AKX15" s="22">
        <f t="shared" si="537"/>
        <v>40</v>
      </c>
      <c r="AKY15" s="26">
        <f t="shared" si="538"/>
        <v>0.95238095238095233</v>
      </c>
      <c r="AKZ15" s="16">
        <v>27</v>
      </c>
      <c r="ALA15" s="16">
        <v>25</v>
      </c>
      <c r="ALB15" s="26">
        <f t="shared" si="539"/>
        <v>0.92592592592592593</v>
      </c>
      <c r="ALC15" s="16">
        <v>15</v>
      </c>
      <c r="ALD15" s="16">
        <v>15</v>
      </c>
      <c r="ALE15" s="59">
        <f t="shared" si="540"/>
        <v>1</v>
      </c>
      <c r="ALF15" s="18">
        <f t="shared" si="541"/>
        <v>46</v>
      </c>
      <c r="ALG15" s="22">
        <f t="shared" si="542"/>
        <v>43</v>
      </c>
      <c r="ALH15" s="26">
        <f t="shared" si="543"/>
        <v>0.93478260869565222</v>
      </c>
      <c r="ALI15" s="16">
        <v>30</v>
      </c>
      <c r="ALJ15" s="16">
        <v>29</v>
      </c>
      <c r="ALK15" s="26">
        <f t="shared" si="544"/>
        <v>0.96666666666666667</v>
      </c>
      <c r="ALL15" s="16">
        <v>16</v>
      </c>
      <c r="ALM15" s="16">
        <v>14</v>
      </c>
      <c r="ALN15" s="59">
        <f t="shared" si="545"/>
        <v>0.875</v>
      </c>
      <c r="ALO15" s="18">
        <f t="shared" si="546"/>
        <v>45</v>
      </c>
      <c r="ALP15" s="22">
        <f t="shared" si="547"/>
        <v>42</v>
      </c>
      <c r="ALQ15" s="26">
        <f t="shared" si="548"/>
        <v>0.93333333333333335</v>
      </c>
      <c r="ALR15" s="16">
        <v>26</v>
      </c>
      <c r="ALS15" s="16">
        <v>24</v>
      </c>
      <c r="ALT15" s="26">
        <f t="shared" si="549"/>
        <v>0.92307692307692313</v>
      </c>
      <c r="ALU15" s="16">
        <v>19</v>
      </c>
      <c r="ALV15" s="16">
        <v>18</v>
      </c>
      <c r="ALW15" s="59">
        <f t="shared" si="550"/>
        <v>0.94736842105263153</v>
      </c>
      <c r="ALX15" s="18">
        <f t="shared" si="551"/>
        <v>43</v>
      </c>
      <c r="ALY15" s="22">
        <f t="shared" si="552"/>
        <v>40</v>
      </c>
      <c r="ALZ15" s="26">
        <f t="shared" si="553"/>
        <v>0.93023255813953487</v>
      </c>
      <c r="AMA15" s="16">
        <v>26</v>
      </c>
      <c r="AMB15" s="16">
        <v>23</v>
      </c>
      <c r="AMC15" s="26">
        <f t="shared" si="554"/>
        <v>0.88461538461538458</v>
      </c>
      <c r="AMD15" s="16">
        <v>17</v>
      </c>
      <c r="AME15" s="16">
        <v>17</v>
      </c>
      <c r="AMF15" s="59">
        <f t="shared" si="555"/>
        <v>1</v>
      </c>
      <c r="AMG15" s="18">
        <f t="shared" si="556"/>
        <v>44</v>
      </c>
      <c r="AMH15" s="22">
        <f t="shared" si="557"/>
        <v>40</v>
      </c>
      <c r="AMI15" s="26">
        <f t="shared" si="558"/>
        <v>0.90909090909090906</v>
      </c>
      <c r="AMJ15" s="16">
        <v>26</v>
      </c>
      <c r="AMK15" s="16">
        <v>23</v>
      </c>
      <c r="AML15" s="26">
        <f t="shared" si="559"/>
        <v>0.88461538461538458</v>
      </c>
      <c r="AMM15" s="16">
        <v>18</v>
      </c>
      <c r="AMN15" s="16">
        <v>17</v>
      </c>
      <c r="AMO15" s="59">
        <f t="shared" si="560"/>
        <v>0.94444444444444442</v>
      </c>
      <c r="AMP15" s="18">
        <f t="shared" si="561"/>
        <v>35</v>
      </c>
      <c r="AMQ15" s="22">
        <f t="shared" si="562"/>
        <v>19</v>
      </c>
      <c r="AMR15" s="26">
        <f t="shared" si="563"/>
        <v>0.54285714285714282</v>
      </c>
      <c r="AMS15" s="16">
        <v>24</v>
      </c>
      <c r="AMT15" s="16">
        <v>18</v>
      </c>
      <c r="AMU15" s="26">
        <f t="shared" si="564"/>
        <v>0.75</v>
      </c>
      <c r="AMV15" s="16">
        <v>11</v>
      </c>
      <c r="AMW15" s="16">
        <v>1</v>
      </c>
      <c r="AMX15" s="59">
        <f t="shared" si="565"/>
        <v>9.0909090909090912E-2</v>
      </c>
      <c r="AMY15" s="18">
        <f t="shared" si="566"/>
        <v>32</v>
      </c>
      <c r="AMZ15" s="22">
        <f t="shared" si="567"/>
        <v>29</v>
      </c>
      <c r="ANA15" s="26">
        <f t="shared" si="568"/>
        <v>0.90625</v>
      </c>
      <c r="ANB15" s="16">
        <v>11</v>
      </c>
      <c r="ANC15" s="16">
        <v>10</v>
      </c>
      <c r="AND15" s="26">
        <f t="shared" si="569"/>
        <v>0.90909090909090906</v>
      </c>
      <c r="ANE15" s="16">
        <v>21</v>
      </c>
      <c r="ANF15" s="16">
        <v>19</v>
      </c>
      <c r="ANG15" s="59">
        <f t="shared" si="570"/>
        <v>0.90476190476190477</v>
      </c>
      <c r="ANH15" s="18">
        <f t="shared" si="571"/>
        <v>38</v>
      </c>
      <c r="ANI15" s="22">
        <f t="shared" si="572"/>
        <v>36</v>
      </c>
      <c r="ANJ15" s="26">
        <f t="shared" si="573"/>
        <v>0.94736842105263153</v>
      </c>
      <c r="ANK15" s="16">
        <v>15</v>
      </c>
      <c r="ANL15" s="16">
        <v>14</v>
      </c>
      <c r="ANM15" s="26">
        <f t="shared" si="574"/>
        <v>0.93333333333333335</v>
      </c>
      <c r="ANN15" s="16">
        <v>23</v>
      </c>
      <c r="ANO15" s="16">
        <v>22</v>
      </c>
      <c r="ANP15" s="59">
        <f t="shared" si="575"/>
        <v>0.95652173913043481</v>
      </c>
      <c r="ANQ15" s="18">
        <f t="shared" si="576"/>
        <v>43</v>
      </c>
      <c r="ANR15" s="22">
        <f t="shared" si="577"/>
        <v>39</v>
      </c>
      <c r="ANS15" s="26">
        <f t="shared" si="578"/>
        <v>0.90697674418604646</v>
      </c>
      <c r="ANT15" s="16">
        <v>18</v>
      </c>
      <c r="ANU15" s="16">
        <v>15</v>
      </c>
      <c r="ANV15" s="26">
        <f t="shared" si="579"/>
        <v>0.83333333333333337</v>
      </c>
      <c r="ANW15" s="16">
        <v>25</v>
      </c>
      <c r="ANX15" s="16">
        <v>24</v>
      </c>
      <c r="ANY15" s="59">
        <f t="shared" si="580"/>
        <v>0.96</v>
      </c>
      <c r="ANZ15" s="18">
        <f t="shared" si="581"/>
        <v>44</v>
      </c>
      <c r="AOA15" s="22">
        <f t="shared" si="582"/>
        <v>43</v>
      </c>
      <c r="AOB15" s="26">
        <f t="shared" si="583"/>
        <v>0.97727272727272729</v>
      </c>
      <c r="AOC15" s="16">
        <v>19</v>
      </c>
      <c r="AOD15" s="16">
        <v>19</v>
      </c>
      <c r="AOE15" s="26">
        <f t="shared" si="584"/>
        <v>1</v>
      </c>
      <c r="AOF15" s="16">
        <v>25</v>
      </c>
      <c r="AOG15" s="16">
        <v>24</v>
      </c>
      <c r="AOH15" s="59">
        <f t="shared" si="585"/>
        <v>0.96</v>
      </c>
      <c r="AOI15" s="18">
        <f t="shared" si="586"/>
        <v>43</v>
      </c>
      <c r="AOJ15" s="22">
        <f t="shared" si="587"/>
        <v>42</v>
      </c>
      <c r="AOK15" s="26">
        <f t="shared" si="588"/>
        <v>0.97674418604651159</v>
      </c>
      <c r="AOL15" s="16">
        <v>19</v>
      </c>
      <c r="AOM15" s="16">
        <v>19</v>
      </c>
      <c r="AON15" s="26">
        <f t="shared" si="589"/>
        <v>1</v>
      </c>
      <c r="AOO15" s="16">
        <v>24</v>
      </c>
      <c r="AOP15" s="16">
        <v>23</v>
      </c>
      <c r="AOQ15" s="59">
        <f t="shared" si="590"/>
        <v>0.95833333333333337</v>
      </c>
      <c r="AOR15" s="18">
        <f t="shared" si="591"/>
        <v>38</v>
      </c>
      <c r="AOS15" s="22">
        <f t="shared" si="592"/>
        <v>37</v>
      </c>
      <c r="AOT15" s="26">
        <f t="shared" si="593"/>
        <v>0.97368421052631582</v>
      </c>
      <c r="AOU15" s="16">
        <v>17</v>
      </c>
      <c r="AOV15" s="16">
        <v>16</v>
      </c>
      <c r="AOW15" s="26">
        <f t="shared" si="594"/>
        <v>0.94117647058823528</v>
      </c>
      <c r="AOX15" s="16">
        <v>21</v>
      </c>
      <c r="AOY15" s="16">
        <v>21</v>
      </c>
      <c r="AOZ15" s="59">
        <f t="shared" si="595"/>
        <v>1</v>
      </c>
      <c r="APA15" s="18">
        <f t="shared" si="596"/>
        <v>37</v>
      </c>
      <c r="APB15" s="22">
        <f t="shared" si="597"/>
        <v>35</v>
      </c>
      <c r="APC15" s="26">
        <f t="shared" si="598"/>
        <v>0.94594594594594594</v>
      </c>
      <c r="APD15" s="16">
        <v>18</v>
      </c>
      <c r="APE15" s="16">
        <v>17</v>
      </c>
      <c r="APF15" s="26">
        <f t="shared" si="599"/>
        <v>0.94444444444444442</v>
      </c>
      <c r="APG15" s="16">
        <v>19</v>
      </c>
      <c r="APH15" s="16">
        <v>18</v>
      </c>
      <c r="API15" s="59">
        <f t="shared" si="600"/>
        <v>0.94736842105263153</v>
      </c>
      <c r="APJ15" s="18">
        <f t="shared" si="601"/>
        <v>37</v>
      </c>
      <c r="APK15" s="22">
        <f t="shared" si="602"/>
        <v>33</v>
      </c>
      <c r="APL15" s="26">
        <f t="shared" si="603"/>
        <v>0.89189189189189189</v>
      </c>
      <c r="APM15" s="16">
        <v>17</v>
      </c>
      <c r="APN15" s="16">
        <v>15</v>
      </c>
      <c r="APO15" s="26">
        <f t="shared" si="604"/>
        <v>0.88235294117647056</v>
      </c>
      <c r="APP15" s="16">
        <v>20</v>
      </c>
      <c r="APQ15" s="16">
        <v>18</v>
      </c>
      <c r="APR15" s="59">
        <f t="shared" si="605"/>
        <v>0.9</v>
      </c>
      <c r="APS15" s="18">
        <f t="shared" si="606"/>
        <v>34</v>
      </c>
      <c r="APT15" s="22">
        <f t="shared" si="607"/>
        <v>32</v>
      </c>
      <c r="APU15" s="26">
        <f t="shared" si="608"/>
        <v>0.94117647058823528</v>
      </c>
      <c r="APV15" s="16">
        <v>16</v>
      </c>
      <c r="APW15" s="16">
        <v>15</v>
      </c>
      <c r="APX15" s="26">
        <f t="shared" si="609"/>
        <v>0.9375</v>
      </c>
      <c r="APY15" s="16">
        <v>18</v>
      </c>
      <c r="APZ15" s="16">
        <v>17</v>
      </c>
      <c r="AQA15" s="59">
        <f t="shared" si="610"/>
        <v>0.94444444444444442</v>
      </c>
      <c r="AQB15" s="18">
        <f t="shared" si="611"/>
        <v>42</v>
      </c>
      <c r="AQC15" s="22">
        <f t="shared" si="612"/>
        <v>37</v>
      </c>
      <c r="AQD15" s="26">
        <f t="shared" si="613"/>
        <v>0.88095238095238093</v>
      </c>
      <c r="AQE15" s="16">
        <v>21</v>
      </c>
      <c r="AQF15" s="16">
        <v>19</v>
      </c>
      <c r="AQG15" s="26">
        <f t="shared" si="614"/>
        <v>0.90476190476190477</v>
      </c>
      <c r="AQH15" s="16">
        <v>21</v>
      </c>
      <c r="AQI15" s="16">
        <v>18</v>
      </c>
      <c r="AQJ15" s="59">
        <f t="shared" si="615"/>
        <v>0.8571428571428571</v>
      </c>
      <c r="AQK15" s="18">
        <f t="shared" si="616"/>
        <v>43</v>
      </c>
      <c r="AQL15" s="22">
        <f t="shared" si="617"/>
        <v>40</v>
      </c>
      <c r="AQM15" s="26">
        <f t="shared" si="618"/>
        <v>0.93023255813953487</v>
      </c>
      <c r="AQN15" s="16">
        <v>24</v>
      </c>
      <c r="AQO15" s="16">
        <v>22</v>
      </c>
      <c r="AQP15" s="26">
        <f t="shared" si="619"/>
        <v>0.91666666666666663</v>
      </c>
      <c r="AQQ15" s="16">
        <v>19</v>
      </c>
      <c r="AQR15" s="16">
        <v>18</v>
      </c>
      <c r="AQS15" s="59">
        <f t="shared" si="620"/>
        <v>0.94736842105263153</v>
      </c>
      <c r="AQT15" s="18">
        <f t="shared" si="621"/>
        <v>47</v>
      </c>
      <c r="AQU15" s="22">
        <f t="shared" si="622"/>
        <v>41</v>
      </c>
      <c r="AQV15" s="26">
        <f t="shared" si="623"/>
        <v>0.87234042553191493</v>
      </c>
      <c r="AQW15" s="16">
        <v>21</v>
      </c>
      <c r="AQX15" s="16">
        <v>17</v>
      </c>
      <c r="AQY15" s="26">
        <f t="shared" si="624"/>
        <v>0.80952380952380953</v>
      </c>
      <c r="AQZ15" s="16">
        <v>26</v>
      </c>
      <c r="ARA15" s="16">
        <v>24</v>
      </c>
      <c r="ARB15" s="59">
        <f t="shared" si="625"/>
        <v>0.92307692307692313</v>
      </c>
      <c r="ARC15" s="18">
        <f t="shared" si="626"/>
        <v>47</v>
      </c>
      <c r="ARD15" s="22">
        <f t="shared" si="627"/>
        <v>20</v>
      </c>
      <c r="ARE15" s="26">
        <f t="shared" si="628"/>
        <v>0.42553191489361702</v>
      </c>
      <c r="ARF15" s="16">
        <v>21</v>
      </c>
      <c r="ARG15" s="16">
        <v>20</v>
      </c>
      <c r="ARH15" s="26">
        <f t="shared" si="629"/>
        <v>0.95238095238095233</v>
      </c>
      <c r="ARI15" s="16">
        <v>26</v>
      </c>
      <c r="ARJ15" s="16"/>
      <c r="ARK15" s="59">
        <f t="shared" si="630"/>
        <v>0</v>
      </c>
      <c r="ARL15" s="10">
        <v>6</v>
      </c>
      <c r="ARM15" s="10">
        <v>5</v>
      </c>
      <c r="ARN15" s="10">
        <f t="shared" si="631"/>
        <v>31</v>
      </c>
      <c r="ARO15" s="10">
        <f t="shared" si="632"/>
        <v>29</v>
      </c>
    </row>
    <row r="16" spans="2:1159" ht="29.25" customHeight="1">
      <c r="B16" s="12">
        <v>8</v>
      </c>
      <c r="C16" s="56" t="s">
        <v>10</v>
      </c>
      <c r="D16" s="18">
        <f t="shared" si="0"/>
        <v>8</v>
      </c>
      <c r="E16" s="22">
        <f t="shared" si="0"/>
        <v>6</v>
      </c>
      <c r="F16" s="26">
        <f t="shared" si="1"/>
        <v>0.75</v>
      </c>
      <c r="G16" s="30">
        <v>5</v>
      </c>
      <c r="H16" s="31">
        <v>3</v>
      </c>
      <c r="I16" s="26">
        <f t="shared" si="2"/>
        <v>0.6</v>
      </c>
      <c r="J16" s="31">
        <v>3</v>
      </c>
      <c r="K16" s="31">
        <v>3</v>
      </c>
      <c r="L16" s="26">
        <f t="shared" si="3"/>
        <v>1</v>
      </c>
      <c r="M16" s="18">
        <f t="shared" si="4"/>
        <v>13</v>
      </c>
      <c r="N16" s="22">
        <f t="shared" si="4"/>
        <v>11</v>
      </c>
      <c r="O16" s="26">
        <f t="shared" si="5"/>
        <v>0.84615384615384615</v>
      </c>
      <c r="P16" s="30">
        <v>4</v>
      </c>
      <c r="Q16" s="31">
        <v>4</v>
      </c>
      <c r="R16" s="26">
        <f t="shared" si="6"/>
        <v>1</v>
      </c>
      <c r="S16" s="31">
        <v>9</v>
      </c>
      <c r="T16" s="31">
        <v>7</v>
      </c>
      <c r="U16" s="27">
        <f t="shared" si="7"/>
        <v>0.77777777777777779</v>
      </c>
      <c r="V16" s="18">
        <f t="shared" si="8"/>
        <v>13</v>
      </c>
      <c r="W16" s="22">
        <f t="shared" si="8"/>
        <v>11</v>
      </c>
      <c r="X16" s="26">
        <f t="shared" si="9"/>
        <v>0.84615384615384615</v>
      </c>
      <c r="Y16" s="30">
        <v>4</v>
      </c>
      <c r="Z16" s="31">
        <v>3</v>
      </c>
      <c r="AA16" s="26">
        <f t="shared" si="10"/>
        <v>0.75</v>
      </c>
      <c r="AB16" s="31">
        <v>9</v>
      </c>
      <c r="AC16" s="31">
        <v>8</v>
      </c>
      <c r="AD16" s="59">
        <f t="shared" si="11"/>
        <v>0.88888888888888884</v>
      </c>
      <c r="AE16" s="18">
        <f t="shared" si="12"/>
        <v>12</v>
      </c>
      <c r="AF16" s="22">
        <f t="shared" si="12"/>
        <v>11</v>
      </c>
      <c r="AG16" s="26">
        <f t="shared" si="13"/>
        <v>0.91666666666666663</v>
      </c>
      <c r="AH16" s="30">
        <v>3</v>
      </c>
      <c r="AI16" s="31">
        <v>3</v>
      </c>
      <c r="AJ16" s="26">
        <f t="shared" si="14"/>
        <v>1</v>
      </c>
      <c r="AK16" s="31">
        <v>9</v>
      </c>
      <c r="AL16" s="31">
        <v>8</v>
      </c>
      <c r="AM16" s="59">
        <f t="shared" si="15"/>
        <v>0.88888888888888884</v>
      </c>
      <c r="AN16" s="18">
        <f t="shared" si="16"/>
        <v>12</v>
      </c>
      <c r="AO16" s="22">
        <f t="shared" si="16"/>
        <v>2</v>
      </c>
      <c r="AP16" s="26">
        <f t="shared" si="17"/>
        <v>0.16666666666666666</v>
      </c>
      <c r="AQ16" s="30">
        <v>3</v>
      </c>
      <c r="AR16" s="31">
        <v>2</v>
      </c>
      <c r="AS16" s="26">
        <f t="shared" si="18"/>
        <v>0.66666666666666663</v>
      </c>
      <c r="AT16" s="31">
        <v>9</v>
      </c>
      <c r="AU16" s="31"/>
      <c r="AV16" s="32">
        <f t="shared" si="19"/>
        <v>0</v>
      </c>
      <c r="AW16" s="18">
        <f t="shared" si="20"/>
        <v>12</v>
      </c>
      <c r="AX16" s="22">
        <f t="shared" si="20"/>
        <v>10</v>
      </c>
      <c r="AY16" s="26">
        <f t="shared" si="21"/>
        <v>0.83333333333333337</v>
      </c>
      <c r="AZ16" s="30">
        <v>5</v>
      </c>
      <c r="BA16" s="31">
        <v>5</v>
      </c>
      <c r="BB16" s="26">
        <f t="shared" si="22"/>
        <v>1</v>
      </c>
      <c r="BC16" s="31">
        <v>7</v>
      </c>
      <c r="BD16" s="31">
        <v>5</v>
      </c>
      <c r="BE16" s="59">
        <f t="shared" si="23"/>
        <v>0.7142857142857143</v>
      </c>
      <c r="BF16" s="18">
        <f t="shared" si="24"/>
        <v>11</v>
      </c>
      <c r="BG16" s="22">
        <f t="shared" si="24"/>
        <v>5</v>
      </c>
      <c r="BH16" s="26">
        <f t="shared" si="25"/>
        <v>0.45454545454545453</v>
      </c>
      <c r="BI16" s="30">
        <v>5</v>
      </c>
      <c r="BJ16" s="31">
        <v>4</v>
      </c>
      <c r="BK16" s="26">
        <f t="shared" si="26"/>
        <v>0.8</v>
      </c>
      <c r="BL16" s="31">
        <v>6</v>
      </c>
      <c r="BM16" s="31">
        <v>1</v>
      </c>
      <c r="BN16" s="59">
        <f t="shared" si="27"/>
        <v>0.16666666666666666</v>
      </c>
      <c r="BO16" s="18">
        <f t="shared" si="28"/>
        <v>10</v>
      </c>
      <c r="BP16" s="22">
        <f t="shared" si="28"/>
        <v>8</v>
      </c>
      <c r="BQ16" s="26">
        <f t="shared" si="29"/>
        <v>0.8</v>
      </c>
      <c r="BR16" s="30">
        <v>5</v>
      </c>
      <c r="BS16" s="31">
        <v>4</v>
      </c>
      <c r="BT16" s="26">
        <f t="shared" si="30"/>
        <v>0.8</v>
      </c>
      <c r="BU16" s="31">
        <v>5</v>
      </c>
      <c r="BV16" s="31">
        <v>4</v>
      </c>
      <c r="BW16" s="59">
        <f t="shared" si="31"/>
        <v>0.8</v>
      </c>
      <c r="BX16" s="18">
        <f t="shared" si="32"/>
        <v>11</v>
      </c>
      <c r="BY16" s="22">
        <f t="shared" si="32"/>
        <v>11</v>
      </c>
      <c r="BZ16" s="26">
        <f t="shared" si="33"/>
        <v>1</v>
      </c>
      <c r="CA16" s="30">
        <v>6</v>
      </c>
      <c r="CB16" s="31">
        <v>6</v>
      </c>
      <c r="CC16" s="26">
        <f t="shared" si="34"/>
        <v>1</v>
      </c>
      <c r="CD16" s="31">
        <v>5</v>
      </c>
      <c r="CE16" s="31">
        <v>5</v>
      </c>
      <c r="CF16" s="26">
        <f t="shared" si="35"/>
        <v>1</v>
      </c>
      <c r="CG16" s="18">
        <f t="shared" si="36"/>
        <v>11</v>
      </c>
      <c r="CH16" s="22">
        <f t="shared" si="37"/>
        <v>9</v>
      </c>
      <c r="CI16" s="26">
        <f t="shared" si="38"/>
        <v>0.81818181818181823</v>
      </c>
      <c r="CJ16" s="30">
        <v>6</v>
      </c>
      <c r="CK16" s="31">
        <v>5</v>
      </c>
      <c r="CL16" s="26">
        <f t="shared" si="39"/>
        <v>0.83333333333333337</v>
      </c>
      <c r="CM16" s="31">
        <v>5</v>
      </c>
      <c r="CN16" s="31">
        <v>4</v>
      </c>
      <c r="CO16" s="26">
        <f t="shared" si="40"/>
        <v>0.8</v>
      </c>
      <c r="CP16" s="18">
        <f t="shared" si="41"/>
        <v>11</v>
      </c>
      <c r="CQ16" s="22">
        <f t="shared" si="42"/>
        <v>10</v>
      </c>
      <c r="CR16" s="26">
        <f t="shared" si="43"/>
        <v>0.90909090909090906</v>
      </c>
      <c r="CS16" s="30">
        <v>6</v>
      </c>
      <c r="CT16" s="31">
        <v>6</v>
      </c>
      <c r="CU16" s="26">
        <f t="shared" si="44"/>
        <v>1</v>
      </c>
      <c r="CV16" s="31">
        <v>5</v>
      </c>
      <c r="CW16" s="31">
        <v>4</v>
      </c>
      <c r="CX16" s="26">
        <f t="shared" si="45"/>
        <v>0.8</v>
      </c>
      <c r="CY16" s="18">
        <f t="shared" si="46"/>
        <v>12</v>
      </c>
      <c r="CZ16" s="22">
        <f t="shared" si="47"/>
        <v>11</v>
      </c>
      <c r="DA16" s="26">
        <f t="shared" si="48"/>
        <v>0.91666666666666663</v>
      </c>
      <c r="DB16" s="30">
        <v>7</v>
      </c>
      <c r="DC16" s="31">
        <v>7</v>
      </c>
      <c r="DD16" s="26">
        <f t="shared" si="49"/>
        <v>1</v>
      </c>
      <c r="DE16" s="31">
        <v>5</v>
      </c>
      <c r="DF16" s="31">
        <v>4</v>
      </c>
      <c r="DG16" s="26">
        <f t="shared" si="50"/>
        <v>0.8</v>
      </c>
      <c r="DH16" s="18">
        <f t="shared" si="51"/>
        <v>12</v>
      </c>
      <c r="DI16" s="22">
        <f t="shared" si="52"/>
        <v>10</v>
      </c>
      <c r="DJ16" s="26">
        <f t="shared" si="53"/>
        <v>0.83333333333333337</v>
      </c>
      <c r="DK16" s="30">
        <v>7</v>
      </c>
      <c r="DL16" s="31">
        <v>5</v>
      </c>
      <c r="DM16" s="26">
        <f t="shared" si="54"/>
        <v>0.7142857142857143</v>
      </c>
      <c r="DN16" s="31">
        <v>5</v>
      </c>
      <c r="DO16" s="31">
        <v>5</v>
      </c>
      <c r="DP16" s="26">
        <f t="shared" si="55"/>
        <v>1</v>
      </c>
      <c r="DQ16" s="18">
        <f t="shared" si="56"/>
        <v>12</v>
      </c>
      <c r="DR16" s="22">
        <f t="shared" si="57"/>
        <v>12</v>
      </c>
      <c r="DS16" s="26">
        <f t="shared" si="58"/>
        <v>1</v>
      </c>
      <c r="DT16" s="30">
        <v>7</v>
      </c>
      <c r="DU16" s="31">
        <v>7</v>
      </c>
      <c r="DV16" s="26">
        <f t="shared" si="59"/>
        <v>1</v>
      </c>
      <c r="DW16" s="31">
        <v>5</v>
      </c>
      <c r="DX16" s="31">
        <v>5</v>
      </c>
      <c r="DY16" s="26">
        <f t="shared" si="60"/>
        <v>1</v>
      </c>
      <c r="DZ16" s="18">
        <f t="shared" si="61"/>
        <v>12</v>
      </c>
      <c r="EA16" s="22">
        <f t="shared" si="62"/>
        <v>11</v>
      </c>
      <c r="EB16" s="26">
        <f t="shared" si="63"/>
        <v>0.91666666666666663</v>
      </c>
      <c r="EC16" s="30">
        <v>7</v>
      </c>
      <c r="ED16" s="31">
        <v>6</v>
      </c>
      <c r="EE16" s="26">
        <f t="shared" si="64"/>
        <v>0.8571428571428571</v>
      </c>
      <c r="EF16" s="31">
        <v>5</v>
      </c>
      <c r="EG16" s="31">
        <v>5</v>
      </c>
      <c r="EH16" s="26">
        <f t="shared" si="65"/>
        <v>1</v>
      </c>
      <c r="EI16" s="18">
        <f t="shared" si="66"/>
        <v>12</v>
      </c>
      <c r="EJ16" s="22">
        <f t="shared" si="67"/>
        <v>9</v>
      </c>
      <c r="EK16" s="26">
        <f t="shared" si="68"/>
        <v>0.75</v>
      </c>
      <c r="EL16" s="30">
        <v>7</v>
      </c>
      <c r="EM16" s="31">
        <v>4</v>
      </c>
      <c r="EN16" s="26">
        <f t="shared" si="69"/>
        <v>0.5714285714285714</v>
      </c>
      <c r="EO16" s="31">
        <v>5</v>
      </c>
      <c r="EP16" s="31">
        <v>5</v>
      </c>
      <c r="EQ16" s="26">
        <f t="shared" si="70"/>
        <v>1</v>
      </c>
      <c r="ER16" s="18">
        <f t="shared" si="71"/>
        <v>15</v>
      </c>
      <c r="ES16" s="22">
        <f t="shared" si="72"/>
        <v>14</v>
      </c>
      <c r="ET16" s="26">
        <f t="shared" si="73"/>
        <v>0.93333333333333335</v>
      </c>
      <c r="EU16" s="30">
        <v>10</v>
      </c>
      <c r="EV16" s="31">
        <v>10</v>
      </c>
      <c r="EW16" s="26">
        <f t="shared" si="74"/>
        <v>1</v>
      </c>
      <c r="EX16" s="31">
        <v>5</v>
      </c>
      <c r="EY16" s="31">
        <v>4</v>
      </c>
      <c r="EZ16" s="26">
        <f t="shared" si="75"/>
        <v>0.8</v>
      </c>
      <c r="FA16" s="18">
        <f t="shared" si="76"/>
        <v>19</v>
      </c>
      <c r="FB16" s="22">
        <f t="shared" si="77"/>
        <v>18</v>
      </c>
      <c r="FC16" s="26">
        <f t="shared" si="78"/>
        <v>0.94736842105263153</v>
      </c>
      <c r="FD16" s="30">
        <v>14</v>
      </c>
      <c r="FE16" s="31">
        <v>13</v>
      </c>
      <c r="FF16" s="26">
        <f t="shared" si="79"/>
        <v>0.9285714285714286</v>
      </c>
      <c r="FG16" s="31">
        <v>5</v>
      </c>
      <c r="FH16" s="31">
        <v>5</v>
      </c>
      <c r="FI16" s="26">
        <f t="shared" si="80"/>
        <v>1</v>
      </c>
      <c r="FJ16" s="18">
        <f t="shared" si="81"/>
        <v>21</v>
      </c>
      <c r="FK16" s="22">
        <f t="shared" si="82"/>
        <v>14</v>
      </c>
      <c r="FL16" s="26">
        <f t="shared" si="83"/>
        <v>0.66666666666666663</v>
      </c>
      <c r="FM16" s="30">
        <v>14</v>
      </c>
      <c r="FN16" s="31">
        <v>7</v>
      </c>
      <c r="FO16" s="26">
        <f t="shared" si="84"/>
        <v>0.5</v>
      </c>
      <c r="FP16" s="31">
        <v>7</v>
      </c>
      <c r="FQ16" s="31">
        <v>7</v>
      </c>
      <c r="FR16" s="26">
        <f t="shared" si="85"/>
        <v>1</v>
      </c>
      <c r="FS16" s="18">
        <f t="shared" si="86"/>
        <v>22</v>
      </c>
      <c r="FT16" s="22">
        <f t="shared" si="87"/>
        <v>19</v>
      </c>
      <c r="FU16" s="26">
        <f t="shared" si="88"/>
        <v>0.86363636363636365</v>
      </c>
      <c r="FV16" s="30">
        <v>15</v>
      </c>
      <c r="FW16" s="31">
        <v>14</v>
      </c>
      <c r="FX16" s="26">
        <f t="shared" si="89"/>
        <v>0.93333333333333335</v>
      </c>
      <c r="FY16" s="31">
        <v>7</v>
      </c>
      <c r="FZ16" s="31">
        <v>5</v>
      </c>
      <c r="GA16" s="26">
        <f t="shared" si="90"/>
        <v>0.7142857142857143</v>
      </c>
      <c r="GB16" s="18">
        <f t="shared" si="91"/>
        <v>21</v>
      </c>
      <c r="GC16" s="22">
        <f t="shared" si="92"/>
        <v>19</v>
      </c>
      <c r="GD16" s="57">
        <f t="shared" si="93"/>
        <v>0.90476190476190477</v>
      </c>
      <c r="GE16" s="30">
        <v>10</v>
      </c>
      <c r="GF16" s="31">
        <v>10</v>
      </c>
      <c r="GG16" s="57">
        <f t="shared" si="94"/>
        <v>1</v>
      </c>
      <c r="GH16" s="31">
        <v>11</v>
      </c>
      <c r="GI16" s="31">
        <v>9</v>
      </c>
      <c r="GJ16" s="62">
        <f t="shared" si="95"/>
        <v>0.81818181818181823</v>
      </c>
      <c r="GK16" s="18">
        <f t="shared" si="96"/>
        <v>14</v>
      </c>
      <c r="GL16" s="22">
        <f t="shared" si="97"/>
        <v>12</v>
      </c>
      <c r="GM16" s="57">
        <f t="shared" si="98"/>
        <v>0.8571428571428571</v>
      </c>
      <c r="GN16" s="30">
        <v>6</v>
      </c>
      <c r="GO16" s="31">
        <v>6</v>
      </c>
      <c r="GP16" s="57">
        <f t="shared" si="99"/>
        <v>1</v>
      </c>
      <c r="GQ16" s="31">
        <v>8</v>
      </c>
      <c r="GR16" s="31">
        <v>6</v>
      </c>
      <c r="GS16" s="62">
        <f t="shared" si="100"/>
        <v>0.75</v>
      </c>
      <c r="GT16" s="18">
        <f t="shared" si="101"/>
        <v>15</v>
      </c>
      <c r="GU16" s="22">
        <f t="shared" si="102"/>
        <v>12</v>
      </c>
      <c r="GV16" s="57">
        <f t="shared" si="103"/>
        <v>0.8</v>
      </c>
      <c r="GW16" s="30">
        <v>6</v>
      </c>
      <c r="GX16" s="31">
        <v>6</v>
      </c>
      <c r="GY16" s="57">
        <f t="shared" si="104"/>
        <v>1</v>
      </c>
      <c r="GZ16" s="31">
        <v>9</v>
      </c>
      <c r="HA16" s="31">
        <v>6</v>
      </c>
      <c r="HB16" s="62">
        <f t="shared" si="105"/>
        <v>0.66666666666666663</v>
      </c>
      <c r="HC16" s="18">
        <f t="shared" si="106"/>
        <v>13</v>
      </c>
      <c r="HD16" s="22">
        <f t="shared" si="107"/>
        <v>11</v>
      </c>
      <c r="HE16" s="26">
        <f t="shared" si="108"/>
        <v>0.84615384615384615</v>
      </c>
      <c r="HF16" s="30">
        <v>6</v>
      </c>
      <c r="HG16" s="31">
        <v>6</v>
      </c>
      <c r="HH16" s="26">
        <f t="shared" si="109"/>
        <v>1</v>
      </c>
      <c r="HI16" s="31">
        <v>7</v>
      </c>
      <c r="HJ16" s="31">
        <v>5</v>
      </c>
      <c r="HK16" s="62">
        <f t="shared" si="110"/>
        <v>0.7142857142857143</v>
      </c>
      <c r="HL16" s="18">
        <f t="shared" si="111"/>
        <v>13</v>
      </c>
      <c r="HM16" s="22">
        <f t="shared" si="112"/>
        <v>11</v>
      </c>
      <c r="HN16" s="26">
        <f t="shared" si="113"/>
        <v>0.84615384615384615</v>
      </c>
      <c r="HO16" s="30">
        <v>6</v>
      </c>
      <c r="HP16" s="31">
        <v>5</v>
      </c>
      <c r="HQ16" s="26">
        <f t="shared" si="114"/>
        <v>0.83333333333333337</v>
      </c>
      <c r="HR16" s="31">
        <v>7</v>
      </c>
      <c r="HS16" s="31">
        <v>6</v>
      </c>
      <c r="HT16" s="58">
        <f t="shared" si="115"/>
        <v>0.8571428571428571</v>
      </c>
      <c r="HU16" s="18">
        <f t="shared" si="116"/>
        <v>12</v>
      </c>
      <c r="HV16" s="22">
        <f t="shared" si="117"/>
        <v>9</v>
      </c>
      <c r="HW16" s="26">
        <f t="shared" si="118"/>
        <v>0.75</v>
      </c>
      <c r="HX16" s="30">
        <v>6</v>
      </c>
      <c r="HY16" s="31">
        <v>6</v>
      </c>
      <c r="HZ16" s="26">
        <f t="shared" si="119"/>
        <v>1</v>
      </c>
      <c r="IA16" s="31">
        <v>6</v>
      </c>
      <c r="IB16" s="31">
        <v>3</v>
      </c>
      <c r="IC16" s="58">
        <f t="shared" si="120"/>
        <v>0.5</v>
      </c>
      <c r="ID16" s="18">
        <f t="shared" si="121"/>
        <v>11</v>
      </c>
      <c r="IE16" s="22">
        <f t="shared" si="122"/>
        <v>6</v>
      </c>
      <c r="IF16" s="26">
        <f t="shared" si="123"/>
        <v>0.54545454545454541</v>
      </c>
      <c r="IG16" s="30">
        <v>6</v>
      </c>
      <c r="IH16" s="31">
        <v>5</v>
      </c>
      <c r="II16" s="26">
        <f t="shared" si="124"/>
        <v>0.83333333333333337</v>
      </c>
      <c r="IJ16" s="31">
        <v>5</v>
      </c>
      <c r="IK16" s="31">
        <v>1</v>
      </c>
      <c r="IL16" s="58">
        <f t="shared" si="125"/>
        <v>0.2</v>
      </c>
      <c r="IM16" s="18">
        <f t="shared" si="126"/>
        <v>12</v>
      </c>
      <c r="IN16" s="22">
        <f t="shared" si="127"/>
        <v>12</v>
      </c>
      <c r="IO16" s="26">
        <f t="shared" si="128"/>
        <v>1</v>
      </c>
      <c r="IP16" s="30">
        <v>6</v>
      </c>
      <c r="IQ16" s="31">
        <v>6</v>
      </c>
      <c r="IR16" s="26">
        <f t="shared" si="129"/>
        <v>1</v>
      </c>
      <c r="IS16" s="31">
        <v>6</v>
      </c>
      <c r="IT16" s="31">
        <v>6</v>
      </c>
      <c r="IU16" s="58">
        <f t="shared" si="130"/>
        <v>1</v>
      </c>
      <c r="IV16" s="18">
        <f t="shared" si="131"/>
        <v>12</v>
      </c>
      <c r="IW16" s="22">
        <f t="shared" si="132"/>
        <v>11</v>
      </c>
      <c r="IX16" s="26">
        <f t="shared" si="133"/>
        <v>0.91666666666666663</v>
      </c>
      <c r="IY16" s="30">
        <v>6</v>
      </c>
      <c r="IZ16" s="31">
        <v>6</v>
      </c>
      <c r="JA16" s="26">
        <f t="shared" si="134"/>
        <v>1</v>
      </c>
      <c r="JB16" s="31">
        <v>6</v>
      </c>
      <c r="JC16" s="31">
        <v>5</v>
      </c>
      <c r="JD16" s="58">
        <f t="shared" si="135"/>
        <v>0.83333333333333337</v>
      </c>
      <c r="JE16" s="18">
        <f t="shared" si="136"/>
        <v>15</v>
      </c>
      <c r="JF16" s="22">
        <f t="shared" si="137"/>
        <v>12</v>
      </c>
      <c r="JG16" s="26">
        <f t="shared" si="138"/>
        <v>0.8</v>
      </c>
      <c r="JH16" s="30">
        <v>6</v>
      </c>
      <c r="JI16" s="31">
        <v>4</v>
      </c>
      <c r="JJ16" s="26">
        <f t="shared" si="139"/>
        <v>0.66666666666666663</v>
      </c>
      <c r="JK16" s="31">
        <v>9</v>
      </c>
      <c r="JL16" s="31">
        <v>8</v>
      </c>
      <c r="JM16" s="58">
        <f t="shared" si="140"/>
        <v>0.88888888888888884</v>
      </c>
      <c r="JN16" s="18">
        <f t="shared" si="141"/>
        <v>21</v>
      </c>
      <c r="JO16" s="22">
        <f t="shared" si="142"/>
        <v>14</v>
      </c>
      <c r="JP16" s="26">
        <f t="shared" si="143"/>
        <v>0.66666666666666663</v>
      </c>
      <c r="JQ16" s="30">
        <v>6</v>
      </c>
      <c r="JR16" s="31">
        <v>4</v>
      </c>
      <c r="JS16" s="26">
        <f t="shared" si="144"/>
        <v>0.66666666666666663</v>
      </c>
      <c r="JT16" s="31">
        <v>15</v>
      </c>
      <c r="JU16" s="31">
        <v>10</v>
      </c>
      <c r="JV16" s="26">
        <f t="shared" si="145"/>
        <v>0.66666666666666663</v>
      </c>
      <c r="JW16" s="18">
        <f t="shared" si="146"/>
        <v>19</v>
      </c>
      <c r="JX16" s="22">
        <f t="shared" si="147"/>
        <v>18</v>
      </c>
      <c r="JY16" s="26">
        <f t="shared" si="148"/>
        <v>0.94736842105263153</v>
      </c>
      <c r="JZ16" s="30">
        <v>6</v>
      </c>
      <c r="KA16" s="31">
        <v>5</v>
      </c>
      <c r="KB16" s="26">
        <f t="shared" si="149"/>
        <v>0.83333333333333337</v>
      </c>
      <c r="KC16" s="31">
        <v>13</v>
      </c>
      <c r="KD16" s="31">
        <v>13</v>
      </c>
      <c r="KE16" s="26">
        <f t="shared" si="150"/>
        <v>1</v>
      </c>
      <c r="KF16" s="18">
        <f t="shared" si="151"/>
        <v>20</v>
      </c>
      <c r="KG16" s="22">
        <f t="shared" si="152"/>
        <v>19</v>
      </c>
      <c r="KH16" s="26">
        <f t="shared" si="153"/>
        <v>0.95</v>
      </c>
      <c r="KI16" s="30">
        <v>6</v>
      </c>
      <c r="KJ16" s="31">
        <v>6</v>
      </c>
      <c r="KK16" s="26">
        <f t="shared" si="154"/>
        <v>1</v>
      </c>
      <c r="KL16" s="31">
        <v>14</v>
      </c>
      <c r="KM16" s="31">
        <v>13</v>
      </c>
      <c r="KN16" s="26">
        <f t="shared" si="155"/>
        <v>0.9285714285714286</v>
      </c>
      <c r="KO16" s="18">
        <f t="shared" si="156"/>
        <v>16</v>
      </c>
      <c r="KP16" s="22">
        <f t="shared" si="157"/>
        <v>15</v>
      </c>
      <c r="KQ16" s="26">
        <f t="shared" si="158"/>
        <v>0.9375</v>
      </c>
      <c r="KR16" s="30">
        <v>7</v>
      </c>
      <c r="KS16" s="31">
        <v>7</v>
      </c>
      <c r="KT16" s="26">
        <f t="shared" si="159"/>
        <v>1</v>
      </c>
      <c r="KU16" s="31">
        <v>9</v>
      </c>
      <c r="KV16" s="31">
        <v>8</v>
      </c>
      <c r="KW16" s="26">
        <f t="shared" si="160"/>
        <v>0.88888888888888884</v>
      </c>
      <c r="KX16" s="18">
        <f t="shared" si="161"/>
        <v>16</v>
      </c>
      <c r="KY16" s="22">
        <f t="shared" si="162"/>
        <v>13</v>
      </c>
      <c r="KZ16" s="26">
        <f t="shared" si="163"/>
        <v>0.8125</v>
      </c>
      <c r="LA16" s="30">
        <v>7</v>
      </c>
      <c r="LB16" s="31">
        <v>6</v>
      </c>
      <c r="LC16" s="26">
        <f t="shared" si="164"/>
        <v>0.8571428571428571</v>
      </c>
      <c r="LD16" s="31">
        <v>9</v>
      </c>
      <c r="LE16" s="31">
        <v>7</v>
      </c>
      <c r="LF16" s="26">
        <f t="shared" si="165"/>
        <v>0.77777777777777779</v>
      </c>
      <c r="LG16" s="18">
        <f t="shared" si="166"/>
        <v>15</v>
      </c>
      <c r="LH16" s="22">
        <f t="shared" si="167"/>
        <v>15</v>
      </c>
      <c r="LI16" s="26">
        <f t="shared" si="168"/>
        <v>1</v>
      </c>
      <c r="LJ16" s="30">
        <v>6</v>
      </c>
      <c r="LK16" s="31">
        <v>6</v>
      </c>
      <c r="LL16" s="26">
        <f t="shared" si="169"/>
        <v>1</v>
      </c>
      <c r="LM16" s="31">
        <v>9</v>
      </c>
      <c r="LN16" s="31">
        <v>9</v>
      </c>
      <c r="LO16" s="26">
        <f t="shared" si="170"/>
        <v>1</v>
      </c>
      <c r="LP16" s="18">
        <f t="shared" si="171"/>
        <v>15</v>
      </c>
      <c r="LQ16" s="22">
        <f t="shared" si="172"/>
        <v>13</v>
      </c>
      <c r="LR16" s="26">
        <f t="shared" si="173"/>
        <v>0.8666666666666667</v>
      </c>
      <c r="LS16" s="30">
        <v>6</v>
      </c>
      <c r="LT16" s="31">
        <v>6</v>
      </c>
      <c r="LU16" s="26">
        <f t="shared" si="174"/>
        <v>1</v>
      </c>
      <c r="LV16" s="31">
        <v>9</v>
      </c>
      <c r="LW16" s="31">
        <v>7</v>
      </c>
      <c r="LX16" s="26">
        <f t="shared" si="175"/>
        <v>0.77777777777777779</v>
      </c>
      <c r="LY16" s="18">
        <f t="shared" si="176"/>
        <v>15</v>
      </c>
      <c r="LZ16" s="22">
        <f t="shared" si="177"/>
        <v>11</v>
      </c>
      <c r="MA16" s="26">
        <f t="shared" si="178"/>
        <v>0.73333333333333328</v>
      </c>
      <c r="MB16" s="30">
        <v>8</v>
      </c>
      <c r="MC16" s="31">
        <v>5</v>
      </c>
      <c r="MD16" s="26">
        <f t="shared" si="179"/>
        <v>0.625</v>
      </c>
      <c r="ME16" s="31">
        <v>7</v>
      </c>
      <c r="MF16" s="31">
        <v>6</v>
      </c>
      <c r="MG16" s="26">
        <f t="shared" si="180"/>
        <v>0.8571428571428571</v>
      </c>
      <c r="MH16" s="18">
        <f t="shared" si="181"/>
        <v>14</v>
      </c>
      <c r="MI16" s="22">
        <f t="shared" si="182"/>
        <v>12</v>
      </c>
      <c r="MJ16" s="26">
        <f t="shared" si="183"/>
        <v>0.8571428571428571</v>
      </c>
      <c r="MK16" s="30">
        <v>7</v>
      </c>
      <c r="ML16" s="31">
        <v>5</v>
      </c>
      <c r="MM16" s="26">
        <f t="shared" si="184"/>
        <v>0.7142857142857143</v>
      </c>
      <c r="MN16" s="31">
        <v>7</v>
      </c>
      <c r="MO16" s="31">
        <v>7</v>
      </c>
      <c r="MP16" s="59">
        <f t="shared" si="185"/>
        <v>1</v>
      </c>
      <c r="MQ16" s="18">
        <f t="shared" si="186"/>
        <v>13</v>
      </c>
      <c r="MR16" s="22">
        <f t="shared" si="187"/>
        <v>11</v>
      </c>
      <c r="MS16" s="26">
        <f t="shared" si="188"/>
        <v>0.84615384615384615</v>
      </c>
      <c r="MT16" s="30">
        <v>6</v>
      </c>
      <c r="MU16" s="31">
        <v>6</v>
      </c>
      <c r="MV16" s="26">
        <f t="shared" si="189"/>
        <v>1</v>
      </c>
      <c r="MW16" s="31">
        <v>7</v>
      </c>
      <c r="MX16" s="31">
        <v>5</v>
      </c>
      <c r="MY16" s="59">
        <f t="shared" si="190"/>
        <v>0.7142857142857143</v>
      </c>
      <c r="MZ16" s="18">
        <f t="shared" si="191"/>
        <v>13</v>
      </c>
      <c r="NA16" s="22">
        <f t="shared" si="192"/>
        <v>7</v>
      </c>
      <c r="NB16" s="26">
        <f t="shared" si="193"/>
        <v>0.53846153846153844</v>
      </c>
      <c r="NC16" s="30">
        <v>6</v>
      </c>
      <c r="ND16" s="31">
        <v>3</v>
      </c>
      <c r="NE16" s="26">
        <f t="shared" si="194"/>
        <v>0.5</v>
      </c>
      <c r="NF16" s="31">
        <v>7</v>
      </c>
      <c r="NG16" s="31">
        <v>4</v>
      </c>
      <c r="NH16" s="59">
        <f t="shared" si="195"/>
        <v>0.5714285714285714</v>
      </c>
      <c r="NI16" s="18">
        <f t="shared" si="196"/>
        <v>10</v>
      </c>
      <c r="NJ16" s="22">
        <f t="shared" si="197"/>
        <v>9</v>
      </c>
      <c r="NK16" s="26">
        <f t="shared" si="198"/>
        <v>0.9</v>
      </c>
      <c r="NL16" s="30">
        <v>5</v>
      </c>
      <c r="NM16" s="31">
        <v>4</v>
      </c>
      <c r="NN16" s="26">
        <f t="shared" si="199"/>
        <v>0.8</v>
      </c>
      <c r="NO16" s="31">
        <v>5</v>
      </c>
      <c r="NP16" s="31">
        <v>5</v>
      </c>
      <c r="NQ16" s="59">
        <f t="shared" si="200"/>
        <v>1</v>
      </c>
      <c r="NR16" s="18">
        <f t="shared" si="201"/>
        <v>10</v>
      </c>
      <c r="NS16" s="22">
        <f t="shared" si="202"/>
        <v>9</v>
      </c>
      <c r="NT16" s="26">
        <f t="shared" si="203"/>
        <v>0.9</v>
      </c>
      <c r="NU16" s="30">
        <v>5</v>
      </c>
      <c r="NV16" s="31">
        <v>4</v>
      </c>
      <c r="NW16" s="26">
        <f t="shared" si="204"/>
        <v>0.8</v>
      </c>
      <c r="NX16" s="31">
        <v>5</v>
      </c>
      <c r="NY16" s="31">
        <v>5</v>
      </c>
      <c r="NZ16" s="59">
        <f t="shared" si="205"/>
        <v>1</v>
      </c>
      <c r="OA16" s="18">
        <f t="shared" si="206"/>
        <v>10</v>
      </c>
      <c r="OB16" s="22">
        <f t="shared" si="207"/>
        <v>6</v>
      </c>
      <c r="OC16" s="26">
        <f t="shared" si="208"/>
        <v>0.6</v>
      </c>
      <c r="OD16" s="30">
        <v>5</v>
      </c>
      <c r="OE16" s="31">
        <v>1</v>
      </c>
      <c r="OF16" s="26">
        <f t="shared" si="209"/>
        <v>0.2</v>
      </c>
      <c r="OG16" s="31">
        <v>5</v>
      </c>
      <c r="OH16" s="31">
        <v>5</v>
      </c>
      <c r="OI16" s="59">
        <f t="shared" si="210"/>
        <v>1</v>
      </c>
      <c r="OJ16" s="18">
        <f t="shared" si="211"/>
        <v>10</v>
      </c>
      <c r="OK16" s="22">
        <f t="shared" si="212"/>
        <v>10</v>
      </c>
      <c r="OL16" s="26">
        <f t="shared" si="213"/>
        <v>1</v>
      </c>
      <c r="OM16" s="30">
        <v>5</v>
      </c>
      <c r="ON16" s="31">
        <v>5</v>
      </c>
      <c r="OO16" s="26">
        <f t="shared" si="214"/>
        <v>1</v>
      </c>
      <c r="OP16" s="31">
        <v>5</v>
      </c>
      <c r="OQ16" s="31">
        <v>5</v>
      </c>
      <c r="OR16" s="59">
        <f t="shared" si="215"/>
        <v>1</v>
      </c>
      <c r="OS16" s="18">
        <f t="shared" si="216"/>
        <v>10</v>
      </c>
      <c r="OT16" s="22">
        <f t="shared" si="217"/>
        <v>10</v>
      </c>
      <c r="OU16" s="26">
        <f t="shared" si="218"/>
        <v>1</v>
      </c>
      <c r="OV16" s="30">
        <v>5</v>
      </c>
      <c r="OW16" s="31">
        <v>5</v>
      </c>
      <c r="OX16" s="26">
        <f t="shared" si="219"/>
        <v>1</v>
      </c>
      <c r="OY16" s="31">
        <v>5</v>
      </c>
      <c r="OZ16" s="31">
        <v>5</v>
      </c>
      <c r="PA16" s="59">
        <f t="shared" si="220"/>
        <v>1</v>
      </c>
      <c r="PB16" s="18">
        <f t="shared" si="221"/>
        <v>12</v>
      </c>
      <c r="PC16" s="22">
        <f t="shared" si="222"/>
        <v>8</v>
      </c>
      <c r="PD16" s="26">
        <f t="shared" si="223"/>
        <v>0.66666666666666663</v>
      </c>
      <c r="PE16" s="30">
        <v>5</v>
      </c>
      <c r="PF16" s="31">
        <v>1</v>
      </c>
      <c r="PG16" s="26">
        <f t="shared" si="224"/>
        <v>0.2</v>
      </c>
      <c r="PH16" s="31">
        <v>7</v>
      </c>
      <c r="PI16" s="31">
        <v>7</v>
      </c>
      <c r="PJ16" s="59">
        <f t="shared" si="225"/>
        <v>1</v>
      </c>
      <c r="PK16" s="18">
        <f t="shared" si="226"/>
        <v>12</v>
      </c>
      <c r="PL16" s="22">
        <f t="shared" si="227"/>
        <v>12</v>
      </c>
      <c r="PM16" s="26">
        <f t="shared" si="228"/>
        <v>1</v>
      </c>
      <c r="PN16" s="30">
        <v>5</v>
      </c>
      <c r="PO16" s="31">
        <v>5</v>
      </c>
      <c r="PP16" s="26">
        <f t="shared" si="229"/>
        <v>1</v>
      </c>
      <c r="PQ16" s="31">
        <v>7</v>
      </c>
      <c r="PR16" s="31">
        <v>7</v>
      </c>
      <c r="PS16" s="59">
        <f t="shared" si="230"/>
        <v>1</v>
      </c>
      <c r="PT16" s="18">
        <f t="shared" si="231"/>
        <v>12</v>
      </c>
      <c r="PU16" s="22">
        <f t="shared" si="232"/>
        <v>9</v>
      </c>
      <c r="PV16" s="26">
        <f t="shared" si="233"/>
        <v>0.75</v>
      </c>
      <c r="PW16" s="30">
        <v>5</v>
      </c>
      <c r="PX16" s="31">
        <v>2</v>
      </c>
      <c r="PY16" s="26">
        <f t="shared" si="234"/>
        <v>0.4</v>
      </c>
      <c r="PZ16" s="31">
        <v>7</v>
      </c>
      <c r="QA16" s="31">
        <v>7</v>
      </c>
      <c r="QB16" s="59">
        <f t="shared" si="235"/>
        <v>1</v>
      </c>
      <c r="QC16" s="18">
        <f t="shared" si="236"/>
        <v>12</v>
      </c>
      <c r="QD16" s="22">
        <f t="shared" si="237"/>
        <v>9</v>
      </c>
      <c r="QE16" s="26">
        <f t="shared" si="238"/>
        <v>0.75</v>
      </c>
      <c r="QF16" s="30">
        <v>5</v>
      </c>
      <c r="QG16" s="31">
        <v>3</v>
      </c>
      <c r="QH16" s="26">
        <f t="shared" si="239"/>
        <v>0.6</v>
      </c>
      <c r="QI16" s="31">
        <v>7</v>
      </c>
      <c r="QJ16" s="31">
        <v>6</v>
      </c>
      <c r="QK16" s="59">
        <f t="shared" si="240"/>
        <v>0.8571428571428571</v>
      </c>
      <c r="QL16" s="18">
        <f t="shared" si="241"/>
        <v>12</v>
      </c>
      <c r="QM16" s="22">
        <f t="shared" si="242"/>
        <v>8</v>
      </c>
      <c r="QN16" s="26">
        <f t="shared" si="243"/>
        <v>0.66666666666666663</v>
      </c>
      <c r="QO16" s="30">
        <v>5</v>
      </c>
      <c r="QP16" s="31">
        <v>3</v>
      </c>
      <c r="QQ16" s="26">
        <f t="shared" si="244"/>
        <v>0.6</v>
      </c>
      <c r="QR16" s="31">
        <v>7</v>
      </c>
      <c r="QS16" s="31">
        <v>5</v>
      </c>
      <c r="QT16" s="59">
        <f t="shared" si="245"/>
        <v>0.7142857142857143</v>
      </c>
      <c r="QU16" s="18">
        <f t="shared" si="246"/>
        <v>12</v>
      </c>
      <c r="QV16" s="22">
        <f t="shared" si="247"/>
        <v>8</v>
      </c>
      <c r="QW16" s="26">
        <f t="shared" si="248"/>
        <v>0.66666666666666663</v>
      </c>
      <c r="QX16" s="30">
        <v>5</v>
      </c>
      <c r="QY16" s="31">
        <v>4</v>
      </c>
      <c r="QZ16" s="26">
        <f t="shared" si="249"/>
        <v>0.8</v>
      </c>
      <c r="RA16" s="31">
        <v>7</v>
      </c>
      <c r="RB16" s="31">
        <v>4</v>
      </c>
      <c r="RC16" s="59">
        <f t="shared" si="250"/>
        <v>0.5714285714285714</v>
      </c>
      <c r="RD16" s="18">
        <f t="shared" si="251"/>
        <v>11</v>
      </c>
      <c r="RE16" s="22">
        <f t="shared" si="252"/>
        <v>8</v>
      </c>
      <c r="RF16" s="26">
        <f t="shared" si="253"/>
        <v>0.72727272727272729</v>
      </c>
      <c r="RG16" s="30">
        <v>4</v>
      </c>
      <c r="RH16" s="31">
        <v>4</v>
      </c>
      <c r="RI16" s="26">
        <f t="shared" si="254"/>
        <v>1</v>
      </c>
      <c r="RJ16" s="31">
        <v>7</v>
      </c>
      <c r="RK16" s="31">
        <v>4</v>
      </c>
      <c r="RL16" s="59">
        <f t="shared" si="255"/>
        <v>0.5714285714285714</v>
      </c>
      <c r="RM16" s="18">
        <f t="shared" si="256"/>
        <v>9</v>
      </c>
      <c r="RN16" s="22">
        <f t="shared" si="257"/>
        <v>5</v>
      </c>
      <c r="RO16" s="26">
        <f t="shared" si="258"/>
        <v>0.55555555555555558</v>
      </c>
      <c r="RP16" s="30">
        <v>4</v>
      </c>
      <c r="RQ16" s="31">
        <v>3</v>
      </c>
      <c r="RR16" s="26">
        <f t="shared" si="259"/>
        <v>0.75</v>
      </c>
      <c r="RS16" s="31">
        <v>5</v>
      </c>
      <c r="RT16" s="31">
        <v>2</v>
      </c>
      <c r="RU16" s="59">
        <f t="shared" si="260"/>
        <v>0.4</v>
      </c>
      <c r="RV16" s="18">
        <f t="shared" si="261"/>
        <v>9</v>
      </c>
      <c r="RW16" s="22">
        <f t="shared" si="262"/>
        <v>5</v>
      </c>
      <c r="RX16" s="26">
        <f t="shared" si="263"/>
        <v>0.55555555555555558</v>
      </c>
      <c r="RY16" s="30">
        <v>4</v>
      </c>
      <c r="RZ16" s="31">
        <v>3</v>
      </c>
      <c r="SA16" s="26">
        <f t="shared" si="264"/>
        <v>0.75</v>
      </c>
      <c r="SB16" s="31">
        <v>5</v>
      </c>
      <c r="SC16" s="31">
        <v>2</v>
      </c>
      <c r="SD16" s="59">
        <f t="shared" si="265"/>
        <v>0.4</v>
      </c>
      <c r="SE16" s="18">
        <f t="shared" si="266"/>
        <v>7</v>
      </c>
      <c r="SF16" s="22">
        <f t="shared" si="267"/>
        <v>6</v>
      </c>
      <c r="SG16" s="26">
        <f t="shared" si="268"/>
        <v>0.8571428571428571</v>
      </c>
      <c r="SH16" s="30">
        <v>5</v>
      </c>
      <c r="SI16" s="31">
        <v>4</v>
      </c>
      <c r="SJ16" s="26">
        <f t="shared" si="269"/>
        <v>0.8</v>
      </c>
      <c r="SK16" s="31">
        <v>2</v>
      </c>
      <c r="SL16" s="31">
        <v>2</v>
      </c>
      <c r="SM16" s="59">
        <f t="shared" si="270"/>
        <v>1</v>
      </c>
      <c r="SN16" s="18">
        <f t="shared" si="271"/>
        <v>8</v>
      </c>
      <c r="SO16" s="22">
        <f t="shared" si="272"/>
        <v>6</v>
      </c>
      <c r="SP16" s="26">
        <f t="shared" si="273"/>
        <v>0.75</v>
      </c>
      <c r="SQ16" s="30">
        <v>6</v>
      </c>
      <c r="SR16" s="31">
        <v>4</v>
      </c>
      <c r="SS16" s="26">
        <f t="shared" si="274"/>
        <v>0.66666666666666663</v>
      </c>
      <c r="ST16" s="31">
        <v>2</v>
      </c>
      <c r="SU16" s="31">
        <v>2</v>
      </c>
      <c r="SV16" s="59">
        <f t="shared" si="275"/>
        <v>1</v>
      </c>
      <c r="SW16" s="18">
        <f t="shared" si="276"/>
        <v>8</v>
      </c>
      <c r="SX16" s="22">
        <f t="shared" si="277"/>
        <v>4</v>
      </c>
      <c r="SY16" s="26">
        <f t="shared" si="278"/>
        <v>0.5</v>
      </c>
      <c r="SZ16" s="30">
        <v>6</v>
      </c>
      <c r="TA16" s="31">
        <v>4</v>
      </c>
      <c r="TB16" s="26">
        <f t="shared" si="279"/>
        <v>0.66666666666666663</v>
      </c>
      <c r="TC16" s="31">
        <v>2</v>
      </c>
      <c r="TD16" s="31"/>
      <c r="TE16" s="59">
        <f t="shared" si="280"/>
        <v>0</v>
      </c>
      <c r="TF16" s="18">
        <f t="shared" si="281"/>
        <v>8</v>
      </c>
      <c r="TG16" s="22">
        <f t="shared" si="282"/>
        <v>3</v>
      </c>
      <c r="TH16" s="26">
        <f t="shared" si="283"/>
        <v>0.375</v>
      </c>
      <c r="TI16" s="30">
        <v>6</v>
      </c>
      <c r="TJ16" s="31">
        <v>1</v>
      </c>
      <c r="TK16" s="26">
        <f t="shared" si="284"/>
        <v>0.16666666666666666</v>
      </c>
      <c r="TL16" s="31">
        <v>2</v>
      </c>
      <c r="TM16" s="31">
        <v>2</v>
      </c>
      <c r="TN16" s="26">
        <f t="shared" si="285"/>
        <v>1</v>
      </c>
      <c r="TO16" s="18">
        <f t="shared" si="286"/>
        <v>14</v>
      </c>
      <c r="TP16" s="22">
        <f t="shared" si="287"/>
        <v>12</v>
      </c>
      <c r="TQ16" s="26">
        <f t="shared" si="288"/>
        <v>0.8571428571428571</v>
      </c>
      <c r="TR16" s="30">
        <v>6</v>
      </c>
      <c r="TS16" s="31">
        <v>5</v>
      </c>
      <c r="TT16" s="26">
        <f t="shared" si="289"/>
        <v>0.83333333333333337</v>
      </c>
      <c r="TU16" s="31">
        <v>8</v>
      </c>
      <c r="TV16" s="31">
        <v>7</v>
      </c>
      <c r="TW16" s="26">
        <f t="shared" si="290"/>
        <v>0.875</v>
      </c>
      <c r="TX16" s="18">
        <f t="shared" si="291"/>
        <v>13</v>
      </c>
      <c r="TY16" s="22">
        <f t="shared" si="292"/>
        <v>12</v>
      </c>
      <c r="TZ16" s="26">
        <f t="shared" si="293"/>
        <v>0.92307692307692313</v>
      </c>
      <c r="UA16" s="30">
        <v>5</v>
      </c>
      <c r="UB16" s="31">
        <v>4</v>
      </c>
      <c r="UC16" s="26">
        <f t="shared" si="294"/>
        <v>0.8</v>
      </c>
      <c r="UD16" s="31">
        <v>8</v>
      </c>
      <c r="UE16" s="31">
        <v>8</v>
      </c>
      <c r="UF16" s="26">
        <f t="shared" si="295"/>
        <v>1</v>
      </c>
      <c r="UG16" s="18">
        <f t="shared" si="296"/>
        <v>15</v>
      </c>
      <c r="UH16" s="22">
        <f t="shared" si="297"/>
        <v>14</v>
      </c>
      <c r="UI16" s="26">
        <f t="shared" si="298"/>
        <v>0.93333333333333335</v>
      </c>
      <c r="UJ16" s="30">
        <v>7</v>
      </c>
      <c r="UK16" s="31">
        <v>6</v>
      </c>
      <c r="UL16" s="26">
        <f t="shared" si="299"/>
        <v>0.8571428571428571</v>
      </c>
      <c r="UM16" s="31">
        <v>8</v>
      </c>
      <c r="UN16" s="31">
        <v>8</v>
      </c>
      <c r="UO16" s="26">
        <f t="shared" si="300"/>
        <v>1</v>
      </c>
      <c r="UP16" s="18">
        <f t="shared" si="301"/>
        <v>15</v>
      </c>
      <c r="UQ16" s="22">
        <f t="shared" si="302"/>
        <v>11</v>
      </c>
      <c r="UR16" s="26">
        <f t="shared" si="303"/>
        <v>0.73333333333333328</v>
      </c>
      <c r="US16" s="30">
        <v>7</v>
      </c>
      <c r="UT16" s="31">
        <v>7</v>
      </c>
      <c r="UU16" s="26">
        <f t="shared" si="304"/>
        <v>1</v>
      </c>
      <c r="UV16" s="31">
        <v>8</v>
      </c>
      <c r="UW16" s="31">
        <v>4</v>
      </c>
      <c r="UX16" s="26">
        <f t="shared" si="305"/>
        <v>0.5</v>
      </c>
      <c r="UY16" s="18">
        <f t="shared" si="306"/>
        <v>13</v>
      </c>
      <c r="UZ16" s="22">
        <f t="shared" si="307"/>
        <v>11</v>
      </c>
      <c r="VA16" s="26">
        <f t="shared" si="308"/>
        <v>0.84615384615384615</v>
      </c>
      <c r="VB16" s="30">
        <v>7</v>
      </c>
      <c r="VC16" s="31">
        <v>6</v>
      </c>
      <c r="VD16" s="26">
        <f t="shared" si="309"/>
        <v>0.8571428571428571</v>
      </c>
      <c r="VE16" s="31">
        <v>6</v>
      </c>
      <c r="VF16" s="31">
        <v>5</v>
      </c>
      <c r="VG16" s="26">
        <f t="shared" si="310"/>
        <v>0.83333333333333337</v>
      </c>
      <c r="VH16" s="18">
        <f t="shared" si="311"/>
        <v>12</v>
      </c>
      <c r="VI16" s="22">
        <f t="shared" si="312"/>
        <v>11</v>
      </c>
      <c r="VJ16" s="26">
        <f t="shared" si="313"/>
        <v>0.91666666666666663</v>
      </c>
      <c r="VK16" s="30">
        <v>7</v>
      </c>
      <c r="VL16" s="31">
        <v>6</v>
      </c>
      <c r="VM16" s="26">
        <f t="shared" si="314"/>
        <v>0.8571428571428571</v>
      </c>
      <c r="VN16" s="31">
        <v>5</v>
      </c>
      <c r="VO16" s="31">
        <v>5</v>
      </c>
      <c r="VP16" s="59">
        <f t="shared" si="315"/>
        <v>1</v>
      </c>
      <c r="VQ16" s="18">
        <f t="shared" si="316"/>
        <v>11</v>
      </c>
      <c r="VR16" s="22">
        <f t="shared" si="317"/>
        <v>5</v>
      </c>
      <c r="VS16" s="26">
        <f t="shared" si="318"/>
        <v>0.45454545454545453</v>
      </c>
      <c r="VT16" s="31">
        <v>5</v>
      </c>
      <c r="VU16" s="31">
        <v>5</v>
      </c>
      <c r="VV16" s="26">
        <f t="shared" si="319"/>
        <v>1</v>
      </c>
      <c r="VW16" s="31">
        <v>6</v>
      </c>
      <c r="VX16" s="31"/>
      <c r="VY16" s="59">
        <f t="shared" si="320"/>
        <v>0</v>
      </c>
      <c r="VZ16" s="18">
        <f t="shared" si="321"/>
        <v>15</v>
      </c>
      <c r="WA16" s="22">
        <f t="shared" si="322"/>
        <v>13</v>
      </c>
      <c r="WB16" s="26">
        <f t="shared" si="323"/>
        <v>0.8666666666666667</v>
      </c>
      <c r="WC16" s="31">
        <v>7</v>
      </c>
      <c r="WD16" s="31">
        <v>7</v>
      </c>
      <c r="WE16" s="26">
        <f t="shared" si="324"/>
        <v>1</v>
      </c>
      <c r="WF16" s="31">
        <v>8</v>
      </c>
      <c r="WG16" s="31">
        <v>6</v>
      </c>
      <c r="WH16" s="59">
        <f t="shared" si="325"/>
        <v>0.75</v>
      </c>
      <c r="WI16" s="18">
        <f t="shared" si="326"/>
        <v>16</v>
      </c>
      <c r="WJ16" s="22">
        <f t="shared" si="327"/>
        <v>15</v>
      </c>
      <c r="WK16" s="26">
        <f t="shared" si="328"/>
        <v>0.9375</v>
      </c>
      <c r="WL16" s="31">
        <v>8</v>
      </c>
      <c r="WM16" s="31">
        <v>8</v>
      </c>
      <c r="WN16" s="26">
        <f t="shared" si="329"/>
        <v>1</v>
      </c>
      <c r="WO16" s="31">
        <v>8</v>
      </c>
      <c r="WP16" s="31">
        <v>7</v>
      </c>
      <c r="WQ16" s="59">
        <f t="shared" si="330"/>
        <v>0.875</v>
      </c>
      <c r="WR16" s="18">
        <f t="shared" si="331"/>
        <v>15</v>
      </c>
      <c r="WS16" s="22">
        <f t="shared" si="332"/>
        <v>15</v>
      </c>
      <c r="WT16" s="26">
        <f t="shared" si="333"/>
        <v>1</v>
      </c>
      <c r="WU16" s="31">
        <v>8</v>
      </c>
      <c r="WV16" s="31">
        <v>8</v>
      </c>
      <c r="WW16" s="26">
        <f t="shared" si="334"/>
        <v>1</v>
      </c>
      <c r="WX16" s="31">
        <v>7</v>
      </c>
      <c r="WY16" s="31">
        <v>7</v>
      </c>
      <c r="WZ16" s="26">
        <f t="shared" si="335"/>
        <v>1</v>
      </c>
      <c r="XA16" s="18">
        <f t="shared" si="336"/>
        <v>15</v>
      </c>
      <c r="XB16" s="22">
        <f t="shared" si="337"/>
        <v>14</v>
      </c>
      <c r="XC16" s="26">
        <f t="shared" si="338"/>
        <v>0.93333333333333335</v>
      </c>
      <c r="XD16" s="31">
        <v>8</v>
      </c>
      <c r="XE16" s="31">
        <v>7</v>
      </c>
      <c r="XF16" s="26">
        <f t="shared" si="339"/>
        <v>0.875</v>
      </c>
      <c r="XG16" s="31">
        <v>7</v>
      </c>
      <c r="XH16" s="31">
        <v>7</v>
      </c>
      <c r="XI16" s="26">
        <f t="shared" si="340"/>
        <v>1</v>
      </c>
      <c r="XJ16" s="18">
        <f t="shared" si="341"/>
        <v>14</v>
      </c>
      <c r="XK16" s="22">
        <f t="shared" si="342"/>
        <v>12</v>
      </c>
      <c r="XL16" s="26">
        <f t="shared" si="343"/>
        <v>0.8571428571428571</v>
      </c>
      <c r="XM16" s="31">
        <v>7</v>
      </c>
      <c r="XN16" s="31">
        <v>6</v>
      </c>
      <c r="XO16" s="26">
        <f t="shared" si="344"/>
        <v>0.8571428571428571</v>
      </c>
      <c r="XP16" s="31">
        <v>7</v>
      </c>
      <c r="XQ16" s="31">
        <v>6</v>
      </c>
      <c r="XR16" s="59">
        <f t="shared" si="345"/>
        <v>0.8571428571428571</v>
      </c>
      <c r="XS16" s="18">
        <f t="shared" si="346"/>
        <v>14</v>
      </c>
      <c r="XT16" s="22">
        <f t="shared" si="347"/>
        <v>13</v>
      </c>
      <c r="XU16" s="26">
        <f t="shared" si="348"/>
        <v>0.9285714285714286</v>
      </c>
      <c r="XV16" s="31">
        <v>7</v>
      </c>
      <c r="XW16" s="31">
        <v>7</v>
      </c>
      <c r="XX16" s="26">
        <f t="shared" si="349"/>
        <v>1</v>
      </c>
      <c r="XY16" s="31">
        <v>7</v>
      </c>
      <c r="XZ16" s="31">
        <v>6</v>
      </c>
      <c r="YA16" s="59">
        <f t="shared" si="350"/>
        <v>0.8571428571428571</v>
      </c>
      <c r="YB16" s="18">
        <f t="shared" si="351"/>
        <v>14</v>
      </c>
      <c r="YC16" s="22">
        <f t="shared" si="352"/>
        <v>14</v>
      </c>
      <c r="YD16" s="26">
        <f t="shared" si="353"/>
        <v>1</v>
      </c>
      <c r="YE16" s="31">
        <v>7</v>
      </c>
      <c r="YF16" s="31">
        <v>7</v>
      </c>
      <c r="YG16" s="26">
        <f t="shared" si="354"/>
        <v>1</v>
      </c>
      <c r="YH16" s="31">
        <v>7</v>
      </c>
      <c r="YI16" s="31">
        <v>7</v>
      </c>
      <c r="YJ16" s="59">
        <f t="shared" si="355"/>
        <v>1</v>
      </c>
      <c r="YK16" s="18">
        <f t="shared" si="356"/>
        <v>13</v>
      </c>
      <c r="YL16" s="22">
        <f t="shared" si="357"/>
        <v>13</v>
      </c>
      <c r="YM16" s="26">
        <f t="shared" si="358"/>
        <v>1</v>
      </c>
      <c r="YN16" s="31">
        <v>7</v>
      </c>
      <c r="YO16" s="31">
        <v>7</v>
      </c>
      <c r="YP16" s="97">
        <f t="shared" si="359"/>
        <v>1</v>
      </c>
      <c r="YQ16" s="30">
        <v>6</v>
      </c>
      <c r="YR16" s="31">
        <v>6</v>
      </c>
      <c r="YS16" s="26">
        <f t="shared" si="360"/>
        <v>1</v>
      </c>
      <c r="YT16" s="18">
        <f t="shared" si="361"/>
        <v>13</v>
      </c>
      <c r="YU16" s="22">
        <f t="shared" si="362"/>
        <v>11</v>
      </c>
      <c r="YV16" s="26">
        <f t="shared" si="363"/>
        <v>0.84615384615384615</v>
      </c>
      <c r="YW16" s="31">
        <v>7</v>
      </c>
      <c r="YX16" s="31">
        <v>5</v>
      </c>
      <c r="YY16" s="26">
        <f t="shared" si="364"/>
        <v>0.7142857142857143</v>
      </c>
      <c r="YZ16" s="31">
        <v>6</v>
      </c>
      <c r="ZA16" s="31">
        <v>6</v>
      </c>
      <c r="ZB16" s="26">
        <f t="shared" si="365"/>
        <v>1</v>
      </c>
      <c r="ZC16" s="18">
        <f t="shared" si="366"/>
        <v>13</v>
      </c>
      <c r="ZD16" s="22">
        <f t="shared" si="367"/>
        <v>13</v>
      </c>
      <c r="ZE16" s="26">
        <f t="shared" si="368"/>
        <v>1</v>
      </c>
      <c r="ZF16" s="31">
        <v>7</v>
      </c>
      <c r="ZG16" s="31">
        <v>7</v>
      </c>
      <c r="ZH16" s="97">
        <f t="shared" si="369"/>
        <v>1</v>
      </c>
      <c r="ZI16" s="30">
        <v>6</v>
      </c>
      <c r="ZJ16" s="31">
        <v>6</v>
      </c>
      <c r="ZK16" s="59">
        <f t="shared" si="370"/>
        <v>1</v>
      </c>
      <c r="ZL16" s="18">
        <f t="shared" si="371"/>
        <v>13</v>
      </c>
      <c r="ZM16" s="22">
        <f t="shared" si="372"/>
        <v>10</v>
      </c>
      <c r="ZN16" s="26">
        <f t="shared" si="373"/>
        <v>0.76923076923076927</v>
      </c>
      <c r="ZO16" s="31">
        <v>7</v>
      </c>
      <c r="ZP16" s="31">
        <v>4</v>
      </c>
      <c r="ZQ16" s="26">
        <f t="shared" si="374"/>
        <v>0.5714285714285714</v>
      </c>
      <c r="ZR16" s="31">
        <v>6</v>
      </c>
      <c r="ZS16" s="31">
        <v>6</v>
      </c>
      <c r="ZT16" s="59">
        <f t="shared" si="375"/>
        <v>1</v>
      </c>
      <c r="ZU16" s="18">
        <f t="shared" si="376"/>
        <v>13</v>
      </c>
      <c r="ZV16" s="22">
        <f t="shared" si="377"/>
        <v>12</v>
      </c>
      <c r="ZW16" s="26">
        <f t="shared" si="378"/>
        <v>0.92307692307692313</v>
      </c>
      <c r="ZX16" s="31">
        <v>7</v>
      </c>
      <c r="ZY16" s="31">
        <v>6</v>
      </c>
      <c r="ZZ16" s="26">
        <f t="shared" si="379"/>
        <v>0.8571428571428571</v>
      </c>
      <c r="AAA16" s="31">
        <v>6</v>
      </c>
      <c r="AAB16" s="31">
        <v>6</v>
      </c>
      <c r="AAC16" s="59">
        <f t="shared" si="380"/>
        <v>1</v>
      </c>
      <c r="AAD16" s="18">
        <f t="shared" si="381"/>
        <v>13</v>
      </c>
      <c r="AAE16" s="22">
        <f t="shared" si="382"/>
        <v>6</v>
      </c>
      <c r="AAF16" s="26">
        <f t="shared" si="383"/>
        <v>0.46153846153846156</v>
      </c>
      <c r="AAG16" s="31">
        <v>7</v>
      </c>
      <c r="AAH16" s="31">
        <v>6</v>
      </c>
      <c r="AAI16" s="26">
        <f t="shared" si="384"/>
        <v>0.8571428571428571</v>
      </c>
      <c r="AAJ16" s="31">
        <v>6</v>
      </c>
      <c r="AAK16" s="31"/>
      <c r="AAL16" s="59">
        <f t="shared" si="385"/>
        <v>0</v>
      </c>
      <c r="AAM16" s="18">
        <f t="shared" si="386"/>
        <v>12</v>
      </c>
      <c r="AAN16" s="22">
        <f t="shared" si="387"/>
        <v>12</v>
      </c>
      <c r="AAO16" s="26">
        <f t="shared" si="388"/>
        <v>1</v>
      </c>
      <c r="AAP16" s="31">
        <v>6</v>
      </c>
      <c r="AAQ16" s="31">
        <v>6</v>
      </c>
      <c r="AAR16" s="26">
        <f t="shared" si="389"/>
        <v>1</v>
      </c>
      <c r="AAS16" s="31">
        <v>6</v>
      </c>
      <c r="AAT16" s="31">
        <v>6</v>
      </c>
      <c r="AAU16" s="59">
        <f t="shared" si="390"/>
        <v>1</v>
      </c>
      <c r="AAV16" s="18">
        <f t="shared" si="391"/>
        <v>12</v>
      </c>
      <c r="AAW16" s="22">
        <f t="shared" si="392"/>
        <v>10</v>
      </c>
      <c r="AAX16" s="26">
        <f t="shared" si="393"/>
        <v>0.83333333333333337</v>
      </c>
      <c r="AAY16" s="31">
        <v>6</v>
      </c>
      <c r="AAZ16" s="31">
        <v>6</v>
      </c>
      <c r="ABA16" s="26">
        <f t="shared" si="394"/>
        <v>1</v>
      </c>
      <c r="ABB16" s="31">
        <v>6</v>
      </c>
      <c r="ABC16" s="31">
        <v>4</v>
      </c>
      <c r="ABD16" s="26">
        <f t="shared" si="395"/>
        <v>0.66666666666666663</v>
      </c>
      <c r="ABE16" s="18">
        <f t="shared" si="396"/>
        <v>11</v>
      </c>
      <c r="ABF16" s="22">
        <f t="shared" si="397"/>
        <v>10</v>
      </c>
      <c r="ABG16" s="26">
        <f t="shared" si="398"/>
        <v>0.90909090909090906</v>
      </c>
      <c r="ABH16" s="31">
        <v>6</v>
      </c>
      <c r="ABI16" s="31">
        <v>6</v>
      </c>
      <c r="ABJ16" s="26">
        <f t="shared" si="399"/>
        <v>1</v>
      </c>
      <c r="ABK16" s="31">
        <v>5</v>
      </c>
      <c r="ABL16" s="31">
        <v>4</v>
      </c>
      <c r="ABM16" s="26">
        <f t="shared" si="400"/>
        <v>0.8</v>
      </c>
      <c r="ABN16" s="18">
        <f t="shared" si="401"/>
        <v>12</v>
      </c>
      <c r="ABO16" s="22">
        <f t="shared" si="402"/>
        <v>6</v>
      </c>
      <c r="ABP16" s="26">
        <f t="shared" si="403"/>
        <v>0.5</v>
      </c>
      <c r="ABQ16" s="31">
        <v>6</v>
      </c>
      <c r="ABR16" s="31">
        <v>6</v>
      </c>
      <c r="ABS16" s="26">
        <f t="shared" si="404"/>
        <v>1</v>
      </c>
      <c r="ABT16" s="31">
        <v>6</v>
      </c>
      <c r="ABU16" s="31"/>
      <c r="ABV16" s="59">
        <f t="shared" si="405"/>
        <v>0</v>
      </c>
      <c r="ABW16" s="18">
        <f t="shared" si="406"/>
        <v>11</v>
      </c>
      <c r="ABX16" s="22">
        <f t="shared" si="407"/>
        <v>11</v>
      </c>
      <c r="ABY16" s="26">
        <f t="shared" si="408"/>
        <v>1</v>
      </c>
      <c r="ABZ16" s="31">
        <v>6</v>
      </c>
      <c r="ACA16" s="31">
        <v>6</v>
      </c>
      <c r="ACB16" s="26">
        <f t="shared" si="409"/>
        <v>1</v>
      </c>
      <c r="ACC16" s="31">
        <v>5</v>
      </c>
      <c r="ACD16" s="31">
        <v>5</v>
      </c>
      <c r="ACE16" s="59">
        <f t="shared" si="410"/>
        <v>1</v>
      </c>
      <c r="ACF16" s="18">
        <f t="shared" si="411"/>
        <v>11</v>
      </c>
      <c r="ACG16" s="22">
        <f t="shared" si="412"/>
        <v>10</v>
      </c>
      <c r="ACH16" s="26">
        <f t="shared" si="413"/>
        <v>0.90909090909090906</v>
      </c>
      <c r="ACI16" s="31">
        <v>6</v>
      </c>
      <c r="ACJ16" s="31">
        <v>6</v>
      </c>
      <c r="ACK16" s="26">
        <f t="shared" si="414"/>
        <v>1</v>
      </c>
      <c r="ACL16" s="31">
        <v>5</v>
      </c>
      <c r="ACM16" s="31">
        <v>4</v>
      </c>
      <c r="ACN16" s="59">
        <f t="shared" si="415"/>
        <v>0.8</v>
      </c>
      <c r="ACO16" s="18">
        <f t="shared" si="416"/>
        <v>11</v>
      </c>
      <c r="ACP16" s="22">
        <f t="shared" si="417"/>
        <v>10</v>
      </c>
      <c r="ACQ16" s="26">
        <f t="shared" si="418"/>
        <v>0.90909090909090906</v>
      </c>
      <c r="ACR16" s="31">
        <v>6</v>
      </c>
      <c r="ACS16" s="31">
        <v>6</v>
      </c>
      <c r="ACT16" s="26">
        <f t="shared" si="419"/>
        <v>1</v>
      </c>
      <c r="ACU16" s="31">
        <v>5</v>
      </c>
      <c r="ACV16" s="31">
        <v>4</v>
      </c>
      <c r="ACW16" s="59">
        <f t="shared" si="420"/>
        <v>0.8</v>
      </c>
      <c r="ACX16" s="18">
        <f t="shared" si="421"/>
        <v>11</v>
      </c>
      <c r="ACY16" s="22">
        <f t="shared" si="422"/>
        <v>11</v>
      </c>
      <c r="ACZ16" s="26">
        <f t="shared" si="423"/>
        <v>1</v>
      </c>
      <c r="ADA16" s="31">
        <v>6</v>
      </c>
      <c r="ADB16" s="31">
        <v>6</v>
      </c>
      <c r="ADC16" s="26">
        <f t="shared" si="424"/>
        <v>1</v>
      </c>
      <c r="ADD16" s="31">
        <v>5</v>
      </c>
      <c r="ADE16" s="31">
        <v>5</v>
      </c>
      <c r="ADF16" s="59">
        <f t="shared" si="425"/>
        <v>1</v>
      </c>
      <c r="ADG16" s="18">
        <f t="shared" si="426"/>
        <v>11</v>
      </c>
      <c r="ADH16" s="22">
        <f t="shared" si="427"/>
        <v>10</v>
      </c>
      <c r="ADI16" s="26">
        <f t="shared" si="428"/>
        <v>0.90909090909090906</v>
      </c>
      <c r="ADJ16" s="31">
        <v>6</v>
      </c>
      <c r="ADK16" s="31">
        <v>6</v>
      </c>
      <c r="ADL16" s="26">
        <f t="shared" si="429"/>
        <v>1</v>
      </c>
      <c r="ADM16" s="31">
        <v>5</v>
      </c>
      <c r="ADN16" s="31">
        <v>4</v>
      </c>
      <c r="ADO16" s="59">
        <f t="shared" si="430"/>
        <v>0.8</v>
      </c>
      <c r="ADP16" s="18">
        <f t="shared" si="431"/>
        <v>11</v>
      </c>
      <c r="ADQ16" s="22">
        <f t="shared" si="432"/>
        <v>11</v>
      </c>
      <c r="ADR16" s="26">
        <f t="shared" si="433"/>
        <v>1</v>
      </c>
      <c r="ADS16" s="31">
        <v>6</v>
      </c>
      <c r="ADT16" s="31">
        <v>6</v>
      </c>
      <c r="ADU16" s="26">
        <f t="shared" si="434"/>
        <v>1</v>
      </c>
      <c r="ADV16" s="31">
        <v>5</v>
      </c>
      <c r="ADW16" s="31">
        <v>5</v>
      </c>
      <c r="ADX16" s="59">
        <f t="shared" si="435"/>
        <v>1</v>
      </c>
      <c r="ADY16" s="18">
        <f t="shared" si="436"/>
        <v>11</v>
      </c>
      <c r="ADZ16" s="22">
        <f t="shared" si="437"/>
        <v>9</v>
      </c>
      <c r="AEA16" s="26">
        <f t="shared" si="438"/>
        <v>0.81818181818181823</v>
      </c>
      <c r="AEB16" s="31">
        <v>6</v>
      </c>
      <c r="AEC16" s="31">
        <v>6</v>
      </c>
      <c r="AED16" s="26">
        <f t="shared" si="439"/>
        <v>1</v>
      </c>
      <c r="AEE16" s="31">
        <v>5</v>
      </c>
      <c r="AEF16" s="31">
        <v>3</v>
      </c>
      <c r="AEG16" s="59">
        <f t="shared" si="440"/>
        <v>0.6</v>
      </c>
      <c r="AEH16" s="18">
        <f t="shared" si="441"/>
        <v>11</v>
      </c>
      <c r="AEI16" s="22">
        <f t="shared" si="442"/>
        <v>10</v>
      </c>
      <c r="AEJ16" s="26">
        <f t="shared" si="443"/>
        <v>0.90909090909090906</v>
      </c>
      <c r="AEK16" s="31">
        <v>6</v>
      </c>
      <c r="AEL16" s="31">
        <v>6</v>
      </c>
      <c r="AEM16" s="26">
        <f t="shared" si="444"/>
        <v>1</v>
      </c>
      <c r="AEN16" s="31">
        <v>5</v>
      </c>
      <c r="AEO16" s="31">
        <v>4</v>
      </c>
      <c r="AEP16" s="59">
        <f t="shared" si="445"/>
        <v>0.8</v>
      </c>
      <c r="AEQ16" s="18">
        <f t="shared" si="446"/>
        <v>17</v>
      </c>
      <c r="AER16" s="22">
        <f t="shared" si="447"/>
        <v>11</v>
      </c>
      <c r="AES16" s="26">
        <f t="shared" si="448"/>
        <v>0.6470588235294118</v>
      </c>
      <c r="AET16" s="31">
        <v>8</v>
      </c>
      <c r="AEU16" s="31">
        <v>5</v>
      </c>
      <c r="AEV16" s="26">
        <f t="shared" si="449"/>
        <v>0.625</v>
      </c>
      <c r="AEW16" s="31">
        <v>9</v>
      </c>
      <c r="AEX16" s="31">
        <v>6</v>
      </c>
      <c r="AEY16" s="26">
        <f t="shared" si="450"/>
        <v>0.66666666666666663</v>
      </c>
      <c r="AEZ16" s="18">
        <f t="shared" si="451"/>
        <v>17</v>
      </c>
      <c r="AFA16" s="22">
        <f t="shared" si="452"/>
        <v>16</v>
      </c>
      <c r="AFB16" s="26">
        <f t="shared" si="453"/>
        <v>0.94117647058823528</v>
      </c>
      <c r="AFC16" s="31">
        <v>9</v>
      </c>
      <c r="AFD16" s="31">
        <v>8</v>
      </c>
      <c r="AFE16" s="26">
        <f t="shared" si="454"/>
        <v>0.88888888888888884</v>
      </c>
      <c r="AFF16" s="31">
        <v>8</v>
      </c>
      <c r="AFG16" s="31">
        <v>8</v>
      </c>
      <c r="AFH16" s="59">
        <f t="shared" si="455"/>
        <v>1</v>
      </c>
      <c r="AFI16" s="18">
        <f t="shared" si="456"/>
        <v>18</v>
      </c>
      <c r="AFJ16" s="22">
        <f t="shared" si="457"/>
        <v>9</v>
      </c>
      <c r="AFK16" s="26">
        <f t="shared" si="458"/>
        <v>0.5</v>
      </c>
      <c r="AFL16" s="31">
        <v>9</v>
      </c>
      <c r="AFM16" s="31">
        <v>9</v>
      </c>
      <c r="AFN16" s="26">
        <f t="shared" si="459"/>
        <v>1</v>
      </c>
      <c r="AFO16" s="31">
        <v>9</v>
      </c>
      <c r="AFP16" s="31"/>
      <c r="AFQ16" s="59">
        <f t="shared" si="460"/>
        <v>0</v>
      </c>
      <c r="AFR16" s="18">
        <f t="shared" si="461"/>
        <v>17</v>
      </c>
      <c r="AFS16" s="22">
        <f t="shared" si="462"/>
        <v>17</v>
      </c>
      <c r="AFT16" s="26">
        <f t="shared" si="463"/>
        <v>1</v>
      </c>
      <c r="AFU16" s="31">
        <v>9</v>
      </c>
      <c r="AFV16" s="31">
        <v>9</v>
      </c>
      <c r="AFW16" s="26">
        <f t="shared" si="464"/>
        <v>1</v>
      </c>
      <c r="AFX16" s="31">
        <v>8</v>
      </c>
      <c r="AFY16" s="31">
        <v>8</v>
      </c>
      <c r="AFZ16" s="59">
        <f t="shared" si="465"/>
        <v>1</v>
      </c>
      <c r="AGA16" s="18">
        <f t="shared" si="466"/>
        <v>15</v>
      </c>
      <c r="AGB16" s="22">
        <f t="shared" si="467"/>
        <v>13</v>
      </c>
      <c r="AGC16" s="26">
        <f t="shared" si="468"/>
        <v>0.8666666666666667</v>
      </c>
      <c r="AGD16" s="31">
        <v>7</v>
      </c>
      <c r="AGE16" s="31">
        <v>6</v>
      </c>
      <c r="AGF16" s="26">
        <f t="shared" si="469"/>
        <v>0.8571428571428571</v>
      </c>
      <c r="AGG16" s="31">
        <v>8</v>
      </c>
      <c r="AGH16" s="31">
        <v>7</v>
      </c>
      <c r="AGI16" s="59">
        <f t="shared" si="470"/>
        <v>0.875</v>
      </c>
      <c r="AGJ16" s="18">
        <f t="shared" si="471"/>
        <v>15</v>
      </c>
      <c r="AGK16" s="22">
        <f t="shared" si="472"/>
        <v>13</v>
      </c>
      <c r="AGL16" s="26">
        <f t="shared" si="473"/>
        <v>0.8666666666666667</v>
      </c>
      <c r="AGM16" s="31">
        <v>7</v>
      </c>
      <c r="AGN16" s="31">
        <v>5</v>
      </c>
      <c r="AGO16" s="26">
        <f t="shared" si="474"/>
        <v>0.7142857142857143</v>
      </c>
      <c r="AGP16" s="31">
        <v>8</v>
      </c>
      <c r="AGQ16" s="31">
        <v>8</v>
      </c>
      <c r="AGR16" s="59">
        <f t="shared" si="475"/>
        <v>1</v>
      </c>
      <c r="AGS16" s="18">
        <f t="shared" si="476"/>
        <v>15</v>
      </c>
      <c r="AGT16" s="22">
        <f t="shared" si="477"/>
        <v>12</v>
      </c>
      <c r="AGU16" s="26">
        <f t="shared" si="478"/>
        <v>0.8</v>
      </c>
      <c r="AGV16" s="31">
        <v>7</v>
      </c>
      <c r="AGW16" s="31">
        <v>5</v>
      </c>
      <c r="AGX16" s="26">
        <f t="shared" si="479"/>
        <v>0.7142857142857143</v>
      </c>
      <c r="AGY16" s="31">
        <v>8</v>
      </c>
      <c r="AGZ16" s="31">
        <v>7</v>
      </c>
      <c r="AHA16" s="59">
        <f t="shared" si="480"/>
        <v>0.875</v>
      </c>
      <c r="AHB16" s="18">
        <f t="shared" si="481"/>
        <v>18</v>
      </c>
      <c r="AHC16" s="22">
        <f t="shared" si="482"/>
        <v>17</v>
      </c>
      <c r="AHD16" s="26">
        <f t="shared" si="483"/>
        <v>0.94444444444444442</v>
      </c>
      <c r="AHE16" s="31">
        <v>7</v>
      </c>
      <c r="AHF16" s="31">
        <v>7</v>
      </c>
      <c r="AHG16" s="26">
        <f t="shared" si="484"/>
        <v>1</v>
      </c>
      <c r="AHH16" s="31">
        <v>11</v>
      </c>
      <c r="AHI16" s="31">
        <v>10</v>
      </c>
      <c r="AHJ16" s="59">
        <f t="shared" si="485"/>
        <v>0.90909090909090906</v>
      </c>
      <c r="AHK16" s="18">
        <f t="shared" si="486"/>
        <v>18</v>
      </c>
      <c r="AHL16" s="22">
        <f t="shared" si="487"/>
        <v>16</v>
      </c>
      <c r="AHM16" s="26">
        <f t="shared" si="488"/>
        <v>0.88888888888888884</v>
      </c>
      <c r="AHN16" s="31">
        <v>7</v>
      </c>
      <c r="AHO16" s="31">
        <v>5</v>
      </c>
      <c r="AHP16" s="26">
        <f t="shared" si="489"/>
        <v>0.7142857142857143</v>
      </c>
      <c r="AHQ16" s="31">
        <v>11</v>
      </c>
      <c r="AHR16" s="31">
        <v>11</v>
      </c>
      <c r="AHS16" s="59">
        <f t="shared" si="490"/>
        <v>1</v>
      </c>
      <c r="AHT16" s="18">
        <f t="shared" si="491"/>
        <v>16</v>
      </c>
      <c r="AHU16" s="22">
        <f t="shared" si="492"/>
        <v>15</v>
      </c>
      <c r="AHV16" s="26">
        <f t="shared" si="493"/>
        <v>0.9375</v>
      </c>
      <c r="AHW16" s="31">
        <v>5</v>
      </c>
      <c r="AHX16" s="31">
        <v>4</v>
      </c>
      <c r="AHY16" s="26">
        <f t="shared" si="494"/>
        <v>0.8</v>
      </c>
      <c r="AHZ16" s="31">
        <v>11</v>
      </c>
      <c r="AIA16" s="31">
        <v>11</v>
      </c>
      <c r="AIB16" s="59">
        <f t="shared" si="495"/>
        <v>1</v>
      </c>
      <c r="AIC16" s="18">
        <f t="shared" si="496"/>
        <v>16</v>
      </c>
      <c r="AID16" s="22">
        <f t="shared" si="497"/>
        <v>15</v>
      </c>
      <c r="AIE16" s="26">
        <f t="shared" si="498"/>
        <v>0.9375</v>
      </c>
      <c r="AIF16" s="31">
        <v>5</v>
      </c>
      <c r="AIG16" s="31">
        <v>5</v>
      </c>
      <c r="AIH16" s="26">
        <f t="shared" si="499"/>
        <v>1</v>
      </c>
      <c r="AII16" s="31">
        <v>11</v>
      </c>
      <c r="AIJ16" s="31">
        <v>10</v>
      </c>
      <c r="AIK16" s="59">
        <f t="shared" si="500"/>
        <v>0.90909090909090906</v>
      </c>
      <c r="AIL16" s="18">
        <f t="shared" si="501"/>
        <v>27</v>
      </c>
      <c r="AIM16" s="22">
        <f t="shared" si="502"/>
        <v>23</v>
      </c>
      <c r="AIN16" s="26">
        <f t="shared" si="503"/>
        <v>0.85185185185185186</v>
      </c>
      <c r="AIO16" s="31">
        <v>5</v>
      </c>
      <c r="AIP16" s="31">
        <v>3</v>
      </c>
      <c r="AIQ16" s="26">
        <f t="shared" si="504"/>
        <v>0.6</v>
      </c>
      <c r="AIR16" s="31">
        <v>22</v>
      </c>
      <c r="AIS16" s="31">
        <v>20</v>
      </c>
      <c r="AIT16" s="59">
        <f t="shared" si="505"/>
        <v>0.90909090909090906</v>
      </c>
      <c r="AIU16" s="18">
        <f t="shared" si="506"/>
        <v>16</v>
      </c>
      <c r="AIV16" s="22">
        <f t="shared" si="507"/>
        <v>15</v>
      </c>
      <c r="AIW16" s="26">
        <f t="shared" si="508"/>
        <v>0.9375</v>
      </c>
      <c r="AIX16" s="31">
        <v>5</v>
      </c>
      <c r="AIY16" s="31">
        <v>5</v>
      </c>
      <c r="AIZ16" s="26">
        <f t="shared" si="509"/>
        <v>1</v>
      </c>
      <c r="AJA16" s="31">
        <v>11</v>
      </c>
      <c r="AJB16" s="31">
        <v>10</v>
      </c>
      <c r="AJC16" s="26">
        <f t="shared" si="510"/>
        <v>0.90909090909090906</v>
      </c>
      <c r="AJD16" s="18">
        <f t="shared" si="511"/>
        <v>16</v>
      </c>
      <c r="AJE16" s="22">
        <f t="shared" si="512"/>
        <v>14</v>
      </c>
      <c r="AJF16" s="26">
        <f t="shared" si="513"/>
        <v>0.875</v>
      </c>
      <c r="AJG16" s="31">
        <v>11</v>
      </c>
      <c r="AJH16" s="31">
        <v>9</v>
      </c>
      <c r="AJI16" s="26">
        <f t="shared" si="514"/>
        <v>0.81818181818181823</v>
      </c>
      <c r="AJJ16" s="31">
        <v>5</v>
      </c>
      <c r="AJK16" s="31">
        <v>5</v>
      </c>
      <c r="AJL16" s="59">
        <f t="shared" si="515"/>
        <v>1</v>
      </c>
      <c r="AJM16" s="18">
        <f t="shared" si="516"/>
        <v>15</v>
      </c>
      <c r="AJN16" s="22">
        <f t="shared" si="517"/>
        <v>12</v>
      </c>
      <c r="AJO16" s="26">
        <f t="shared" si="518"/>
        <v>0.8</v>
      </c>
      <c r="AJP16" s="31">
        <v>11</v>
      </c>
      <c r="AJQ16" s="31">
        <v>8</v>
      </c>
      <c r="AJR16" s="26">
        <f t="shared" si="519"/>
        <v>0.72727272727272729</v>
      </c>
      <c r="AJS16" s="31">
        <v>4</v>
      </c>
      <c r="AJT16" s="31">
        <v>4</v>
      </c>
      <c r="AJU16" s="59">
        <f t="shared" si="520"/>
        <v>1</v>
      </c>
      <c r="AJV16" s="18">
        <f t="shared" si="521"/>
        <v>14</v>
      </c>
      <c r="AJW16" s="22">
        <f t="shared" si="522"/>
        <v>12</v>
      </c>
      <c r="AJX16" s="26">
        <f t="shared" si="523"/>
        <v>0.8571428571428571</v>
      </c>
      <c r="AJY16" s="31">
        <v>10</v>
      </c>
      <c r="AJZ16" s="31">
        <v>8</v>
      </c>
      <c r="AKA16" s="26">
        <f t="shared" si="524"/>
        <v>0.8</v>
      </c>
      <c r="AKB16" s="31">
        <v>4</v>
      </c>
      <c r="AKC16" s="31">
        <v>4</v>
      </c>
      <c r="AKD16" s="59">
        <f t="shared" si="525"/>
        <v>1</v>
      </c>
      <c r="AKE16" s="18">
        <f t="shared" si="526"/>
        <v>14</v>
      </c>
      <c r="AKF16" s="22">
        <f t="shared" si="527"/>
        <v>13</v>
      </c>
      <c r="AKG16" s="26">
        <f t="shared" si="528"/>
        <v>0.9285714285714286</v>
      </c>
      <c r="AKH16" s="31">
        <v>10</v>
      </c>
      <c r="AKI16" s="31">
        <v>9</v>
      </c>
      <c r="AKJ16" s="26">
        <f t="shared" si="529"/>
        <v>0.9</v>
      </c>
      <c r="AKK16" s="31">
        <v>4</v>
      </c>
      <c r="AKL16" s="31">
        <v>4</v>
      </c>
      <c r="AKM16" s="59">
        <f t="shared" si="530"/>
        <v>1</v>
      </c>
      <c r="AKN16" s="18">
        <f t="shared" si="531"/>
        <v>14</v>
      </c>
      <c r="AKO16" s="22">
        <f t="shared" si="532"/>
        <v>13</v>
      </c>
      <c r="AKP16" s="26">
        <f t="shared" si="533"/>
        <v>0.9285714285714286</v>
      </c>
      <c r="AKQ16" s="31">
        <v>10</v>
      </c>
      <c r="AKR16" s="31">
        <v>9</v>
      </c>
      <c r="AKS16" s="26">
        <f t="shared" si="534"/>
        <v>0.9</v>
      </c>
      <c r="AKT16" s="31">
        <v>4</v>
      </c>
      <c r="AKU16" s="31">
        <v>4</v>
      </c>
      <c r="AKV16" s="59">
        <f t="shared" si="535"/>
        <v>1</v>
      </c>
      <c r="AKW16" s="18">
        <f t="shared" si="536"/>
        <v>14</v>
      </c>
      <c r="AKX16" s="22">
        <f t="shared" si="537"/>
        <v>13</v>
      </c>
      <c r="AKY16" s="26">
        <f t="shared" si="538"/>
        <v>0.9285714285714286</v>
      </c>
      <c r="AKZ16" s="31">
        <v>10</v>
      </c>
      <c r="ALA16" s="31">
        <v>9</v>
      </c>
      <c r="ALB16" s="26">
        <f t="shared" si="539"/>
        <v>0.9</v>
      </c>
      <c r="ALC16" s="31">
        <v>4</v>
      </c>
      <c r="ALD16" s="31">
        <v>4</v>
      </c>
      <c r="ALE16" s="59">
        <f t="shared" si="540"/>
        <v>1</v>
      </c>
      <c r="ALF16" s="18">
        <f t="shared" si="541"/>
        <v>12</v>
      </c>
      <c r="ALG16" s="22">
        <f t="shared" si="542"/>
        <v>12</v>
      </c>
      <c r="ALH16" s="26">
        <f t="shared" si="543"/>
        <v>1</v>
      </c>
      <c r="ALI16" s="31">
        <v>8</v>
      </c>
      <c r="ALJ16" s="31">
        <v>8</v>
      </c>
      <c r="ALK16" s="26">
        <f t="shared" si="544"/>
        <v>1</v>
      </c>
      <c r="ALL16" s="31">
        <v>4</v>
      </c>
      <c r="ALM16" s="31">
        <v>4</v>
      </c>
      <c r="ALN16" s="59">
        <f t="shared" si="545"/>
        <v>1</v>
      </c>
      <c r="ALO16" s="18">
        <f t="shared" si="546"/>
        <v>12</v>
      </c>
      <c r="ALP16" s="22">
        <f t="shared" si="547"/>
        <v>11</v>
      </c>
      <c r="ALQ16" s="26">
        <f t="shared" si="548"/>
        <v>0.91666666666666663</v>
      </c>
      <c r="ALR16" s="31">
        <v>8</v>
      </c>
      <c r="ALS16" s="31">
        <v>7</v>
      </c>
      <c r="ALT16" s="26">
        <f t="shared" si="549"/>
        <v>0.875</v>
      </c>
      <c r="ALU16" s="31">
        <v>4</v>
      </c>
      <c r="ALV16" s="31">
        <v>4</v>
      </c>
      <c r="ALW16" s="59">
        <f t="shared" si="550"/>
        <v>1</v>
      </c>
      <c r="ALX16" s="18">
        <f t="shared" si="551"/>
        <v>13</v>
      </c>
      <c r="ALY16" s="22">
        <f t="shared" si="552"/>
        <v>13</v>
      </c>
      <c r="ALZ16" s="26">
        <f t="shared" si="553"/>
        <v>1</v>
      </c>
      <c r="AMA16" s="31">
        <v>9</v>
      </c>
      <c r="AMB16" s="31">
        <v>9</v>
      </c>
      <c r="AMC16" s="26">
        <f t="shared" si="554"/>
        <v>1</v>
      </c>
      <c r="AMD16" s="31">
        <v>4</v>
      </c>
      <c r="AME16" s="31">
        <v>4</v>
      </c>
      <c r="AMF16" s="59">
        <f t="shared" si="555"/>
        <v>1</v>
      </c>
      <c r="AMG16" s="18">
        <f t="shared" si="556"/>
        <v>13</v>
      </c>
      <c r="AMH16" s="22">
        <f t="shared" si="557"/>
        <v>13</v>
      </c>
      <c r="AMI16" s="26">
        <f t="shared" si="558"/>
        <v>1</v>
      </c>
      <c r="AMJ16" s="31">
        <v>9</v>
      </c>
      <c r="AMK16" s="31">
        <v>9</v>
      </c>
      <c r="AML16" s="26">
        <f t="shared" si="559"/>
        <v>1</v>
      </c>
      <c r="AMM16" s="31">
        <v>4</v>
      </c>
      <c r="AMN16" s="31">
        <v>4</v>
      </c>
      <c r="AMO16" s="59">
        <f t="shared" si="560"/>
        <v>1</v>
      </c>
      <c r="AMP16" s="18">
        <f t="shared" si="561"/>
        <v>15</v>
      </c>
      <c r="AMQ16" s="22">
        <f t="shared" si="562"/>
        <v>8</v>
      </c>
      <c r="AMR16" s="26">
        <f t="shared" si="563"/>
        <v>0.53333333333333333</v>
      </c>
      <c r="AMS16" s="31">
        <v>11</v>
      </c>
      <c r="AMT16" s="31">
        <v>8</v>
      </c>
      <c r="AMU16" s="26">
        <f t="shared" si="564"/>
        <v>0.72727272727272729</v>
      </c>
      <c r="AMV16" s="31">
        <v>4</v>
      </c>
      <c r="AMW16" s="31">
        <v>0</v>
      </c>
      <c r="AMX16" s="59">
        <f t="shared" si="565"/>
        <v>0</v>
      </c>
      <c r="AMY16" s="18">
        <f t="shared" si="566"/>
        <v>15</v>
      </c>
      <c r="AMZ16" s="22">
        <f t="shared" si="567"/>
        <v>15</v>
      </c>
      <c r="ANA16" s="26">
        <f t="shared" si="568"/>
        <v>1</v>
      </c>
      <c r="ANB16" s="31">
        <v>5</v>
      </c>
      <c r="ANC16" s="31">
        <v>5</v>
      </c>
      <c r="AND16" s="26">
        <f t="shared" si="569"/>
        <v>1</v>
      </c>
      <c r="ANE16" s="31">
        <v>10</v>
      </c>
      <c r="ANF16" s="31">
        <v>10</v>
      </c>
      <c r="ANG16" s="59">
        <f t="shared" si="570"/>
        <v>1</v>
      </c>
      <c r="ANH16" s="18">
        <f t="shared" si="571"/>
        <v>15</v>
      </c>
      <c r="ANI16" s="22">
        <f t="shared" si="572"/>
        <v>14</v>
      </c>
      <c r="ANJ16" s="26">
        <f t="shared" si="573"/>
        <v>0.93333333333333335</v>
      </c>
      <c r="ANK16" s="31">
        <v>5</v>
      </c>
      <c r="ANL16" s="31">
        <v>5</v>
      </c>
      <c r="ANM16" s="26">
        <f t="shared" si="574"/>
        <v>1</v>
      </c>
      <c r="ANN16" s="31">
        <v>10</v>
      </c>
      <c r="ANO16" s="31">
        <v>9</v>
      </c>
      <c r="ANP16" s="59">
        <f t="shared" si="575"/>
        <v>0.9</v>
      </c>
      <c r="ANQ16" s="18">
        <f t="shared" si="576"/>
        <v>14</v>
      </c>
      <c r="ANR16" s="22">
        <f t="shared" si="577"/>
        <v>13</v>
      </c>
      <c r="ANS16" s="26">
        <f t="shared" si="578"/>
        <v>0.9285714285714286</v>
      </c>
      <c r="ANT16" s="31">
        <v>5</v>
      </c>
      <c r="ANU16" s="31">
        <v>5</v>
      </c>
      <c r="ANV16" s="26">
        <f t="shared" si="579"/>
        <v>1</v>
      </c>
      <c r="ANW16" s="31">
        <v>9</v>
      </c>
      <c r="ANX16" s="31">
        <v>8</v>
      </c>
      <c r="ANY16" s="59">
        <f t="shared" si="580"/>
        <v>0.88888888888888884</v>
      </c>
      <c r="ANZ16" s="18">
        <f t="shared" si="581"/>
        <v>13</v>
      </c>
      <c r="AOA16" s="22">
        <f t="shared" si="582"/>
        <v>13</v>
      </c>
      <c r="AOB16" s="26">
        <f t="shared" si="583"/>
        <v>1</v>
      </c>
      <c r="AOC16" s="31">
        <v>5</v>
      </c>
      <c r="AOD16" s="31">
        <v>5</v>
      </c>
      <c r="AOE16" s="26">
        <f t="shared" si="584"/>
        <v>1</v>
      </c>
      <c r="AOF16" s="31">
        <v>8</v>
      </c>
      <c r="AOG16" s="31">
        <v>8</v>
      </c>
      <c r="AOH16" s="59">
        <f t="shared" si="585"/>
        <v>1</v>
      </c>
      <c r="AOI16" s="18">
        <f t="shared" si="586"/>
        <v>13</v>
      </c>
      <c r="AOJ16" s="22">
        <f t="shared" si="587"/>
        <v>12</v>
      </c>
      <c r="AOK16" s="26">
        <f t="shared" si="588"/>
        <v>0.92307692307692313</v>
      </c>
      <c r="AOL16" s="31">
        <v>5</v>
      </c>
      <c r="AOM16" s="31">
        <v>5</v>
      </c>
      <c r="AON16" s="26">
        <f t="shared" si="589"/>
        <v>1</v>
      </c>
      <c r="AOO16" s="31">
        <v>8</v>
      </c>
      <c r="AOP16" s="31">
        <v>7</v>
      </c>
      <c r="AOQ16" s="59">
        <f t="shared" si="590"/>
        <v>0.875</v>
      </c>
      <c r="AOR16" s="18">
        <f t="shared" si="591"/>
        <v>13</v>
      </c>
      <c r="AOS16" s="22">
        <f t="shared" si="592"/>
        <v>11</v>
      </c>
      <c r="AOT16" s="26">
        <f t="shared" si="593"/>
        <v>0.84615384615384615</v>
      </c>
      <c r="AOU16" s="31">
        <v>5</v>
      </c>
      <c r="AOV16" s="31">
        <v>5</v>
      </c>
      <c r="AOW16" s="26">
        <f t="shared" si="594"/>
        <v>1</v>
      </c>
      <c r="AOX16" s="31">
        <v>8</v>
      </c>
      <c r="AOY16" s="31">
        <v>6</v>
      </c>
      <c r="AOZ16" s="59">
        <f t="shared" si="595"/>
        <v>0.75</v>
      </c>
      <c r="APA16" s="18">
        <f t="shared" si="596"/>
        <v>12</v>
      </c>
      <c r="APB16" s="22">
        <f t="shared" si="597"/>
        <v>11</v>
      </c>
      <c r="APC16" s="26">
        <f t="shared" si="598"/>
        <v>0.91666666666666663</v>
      </c>
      <c r="APD16" s="31">
        <v>5</v>
      </c>
      <c r="APE16" s="31">
        <v>5</v>
      </c>
      <c r="APF16" s="26">
        <f t="shared" si="599"/>
        <v>1</v>
      </c>
      <c r="APG16" s="31">
        <v>7</v>
      </c>
      <c r="APH16" s="31">
        <v>6</v>
      </c>
      <c r="API16" s="59">
        <f t="shared" si="600"/>
        <v>0.8571428571428571</v>
      </c>
      <c r="APJ16" s="18">
        <f t="shared" si="601"/>
        <v>12</v>
      </c>
      <c r="APK16" s="22">
        <f t="shared" si="602"/>
        <v>12</v>
      </c>
      <c r="APL16" s="26">
        <f t="shared" si="603"/>
        <v>1</v>
      </c>
      <c r="APM16" s="31">
        <v>5</v>
      </c>
      <c r="APN16" s="31">
        <v>5</v>
      </c>
      <c r="APO16" s="26">
        <f t="shared" si="604"/>
        <v>1</v>
      </c>
      <c r="APP16" s="31">
        <v>7</v>
      </c>
      <c r="APQ16" s="31">
        <v>7</v>
      </c>
      <c r="APR16" s="59">
        <f t="shared" si="605"/>
        <v>1</v>
      </c>
      <c r="APS16" s="18">
        <f t="shared" si="606"/>
        <v>12</v>
      </c>
      <c r="APT16" s="22">
        <f t="shared" si="607"/>
        <v>12</v>
      </c>
      <c r="APU16" s="26">
        <f t="shared" si="608"/>
        <v>1</v>
      </c>
      <c r="APV16" s="31">
        <v>5</v>
      </c>
      <c r="APW16" s="31">
        <v>5</v>
      </c>
      <c r="APX16" s="26">
        <f t="shared" si="609"/>
        <v>1</v>
      </c>
      <c r="APY16" s="31">
        <v>7</v>
      </c>
      <c r="APZ16" s="31">
        <v>7</v>
      </c>
      <c r="AQA16" s="59">
        <f t="shared" si="610"/>
        <v>1</v>
      </c>
      <c r="AQB16" s="18">
        <f t="shared" si="611"/>
        <v>12</v>
      </c>
      <c r="AQC16" s="22">
        <f t="shared" si="612"/>
        <v>11</v>
      </c>
      <c r="AQD16" s="26">
        <f t="shared" si="613"/>
        <v>0.91666666666666663</v>
      </c>
      <c r="AQE16" s="31">
        <v>5</v>
      </c>
      <c r="AQF16" s="31">
        <v>5</v>
      </c>
      <c r="AQG16" s="26">
        <f t="shared" si="614"/>
        <v>1</v>
      </c>
      <c r="AQH16" s="31">
        <v>7</v>
      </c>
      <c r="AQI16" s="31">
        <v>6</v>
      </c>
      <c r="AQJ16" s="59">
        <f t="shared" si="615"/>
        <v>0.8571428571428571</v>
      </c>
      <c r="AQK16" s="18">
        <f t="shared" si="616"/>
        <v>12</v>
      </c>
      <c r="AQL16" s="22">
        <f t="shared" si="617"/>
        <v>8</v>
      </c>
      <c r="AQM16" s="26">
        <f t="shared" si="618"/>
        <v>0.66666666666666663</v>
      </c>
      <c r="AQN16" s="31">
        <v>5</v>
      </c>
      <c r="AQO16" s="31">
        <v>3</v>
      </c>
      <c r="AQP16" s="26">
        <f t="shared" si="619"/>
        <v>0.6</v>
      </c>
      <c r="AQQ16" s="31">
        <v>7</v>
      </c>
      <c r="AQR16" s="31">
        <v>5</v>
      </c>
      <c r="AQS16" s="59">
        <f t="shared" si="620"/>
        <v>0.7142857142857143</v>
      </c>
      <c r="AQT16" s="18">
        <f t="shared" si="621"/>
        <v>11</v>
      </c>
      <c r="AQU16" s="22">
        <f t="shared" si="622"/>
        <v>11</v>
      </c>
      <c r="AQV16" s="26">
        <f t="shared" si="623"/>
        <v>1</v>
      </c>
      <c r="AQW16" s="31">
        <v>6</v>
      </c>
      <c r="AQX16" s="31">
        <v>6</v>
      </c>
      <c r="AQY16" s="26">
        <f t="shared" si="624"/>
        <v>1</v>
      </c>
      <c r="AQZ16" s="31">
        <v>5</v>
      </c>
      <c r="ARA16" s="31">
        <v>5</v>
      </c>
      <c r="ARB16" s="59">
        <f t="shared" si="625"/>
        <v>1</v>
      </c>
      <c r="ARC16" s="18">
        <f t="shared" si="626"/>
        <v>11</v>
      </c>
      <c r="ARD16" s="22">
        <f t="shared" si="627"/>
        <v>5</v>
      </c>
      <c r="ARE16" s="26">
        <f t="shared" si="628"/>
        <v>0.45454545454545453</v>
      </c>
      <c r="ARF16" s="31">
        <v>6</v>
      </c>
      <c r="ARG16" s="31">
        <v>5</v>
      </c>
      <c r="ARH16" s="26">
        <f t="shared" si="629"/>
        <v>0.83333333333333337</v>
      </c>
      <c r="ARI16" s="31">
        <v>5</v>
      </c>
      <c r="ARJ16" s="31"/>
      <c r="ARK16" s="59">
        <f t="shared" si="630"/>
        <v>0</v>
      </c>
      <c r="ARL16" s="10">
        <v>0</v>
      </c>
      <c r="ARM16" s="10">
        <v>0</v>
      </c>
      <c r="ARN16" s="10">
        <f t="shared" si="631"/>
        <v>5</v>
      </c>
      <c r="ARO16" s="10">
        <f t="shared" si="632"/>
        <v>5</v>
      </c>
    </row>
    <row r="17" spans="2:1159" ht="29.25" customHeight="1">
      <c r="B17" s="12">
        <v>9</v>
      </c>
      <c r="C17" s="72" t="s">
        <v>113</v>
      </c>
      <c r="D17" s="18"/>
      <c r="E17" s="22"/>
      <c r="F17" s="26"/>
      <c r="G17" s="16"/>
      <c r="H17" s="16"/>
      <c r="I17" s="62"/>
      <c r="J17" s="16"/>
      <c r="K17" s="16"/>
      <c r="L17" s="58"/>
      <c r="M17" s="18"/>
      <c r="N17" s="22"/>
      <c r="O17" s="26"/>
      <c r="P17" s="16"/>
      <c r="Q17" s="16"/>
      <c r="R17" s="62"/>
      <c r="S17" s="16"/>
      <c r="T17" s="16"/>
      <c r="U17" s="58"/>
      <c r="V17" s="18"/>
      <c r="W17" s="22"/>
      <c r="X17" s="26"/>
      <c r="Y17" s="16"/>
      <c r="Z17" s="16"/>
      <c r="AA17" s="62"/>
      <c r="AB17" s="16"/>
      <c r="AC17" s="16"/>
      <c r="AD17" s="73"/>
      <c r="AE17" s="18"/>
      <c r="AF17" s="22"/>
      <c r="AG17" s="26"/>
      <c r="AH17" s="16"/>
      <c r="AI17" s="16"/>
      <c r="AJ17" s="62"/>
      <c r="AK17" s="16"/>
      <c r="AL17" s="16"/>
      <c r="AM17" s="73"/>
      <c r="AN17" s="18"/>
      <c r="AO17" s="22"/>
      <c r="AP17" s="26"/>
      <c r="AQ17" s="16"/>
      <c r="AR17" s="16"/>
      <c r="AS17" s="62"/>
      <c r="AT17" s="16"/>
      <c r="AU17" s="16"/>
      <c r="AV17" s="58"/>
      <c r="AW17" s="18"/>
      <c r="AX17" s="22"/>
      <c r="AY17" s="26"/>
      <c r="AZ17" s="16"/>
      <c r="BA17" s="16"/>
      <c r="BB17" s="62"/>
      <c r="BC17" s="16"/>
      <c r="BD17" s="16"/>
      <c r="BE17" s="73"/>
      <c r="BF17" s="18"/>
      <c r="BG17" s="22"/>
      <c r="BH17" s="26"/>
      <c r="BI17" s="16"/>
      <c r="BJ17" s="16"/>
      <c r="BK17" s="62"/>
      <c r="BL17" s="16"/>
      <c r="BM17" s="16"/>
      <c r="BN17" s="73"/>
      <c r="BO17" s="18"/>
      <c r="BP17" s="22"/>
      <c r="BQ17" s="26"/>
      <c r="BR17" s="16"/>
      <c r="BS17" s="16"/>
      <c r="BT17" s="62"/>
      <c r="BU17" s="16"/>
      <c r="BV17" s="16"/>
      <c r="BW17" s="73"/>
      <c r="BX17" s="18"/>
      <c r="BY17" s="22"/>
      <c r="BZ17" s="26"/>
      <c r="CA17" s="16"/>
      <c r="CB17" s="16"/>
      <c r="CC17" s="57"/>
      <c r="CD17" s="16"/>
      <c r="CE17" s="16"/>
      <c r="CF17" s="61"/>
      <c r="CG17" s="18">
        <f t="shared" si="36"/>
        <v>10</v>
      </c>
      <c r="CH17" s="22">
        <f t="shared" si="37"/>
        <v>9</v>
      </c>
      <c r="CI17" s="26">
        <f t="shared" si="38"/>
        <v>0.9</v>
      </c>
      <c r="CJ17" s="16">
        <v>2</v>
      </c>
      <c r="CK17" s="16">
        <v>2</v>
      </c>
      <c r="CL17" s="57">
        <f t="shared" si="39"/>
        <v>1</v>
      </c>
      <c r="CM17" s="16">
        <v>8</v>
      </c>
      <c r="CN17" s="16">
        <v>7</v>
      </c>
      <c r="CO17" s="61">
        <f t="shared" si="40"/>
        <v>0.875</v>
      </c>
      <c r="CP17" s="18">
        <f t="shared" si="41"/>
        <v>10</v>
      </c>
      <c r="CQ17" s="22">
        <f t="shared" si="42"/>
        <v>9</v>
      </c>
      <c r="CR17" s="26">
        <f t="shared" si="43"/>
        <v>0.9</v>
      </c>
      <c r="CS17" s="16">
        <v>2</v>
      </c>
      <c r="CT17" s="16">
        <v>2</v>
      </c>
      <c r="CU17" s="57">
        <f t="shared" si="44"/>
        <v>1</v>
      </c>
      <c r="CV17" s="16">
        <v>8</v>
      </c>
      <c r="CW17" s="16">
        <v>7</v>
      </c>
      <c r="CX17" s="61">
        <f t="shared" si="45"/>
        <v>0.875</v>
      </c>
      <c r="CY17" s="18">
        <f t="shared" si="46"/>
        <v>10</v>
      </c>
      <c r="CZ17" s="22">
        <f t="shared" si="47"/>
        <v>9</v>
      </c>
      <c r="DA17" s="26">
        <f t="shared" si="48"/>
        <v>0.9</v>
      </c>
      <c r="DB17" s="16">
        <v>2</v>
      </c>
      <c r="DC17" s="16">
        <v>2</v>
      </c>
      <c r="DD17" s="57">
        <f t="shared" si="49"/>
        <v>1</v>
      </c>
      <c r="DE17" s="16">
        <v>8</v>
      </c>
      <c r="DF17" s="16">
        <v>7</v>
      </c>
      <c r="DG17" s="61">
        <f t="shared" si="50"/>
        <v>0.875</v>
      </c>
      <c r="DH17" s="18">
        <f t="shared" si="51"/>
        <v>9</v>
      </c>
      <c r="DI17" s="22">
        <f t="shared" si="52"/>
        <v>9</v>
      </c>
      <c r="DJ17" s="26">
        <f t="shared" si="53"/>
        <v>1</v>
      </c>
      <c r="DK17" s="16">
        <v>2</v>
      </c>
      <c r="DL17" s="16">
        <v>2</v>
      </c>
      <c r="DM17" s="57">
        <f t="shared" si="54"/>
        <v>1</v>
      </c>
      <c r="DN17" s="16">
        <v>7</v>
      </c>
      <c r="DO17" s="16">
        <v>7</v>
      </c>
      <c r="DP17" s="61">
        <f t="shared" si="55"/>
        <v>1</v>
      </c>
      <c r="DQ17" s="18">
        <f t="shared" si="56"/>
        <v>8</v>
      </c>
      <c r="DR17" s="22">
        <f t="shared" si="57"/>
        <v>7</v>
      </c>
      <c r="DS17" s="26">
        <f t="shared" si="58"/>
        <v>0.875</v>
      </c>
      <c r="DT17" s="16">
        <v>1</v>
      </c>
      <c r="DU17" s="16">
        <v>1</v>
      </c>
      <c r="DV17" s="26">
        <f t="shared" si="59"/>
        <v>1</v>
      </c>
      <c r="DW17" s="16">
        <v>7</v>
      </c>
      <c r="DX17" s="16">
        <v>6</v>
      </c>
      <c r="DY17" s="26">
        <f t="shared" si="60"/>
        <v>0.8571428571428571</v>
      </c>
      <c r="DZ17" s="18">
        <f t="shared" si="61"/>
        <v>6</v>
      </c>
      <c r="EA17" s="22">
        <f t="shared" si="62"/>
        <v>4</v>
      </c>
      <c r="EB17" s="26">
        <f t="shared" si="63"/>
        <v>0.66666666666666663</v>
      </c>
      <c r="EC17" s="16">
        <v>1</v>
      </c>
      <c r="ED17" s="16">
        <v>0</v>
      </c>
      <c r="EE17" s="26">
        <f t="shared" si="64"/>
        <v>0</v>
      </c>
      <c r="EF17" s="16">
        <v>5</v>
      </c>
      <c r="EG17" s="16">
        <v>4</v>
      </c>
      <c r="EH17" s="26">
        <f t="shared" si="65"/>
        <v>0.8</v>
      </c>
      <c r="EI17" s="18">
        <f t="shared" si="66"/>
        <v>6</v>
      </c>
      <c r="EJ17" s="22">
        <f t="shared" si="67"/>
        <v>5</v>
      </c>
      <c r="EK17" s="26">
        <f t="shared" si="68"/>
        <v>0.83333333333333337</v>
      </c>
      <c r="EL17" s="16">
        <v>2</v>
      </c>
      <c r="EM17" s="16">
        <v>2</v>
      </c>
      <c r="EN17" s="26">
        <f t="shared" si="69"/>
        <v>1</v>
      </c>
      <c r="EO17" s="16">
        <v>4</v>
      </c>
      <c r="EP17" s="16">
        <v>3</v>
      </c>
      <c r="EQ17" s="26">
        <f t="shared" si="70"/>
        <v>0.75</v>
      </c>
      <c r="ER17" s="18">
        <f t="shared" si="71"/>
        <v>8</v>
      </c>
      <c r="ES17" s="22">
        <f t="shared" si="72"/>
        <v>7</v>
      </c>
      <c r="ET17" s="26">
        <f t="shared" si="73"/>
        <v>0.875</v>
      </c>
      <c r="EU17" s="16">
        <v>4</v>
      </c>
      <c r="EV17" s="16">
        <v>4</v>
      </c>
      <c r="EW17" s="26">
        <f t="shared" si="74"/>
        <v>1</v>
      </c>
      <c r="EX17" s="16">
        <v>4</v>
      </c>
      <c r="EY17" s="16">
        <v>3</v>
      </c>
      <c r="EZ17" s="26">
        <f t="shared" si="75"/>
        <v>0.75</v>
      </c>
      <c r="FA17" s="18">
        <f t="shared" si="76"/>
        <v>8</v>
      </c>
      <c r="FB17" s="22">
        <f t="shared" si="77"/>
        <v>7</v>
      </c>
      <c r="FC17" s="26">
        <f t="shared" si="78"/>
        <v>0.875</v>
      </c>
      <c r="FD17" s="16">
        <v>4</v>
      </c>
      <c r="FE17" s="16">
        <v>4</v>
      </c>
      <c r="FF17" s="26">
        <f t="shared" si="79"/>
        <v>1</v>
      </c>
      <c r="FG17" s="16">
        <v>4</v>
      </c>
      <c r="FH17" s="16">
        <v>3</v>
      </c>
      <c r="FI17" s="26">
        <f t="shared" si="80"/>
        <v>0.75</v>
      </c>
      <c r="FJ17" s="18">
        <f t="shared" si="81"/>
        <v>7</v>
      </c>
      <c r="FK17" s="22">
        <f t="shared" si="82"/>
        <v>7</v>
      </c>
      <c r="FL17" s="26">
        <f t="shared" si="83"/>
        <v>1</v>
      </c>
      <c r="FM17" s="16">
        <v>4</v>
      </c>
      <c r="FN17" s="16">
        <v>4</v>
      </c>
      <c r="FO17" s="26">
        <f t="shared" si="84"/>
        <v>1</v>
      </c>
      <c r="FP17" s="16">
        <v>3</v>
      </c>
      <c r="FQ17" s="16">
        <v>3</v>
      </c>
      <c r="FR17" s="26">
        <f t="shared" si="85"/>
        <v>1</v>
      </c>
      <c r="FS17" s="18">
        <f t="shared" si="86"/>
        <v>7</v>
      </c>
      <c r="FT17" s="22">
        <f t="shared" si="87"/>
        <v>6</v>
      </c>
      <c r="FU17" s="26">
        <f t="shared" si="88"/>
        <v>0.8571428571428571</v>
      </c>
      <c r="FV17" s="16">
        <v>4</v>
      </c>
      <c r="FW17" s="16">
        <v>3</v>
      </c>
      <c r="FX17" s="26">
        <f t="shared" si="89"/>
        <v>0.75</v>
      </c>
      <c r="FY17" s="16">
        <v>3</v>
      </c>
      <c r="FZ17" s="16">
        <v>3</v>
      </c>
      <c r="GA17" s="26">
        <f t="shared" si="90"/>
        <v>1</v>
      </c>
      <c r="GB17" s="18">
        <f t="shared" si="91"/>
        <v>9</v>
      </c>
      <c r="GC17" s="22">
        <f t="shared" si="92"/>
        <v>8</v>
      </c>
      <c r="GD17" s="57">
        <f t="shared" si="93"/>
        <v>0.88888888888888884</v>
      </c>
      <c r="GE17" s="16">
        <v>5</v>
      </c>
      <c r="GF17" s="16">
        <v>4</v>
      </c>
      <c r="GG17" s="57">
        <f t="shared" si="94"/>
        <v>0.8</v>
      </c>
      <c r="GH17" s="16">
        <v>4</v>
      </c>
      <c r="GI17" s="16">
        <v>4</v>
      </c>
      <c r="GJ17" s="62">
        <f t="shared" si="95"/>
        <v>1</v>
      </c>
      <c r="GK17" s="18">
        <f t="shared" si="96"/>
        <v>9</v>
      </c>
      <c r="GL17" s="22">
        <f t="shared" si="97"/>
        <v>8</v>
      </c>
      <c r="GM17" s="57">
        <f t="shared" si="98"/>
        <v>0.88888888888888884</v>
      </c>
      <c r="GN17" s="16">
        <v>5</v>
      </c>
      <c r="GO17" s="16">
        <v>4</v>
      </c>
      <c r="GP17" s="57">
        <f t="shared" si="99"/>
        <v>0.8</v>
      </c>
      <c r="GQ17" s="16">
        <v>4</v>
      </c>
      <c r="GR17" s="16">
        <v>4</v>
      </c>
      <c r="GS17" s="62">
        <f t="shared" si="100"/>
        <v>1</v>
      </c>
      <c r="GT17" s="18">
        <f t="shared" si="101"/>
        <v>9</v>
      </c>
      <c r="GU17" s="22">
        <f t="shared" si="102"/>
        <v>7</v>
      </c>
      <c r="GV17" s="57">
        <f t="shared" si="103"/>
        <v>0.77777777777777779</v>
      </c>
      <c r="GW17" s="16">
        <v>5</v>
      </c>
      <c r="GX17" s="16">
        <v>4</v>
      </c>
      <c r="GY17" s="57">
        <f t="shared" si="104"/>
        <v>0.8</v>
      </c>
      <c r="GZ17" s="16">
        <v>4</v>
      </c>
      <c r="HA17" s="16">
        <v>3</v>
      </c>
      <c r="HB17" s="62">
        <f t="shared" si="105"/>
        <v>0.75</v>
      </c>
      <c r="HC17" s="18">
        <f t="shared" si="106"/>
        <v>7</v>
      </c>
      <c r="HD17" s="22">
        <f t="shared" si="107"/>
        <v>4</v>
      </c>
      <c r="HE17" s="26">
        <f t="shared" si="108"/>
        <v>0.5714285714285714</v>
      </c>
      <c r="HF17" s="16">
        <v>3</v>
      </c>
      <c r="HG17" s="16">
        <v>2</v>
      </c>
      <c r="HH17" s="26">
        <f t="shared" si="109"/>
        <v>0.66666666666666663</v>
      </c>
      <c r="HI17" s="16">
        <v>4</v>
      </c>
      <c r="HJ17" s="16">
        <v>2</v>
      </c>
      <c r="HK17" s="62">
        <f t="shared" si="110"/>
        <v>0.5</v>
      </c>
      <c r="HL17" s="18">
        <f t="shared" si="111"/>
        <v>6</v>
      </c>
      <c r="HM17" s="22">
        <f t="shared" si="112"/>
        <v>5</v>
      </c>
      <c r="HN17" s="26">
        <f t="shared" si="113"/>
        <v>0.83333333333333337</v>
      </c>
      <c r="HO17" s="16">
        <v>3</v>
      </c>
      <c r="HP17" s="16">
        <v>3</v>
      </c>
      <c r="HQ17" s="26">
        <f t="shared" si="114"/>
        <v>1</v>
      </c>
      <c r="HR17" s="16">
        <v>3</v>
      </c>
      <c r="HS17" s="16">
        <v>2</v>
      </c>
      <c r="HT17" s="58">
        <f t="shared" si="115"/>
        <v>0.66666666666666663</v>
      </c>
      <c r="HU17" s="18">
        <f t="shared" si="116"/>
        <v>2</v>
      </c>
      <c r="HV17" s="22">
        <f t="shared" si="117"/>
        <v>2</v>
      </c>
      <c r="HW17" s="26">
        <f t="shared" si="118"/>
        <v>1</v>
      </c>
      <c r="HX17" s="16">
        <v>1</v>
      </c>
      <c r="HY17" s="16">
        <v>1</v>
      </c>
      <c r="HZ17" s="26">
        <f t="shared" si="119"/>
        <v>1</v>
      </c>
      <c r="IA17" s="16">
        <v>1</v>
      </c>
      <c r="IB17" s="16">
        <v>1</v>
      </c>
      <c r="IC17" s="58">
        <f t="shared" si="120"/>
        <v>1</v>
      </c>
      <c r="ID17" s="18">
        <f t="shared" si="121"/>
        <v>2</v>
      </c>
      <c r="IE17" s="22">
        <f t="shared" si="122"/>
        <v>2</v>
      </c>
      <c r="IF17" s="26">
        <f t="shared" si="123"/>
        <v>1</v>
      </c>
      <c r="IG17" s="16">
        <v>1</v>
      </c>
      <c r="IH17" s="16">
        <v>1</v>
      </c>
      <c r="II17" s="26">
        <f t="shared" si="124"/>
        <v>1</v>
      </c>
      <c r="IJ17" s="16">
        <v>1</v>
      </c>
      <c r="IK17" s="16">
        <v>1</v>
      </c>
      <c r="IL17" s="58">
        <f t="shared" si="125"/>
        <v>1</v>
      </c>
      <c r="IM17" s="18">
        <f t="shared" si="126"/>
        <v>2</v>
      </c>
      <c r="IN17" s="22">
        <f t="shared" si="127"/>
        <v>2</v>
      </c>
      <c r="IO17" s="26">
        <f t="shared" si="128"/>
        <v>1</v>
      </c>
      <c r="IP17" s="16">
        <v>1</v>
      </c>
      <c r="IQ17" s="16">
        <v>1</v>
      </c>
      <c r="IR17" s="26">
        <f t="shared" si="129"/>
        <v>1</v>
      </c>
      <c r="IS17" s="16">
        <v>1</v>
      </c>
      <c r="IT17" s="16">
        <v>1</v>
      </c>
      <c r="IU17" s="58">
        <f t="shared" si="130"/>
        <v>1</v>
      </c>
      <c r="IV17" s="18">
        <f t="shared" si="131"/>
        <v>2</v>
      </c>
      <c r="IW17" s="22">
        <f t="shared" si="132"/>
        <v>2</v>
      </c>
      <c r="IX17" s="26">
        <f t="shared" si="133"/>
        <v>1</v>
      </c>
      <c r="IY17" s="16">
        <v>1</v>
      </c>
      <c r="IZ17" s="16">
        <v>1</v>
      </c>
      <c r="JA17" s="26">
        <f t="shared" si="134"/>
        <v>1</v>
      </c>
      <c r="JB17" s="16">
        <v>1</v>
      </c>
      <c r="JC17" s="16">
        <v>1</v>
      </c>
      <c r="JD17" s="58">
        <f t="shared" si="135"/>
        <v>1</v>
      </c>
      <c r="JE17" s="18">
        <f t="shared" si="136"/>
        <v>2</v>
      </c>
      <c r="JF17" s="22">
        <f t="shared" si="137"/>
        <v>2</v>
      </c>
      <c r="JG17" s="26">
        <f t="shared" si="138"/>
        <v>1</v>
      </c>
      <c r="JH17" s="16">
        <v>1</v>
      </c>
      <c r="JI17" s="16">
        <v>1</v>
      </c>
      <c r="JJ17" s="26">
        <f t="shared" si="139"/>
        <v>1</v>
      </c>
      <c r="JK17" s="16">
        <v>1</v>
      </c>
      <c r="JL17" s="16">
        <v>1</v>
      </c>
      <c r="JM17" s="58">
        <f t="shared" si="140"/>
        <v>1</v>
      </c>
      <c r="JN17" s="18">
        <f t="shared" si="141"/>
        <v>2</v>
      </c>
      <c r="JO17" s="22">
        <f t="shared" si="142"/>
        <v>2</v>
      </c>
      <c r="JP17" s="26">
        <f t="shared" si="143"/>
        <v>1</v>
      </c>
      <c r="JQ17" s="16">
        <v>1</v>
      </c>
      <c r="JR17" s="16">
        <v>1</v>
      </c>
      <c r="JS17" s="26">
        <f t="shared" si="144"/>
        <v>1</v>
      </c>
      <c r="JT17" s="16">
        <v>1</v>
      </c>
      <c r="JU17" s="16">
        <v>1</v>
      </c>
      <c r="JV17" s="26">
        <f t="shared" si="145"/>
        <v>1</v>
      </c>
      <c r="JW17" s="18">
        <f t="shared" si="146"/>
        <v>2</v>
      </c>
      <c r="JX17" s="22">
        <f t="shared" si="147"/>
        <v>2</v>
      </c>
      <c r="JY17" s="26">
        <f t="shared" si="148"/>
        <v>1</v>
      </c>
      <c r="JZ17" s="16">
        <v>1</v>
      </c>
      <c r="KA17" s="16">
        <v>1</v>
      </c>
      <c r="KB17" s="26">
        <f t="shared" si="149"/>
        <v>1</v>
      </c>
      <c r="KC17" s="16">
        <v>1</v>
      </c>
      <c r="KD17" s="16">
        <v>1</v>
      </c>
      <c r="KE17" s="26">
        <f t="shared" si="150"/>
        <v>1</v>
      </c>
      <c r="KF17" s="18">
        <f t="shared" si="151"/>
        <v>2</v>
      </c>
      <c r="KG17" s="22">
        <f t="shared" si="152"/>
        <v>1</v>
      </c>
      <c r="KH17" s="26">
        <f t="shared" si="153"/>
        <v>0.5</v>
      </c>
      <c r="KI17" s="16">
        <v>1</v>
      </c>
      <c r="KJ17" s="16"/>
      <c r="KK17" s="26">
        <f t="shared" si="154"/>
        <v>0</v>
      </c>
      <c r="KL17" s="16">
        <v>1</v>
      </c>
      <c r="KM17" s="16">
        <v>1</v>
      </c>
      <c r="KN17" s="26">
        <f t="shared" si="155"/>
        <v>1</v>
      </c>
      <c r="KO17" s="18">
        <f t="shared" si="156"/>
        <v>2</v>
      </c>
      <c r="KP17" s="22">
        <f t="shared" si="157"/>
        <v>1</v>
      </c>
      <c r="KQ17" s="26">
        <f t="shared" si="158"/>
        <v>0.5</v>
      </c>
      <c r="KR17" s="16">
        <v>1</v>
      </c>
      <c r="KS17" s="16">
        <v>0</v>
      </c>
      <c r="KT17" s="26">
        <f t="shared" si="159"/>
        <v>0</v>
      </c>
      <c r="KU17" s="16">
        <v>1</v>
      </c>
      <c r="KV17" s="16">
        <v>1</v>
      </c>
      <c r="KW17" s="26">
        <f t="shared" si="160"/>
        <v>1</v>
      </c>
      <c r="KX17" s="18">
        <f t="shared" si="161"/>
        <v>2</v>
      </c>
      <c r="KY17" s="22">
        <f t="shared" si="162"/>
        <v>1</v>
      </c>
      <c r="KZ17" s="26">
        <f t="shared" si="163"/>
        <v>0.5</v>
      </c>
      <c r="LA17" s="16">
        <v>1</v>
      </c>
      <c r="LB17" s="16">
        <v>0</v>
      </c>
      <c r="LC17" s="26">
        <f t="shared" si="164"/>
        <v>0</v>
      </c>
      <c r="LD17" s="16">
        <v>1</v>
      </c>
      <c r="LE17" s="16">
        <v>1</v>
      </c>
      <c r="LF17" s="26">
        <f t="shared" si="165"/>
        <v>1</v>
      </c>
      <c r="LG17" s="18">
        <f t="shared" si="166"/>
        <v>2</v>
      </c>
      <c r="LH17" s="22">
        <f t="shared" si="167"/>
        <v>2</v>
      </c>
      <c r="LI17" s="26">
        <f t="shared" si="168"/>
        <v>1</v>
      </c>
      <c r="LJ17" s="16">
        <v>1</v>
      </c>
      <c r="LK17" s="16">
        <v>1</v>
      </c>
      <c r="LL17" s="26">
        <f t="shared" si="169"/>
        <v>1</v>
      </c>
      <c r="LM17" s="16">
        <v>1</v>
      </c>
      <c r="LN17" s="16">
        <v>1</v>
      </c>
      <c r="LO17" s="26">
        <f t="shared" si="170"/>
        <v>1</v>
      </c>
      <c r="LP17" s="18">
        <f t="shared" si="171"/>
        <v>2</v>
      </c>
      <c r="LQ17" s="22">
        <f t="shared" si="172"/>
        <v>1</v>
      </c>
      <c r="LR17" s="26">
        <f t="shared" si="173"/>
        <v>0.5</v>
      </c>
      <c r="LS17" s="16">
        <v>1</v>
      </c>
      <c r="LT17" s="16">
        <v>0</v>
      </c>
      <c r="LU17" s="26">
        <f t="shared" si="174"/>
        <v>0</v>
      </c>
      <c r="LV17" s="16">
        <v>1</v>
      </c>
      <c r="LW17" s="16">
        <v>1</v>
      </c>
      <c r="LX17" s="26">
        <f t="shared" si="175"/>
        <v>1</v>
      </c>
      <c r="LY17" s="18">
        <f t="shared" si="176"/>
        <v>2</v>
      </c>
      <c r="LZ17" s="22">
        <f t="shared" si="177"/>
        <v>2</v>
      </c>
      <c r="MA17" s="26">
        <f t="shared" si="178"/>
        <v>1</v>
      </c>
      <c r="MB17" s="16">
        <v>1</v>
      </c>
      <c r="MC17" s="16">
        <v>1</v>
      </c>
      <c r="MD17" s="26">
        <f t="shared" si="179"/>
        <v>1</v>
      </c>
      <c r="ME17" s="16">
        <v>1</v>
      </c>
      <c r="MF17" s="16">
        <v>1</v>
      </c>
      <c r="MG17" s="26">
        <f t="shared" si="180"/>
        <v>1</v>
      </c>
      <c r="MH17" s="18">
        <f t="shared" si="181"/>
        <v>2</v>
      </c>
      <c r="MI17" s="22">
        <f t="shared" si="182"/>
        <v>2</v>
      </c>
      <c r="MJ17" s="26">
        <f t="shared" si="183"/>
        <v>1</v>
      </c>
      <c r="MK17" s="16">
        <v>1</v>
      </c>
      <c r="ML17" s="16">
        <v>1</v>
      </c>
      <c r="MM17" s="26">
        <f t="shared" si="184"/>
        <v>1</v>
      </c>
      <c r="MN17" s="16">
        <v>1</v>
      </c>
      <c r="MO17" s="16">
        <v>1</v>
      </c>
      <c r="MP17" s="59">
        <f t="shared" si="185"/>
        <v>1</v>
      </c>
      <c r="MQ17" s="18">
        <f t="shared" si="186"/>
        <v>1</v>
      </c>
      <c r="MR17" s="22">
        <f t="shared" si="187"/>
        <v>0</v>
      </c>
      <c r="MS17" s="26">
        <f t="shared" si="188"/>
        <v>0</v>
      </c>
      <c r="MT17" s="16">
        <v>0</v>
      </c>
      <c r="MU17" s="16"/>
      <c r="MV17" s="26">
        <f t="shared" si="189"/>
        <v>0</v>
      </c>
      <c r="MW17" s="16">
        <v>1</v>
      </c>
      <c r="MX17" s="16">
        <v>0</v>
      </c>
      <c r="MY17" s="59">
        <f t="shared" si="190"/>
        <v>0</v>
      </c>
      <c r="MZ17" s="18">
        <f t="shared" si="191"/>
        <v>1</v>
      </c>
      <c r="NA17" s="22">
        <f t="shared" si="192"/>
        <v>0</v>
      </c>
      <c r="NB17" s="26">
        <f t="shared" si="193"/>
        <v>0</v>
      </c>
      <c r="NC17" s="16">
        <v>0</v>
      </c>
      <c r="ND17" s="16"/>
      <c r="NE17" s="26">
        <f t="shared" si="194"/>
        <v>0</v>
      </c>
      <c r="NF17" s="16">
        <v>1</v>
      </c>
      <c r="NG17" s="16">
        <v>0</v>
      </c>
      <c r="NH17" s="59">
        <f t="shared" si="195"/>
        <v>0</v>
      </c>
      <c r="NI17" s="18">
        <f t="shared" si="196"/>
        <v>1</v>
      </c>
      <c r="NJ17" s="22">
        <f t="shared" si="197"/>
        <v>1</v>
      </c>
      <c r="NK17" s="26">
        <f t="shared" si="198"/>
        <v>1</v>
      </c>
      <c r="NL17" s="16">
        <v>0</v>
      </c>
      <c r="NM17" s="16"/>
      <c r="NN17" s="26">
        <f t="shared" si="199"/>
        <v>0</v>
      </c>
      <c r="NO17" s="16">
        <v>1</v>
      </c>
      <c r="NP17" s="16">
        <v>1</v>
      </c>
      <c r="NQ17" s="59">
        <f t="shared" si="200"/>
        <v>1</v>
      </c>
      <c r="NR17" s="18">
        <f t="shared" si="201"/>
        <v>1</v>
      </c>
      <c r="NS17" s="22">
        <f t="shared" si="202"/>
        <v>1</v>
      </c>
      <c r="NT17" s="26">
        <f t="shared" si="203"/>
        <v>1</v>
      </c>
      <c r="NU17" s="16">
        <v>0</v>
      </c>
      <c r="NV17" s="16"/>
      <c r="NW17" s="26">
        <f t="shared" si="204"/>
        <v>0</v>
      </c>
      <c r="NX17" s="16">
        <v>1</v>
      </c>
      <c r="NY17" s="16">
        <v>1</v>
      </c>
      <c r="NZ17" s="59">
        <f t="shared" si="205"/>
        <v>1</v>
      </c>
      <c r="OA17" s="18">
        <f t="shared" si="206"/>
        <v>1</v>
      </c>
      <c r="OB17" s="22">
        <f t="shared" si="207"/>
        <v>1</v>
      </c>
      <c r="OC17" s="26">
        <f t="shared" si="208"/>
        <v>1</v>
      </c>
      <c r="OD17" s="16">
        <v>0</v>
      </c>
      <c r="OE17" s="16"/>
      <c r="OF17" s="26">
        <f t="shared" si="209"/>
        <v>0</v>
      </c>
      <c r="OG17" s="16">
        <v>1</v>
      </c>
      <c r="OH17" s="16">
        <v>1</v>
      </c>
      <c r="OI17" s="59">
        <f t="shared" si="210"/>
        <v>1</v>
      </c>
      <c r="OJ17" s="18">
        <f t="shared" si="211"/>
        <v>0</v>
      </c>
      <c r="OK17" s="22">
        <f t="shared" si="212"/>
        <v>0</v>
      </c>
      <c r="OL17" s="26">
        <f t="shared" si="213"/>
        <v>0</v>
      </c>
      <c r="OM17" s="16">
        <v>0</v>
      </c>
      <c r="ON17" s="16"/>
      <c r="OO17" s="26">
        <f t="shared" si="214"/>
        <v>0</v>
      </c>
      <c r="OP17" s="16">
        <v>0</v>
      </c>
      <c r="OQ17" s="16"/>
      <c r="OR17" s="59">
        <f t="shared" si="215"/>
        <v>0</v>
      </c>
      <c r="OS17" s="18">
        <f t="shared" si="216"/>
        <v>0</v>
      </c>
      <c r="OT17" s="22">
        <f t="shared" si="217"/>
        <v>0</v>
      </c>
      <c r="OU17" s="26">
        <f t="shared" si="218"/>
        <v>0</v>
      </c>
      <c r="OV17" s="16">
        <v>0</v>
      </c>
      <c r="OW17" s="16"/>
      <c r="OX17" s="26">
        <f t="shared" si="219"/>
        <v>0</v>
      </c>
      <c r="OY17" s="16">
        <v>0</v>
      </c>
      <c r="OZ17" s="16"/>
      <c r="PA17" s="59">
        <f t="shared" si="220"/>
        <v>0</v>
      </c>
      <c r="PB17" s="18">
        <f t="shared" si="221"/>
        <v>0</v>
      </c>
      <c r="PC17" s="22">
        <f t="shared" si="222"/>
        <v>0</v>
      </c>
      <c r="PD17" s="26">
        <f t="shared" si="223"/>
        <v>0</v>
      </c>
      <c r="PE17" s="16">
        <v>0</v>
      </c>
      <c r="PF17" s="16"/>
      <c r="PG17" s="26">
        <f t="shared" si="224"/>
        <v>0</v>
      </c>
      <c r="PH17" s="16">
        <v>0</v>
      </c>
      <c r="PI17" s="16"/>
      <c r="PJ17" s="59">
        <f t="shared" si="225"/>
        <v>0</v>
      </c>
      <c r="PK17" s="18">
        <f t="shared" si="226"/>
        <v>0</v>
      </c>
      <c r="PL17" s="22">
        <f t="shared" si="227"/>
        <v>0</v>
      </c>
      <c r="PM17" s="26">
        <f t="shared" si="228"/>
        <v>0</v>
      </c>
      <c r="PN17" s="16">
        <v>0</v>
      </c>
      <c r="PO17" s="16"/>
      <c r="PP17" s="26">
        <f t="shared" si="229"/>
        <v>0</v>
      </c>
      <c r="PQ17" s="16">
        <v>0</v>
      </c>
      <c r="PR17" s="16"/>
      <c r="PS17" s="59">
        <f t="shared" si="230"/>
        <v>0</v>
      </c>
      <c r="PT17" s="18">
        <f t="shared" si="231"/>
        <v>1</v>
      </c>
      <c r="PU17" s="22">
        <f t="shared" si="232"/>
        <v>1</v>
      </c>
      <c r="PV17" s="26">
        <f t="shared" si="233"/>
        <v>1</v>
      </c>
      <c r="PW17" s="16">
        <v>0</v>
      </c>
      <c r="PX17" s="16"/>
      <c r="PY17" s="26">
        <f t="shared" si="234"/>
        <v>0</v>
      </c>
      <c r="PZ17" s="16">
        <v>1</v>
      </c>
      <c r="QA17" s="16">
        <v>1</v>
      </c>
      <c r="QB17" s="59">
        <f t="shared" si="235"/>
        <v>1</v>
      </c>
      <c r="QC17" s="18">
        <f t="shared" si="236"/>
        <v>1</v>
      </c>
      <c r="QD17" s="22">
        <f t="shared" si="237"/>
        <v>0</v>
      </c>
      <c r="QE17" s="26">
        <f t="shared" si="238"/>
        <v>0</v>
      </c>
      <c r="QF17" s="16">
        <v>1</v>
      </c>
      <c r="QG17" s="16">
        <v>0</v>
      </c>
      <c r="QH17" s="26">
        <f t="shared" si="239"/>
        <v>0</v>
      </c>
      <c r="QI17" s="16">
        <v>0</v>
      </c>
      <c r="QJ17" s="16"/>
      <c r="QK17" s="59">
        <f t="shared" si="240"/>
        <v>0</v>
      </c>
      <c r="QL17" s="18">
        <f t="shared" si="241"/>
        <v>0</v>
      </c>
      <c r="QM17" s="22">
        <f t="shared" si="242"/>
        <v>0</v>
      </c>
      <c r="QN17" s="26">
        <f t="shared" si="243"/>
        <v>0</v>
      </c>
      <c r="QO17" s="16">
        <v>0</v>
      </c>
      <c r="QP17" s="16"/>
      <c r="QQ17" s="26">
        <f t="shared" si="244"/>
        <v>0</v>
      </c>
      <c r="QR17" s="16">
        <v>0</v>
      </c>
      <c r="QS17" s="16"/>
      <c r="QT17" s="59">
        <f t="shared" si="245"/>
        <v>0</v>
      </c>
      <c r="QU17" s="18">
        <f t="shared" si="246"/>
        <v>7</v>
      </c>
      <c r="QV17" s="22">
        <f t="shared" si="247"/>
        <v>7</v>
      </c>
      <c r="QW17" s="26">
        <f t="shared" si="248"/>
        <v>1</v>
      </c>
      <c r="QX17" s="16">
        <v>7</v>
      </c>
      <c r="QY17" s="16">
        <v>7</v>
      </c>
      <c r="QZ17" s="26">
        <f t="shared" si="249"/>
        <v>1</v>
      </c>
      <c r="RA17" s="16">
        <v>0</v>
      </c>
      <c r="RB17" s="16"/>
      <c r="RC17" s="59">
        <f t="shared" si="250"/>
        <v>0</v>
      </c>
      <c r="RD17" s="18">
        <f t="shared" si="251"/>
        <v>7</v>
      </c>
      <c r="RE17" s="22">
        <f t="shared" si="252"/>
        <v>7</v>
      </c>
      <c r="RF17" s="26">
        <f t="shared" si="253"/>
        <v>1</v>
      </c>
      <c r="RG17" s="16">
        <v>7</v>
      </c>
      <c r="RH17" s="16">
        <v>7</v>
      </c>
      <c r="RI17" s="26">
        <f t="shared" si="254"/>
        <v>1</v>
      </c>
      <c r="RJ17" s="16">
        <v>0</v>
      </c>
      <c r="RK17" s="16"/>
      <c r="RL17" s="59">
        <f t="shared" si="255"/>
        <v>0</v>
      </c>
      <c r="RM17" s="18">
        <f t="shared" si="256"/>
        <v>7</v>
      </c>
      <c r="RN17" s="22">
        <f t="shared" si="257"/>
        <v>7</v>
      </c>
      <c r="RO17" s="26">
        <f t="shared" si="258"/>
        <v>1</v>
      </c>
      <c r="RP17" s="16">
        <v>7</v>
      </c>
      <c r="RQ17" s="16">
        <v>7</v>
      </c>
      <c r="RR17" s="26">
        <f t="shared" si="259"/>
        <v>1</v>
      </c>
      <c r="RS17" s="16">
        <v>0</v>
      </c>
      <c r="RT17" s="16"/>
      <c r="RU17" s="59">
        <f t="shared" si="260"/>
        <v>0</v>
      </c>
      <c r="RV17" s="18">
        <f t="shared" si="261"/>
        <v>8</v>
      </c>
      <c r="RW17" s="22">
        <f t="shared" si="262"/>
        <v>8</v>
      </c>
      <c r="RX17" s="26">
        <f t="shared" si="263"/>
        <v>1</v>
      </c>
      <c r="RY17" s="16">
        <v>8</v>
      </c>
      <c r="RZ17" s="16">
        <v>8</v>
      </c>
      <c r="SA17" s="26">
        <f t="shared" si="264"/>
        <v>1</v>
      </c>
      <c r="SB17" s="16">
        <v>0</v>
      </c>
      <c r="SC17" s="16"/>
      <c r="SD17" s="59">
        <f t="shared" si="265"/>
        <v>0</v>
      </c>
      <c r="SE17" s="18">
        <f t="shared" si="266"/>
        <v>8</v>
      </c>
      <c r="SF17" s="22">
        <f t="shared" si="267"/>
        <v>7</v>
      </c>
      <c r="SG17" s="26">
        <f t="shared" si="268"/>
        <v>0.875</v>
      </c>
      <c r="SH17" s="16">
        <v>8</v>
      </c>
      <c r="SI17" s="16">
        <v>7</v>
      </c>
      <c r="SJ17" s="26">
        <f t="shared" si="269"/>
        <v>0.875</v>
      </c>
      <c r="SK17" s="16">
        <v>0</v>
      </c>
      <c r="SL17" s="16"/>
      <c r="SM17" s="59">
        <f t="shared" si="270"/>
        <v>0</v>
      </c>
      <c r="SN17" s="18">
        <f t="shared" si="271"/>
        <v>8</v>
      </c>
      <c r="SO17" s="22">
        <f t="shared" si="272"/>
        <v>7</v>
      </c>
      <c r="SP17" s="26">
        <f t="shared" si="273"/>
        <v>0.875</v>
      </c>
      <c r="SQ17" s="16">
        <v>8</v>
      </c>
      <c r="SR17" s="16">
        <v>7</v>
      </c>
      <c r="SS17" s="26">
        <f t="shared" si="274"/>
        <v>0.875</v>
      </c>
      <c r="ST17" s="16">
        <v>0</v>
      </c>
      <c r="SU17" s="16"/>
      <c r="SV17" s="59">
        <f t="shared" si="275"/>
        <v>0</v>
      </c>
      <c r="SW17" s="18">
        <f t="shared" si="276"/>
        <v>8</v>
      </c>
      <c r="SX17" s="22">
        <f t="shared" si="277"/>
        <v>8</v>
      </c>
      <c r="SY17" s="26">
        <f t="shared" si="278"/>
        <v>1</v>
      </c>
      <c r="SZ17" s="16">
        <v>8</v>
      </c>
      <c r="TA17" s="16">
        <v>8</v>
      </c>
      <c r="TB17" s="26">
        <f t="shared" si="279"/>
        <v>1</v>
      </c>
      <c r="TC17" s="16">
        <v>0</v>
      </c>
      <c r="TD17" s="16"/>
      <c r="TE17" s="59">
        <f t="shared" si="280"/>
        <v>0</v>
      </c>
      <c r="TF17" s="18">
        <f t="shared" si="281"/>
        <v>8</v>
      </c>
      <c r="TG17" s="22">
        <f t="shared" si="282"/>
        <v>0</v>
      </c>
      <c r="TH17" s="26">
        <f t="shared" si="283"/>
        <v>0</v>
      </c>
      <c r="TI17" s="16">
        <v>8</v>
      </c>
      <c r="TJ17" s="16">
        <v>0</v>
      </c>
      <c r="TK17" s="26">
        <f t="shared" si="284"/>
        <v>0</v>
      </c>
      <c r="TL17" s="16">
        <v>0</v>
      </c>
      <c r="TM17" s="16"/>
      <c r="TN17" s="26">
        <f t="shared" si="285"/>
        <v>0</v>
      </c>
      <c r="TO17" s="18">
        <f t="shared" si="286"/>
        <v>8</v>
      </c>
      <c r="TP17" s="22">
        <f t="shared" si="287"/>
        <v>7</v>
      </c>
      <c r="TQ17" s="26">
        <f t="shared" si="288"/>
        <v>0.875</v>
      </c>
      <c r="TR17" s="16">
        <v>8</v>
      </c>
      <c r="TS17" s="16">
        <v>7</v>
      </c>
      <c r="TT17" s="26">
        <f t="shared" si="289"/>
        <v>0.875</v>
      </c>
      <c r="TU17" s="16">
        <v>0</v>
      </c>
      <c r="TV17" s="16"/>
      <c r="TW17" s="26">
        <f t="shared" si="290"/>
        <v>0</v>
      </c>
      <c r="TX17" s="18">
        <f t="shared" si="291"/>
        <v>7</v>
      </c>
      <c r="TY17" s="22">
        <f t="shared" si="292"/>
        <v>7</v>
      </c>
      <c r="TZ17" s="26">
        <f t="shared" si="293"/>
        <v>1</v>
      </c>
      <c r="UA17" s="16">
        <v>7</v>
      </c>
      <c r="UB17" s="16">
        <v>7</v>
      </c>
      <c r="UC17" s="26">
        <f t="shared" si="294"/>
        <v>1</v>
      </c>
      <c r="UD17" s="16">
        <v>0</v>
      </c>
      <c r="UE17" s="16"/>
      <c r="UF17" s="26">
        <f t="shared" si="295"/>
        <v>0</v>
      </c>
      <c r="UG17" s="18">
        <f t="shared" si="296"/>
        <v>7</v>
      </c>
      <c r="UH17" s="22">
        <f t="shared" si="297"/>
        <v>7</v>
      </c>
      <c r="UI17" s="26">
        <f t="shared" si="298"/>
        <v>1</v>
      </c>
      <c r="UJ17" s="16">
        <v>7</v>
      </c>
      <c r="UK17" s="16">
        <v>7</v>
      </c>
      <c r="UL17" s="26">
        <f t="shared" si="299"/>
        <v>1</v>
      </c>
      <c r="UM17" s="16">
        <v>0</v>
      </c>
      <c r="UN17" s="16"/>
      <c r="UO17" s="26">
        <f t="shared" si="300"/>
        <v>0</v>
      </c>
      <c r="UP17" s="18">
        <f t="shared" si="301"/>
        <v>8</v>
      </c>
      <c r="UQ17" s="22">
        <f t="shared" si="302"/>
        <v>8</v>
      </c>
      <c r="UR17" s="26">
        <f t="shared" si="303"/>
        <v>1</v>
      </c>
      <c r="US17" s="16">
        <v>8</v>
      </c>
      <c r="UT17" s="16">
        <v>8</v>
      </c>
      <c r="UU17" s="26">
        <f t="shared" si="304"/>
        <v>1</v>
      </c>
      <c r="UV17" s="16">
        <v>0</v>
      </c>
      <c r="UW17" s="16"/>
      <c r="UX17" s="26">
        <f t="shared" si="305"/>
        <v>0</v>
      </c>
      <c r="UY17" s="18">
        <f t="shared" si="306"/>
        <v>8</v>
      </c>
      <c r="UZ17" s="22">
        <f t="shared" si="307"/>
        <v>7</v>
      </c>
      <c r="VA17" s="26">
        <f t="shared" si="308"/>
        <v>0.875</v>
      </c>
      <c r="VB17" s="16">
        <v>8</v>
      </c>
      <c r="VC17" s="16">
        <v>7</v>
      </c>
      <c r="VD17" s="26">
        <f t="shared" si="309"/>
        <v>0.875</v>
      </c>
      <c r="VE17" s="16">
        <v>0</v>
      </c>
      <c r="VF17" s="16"/>
      <c r="VG17" s="26">
        <f t="shared" si="310"/>
        <v>0</v>
      </c>
      <c r="VH17" s="18">
        <f t="shared" si="311"/>
        <v>8</v>
      </c>
      <c r="VI17" s="22">
        <f t="shared" si="312"/>
        <v>7</v>
      </c>
      <c r="VJ17" s="26">
        <f t="shared" si="313"/>
        <v>0.875</v>
      </c>
      <c r="VK17" s="16">
        <v>8</v>
      </c>
      <c r="VL17" s="16">
        <v>7</v>
      </c>
      <c r="VM17" s="26">
        <f t="shared" si="314"/>
        <v>0.875</v>
      </c>
      <c r="VN17" s="16">
        <v>0</v>
      </c>
      <c r="VO17" s="16">
        <v>0</v>
      </c>
      <c r="VP17" s="59">
        <f t="shared" si="315"/>
        <v>0</v>
      </c>
      <c r="VQ17" s="18">
        <f t="shared" si="316"/>
        <v>0</v>
      </c>
      <c r="VR17" s="22">
        <f t="shared" si="317"/>
        <v>0</v>
      </c>
      <c r="VS17" s="26">
        <f t="shared" si="318"/>
        <v>0</v>
      </c>
      <c r="VT17" s="16">
        <v>0</v>
      </c>
      <c r="VU17" s="16">
        <v>0</v>
      </c>
      <c r="VV17" s="26">
        <f t="shared" si="319"/>
        <v>0</v>
      </c>
      <c r="VW17" s="16">
        <v>0</v>
      </c>
      <c r="VX17" s="16"/>
      <c r="VY17" s="59">
        <f t="shared" si="320"/>
        <v>0</v>
      </c>
      <c r="VZ17" s="18">
        <f t="shared" si="321"/>
        <v>8</v>
      </c>
      <c r="WA17" s="22">
        <f t="shared" si="322"/>
        <v>7</v>
      </c>
      <c r="WB17" s="26">
        <f t="shared" si="323"/>
        <v>0.875</v>
      </c>
      <c r="WC17" s="16">
        <v>0</v>
      </c>
      <c r="WD17" s="16">
        <v>0</v>
      </c>
      <c r="WE17" s="26">
        <f t="shared" si="324"/>
        <v>0</v>
      </c>
      <c r="WF17" s="16">
        <v>8</v>
      </c>
      <c r="WG17" s="16">
        <v>7</v>
      </c>
      <c r="WH17" s="59">
        <f t="shared" si="325"/>
        <v>0.875</v>
      </c>
      <c r="WI17" s="18">
        <f t="shared" si="326"/>
        <v>7</v>
      </c>
      <c r="WJ17" s="22">
        <f t="shared" si="327"/>
        <v>6</v>
      </c>
      <c r="WK17" s="26">
        <f t="shared" si="328"/>
        <v>0.8571428571428571</v>
      </c>
      <c r="WL17" s="16">
        <v>0</v>
      </c>
      <c r="WM17" s="16">
        <v>0</v>
      </c>
      <c r="WN17" s="26">
        <f t="shared" si="329"/>
        <v>0</v>
      </c>
      <c r="WO17" s="16">
        <v>7</v>
      </c>
      <c r="WP17" s="16">
        <v>6</v>
      </c>
      <c r="WQ17" s="59">
        <f t="shared" si="330"/>
        <v>0.8571428571428571</v>
      </c>
      <c r="WR17" s="18">
        <f t="shared" si="331"/>
        <v>7</v>
      </c>
      <c r="WS17" s="22">
        <f t="shared" si="332"/>
        <v>7</v>
      </c>
      <c r="WT17" s="26">
        <f t="shared" si="333"/>
        <v>1</v>
      </c>
      <c r="WU17" s="16">
        <v>0</v>
      </c>
      <c r="WV17" s="16">
        <v>0</v>
      </c>
      <c r="WW17" s="26">
        <f t="shared" si="334"/>
        <v>0</v>
      </c>
      <c r="WX17" s="16">
        <v>7</v>
      </c>
      <c r="WY17" s="16">
        <v>7</v>
      </c>
      <c r="WZ17" s="26">
        <f t="shared" si="335"/>
        <v>1</v>
      </c>
      <c r="XA17" s="18">
        <f t="shared" si="336"/>
        <v>7</v>
      </c>
      <c r="XB17" s="22">
        <f t="shared" si="337"/>
        <v>7</v>
      </c>
      <c r="XC17" s="26">
        <f t="shared" si="338"/>
        <v>1</v>
      </c>
      <c r="XD17" s="16">
        <v>0</v>
      </c>
      <c r="XE17" s="16">
        <v>0</v>
      </c>
      <c r="XF17" s="59">
        <f t="shared" si="339"/>
        <v>0</v>
      </c>
      <c r="XG17" s="16">
        <v>7</v>
      </c>
      <c r="XH17" s="16">
        <v>7</v>
      </c>
      <c r="XI17" s="26">
        <f t="shared" si="340"/>
        <v>1</v>
      </c>
      <c r="XJ17" s="18">
        <f t="shared" si="341"/>
        <v>7</v>
      </c>
      <c r="XK17" s="22">
        <f t="shared" si="342"/>
        <v>7</v>
      </c>
      <c r="XL17" s="26">
        <f t="shared" si="343"/>
        <v>1</v>
      </c>
      <c r="XM17" s="16">
        <v>0</v>
      </c>
      <c r="XN17" s="16">
        <v>0</v>
      </c>
      <c r="XO17" s="59">
        <f t="shared" si="344"/>
        <v>0</v>
      </c>
      <c r="XP17" s="16">
        <v>7</v>
      </c>
      <c r="XQ17" s="16">
        <v>7</v>
      </c>
      <c r="XR17" s="59">
        <f t="shared" si="345"/>
        <v>1</v>
      </c>
      <c r="XS17" s="18">
        <f t="shared" si="346"/>
        <v>1</v>
      </c>
      <c r="XT17" s="22">
        <f t="shared" si="347"/>
        <v>1</v>
      </c>
      <c r="XU17" s="26">
        <f t="shared" si="348"/>
        <v>1</v>
      </c>
      <c r="XV17" s="16">
        <v>0</v>
      </c>
      <c r="XW17" s="16">
        <v>0</v>
      </c>
      <c r="XX17" s="59">
        <f t="shared" si="349"/>
        <v>0</v>
      </c>
      <c r="XY17" s="16">
        <v>1</v>
      </c>
      <c r="XZ17" s="16">
        <v>1</v>
      </c>
      <c r="YA17" s="59">
        <f t="shared" si="350"/>
        <v>1</v>
      </c>
      <c r="YB17" s="18">
        <f t="shared" si="351"/>
        <v>1</v>
      </c>
      <c r="YC17" s="22">
        <f t="shared" si="352"/>
        <v>1</v>
      </c>
      <c r="YD17" s="26">
        <f t="shared" si="353"/>
        <v>1</v>
      </c>
      <c r="YE17" s="16">
        <v>0</v>
      </c>
      <c r="YF17" s="16">
        <v>0</v>
      </c>
      <c r="YG17" s="97">
        <f t="shared" si="354"/>
        <v>0</v>
      </c>
      <c r="YH17" s="20">
        <v>1</v>
      </c>
      <c r="YI17" s="16">
        <v>1</v>
      </c>
      <c r="YJ17" s="59">
        <f t="shared" si="355"/>
        <v>1</v>
      </c>
      <c r="YK17" s="18">
        <f t="shared" si="356"/>
        <v>1</v>
      </c>
      <c r="YL17" s="22">
        <f t="shared" si="357"/>
        <v>1</v>
      </c>
      <c r="YM17" s="26">
        <f t="shared" si="358"/>
        <v>1</v>
      </c>
      <c r="YN17" s="16">
        <v>0</v>
      </c>
      <c r="YO17" s="16">
        <v>0</v>
      </c>
      <c r="YP17" s="97">
        <f t="shared" si="359"/>
        <v>0</v>
      </c>
      <c r="YQ17" s="20">
        <v>1</v>
      </c>
      <c r="YR17" s="16">
        <v>1</v>
      </c>
      <c r="YS17" s="26">
        <f t="shared" si="360"/>
        <v>1</v>
      </c>
      <c r="YT17" s="18">
        <f t="shared" si="361"/>
        <v>1</v>
      </c>
      <c r="YU17" s="22">
        <f t="shared" si="362"/>
        <v>1</v>
      </c>
      <c r="YV17" s="26">
        <f t="shared" si="363"/>
        <v>1</v>
      </c>
      <c r="YW17" s="16">
        <v>0</v>
      </c>
      <c r="YX17" s="16">
        <v>0</v>
      </c>
      <c r="YY17" s="97">
        <f t="shared" si="364"/>
        <v>0</v>
      </c>
      <c r="YZ17" s="20">
        <v>1</v>
      </c>
      <c r="ZA17" s="16">
        <v>1</v>
      </c>
      <c r="ZB17" s="26">
        <f t="shared" si="365"/>
        <v>1</v>
      </c>
      <c r="ZC17" s="18">
        <f t="shared" si="366"/>
        <v>1</v>
      </c>
      <c r="ZD17" s="22">
        <f t="shared" si="367"/>
        <v>1</v>
      </c>
      <c r="ZE17" s="26">
        <f t="shared" si="368"/>
        <v>1</v>
      </c>
      <c r="ZF17" s="16">
        <v>0</v>
      </c>
      <c r="ZG17" s="16">
        <v>0</v>
      </c>
      <c r="ZH17" s="97">
        <f t="shared" si="369"/>
        <v>0</v>
      </c>
      <c r="ZI17" s="20">
        <v>1</v>
      </c>
      <c r="ZJ17" s="16">
        <v>1</v>
      </c>
      <c r="ZK17" s="59">
        <f t="shared" si="370"/>
        <v>1</v>
      </c>
      <c r="ZL17" s="18">
        <f t="shared" si="371"/>
        <v>1</v>
      </c>
      <c r="ZM17" s="22">
        <f t="shared" si="372"/>
        <v>1</v>
      </c>
      <c r="ZN17" s="26">
        <f t="shared" si="373"/>
        <v>1</v>
      </c>
      <c r="ZO17" s="16">
        <v>0</v>
      </c>
      <c r="ZP17" s="16">
        <v>0</v>
      </c>
      <c r="ZQ17" s="97">
        <f t="shared" si="374"/>
        <v>0</v>
      </c>
      <c r="ZR17" s="20">
        <v>1</v>
      </c>
      <c r="ZS17" s="16">
        <v>1</v>
      </c>
      <c r="ZT17" s="59">
        <f t="shared" si="375"/>
        <v>1</v>
      </c>
      <c r="ZU17" s="18">
        <f t="shared" si="376"/>
        <v>1</v>
      </c>
      <c r="ZV17" s="22">
        <f t="shared" si="377"/>
        <v>1</v>
      </c>
      <c r="ZW17" s="26">
        <f t="shared" si="378"/>
        <v>1</v>
      </c>
      <c r="ZX17" s="16">
        <v>0</v>
      </c>
      <c r="ZY17" s="16">
        <v>0</v>
      </c>
      <c r="ZZ17" s="97">
        <f t="shared" si="379"/>
        <v>0</v>
      </c>
      <c r="AAA17" s="20">
        <v>1</v>
      </c>
      <c r="AAB17" s="16">
        <v>1</v>
      </c>
      <c r="AAC17" s="59">
        <f t="shared" si="380"/>
        <v>1</v>
      </c>
      <c r="AAD17" s="18">
        <f t="shared" si="381"/>
        <v>1</v>
      </c>
      <c r="AAE17" s="22">
        <f t="shared" si="382"/>
        <v>0</v>
      </c>
      <c r="AAF17" s="26">
        <f t="shared" si="383"/>
        <v>0</v>
      </c>
      <c r="AAG17" s="16">
        <v>0</v>
      </c>
      <c r="AAH17" s="16">
        <v>0</v>
      </c>
      <c r="AAI17" s="97">
        <f t="shared" si="384"/>
        <v>0</v>
      </c>
      <c r="AAJ17" s="20">
        <v>1</v>
      </c>
      <c r="AAK17" s="16"/>
      <c r="AAL17" s="59">
        <f t="shared" si="385"/>
        <v>0</v>
      </c>
      <c r="AAM17" s="18">
        <f t="shared" si="386"/>
        <v>1</v>
      </c>
      <c r="AAN17" s="22">
        <f t="shared" si="387"/>
        <v>1</v>
      </c>
      <c r="AAO17" s="26">
        <f t="shared" si="388"/>
        <v>1</v>
      </c>
      <c r="AAP17" s="16">
        <v>0</v>
      </c>
      <c r="AAQ17" s="16">
        <v>0</v>
      </c>
      <c r="AAR17" s="97">
        <f t="shared" si="389"/>
        <v>0</v>
      </c>
      <c r="AAS17" s="20">
        <v>1</v>
      </c>
      <c r="AAT17" s="16">
        <v>1</v>
      </c>
      <c r="AAU17" s="59">
        <f t="shared" si="390"/>
        <v>1</v>
      </c>
      <c r="AAV17" s="18">
        <f t="shared" si="391"/>
        <v>1</v>
      </c>
      <c r="AAW17" s="22">
        <f t="shared" si="392"/>
        <v>1</v>
      </c>
      <c r="AAX17" s="26">
        <f t="shared" si="393"/>
        <v>1</v>
      </c>
      <c r="AAY17" s="16">
        <v>1</v>
      </c>
      <c r="AAZ17" s="16">
        <v>1</v>
      </c>
      <c r="ABA17" s="97">
        <f t="shared" si="394"/>
        <v>1</v>
      </c>
      <c r="ABB17" s="20">
        <v>0</v>
      </c>
      <c r="ABC17" s="16">
        <v>0</v>
      </c>
      <c r="ABD17" s="59">
        <f t="shared" si="395"/>
        <v>0</v>
      </c>
      <c r="ABE17" s="18">
        <f t="shared" si="396"/>
        <v>1</v>
      </c>
      <c r="ABF17" s="22">
        <f t="shared" si="397"/>
        <v>1</v>
      </c>
      <c r="ABG17" s="26">
        <f t="shared" si="398"/>
        <v>1</v>
      </c>
      <c r="ABH17" s="16">
        <v>1</v>
      </c>
      <c r="ABI17" s="16">
        <v>1</v>
      </c>
      <c r="ABJ17" s="97">
        <f t="shared" si="399"/>
        <v>1</v>
      </c>
      <c r="ABK17" s="20">
        <v>0</v>
      </c>
      <c r="ABL17" s="16">
        <v>0</v>
      </c>
      <c r="ABM17" s="59">
        <f t="shared" si="400"/>
        <v>0</v>
      </c>
      <c r="ABN17" s="18">
        <f t="shared" si="401"/>
        <v>2</v>
      </c>
      <c r="ABO17" s="22">
        <f t="shared" si="402"/>
        <v>1</v>
      </c>
      <c r="ABP17" s="26">
        <f t="shared" si="403"/>
        <v>0.5</v>
      </c>
      <c r="ABQ17" s="16">
        <v>1</v>
      </c>
      <c r="ABR17" s="16">
        <v>1</v>
      </c>
      <c r="ABS17" s="26">
        <f t="shared" si="404"/>
        <v>1</v>
      </c>
      <c r="ABT17" s="20">
        <v>1</v>
      </c>
      <c r="ABU17" s="16"/>
      <c r="ABV17" s="59">
        <f t="shared" si="405"/>
        <v>0</v>
      </c>
      <c r="ABW17" s="18">
        <f t="shared" si="406"/>
        <v>1</v>
      </c>
      <c r="ABX17" s="22">
        <f t="shared" si="407"/>
        <v>1</v>
      </c>
      <c r="ABY17" s="26">
        <f t="shared" si="408"/>
        <v>1</v>
      </c>
      <c r="ABZ17" s="16">
        <v>1</v>
      </c>
      <c r="ACA17" s="16">
        <v>1</v>
      </c>
      <c r="ACB17" s="26">
        <f t="shared" si="409"/>
        <v>1</v>
      </c>
      <c r="ACC17" s="20">
        <v>0</v>
      </c>
      <c r="ACD17" s="16">
        <v>0</v>
      </c>
      <c r="ACE17" s="59">
        <f t="shared" si="410"/>
        <v>0</v>
      </c>
      <c r="ACF17" s="18">
        <f t="shared" si="411"/>
        <v>1</v>
      </c>
      <c r="ACG17" s="22">
        <f t="shared" si="412"/>
        <v>1</v>
      </c>
      <c r="ACH17" s="26">
        <f t="shared" si="413"/>
        <v>1</v>
      </c>
      <c r="ACI17" s="16">
        <v>1</v>
      </c>
      <c r="ACJ17" s="16">
        <v>1</v>
      </c>
      <c r="ACK17" s="26">
        <f t="shared" si="414"/>
        <v>1</v>
      </c>
      <c r="ACL17" s="20">
        <v>0</v>
      </c>
      <c r="ACM17" s="16">
        <v>0</v>
      </c>
      <c r="ACN17" s="59">
        <f t="shared" si="415"/>
        <v>0</v>
      </c>
      <c r="ACO17" s="18">
        <f t="shared" si="416"/>
        <v>1</v>
      </c>
      <c r="ACP17" s="22">
        <f t="shared" si="417"/>
        <v>1</v>
      </c>
      <c r="ACQ17" s="26">
        <f t="shared" si="418"/>
        <v>1</v>
      </c>
      <c r="ACR17" s="16">
        <v>1</v>
      </c>
      <c r="ACS17" s="16">
        <v>1</v>
      </c>
      <c r="ACT17" s="26">
        <f t="shared" si="419"/>
        <v>1</v>
      </c>
      <c r="ACU17" s="20">
        <v>0</v>
      </c>
      <c r="ACV17" s="16">
        <v>0</v>
      </c>
      <c r="ACW17" s="59">
        <f t="shared" si="420"/>
        <v>0</v>
      </c>
      <c r="ACX17" s="18">
        <f t="shared" si="421"/>
        <v>1</v>
      </c>
      <c r="ACY17" s="22">
        <f t="shared" si="422"/>
        <v>1</v>
      </c>
      <c r="ACZ17" s="26">
        <f t="shared" si="423"/>
        <v>1</v>
      </c>
      <c r="ADA17" s="16">
        <v>1</v>
      </c>
      <c r="ADB17" s="16">
        <v>1</v>
      </c>
      <c r="ADC17" s="26">
        <f t="shared" si="424"/>
        <v>1</v>
      </c>
      <c r="ADD17" s="20">
        <v>0</v>
      </c>
      <c r="ADE17" s="16">
        <v>0</v>
      </c>
      <c r="ADF17" s="59">
        <f t="shared" si="425"/>
        <v>0</v>
      </c>
      <c r="ADG17" s="18">
        <f t="shared" si="426"/>
        <v>1</v>
      </c>
      <c r="ADH17" s="22">
        <f t="shared" si="427"/>
        <v>1</v>
      </c>
      <c r="ADI17" s="26">
        <f t="shared" si="428"/>
        <v>1</v>
      </c>
      <c r="ADJ17" s="16">
        <v>1</v>
      </c>
      <c r="ADK17" s="16">
        <v>1</v>
      </c>
      <c r="ADL17" s="26">
        <f t="shared" si="429"/>
        <v>1</v>
      </c>
      <c r="ADM17" s="20">
        <v>0</v>
      </c>
      <c r="ADN17" s="16">
        <v>0</v>
      </c>
      <c r="ADO17" s="59">
        <f t="shared" si="430"/>
        <v>0</v>
      </c>
      <c r="ADP17" s="18">
        <f t="shared" si="431"/>
        <v>1</v>
      </c>
      <c r="ADQ17" s="22">
        <f t="shared" si="432"/>
        <v>1</v>
      </c>
      <c r="ADR17" s="26">
        <f t="shared" si="433"/>
        <v>1</v>
      </c>
      <c r="ADS17" s="16">
        <v>1</v>
      </c>
      <c r="ADT17" s="16">
        <v>1</v>
      </c>
      <c r="ADU17" s="26">
        <f t="shared" si="434"/>
        <v>1</v>
      </c>
      <c r="ADV17" s="20">
        <v>0</v>
      </c>
      <c r="ADW17" s="16">
        <v>0</v>
      </c>
      <c r="ADX17" s="59">
        <f t="shared" si="435"/>
        <v>0</v>
      </c>
      <c r="ADY17" s="18">
        <f t="shared" si="436"/>
        <v>1</v>
      </c>
      <c r="ADZ17" s="22">
        <f t="shared" si="437"/>
        <v>1</v>
      </c>
      <c r="AEA17" s="26">
        <f t="shared" si="438"/>
        <v>1</v>
      </c>
      <c r="AEB17" s="16">
        <v>1</v>
      </c>
      <c r="AEC17" s="16">
        <v>1</v>
      </c>
      <c r="AED17" s="26">
        <f t="shared" si="439"/>
        <v>1</v>
      </c>
      <c r="AEE17" s="20">
        <v>0</v>
      </c>
      <c r="AEF17" s="16">
        <v>0</v>
      </c>
      <c r="AEG17" s="59">
        <f t="shared" si="440"/>
        <v>0</v>
      </c>
      <c r="AEH17" s="18">
        <f t="shared" si="441"/>
        <v>1</v>
      </c>
      <c r="AEI17" s="22">
        <f t="shared" si="442"/>
        <v>1</v>
      </c>
      <c r="AEJ17" s="26">
        <f t="shared" si="443"/>
        <v>1</v>
      </c>
      <c r="AEK17" s="16">
        <v>1</v>
      </c>
      <c r="AEL17" s="16">
        <v>1</v>
      </c>
      <c r="AEM17" s="26">
        <f t="shared" si="444"/>
        <v>1</v>
      </c>
      <c r="AEN17" s="20">
        <v>0</v>
      </c>
      <c r="AEO17" s="16">
        <v>0</v>
      </c>
      <c r="AEP17" s="59">
        <f t="shared" si="445"/>
        <v>0</v>
      </c>
      <c r="AEQ17" s="18">
        <f t="shared" si="446"/>
        <v>1</v>
      </c>
      <c r="AER17" s="22">
        <f t="shared" si="447"/>
        <v>0</v>
      </c>
      <c r="AES17" s="26">
        <f t="shared" si="448"/>
        <v>0</v>
      </c>
      <c r="AET17" s="16">
        <v>1</v>
      </c>
      <c r="AEU17" s="16">
        <v>0</v>
      </c>
      <c r="AEV17" s="26">
        <f t="shared" si="449"/>
        <v>0</v>
      </c>
      <c r="AEW17" s="20">
        <v>0</v>
      </c>
      <c r="AEX17" s="16">
        <v>0</v>
      </c>
      <c r="AEY17" s="26">
        <f t="shared" si="450"/>
        <v>0</v>
      </c>
      <c r="AEZ17" s="18">
        <f t="shared" si="451"/>
        <v>1</v>
      </c>
      <c r="AFA17" s="22">
        <f t="shared" si="452"/>
        <v>1</v>
      </c>
      <c r="AFB17" s="26">
        <f t="shared" si="453"/>
        <v>1</v>
      </c>
      <c r="AFC17" s="16">
        <v>0</v>
      </c>
      <c r="AFD17" s="16">
        <v>0</v>
      </c>
      <c r="AFE17" s="26">
        <f t="shared" si="454"/>
        <v>0</v>
      </c>
      <c r="AFF17" s="20">
        <v>1</v>
      </c>
      <c r="AFG17" s="20">
        <v>1</v>
      </c>
      <c r="AFH17" s="59">
        <f t="shared" si="455"/>
        <v>1</v>
      </c>
      <c r="AFI17" s="18">
        <f t="shared" si="456"/>
        <v>0</v>
      </c>
      <c r="AFJ17" s="22">
        <f t="shared" si="457"/>
        <v>0</v>
      </c>
      <c r="AFK17" s="26">
        <f t="shared" si="458"/>
        <v>0</v>
      </c>
      <c r="AFL17" s="16">
        <v>0</v>
      </c>
      <c r="AFM17" s="16">
        <v>0</v>
      </c>
      <c r="AFN17" s="26">
        <f t="shared" si="459"/>
        <v>0</v>
      </c>
      <c r="AFO17" s="20">
        <v>0</v>
      </c>
      <c r="AFP17" s="16"/>
      <c r="AFQ17" s="59">
        <f t="shared" si="460"/>
        <v>0</v>
      </c>
      <c r="AFR17" s="18">
        <f t="shared" si="461"/>
        <v>1</v>
      </c>
      <c r="AFS17" s="22">
        <f t="shared" si="462"/>
        <v>1</v>
      </c>
      <c r="AFT17" s="26">
        <f t="shared" si="463"/>
        <v>1</v>
      </c>
      <c r="AFU17" s="16">
        <v>0</v>
      </c>
      <c r="AFV17" s="16">
        <v>0</v>
      </c>
      <c r="AFW17" s="26">
        <f t="shared" si="464"/>
        <v>0</v>
      </c>
      <c r="AFX17" s="20">
        <v>1</v>
      </c>
      <c r="AFY17" s="16">
        <v>1</v>
      </c>
      <c r="AFZ17" s="59">
        <f t="shared" si="465"/>
        <v>1</v>
      </c>
      <c r="AGA17" s="18">
        <f t="shared" si="466"/>
        <v>1</v>
      </c>
      <c r="AGB17" s="22">
        <f t="shared" si="467"/>
        <v>1</v>
      </c>
      <c r="AGC17" s="26">
        <f t="shared" si="468"/>
        <v>1</v>
      </c>
      <c r="AGD17" s="16">
        <v>0</v>
      </c>
      <c r="AGE17" s="16">
        <v>0</v>
      </c>
      <c r="AGF17" s="26">
        <f t="shared" si="469"/>
        <v>0</v>
      </c>
      <c r="AGG17" s="20">
        <v>1</v>
      </c>
      <c r="AGH17" s="16">
        <v>1</v>
      </c>
      <c r="AGI17" s="59">
        <f t="shared" si="470"/>
        <v>1</v>
      </c>
      <c r="AGJ17" s="18">
        <f t="shared" si="471"/>
        <v>1</v>
      </c>
      <c r="AGK17" s="22">
        <f t="shared" si="472"/>
        <v>1</v>
      </c>
      <c r="AGL17" s="26">
        <f t="shared" si="473"/>
        <v>1</v>
      </c>
      <c r="AGM17" s="16">
        <v>0</v>
      </c>
      <c r="AGN17" s="16">
        <v>0</v>
      </c>
      <c r="AGO17" s="26">
        <f t="shared" si="474"/>
        <v>0</v>
      </c>
      <c r="AGP17" s="20">
        <v>1</v>
      </c>
      <c r="AGQ17" s="16">
        <v>1</v>
      </c>
      <c r="AGR17" s="59">
        <f t="shared" si="475"/>
        <v>1</v>
      </c>
      <c r="AGS17" s="18">
        <f t="shared" si="476"/>
        <v>1</v>
      </c>
      <c r="AGT17" s="22">
        <f t="shared" si="477"/>
        <v>1</v>
      </c>
      <c r="AGU17" s="26">
        <f t="shared" si="478"/>
        <v>1</v>
      </c>
      <c r="AGV17" s="16">
        <v>0</v>
      </c>
      <c r="AGW17" s="16">
        <v>0</v>
      </c>
      <c r="AGX17" s="26">
        <f t="shared" si="479"/>
        <v>0</v>
      </c>
      <c r="AGY17" s="20">
        <v>1</v>
      </c>
      <c r="AGZ17" s="16">
        <v>1</v>
      </c>
      <c r="AHA17" s="59">
        <f t="shared" si="480"/>
        <v>1</v>
      </c>
      <c r="AHB17" s="18">
        <f t="shared" si="481"/>
        <v>1</v>
      </c>
      <c r="AHC17" s="22">
        <f t="shared" si="482"/>
        <v>1</v>
      </c>
      <c r="AHD17" s="26">
        <f t="shared" si="483"/>
        <v>1</v>
      </c>
      <c r="AHE17" s="16">
        <v>0</v>
      </c>
      <c r="AHF17" s="16">
        <v>0</v>
      </c>
      <c r="AHG17" s="26">
        <f t="shared" si="484"/>
        <v>0</v>
      </c>
      <c r="AHH17" s="20">
        <v>1</v>
      </c>
      <c r="AHI17" s="16">
        <v>1</v>
      </c>
      <c r="AHJ17" s="59">
        <f t="shared" si="485"/>
        <v>1</v>
      </c>
      <c r="AHK17" s="18">
        <f t="shared" si="486"/>
        <v>1</v>
      </c>
      <c r="AHL17" s="22">
        <f t="shared" si="487"/>
        <v>1</v>
      </c>
      <c r="AHM17" s="26">
        <f t="shared" si="488"/>
        <v>1</v>
      </c>
      <c r="AHN17" s="16">
        <v>0</v>
      </c>
      <c r="AHO17" s="16">
        <v>0</v>
      </c>
      <c r="AHP17" s="26">
        <f t="shared" si="489"/>
        <v>0</v>
      </c>
      <c r="AHQ17" s="20">
        <v>1</v>
      </c>
      <c r="AHR17" s="16">
        <v>1</v>
      </c>
      <c r="AHS17" s="59">
        <f t="shared" si="490"/>
        <v>1</v>
      </c>
      <c r="AHT17" s="18">
        <f t="shared" si="491"/>
        <v>1</v>
      </c>
      <c r="AHU17" s="22">
        <f t="shared" si="492"/>
        <v>1</v>
      </c>
      <c r="AHV17" s="26">
        <f t="shared" si="493"/>
        <v>1</v>
      </c>
      <c r="AHW17" s="16">
        <v>0</v>
      </c>
      <c r="AHX17" s="16">
        <v>0</v>
      </c>
      <c r="AHY17" s="26">
        <f t="shared" si="494"/>
        <v>0</v>
      </c>
      <c r="AHZ17" s="20">
        <v>1</v>
      </c>
      <c r="AIA17" s="16">
        <v>1</v>
      </c>
      <c r="AIB17" s="59">
        <f t="shared" si="495"/>
        <v>1</v>
      </c>
      <c r="AIC17" s="18">
        <f t="shared" si="496"/>
        <v>1</v>
      </c>
      <c r="AID17" s="22">
        <f t="shared" si="497"/>
        <v>1</v>
      </c>
      <c r="AIE17" s="26">
        <f t="shared" si="498"/>
        <v>1</v>
      </c>
      <c r="AIF17" s="16">
        <v>0</v>
      </c>
      <c r="AIG17" s="16">
        <v>0</v>
      </c>
      <c r="AIH17" s="26">
        <f t="shared" si="499"/>
        <v>0</v>
      </c>
      <c r="AII17" s="20">
        <v>1</v>
      </c>
      <c r="AIJ17" s="16">
        <v>1</v>
      </c>
      <c r="AIK17" s="59">
        <f t="shared" si="500"/>
        <v>1</v>
      </c>
      <c r="AIL17" s="18">
        <f t="shared" si="501"/>
        <v>2</v>
      </c>
      <c r="AIM17" s="22">
        <f t="shared" si="502"/>
        <v>2</v>
      </c>
      <c r="AIN17" s="26">
        <f t="shared" si="503"/>
        <v>1</v>
      </c>
      <c r="AIO17" s="16">
        <v>0</v>
      </c>
      <c r="AIP17" s="16">
        <v>0</v>
      </c>
      <c r="AIQ17" s="26">
        <f t="shared" si="504"/>
        <v>0</v>
      </c>
      <c r="AIR17" s="20">
        <v>2</v>
      </c>
      <c r="AIS17" s="16">
        <v>2</v>
      </c>
      <c r="AIT17" s="59">
        <f t="shared" si="505"/>
        <v>1</v>
      </c>
      <c r="AIU17" s="18">
        <f t="shared" si="506"/>
        <v>1</v>
      </c>
      <c r="AIV17" s="22">
        <f t="shared" si="507"/>
        <v>1</v>
      </c>
      <c r="AIW17" s="26">
        <f t="shared" si="508"/>
        <v>1</v>
      </c>
      <c r="AIX17" s="16">
        <v>0</v>
      </c>
      <c r="AIY17" s="16">
        <v>0</v>
      </c>
      <c r="AIZ17" s="26">
        <f t="shared" si="509"/>
        <v>0</v>
      </c>
      <c r="AJA17" s="20">
        <v>1</v>
      </c>
      <c r="AJB17" s="16">
        <v>1</v>
      </c>
      <c r="AJC17" s="26">
        <f t="shared" si="510"/>
        <v>1</v>
      </c>
      <c r="AJD17" s="18">
        <f t="shared" si="511"/>
        <v>1</v>
      </c>
      <c r="AJE17" s="22">
        <f t="shared" si="512"/>
        <v>1</v>
      </c>
      <c r="AJF17" s="26">
        <f t="shared" si="513"/>
        <v>1</v>
      </c>
      <c r="AJG17" s="16">
        <v>1</v>
      </c>
      <c r="AJH17" s="16">
        <v>1</v>
      </c>
      <c r="AJI17" s="26">
        <f t="shared" si="514"/>
        <v>1</v>
      </c>
      <c r="AJJ17" s="20">
        <v>0</v>
      </c>
      <c r="AJK17" s="16">
        <v>0</v>
      </c>
      <c r="AJL17" s="59">
        <f t="shared" si="515"/>
        <v>0</v>
      </c>
      <c r="AJM17" s="18">
        <f t="shared" si="516"/>
        <v>1</v>
      </c>
      <c r="AJN17" s="22">
        <f t="shared" si="517"/>
        <v>1</v>
      </c>
      <c r="AJO17" s="26">
        <f t="shared" si="518"/>
        <v>1</v>
      </c>
      <c r="AJP17" s="16">
        <v>1</v>
      </c>
      <c r="AJQ17" s="16">
        <v>1</v>
      </c>
      <c r="AJR17" s="26">
        <f t="shared" si="519"/>
        <v>1</v>
      </c>
      <c r="AJS17" s="20">
        <v>0</v>
      </c>
      <c r="AJT17" s="16">
        <v>0</v>
      </c>
      <c r="AJU17" s="59">
        <f t="shared" si="520"/>
        <v>0</v>
      </c>
      <c r="AJV17" s="18">
        <f t="shared" si="521"/>
        <v>1</v>
      </c>
      <c r="AJW17" s="22">
        <f t="shared" si="522"/>
        <v>1</v>
      </c>
      <c r="AJX17" s="26">
        <f t="shared" si="523"/>
        <v>1</v>
      </c>
      <c r="AJY17" s="16">
        <v>1</v>
      </c>
      <c r="AJZ17" s="16">
        <v>1</v>
      </c>
      <c r="AKA17" s="26">
        <f t="shared" si="524"/>
        <v>1</v>
      </c>
      <c r="AKB17" s="20">
        <v>0</v>
      </c>
      <c r="AKC17" s="16">
        <v>0</v>
      </c>
      <c r="AKD17" s="59">
        <f t="shared" si="525"/>
        <v>0</v>
      </c>
      <c r="AKE17" s="18">
        <f t="shared" si="526"/>
        <v>1</v>
      </c>
      <c r="AKF17" s="22">
        <f t="shared" si="527"/>
        <v>1</v>
      </c>
      <c r="AKG17" s="26">
        <f t="shared" si="528"/>
        <v>1</v>
      </c>
      <c r="AKH17" s="16">
        <v>1</v>
      </c>
      <c r="AKI17" s="16">
        <v>1</v>
      </c>
      <c r="AKJ17" s="26">
        <f t="shared" si="529"/>
        <v>1</v>
      </c>
      <c r="AKK17" s="20">
        <v>0</v>
      </c>
      <c r="AKL17" s="16">
        <v>0</v>
      </c>
      <c r="AKM17" s="59">
        <f t="shared" si="530"/>
        <v>0</v>
      </c>
      <c r="AKN17" s="18">
        <f t="shared" si="531"/>
        <v>1</v>
      </c>
      <c r="AKO17" s="22">
        <f t="shared" si="532"/>
        <v>1</v>
      </c>
      <c r="AKP17" s="26">
        <f t="shared" si="533"/>
        <v>1</v>
      </c>
      <c r="AKQ17" s="16">
        <v>1</v>
      </c>
      <c r="AKR17" s="16">
        <v>1</v>
      </c>
      <c r="AKS17" s="26">
        <f t="shared" si="534"/>
        <v>1</v>
      </c>
      <c r="AKT17" s="20">
        <v>0</v>
      </c>
      <c r="AKU17" s="16">
        <v>0</v>
      </c>
      <c r="AKV17" s="59">
        <f t="shared" si="535"/>
        <v>0</v>
      </c>
      <c r="AKW17" s="18">
        <f t="shared" si="536"/>
        <v>1</v>
      </c>
      <c r="AKX17" s="22">
        <f t="shared" si="537"/>
        <v>1</v>
      </c>
      <c r="AKY17" s="26">
        <f t="shared" si="538"/>
        <v>1</v>
      </c>
      <c r="AKZ17" s="16">
        <v>1</v>
      </c>
      <c r="ALA17" s="16">
        <v>1</v>
      </c>
      <c r="ALB17" s="26">
        <f t="shared" si="539"/>
        <v>1</v>
      </c>
      <c r="ALC17" s="20">
        <v>0</v>
      </c>
      <c r="ALD17" s="16">
        <v>0</v>
      </c>
      <c r="ALE17" s="59">
        <f t="shared" si="540"/>
        <v>0</v>
      </c>
      <c r="ALF17" s="18">
        <f t="shared" si="541"/>
        <v>1</v>
      </c>
      <c r="ALG17" s="22">
        <f t="shared" si="542"/>
        <v>1</v>
      </c>
      <c r="ALH17" s="26">
        <f t="shared" si="543"/>
        <v>1</v>
      </c>
      <c r="ALI17" s="16">
        <v>1</v>
      </c>
      <c r="ALJ17" s="16">
        <v>1</v>
      </c>
      <c r="ALK17" s="26">
        <f t="shared" si="544"/>
        <v>1</v>
      </c>
      <c r="ALL17" s="20">
        <v>0</v>
      </c>
      <c r="ALM17" s="16">
        <v>0</v>
      </c>
      <c r="ALN17" s="59">
        <f t="shared" si="545"/>
        <v>0</v>
      </c>
      <c r="ALO17" s="18">
        <f t="shared" si="546"/>
        <v>1</v>
      </c>
      <c r="ALP17" s="22">
        <f t="shared" si="547"/>
        <v>1</v>
      </c>
      <c r="ALQ17" s="26">
        <f t="shared" si="548"/>
        <v>1</v>
      </c>
      <c r="ALR17" s="16">
        <v>1</v>
      </c>
      <c r="ALS17" s="16">
        <v>1</v>
      </c>
      <c r="ALT17" s="26">
        <f t="shared" si="549"/>
        <v>1</v>
      </c>
      <c r="ALU17" s="20">
        <v>0</v>
      </c>
      <c r="ALV17" s="16">
        <v>0</v>
      </c>
      <c r="ALW17" s="59">
        <f t="shared" si="550"/>
        <v>0</v>
      </c>
      <c r="ALX17" s="18">
        <f t="shared" si="551"/>
        <v>1</v>
      </c>
      <c r="ALY17" s="22">
        <f t="shared" si="552"/>
        <v>1</v>
      </c>
      <c r="ALZ17" s="26">
        <f t="shared" si="553"/>
        <v>1</v>
      </c>
      <c r="AMA17" s="16">
        <v>1</v>
      </c>
      <c r="AMB17" s="16">
        <v>1</v>
      </c>
      <c r="AMC17" s="26">
        <f t="shared" si="554"/>
        <v>1</v>
      </c>
      <c r="AMD17" s="20">
        <v>0</v>
      </c>
      <c r="AME17" s="16">
        <v>0</v>
      </c>
      <c r="AMF17" s="59">
        <f t="shared" si="555"/>
        <v>0</v>
      </c>
      <c r="AMG17" s="18">
        <f t="shared" si="556"/>
        <v>1</v>
      </c>
      <c r="AMH17" s="22">
        <f t="shared" si="557"/>
        <v>1</v>
      </c>
      <c r="AMI17" s="26">
        <f t="shared" si="558"/>
        <v>1</v>
      </c>
      <c r="AMJ17" s="16">
        <v>1</v>
      </c>
      <c r="AMK17" s="16">
        <v>1</v>
      </c>
      <c r="AML17" s="26">
        <f t="shared" si="559"/>
        <v>1</v>
      </c>
      <c r="AMM17" s="20">
        <v>0</v>
      </c>
      <c r="AMN17" s="16">
        <v>0</v>
      </c>
      <c r="AMO17" s="59">
        <f t="shared" si="560"/>
        <v>0</v>
      </c>
      <c r="AMP17" s="18">
        <f t="shared" si="561"/>
        <v>1</v>
      </c>
      <c r="AMQ17" s="22">
        <f t="shared" si="562"/>
        <v>1</v>
      </c>
      <c r="AMR17" s="26">
        <f t="shared" si="563"/>
        <v>1</v>
      </c>
      <c r="AMS17" s="16">
        <v>1</v>
      </c>
      <c r="AMT17" s="16">
        <v>1</v>
      </c>
      <c r="AMU17" s="26">
        <f t="shared" si="564"/>
        <v>1</v>
      </c>
      <c r="AMV17" s="20">
        <v>0</v>
      </c>
      <c r="AMW17" s="16">
        <v>0</v>
      </c>
      <c r="AMX17" s="59">
        <f t="shared" si="565"/>
        <v>0</v>
      </c>
      <c r="AMY17" s="18">
        <f t="shared" si="566"/>
        <v>1</v>
      </c>
      <c r="AMZ17" s="22">
        <f t="shared" si="567"/>
        <v>1</v>
      </c>
      <c r="ANA17" s="26">
        <f t="shared" si="568"/>
        <v>1</v>
      </c>
      <c r="ANB17" s="16">
        <v>0</v>
      </c>
      <c r="ANC17" s="16">
        <v>0</v>
      </c>
      <c r="AND17" s="26">
        <f t="shared" si="569"/>
        <v>0</v>
      </c>
      <c r="ANE17" s="20">
        <v>1</v>
      </c>
      <c r="ANF17" s="16">
        <v>1</v>
      </c>
      <c r="ANG17" s="59">
        <f t="shared" si="570"/>
        <v>1</v>
      </c>
      <c r="ANH17" s="18">
        <f t="shared" si="571"/>
        <v>1</v>
      </c>
      <c r="ANI17" s="22">
        <f t="shared" si="572"/>
        <v>1</v>
      </c>
      <c r="ANJ17" s="26">
        <f t="shared" si="573"/>
        <v>1</v>
      </c>
      <c r="ANK17" s="16">
        <v>0</v>
      </c>
      <c r="ANL17" s="16">
        <v>0</v>
      </c>
      <c r="ANM17" s="26">
        <f t="shared" si="574"/>
        <v>0</v>
      </c>
      <c r="ANN17" s="20">
        <v>1</v>
      </c>
      <c r="ANO17" s="16">
        <v>1</v>
      </c>
      <c r="ANP17" s="59">
        <f t="shared" si="575"/>
        <v>1</v>
      </c>
      <c r="ANQ17" s="18">
        <f t="shared" si="576"/>
        <v>1</v>
      </c>
      <c r="ANR17" s="22">
        <f t="shared" si="577"/>
        <v>1</v>
      </c>
      <c r="ANS17" s="26">
        <f t="shared" si="578"/>
        <v>1</v>
      </c>
      <c r="ANT17" s="16">
        <v>0</v>
      </c>
      <c r="ANU17" s="16">
        <v>0</v>
      </c>
      <c r="ANV17" s="26">
        <f t="shared" si="579"/>
        <v>0</v>
      </c>
      <c r="ANW17" s="20">
        <v>1</v>
      </c>
      <c r="ANX17" s="16">
        <v>1</v>
      </c>
      <c r="ANY17" s="59">
        <f t="shared" si="580"/>
        <v>1</v>
      </c>
      <c r="ANZ17" s="18">
        <f t="shared" si="581"/>
        <v>1</v>
      </c>
      <c r="AOA17" s="22">
        <f t="shared" si="582"/>
        <v>1</v>
      </c>
      <c r="AOB17" s="26">
        <f t="shared" si="583"/>
        <v>1</v>
      </c>
      <c r="AOC17" s="16">
        <v>0</v>
      </c>
      <c r="AOD17" s="16">
        <v>0</v>
      </c>
      <c r="AOE17" s="26">
        <f t="shared" si="584"/>
        <v>0</v>
      </c>
      <c r="AOF17" s="20">
        <v>1</v>
      </c>
      <c r="AOG17" s="16">
        <v>1</v>
      </c>
      <c r="AOH17" s="59">
        <f t="shared" si="585"/>
        <v>1</v>
      </c>
      <c r="AOI17" s="18">
        <f t="shared" si="586"/>
        <v>1</v>
      </c>
      <c r="AOJ17" s="22">
        <f t="shared" si="587"/>
        <v>1</v>
      </c>
      <c r="AOK17" s="26">
        <f t="shared" si="588"/>
        <v>1</v>
      </c>
      <c r="AOL17" s="16">
        <v>0</v>
      </c>
      <c r="AOM17" s="16">
        <v>0</v>
      </c>
      <c r="AON17" s="26">
        <f t="shared" si="589"/>
        <v>0</v>
      </c>
      <c r="AOO17" s="20">
        <v>1</v>
      </c>
      <c r="AOP17" s="16">
        <v>1</v>
      </c>
      <c r="AOQ17" s="59">
        <f t="shared" si="590"/>
        <v>1</v>
      </c>
      <c r="AOR17" s="18">
        <f t="shared" si="591"/>
        <v>1</v>
      </c>
      <c r="AOS17" s="22">
        <f t="shared" si="592"/>
        <v>0</v>
      </c>
      <c r="AOT17" s="26">
        <f t="shared" si="593"/>
        <v>0</v>
      </c>
      <c r="AOU17" s="16">
        <v>0</v>
      </c>
      <c r="AOV17" s="16">
        <v>0</v>
      </c>
      <c r="AOW17" s="26">
        <f t="shared" si="594"/>
        <v>0</v>
      </c>
      <c r="AOX17" s="20">
        <v>1</v>
      </c>
      <c r="AOY17" s="16">
        <v>0</v>
      </c>
      <c r="AOZ17" s="59">
        <f t="shared" si="595"/>
        <v>0</v>
      </c>
      <c r="APA17" s="18">
        <f t="shared" si="596"/>
        <v>1</v>
      </c>
      <c r="APB17" s="22">
        <f t="shared" si="597"/>
        <v>1</v>
      </c>
      <c r="APC17" s="26">
        <f t="shared" si="598"/>
        <v>1</v>
      </c>
      <c r="APD17" s="16">
        <v>0</v>
      </c>
      <c r="APE17" s="16">
        <v>0</v>
      </c>
      <c r="APF17" s="26">
        <f t="shared" si="599"/>
        <v>0</v>
      </c>
      <c r="APG17" s="20">
        <v>1</v>
      </c>
      <c r="APH17" s="16">
        <v>1</v>
      </c>
      <c r="API17" s="59">
        <f t="shared" si="600"/>
        <v>1</v>
      </c>
      <c r="APJ17" s="18">
        <f t="shared" si="601"/>
        <v>1</v>
      </c>
      <c r="APK17" s="22">
        <f t="shared" si="602"/>
        <v>1</v>
      </c>
      <c r="APL17" s="26">
        <f t="shared" si="603"/>
        <v>1</v>
      </c>
      <c r="APM17" s="16">
        <v>0</v>
      </c>
      <c r="APN17" s="16">
        <v>0</v>
      </c>
      <c r="APO17" s="26">
        <f t="shared" si="604"/>
        <v>0</v>
      </c>
      <c r="APP17" s="20">
        <v>1</v>
      </c>
      <c r="APQ17" s="16">
        <v>1</v>
      </c>
      <c r="APR17" s="59">
        <f t="shared" si="605"/>
        <v>1</v>
      </c>
      <c r="APS17" s="18">
        <f t="shared" si="606"/>
        <v>1</v>
      </c>
      <c r="APT17" s="22">
        <f t="shared" si="607"/>
        <v>1</v>
      </c>
      <c r="APU17" s="26">
        <f t="shared" si="608"/>
        <v>1</v>
      </c>
      <c r="APV17" s="16">
        <v>0</v>
      </c>
      <c r="APW17" s="16">
        <v>0</v>
      </c>
      <c r="APX17" s="26">
        <f t="shared" si="609"/>
        <v>0</v>
      </c>
      <c r="APY17" s="20">
        <v>1</v>
      </c>
      <c r="APZ17" s="16">
        <v>1</v>
      </c>
      <c r="AQA17" s="59">
        <f t="shared" si="610"/>
        <v>1</v>
      </c>
      <c r="AQB17" s="18">
        <f t="shared" si="611"/>
        <v>1</v>
      </c>
      <c r="AQC17" s="22">
        <f t="shared" si="612"/>
        <v>1</v>
      </c>
      <c r="AQD17" s="26">
        <f t="shared" si="613"/>
        <v>1</v>
      </c>
      <c r="AQE17" s="16">
        <v>0</v>
      </c>
      <c r="AQF17" s="16">
        <v>0</v>
      </c>
      <c r="AQG17" s="26">
        <f t="shared" si="614"/>
        <v>0</v>
      </c>
      <c r="AQH17" s="20">
        <v>1</v>
      </c>
      <c r="AQI17" s="16">
        <v>1</v>
      </c>
      <c r="AQJ17" s="59">
        <f t="shared" si="615"/>
        <v>1</v>
      </c>
      <c r="AQK17" s="18">
        <f t="shared" si="616"/>
        <v>1</v>
      </c>
      <c r="AQL17" s="22">
        <f t="shared" si="617"/>
        <v>1</v>
      </c>
      <c r="AQM17" s="26">
        <f t="shared" si="618"/>
        <v>1</v>
      </c>
      <c r="AQN17" s="16">
        <v>0</v>
      </c>
      <c r="AQO17" s="16">
        <v>0</v>
      </c>
      <c r="AQP17" s="26">
        <f t="shared" si="619"/>
        <v>0</v>
      </c>
      <c r="AQQ17" s="20">
        <v>1</v>
      </c>
      <c r="AQR17" s="16">
        <v>1</v>
      </c>
      <c r="AQS17" s="59">
        <f t="shared" si="620"/>
        <v>1</v>
      </c>
      <c r="AQT17" s="18">
        <f t="shared" si="621"/>
        <v>1</v>
      </c>
      <c r="AQU17" s="22">
        <f t="shared" si="622"/>
        <v>1</v>
      </c>
      <c r="AQV17" s="26">
        <f t="shared" si="623"/>
        <v>1</v>
      </c>
      <c r="AQW17" s="16">
        <v>1</v>
      </c>
      <c r="AQX17" s="16">
        <v>1</v>
      </c>
      <c r="AQY17" s="26">
        <f t="shared" si="624"/>
        <v>1</v>
      </c>
      <c r="AQZ17" s="20">
        <v>0</v>
      </c>
      <c r="ARA17" s="16">
        <v>0</v>
      </c>
      <c r="ARB17" s="59">
        <f t="shared" si="625"/>
        <v>0</v>
      </c>
      <c r="ARC17" s="18">
        <f t="shared" si="626"/>
        <v>1</v>
      </c>
      <c r="ARD17" s="22">
        <f t="shared" si="627"/>
        <v>1</v>
      </c>
      <c r="ARE17" s="26">
        <f t="shared" si="628"/>
        <v>1</v>
      </c>
      <c r="ARF17" s="16">
        <v>1</v>
      </c>
      <c r="ARG17" s="16">
        <v>1</v>
      </c>
      <c r="ARH17" s="26">
        <f t="shared" si="629"/>
        <v>1</v>
      </c>
      <c r="ARI17" s="20">
        <v>0</v>
      </c>
      <c r="ARJ17" s="16"/>
      <c r="ARK17" s="59">
        <f t="shared" si="630"/>
        <v>0</v>
      </c>
      <c r="ARL17" s="10">
        <v>0</v>
      </c>
      <c r="ARM17" s="10">
        <v>0</v>
      </c>
      <c r="ARN17" s="10">
        <f t="shared" si="631"/>
        <v>0</v>
      </c>
      <c r="ARO17" s="10">
        <f t="shared" si="632"/>
        <v>0</v>
      </c>
    </row>
    <row r="18" spans="2:1159" ht="29.25" customHeight="1">
      <c r="B18" s="12">
        <v>10</v>
      </c>
      <c r="C18" s="74" t="s">
        <v>104</v>
      </c>
      <c r="D18" s="76">
        <f>+G18+J18</f>
        <v>3</v>
      </c>
      <c r="E18" s="77">
        <f>+H18+K18</f>
        <v>0</v>
      </c>
      <c r="F18" s="78">
        <f>IFERROR(E18/D18,0)</f>
        <v>0</v>
      </c>
      <c r="G18" s="31">
        <v>1</v>
      </c>
      <c r="H18" s="31">
        <v>0</v>
      </c>
      <c r="I18" s="78">
        <f>IFERROR(H18/G18,0)</f>
        <v>0</v>
      </c>
      <c r="J18" s="31">
        <v>2</v>
      </c>
      <c r="K18" s="31">
        <v>0</v>
      </c>
      <c r="L18" s="79">
        <f>IFERROR(K18/J18,0)</f>
        <v>0</v>
      </c>
      <c r="M18" s="76">
        <f>+P18+S18</f>
        <v>1</v>
      </c>
      <c r="N18" s="77">
        <f>+Q18+T18</f>
        <v>0</v>
      </c>
      <c r="O18" s="78">
        <f>IFERROR(N18/M18,0)</f>
        <v>0</v>
      </c>
      <c r="P18" s="31">
        <v>1</v>
      </c>
      <c r="Q18" s="31">
        <v>0</v>
      </c>
      <c r="R18" s="78">
        <f>IFERROR(Q18/P18,0)</f>
        <v>0</v>
      </c>
      <c r="S18" s="31">
        <v>0</v>
      </c>
      <c r="T18" s="31"/>
      <c r="U18" s="86">
        <f>IFERROR(T18/S18,0)</f>
        <v>0</v>
      </c>
      <c r="V18" s="76">
        <f>+Y18+AB18</f>
        <v>1</v>
      </c>
      <c r="W18" s="77">
        <f>+Z18+AC18</f>
        <v>1</v>
      </c>
      <c r="X18" s="78">
        <f>IFERROR(W18/V18,0)</f>
        <v>1</v>
      </c>
      <c r="Y18" s="31">
        <v>1</v>
      </c>
      <c r="Z18" s="31">
        <v>1</v>
      </c>
      <c r="AA18" s="78">
        <f>IFERROR(Z18/Y18,0)</f>
        <v>1</v>
      </c>
      <c r="AB18" s="31">
        <v>0</v>
      </c>
      <c r="AC18" s="31"/>
      <c r="AD18" s="80">
        <f>IFERROR(AC18/AB18,0)</f>
        <v>0</v>
      </c>
      <c r="AE18" s="76">
        <f>+AH18+AK18</f>
        <v>1</v>
      </c>
      <c r="AF18" s="77">
        <f>+AI18+AL18</f>
        <v>1</v>
      </c>
      <c r="AG18" s="78">
        <f>IFERROR(AF18/AE18,0)</f>
        <v>1</v>
      </c>
      <c r="AH18" s="31">
        <v>1</v>
      </c>
      <c r="AI18" s="31">
        <v>1</v>
      </c>
      <c r="AJ18" s="78">
        <f>IFERROR(AI18/AH18,0)</f>
        <v>1</v>
      </c>
      <c r="AK18" s="31">
        <v>0</v>
      </c>
      <c r="AL18" s="31"/>
      <c r="AM18" s="80">
        <f>IFERROR(AL18/AK18,0)</f>
        <v>0</v>
      </c>
      <c r="AN18" s="76">
        <f>+AQ18+AT18</f>
        <v>2</v>
      </c>
      <c r="AO18" s="77">
        <f>+AR18+AU18</f>
        <v>2</v>
      </c>
      <c r="AP18" s="78">
        <f>IFERROR(AO18/AN18,0)</f>
        <v>1</v>
      </c>
      <c r="AQ18" s="31">
        <v>2</v>
      </c>
      <c r="AR18" s="31">
        <v>2</v>
      </c>
      <c r="AS18" s="78">
        <f>IFERROR(AR18/AQ18,0)</f>
        <v>1</v>
      </c>
      <c r="AT18" s="31">
        <v>0</v>
      </c>
      <c r="AU18" s="31"/>
      <c r="AV18" s="79">
        <f>IFERROR(AU18/AT18,0)</f>
        <v>0</v>
      </c>
      <c r="AW18" s="76">
        <f>+AZ18+BC18</f>
        <v>2</v>
      </c>
      <c r="AX18" s="77">
        <f>+BA18+BD18</f>
        <v>1</v>
      </c>
      <c r="AY18" s="78">
        <f>IFERROR(AX18/AW18,0)</f>
        <v>0.5</v>
      </c>
      <c r="AZ18" s="31">
        <v>2</v>
      </c>
      <c r="BA18" s="31">
        <v>1</v>
      </c>
      <c r="BB18" s="78">
        <f>IFERROR(BA18/AZ18,0)</f>
        <v>0.5</v>
      </c>
      <c r="BC18" s="31">
        <v>0</v>
      </c>
      <c r="BD18" s="31"/>
      <c r="BE18" s="80">
        <f>IFERROR(BD18/BC18,0)</f>
        <v>0</v>
      </c>
      <c r="BF18" s="76">
        <f>+BI18+BL18</f>
        <v>1</v>
      </c>
      <c r="BG18" s="77">
        <f>+BJ18+BM18</f>
        <v>1</v>
      </c>
      <c r="BH18" s="78">
        <f>IFERROR(BG18/BF18,0)</f>
        <v>1</v>
      </c>
      <c r="BI18" s="31">
        <v>1</v>
      </c>
      <c r="BJ18" s="31">
        <v>1</v>
      </c>
      <c r="BK18" s="78">
        <f>IFERROR(BJ18/BI18,0)</f>
        <v>1</v>
      </c>
      <c r="BL18" s="31">
        <v>0</v>
      </c>
      <c r="BM18" s="31"/>
      <c r="BN18" s="80">
        <f>IFERROR(BM18/BL18,0)</f>
        <v>0</v>
      </c>
      <c r="BO18" s="76">
        <f>+BR18+BU18</f>
        <v>2</v>
      </c>
      <c r="BP18" s="77">
        <f>+BS18+BV18</f>
        <v>2</v>
      </c>
      <c r="BQ18" s="78">
        <f>IFERROR(BP18/BO18,0)</f>
        <v>1</v>
      </c>
      <c r="BR18" s="31">
        <v>2</v>
      </c>
      <c r="BS18" s="31">
        <v>2</v>
      </c>
      <c r="BT18" s="78">
        <f>IFERROR(BS18/BR18,0)</f>
        <v>1</v>
      </c>
      <c r="BU18" s="31">
        <v>0</v>
      </c>
      <c r="BV18" s="31"/>
      <c r="BW18" s="80">
        <f>IFERROR(BV18/BU18,0)</f>
        <v>0</v>
      </c>
      <c r="BX18" s="76">
        <f>+CA18+CD18</f>
        <v>3</v>
      </c>
      <c r="BY18" s="77">
        <f>+CB18+CE18</f>
        <v>1</v>
      </c>
      <c r="BZ18" s="78">
        <f>IFERROR(BY18/BX18,0)</f>
        <v>0.33333333333333331</v>
      </c>
      <c r="CA18" s="31">
        <v>0</v>
      </c>
      <c r="CB18" s="31">
        <v>0</v>
      </c>
      <c r="CC18" s="82">
        <f>IFERROR(CB18/CA18,0)</f>
        <v>0</v>
      </c>
      <c r="CD18" s="31">
        <v>3</v>
      </c>
      <c r="CE18" s="31">
        <v>1</v>
      </c>
      <c r="CF18" s="80">
        <f>IFERROR(CE18/CD18,0)</f>
        <v>0.33333333333333331</v>
      </c>
      <c r="CG18" s="76">
        <f t="shared" si="36"/>
        <v>4</v>
      </c>
      <c r="CH18" s="77">
        <f t="shared" si="37"/>
        <v>3</v>
      </c>
      <c r="CI18" s="78">
        <f t="shared" si="38"/>
        <v>0.75</v>
      </c>
      <c r="CJ18" s="31">
        <v>0</v>
      </c>
      <c r="CK18" s="31"/>
      <c r="CL18" s="82">
        <f t="shared" si="39"/>
        <v>0</v>
      </c>
      <c r="CM18" s="31">
        <v>4</v>
      </c>
      <c r="CN18" s="31">
        <v>3</v>
      </c>
      <c r="CO18" s="81">
        <f t="shared" si="40"/>
        <v>0.75</v>
      </c>
      <c r="CP18" s="76">
        <f t="shared" si="41"/>
        <v>4</v>
      </c>
      <c r="CQ18" s="77">
        <f t="shared" si="42"/>
        <v>2</v>
      </c>
      <c r="CR18" s="78">
        <f t="shared" si="43"/>
        <v>0.5</v>
      </c>
      <c r="CS18" s="31">
        <v>0</v>
      </c>
      <c r="CT18" s="31"/>
      <c r="CU18" s="82">
        <f t="shared" si="44"/>
        <v>0</v>
      </c>
      <c r="CV18" s="31">
        <v>4</v>
      </c>
      <c r="CW18" s="31">
        <v>2</v>
      </c>
      <c r="CX18" s="81">
        <f t="shared" si="45"/>
        <v>0.5</v>
      </c>
      <c r="CY18" s="76">
        <f t="shared" si="46"/>
        <v>4</v>
      </c>
      <c r="CZ18" s="77">
        <f t="shared" si="47"/>
        <v>0</v>
      </c>
      <c r="DA18" s="78">
        <f t="shared" si="48"/>
        <v>0</v>
      </c>
      <c r="DB18" s="31">
        <v>0</v>
      </c>
      <c r="DC18" s="31">
        <v>0</v>
      </c>
      <c r="DD18" s="82">
        <f t="shared" si="49"/>
        <v>0</v>
      </c>
      <c r="DE18" s="31">
        <v>4</v>
      </c>
      <c r="DF18" s="31">
        <v>0</v>
      </c>
      <c r="DG18" s="81">
        <f t="shared" si="50"/>
        <v>0</v>
      </c>
      <c r="DH18" s="76">
        <f t="shared" si="51"/>
        <v>1</v>
      </c>
      <c r="DI18" s="77">
        <f t="shared" si="52"/>
        <v>0</v>
      </c>
      <c r="DJ18" s="78">
        <f t="shared" si="53"/>
        <v>0</v>
      </c>
      <c r="DK18" s="31">
        <v>0</v>
      </c>
      <c r="DL18" s="31"/>
      <c r="DM18" s="82">
        <f t="shared" si="54"/>
        <v>0</v>
      </c>
      <c r="DN18" s="31">
        <v>1</v>
      </c>
      <c r="DO18" s="31">
        <v>0</v>
      </c>
      <c r="DP18" s="81">
        <f t="shared" si="55"/>
        <v>0</v>
      </c>
      <c r="DQ18" s="76">
        <f t="shared" si="56"/>
        <v>0</v>
      </c>
      <c r="DR18" s="77">
        <f t="shared" si="57"/>
        <v>0</v>
      </c>
      <c r="DS18" s="78">
        <f t="shared" si="58"/>
        <v>0</v>
      </c>
      <c r="DT18" s="31">
        <v>0</v>
      </c>
      <c r="DU18" s="31"/>
      <c r="DV18" s="78">
        <f t="shared" si="59"/>
        <v>0</v>
      </c>
      <c r="DW18" s="31">
        <v>0</v>
      </c>
      <c r="DX18" s="31"/>
      <c r="DY18" s="78">
        <f t="shared" si="60"/>
        <v>0</v>
      </c>
      <c r="DZ18" s="76">
        <f t="shared" si="61"/>
        <v>0</v>
      </c>
      <c r="EA18" s="77">
        <f t="shared" si="62"/>
        <v>0</v>
      </c>
      <c r="EB18" s="78">
        <f t="shared" si="63"/>
        <v>0</v>
      </c>
      <c r="EC18" s="31">
        <v>0</v>
      </c>
      <c r="ED18" s="31"/>
      <c r="EE18" s="78">
        <f t="shared" si="64"/>
        <v>0</v>
      </c>
      <c r="EF18" s="31">
        <v>0</v>
      </c>
      <c r="EG18" s="31"/>
      <c r="EH18" s="78">
        <f t="shared" si="65"/>
        <v>0</v>
      </c>
      <c r="EI18" s="76">
        <f t="shared" si="66"/>
        <v>2</v>
      </c>
      <c r="EJ18" s="77">
        <f t="shared" si="67"/>
        <v>2</v>
      </c>
      <c r="EK18" s="78">
        <f t="shared" si="68"/>
        <v>1</v>
      </c>
      <c r="EL18" s="31">
        <v>2</v>
      </c>
      <c r="EM18" s="31">
        <v>2</v>
      </c>
      <c r="EN18" s="78">
        <f t="shared" si="69"/>
        <v>1</v>
      </c>
      <c r="EO18" s="31">
        <v>0</v>
      </c>
      <c r="EP18" s="31"/>
      <c r="EQ18" s="78">
        <f t="shared" si="70"/>
        <v>0</v>
      </c>
      <c r="ER18" s="76">
        <f t="shared" si="71"/>
        <v>3</v>
      </c>
      <c r="ES18" s="77">
        <f t="shared" si="72"/>
        <v>3</v>
      </c>
      <c r="ET18" s="78">
        <f t="shared" si="73"/>
        <v>1</v>
      </c>
      <c r="EU18" s="31">
        <v>2</v>
      </c>
      <c r="EV18" s="31">
        <v>2</v>
      </c>
      <c r="EW18" s="78">
        <f t="shared" si="74"/>
        <v>1</v>
      </c>
      <c r="EX18" s="31">
        <v>1</v>
      </c>
      <c r="EY18" s="31">
        <v>1</v>
      </c>
      <c r="EZ18" s="78">
        <f t="shared" si="75"/>
        <v>1</v>
      </c>
      <c r="FA18" s="76">
        <f t="shared" si="76"/>
        <v>4</v>
      </c>
      <c r="FB18" s="77">
        <f t="shared" si="77"/>
        <v>4</v>
      </c>
      <c r="FC18" s="78">
        <f t="shared" si="78"/>
        <v>1</v>
      </c>
      <c r="FD18" s="31">
        <v>2</v>
      </c>
      <c r="FE18" s="31">
        <v>2</v>
      </c>
      <c r="FF18" s="78">
        <f t="shared" si="79"/>
        <v>1</v>
      </c>
      <c r="FG18" s="31">
        <v>2</v>
      </c>
      <c r="FH18" s="31">
        <v>2</v>
      </c>
      <c r="FI18" s="78">
        <f t="shared" si="80"/>
        <v>1</v>
      </c>
      <c r="FJ18" s="76">
        <f t="shared" si="81"/>
        <v>8</v>
      </c>
      <c r="FK18" s="77">
        <f t="shared" si="82"/>
        <v>5</v>
      </c>
      <c r="FL18" s="78">
        <f t="shared" si="83"/>
        <v>0.625</v>
      </c>
      <c r="FM18" s="31">
        <v>2</v>
      </c>
      <c r="FN18" s="31">
        <v>0</v>
      </c>
      <c r="FO18" s="78">
        <f t="shared" si="84"/>
        <v>0</v>
      </c>
      <c r="FP18" s="31">
        <v>6</v>
      </c>
      <c r="FQ18" s="31">
        <v>5</v>
      </c>
      <c r="FR18" s="78">
        <f t="shared" si="85"/>
        <v>0.83333333333333337</v>
      </c>
      <c r="FS18" s="76">
        <f t="shared" si="86"/>
        <v>5</v>
      </c>
      <c r="FT18" s="77">
        <f t="shared" si="87"/>
        <v>3</v>
      </c>
      <c r="FU18" s="78">
        <f t="shared" si="88"/>
        <v>0.6</v>
      </c>
      <c r="FV18" s="31">
        <v>0</v>
      </c>
      <c r="FW18" s="31">
        <v>0</v>
      </c>
      <c r="FX18" s="78">
        <f t="shared" si="89"/>
        <v>0</v>
      </c>
      <c r="FY18" s="31">
        <v>5</v>
      </c>
      <c r="FZ18" s="31">
        <v>3</v>
      </c>
      <c r="GA18" s="78">
        <f t="shared" si="90"/>
        <v>0.6</v>
      </c>
      <c r="GB18" s="76">
        <f t="shared" si="91"/>
        <v>5</v>
      </c>
      <c r="GC18" s="77">
        <f t="shared" si="92"/>
        <v>0</v>
      </c>
      <c r="GD18" s="82">
        <f t="shared" si="93"/>
        <v>0</v>
      </c>
      <c r="GE18" s="31">
        <v>1</v>
      </c>
      <c r="GF18" s="31">
        <v>0</v>
      </c>
      <c r="GG18" s="82">
        <f t="shared" si="94"/>
        <v>0</v>
      </c>
      <c r="GH18" s="31">
        <v>4</v>
      </c>
      <c r="GI18" s="31">
        <v>0</v>
      </c>
      <c r="GJ18" s="83">
        <f t="shared" si="95"/>
        <v>0</v>
      </c>
      <c r="GK18" s="76">
        <f t="shared" si="96"/>
        <v>4</v>
      </c>
      <c r="GL18" s="77">
        <f t="shared" si="97"/>
        <v>0</v>
      </c>
      <c r="GM18" s="82">
        <f t="shared" si="98"/>
        <v>0</v>
      </c>
      <c r="GN18" s="31">
        <v>0</v>
      </c>
      <c r="GO18" s="31">
        <v>0</v>
      </c>
      <c r="GP18" s="82">
        <f t="shared" si="99"/>
        <v>0</v>
      </c>
      <c r="GQ18" s="31">
        <v>4</v>
      </c>
      <c r="GR18" s="31">
        <v>0</v>
      </c>
      <c r="GS18" s="83">
        <f t="shared" si="100"/>
        <v>0</v>
      </c>
      <c r="GT18" s="76">
        <f t="shared" si="101"/>
        <v>0</v>
      </c>
      <c r="GU18" s="77">
        <f t="shared" si="102"/>
        <v>0</v>
      </c>
      <c r="GV18" s="78">
        <f t="shared" si="103"/>
        <v>0</v>
      </c>
      <c r="GW18" s="31">
        <v>0</v>
      </c>
      <c r="GX18" s="31"/>
      <c r="GY18" s="78">
        <f t="shared" si="104"/>
        <v>0</v>
      </c>
      <c r="GZ18" s="31">
        <v>0</v>
      </c>
      <c r="HA18" s="31">
        <v>0</v>
      </c>
      <c r="HB18" s="78">
        <f t="shared" si="105"/>
        <v>0</v>
      </c>
      <c r="HC18" s="76">
        <f t="shared" si="106"/>
        <v>2</v>
      </c>
      <c r="HD18" s="77">
        <f t="shared" si="107"/>
        <v>2</v>
      </c>
      <c r="HE18" s="78">
        <f t="shared" si="108"/>
        <v>1</v>
      </c>
      <c r="HF18" s="31">
        <v>0</v>
      </c>
      <c r="HG18" s="31"/>
      <c r="HH18" s="78">
        <f t="shared" si="109"/>
        <v>0</v>
      </c>
      <c r="HI18" s="31">
        <v>2</v>
      </c>
      <c r="HJ18" s="31">
        <v>2</v>
      </c>
      <c r="HK18" s="83">
        <f t="shared" si="110"/>
        <v>1</v>
      </c>
      <c r="HL18" s="76">
        <f t="shared" si="111"/>
        <v>2</v>
      </c>
      <c r="HM18" s="77">
        <f t="shared" si="112"/>
        <v>2</v>
      </c>
      <c r="HN18" s="78">
        <f t="shared" si="113"/>
        <v>1</v>
      </c>
      <c r="HO18" s="31">
        <v>0</v>
      </c>
      <c r="HP18" s="31"/>
      <c r="HQ18" s="78">
        <f t="shared" si="114"/>
        <v>0</v>
      </c>
      <c r="HR18" s="31">
        <v>2</v>
      </c>
      <c r="HS18" s="31">
        <v>2</v>
      </c>
      <c r="HT18" s="84">
        <f t="shared" si="115"/>
        <v>1</v>
      </c>
      <c r="HU18" s="76">
        <f t="shared" si="116"/>
        <v>2</v>
      </c>
      <c r="HV18" s="77">
        <f t="shared" si="117"/>
        <v>2</v>
      </c>
      <c r="HW18" s="78">
        <f t="shared" si="118"/>
        <v>1</v>
      </c>
      <c r="HX18" s="31">
        <v>0</v>
      </c>
      <c r="HY18" s="31"/>
      <c r="HZ18" s="78">
        <f t="shared" si="119"/>
        <v>0</v>
      </c>
      <c r="IA18" s="31">
        <v>2</v>
      </c>
      <c r="IB18" s="31">
        <v>2</v>
      </c>
      <c r="IC18" s="84">
        <f t="shared" si="120"/>
        <v>1</v>
      </c>
      <c r="ID18" s="76">
        <f t="shared" si="121"/>
        <v>0</v>
      </c>
      <c r="IE18" s="77">
        <f t="shared" si="122"/>
        <v>0</v>
      </c>
      <c r="IF18" s="78">
        <f t="shared" si="123"/>
        <v>0</v>
      </c>
      <c r="IG18" s="31">
        <v>0</v>
      </c>
      <c r="IH18" s="31"/>
      <c r="II18" s="78">
        <f t="shared" si="124"/>
        <v>0</v>
      </c>
      <c r="IJ18" s="31">
        <v>0</v>
      </c>
      <c r="IK18" s="31"/>
      <c r="IL18" s="85">
        <f t="shared" si="125"/>
        <v>0</v>
      </c>
      <c r="IM18" s="76">
        <f t="shared" si="126"/>
        <v>0</v>
      </c>
      <c r="IN18" s="77">
        <f t="shared" si="127"/>
        <v>0</v>
      </c>
      <c r="IO18" s="78">
        <f t="shared" si="128"/>
        <v>0</v>
      </c>
      <c r="IP18" s="31">
        <v>0</v>
      </c>
      <c r="IQ18" s="31"/>
      <c r="IR18" s="78">
        <f t="shared" si="129"/>
        <v>0</v>
      </c>
      <c r="IS18" s="31">
        <v>0</v>
      </c>
      <c r="IT18" s="31"/>
      <c r="IU18" s="85">
        <f t="shared" si="130"/>
        <v>0</v>
      </c>
      <c r="IV18" s="76">
        <f t="shared" si="131"/>
        <v>0</v>
      </c>
      <c r="IW18" s="77">
        <f t="shared" si="132"/>
        <v>0</v>
      </c>
      <c r="IX18" s="78">
        <f t="shared" si="133"/>
        <v>0</v>
      </c>
      <c r="IY18" s="31">
        <v>0</v>
      </c>
      <c r="IZ18" s="31"/>
      <c r="JA18" s="78">
        <f t="shared" si="134"/>
        <v>0</v>
      </c>
      <c r="JB18" s="31">
        <v>0</v>
      </c>
      <c r="JC18" s="31"/>
      <c r="JD18" s="85">
        <f t="shared" si="135"/>
        <v>0</v>
      </c>
      <c r="JE18" s="76">
        <f t="shared" si="136"/>
        <v>3</v>
      </c>
      <c r="JF18" s="77">
        <f t="shared" si="137"/>
        <v>3</v>
      </c>
      <c r="JG18" s="78">
        <f t="shared" si="138"/>
        <v>1</v>
      </c>
      <c r="JH18" s="31">
        <v>0</v>
      </c>
      <c r="JI18" s="31"/>
      <c r="JJ18" s="78">
        <f t="shared" si="139"/>
        <v>0</v>
      </c>
      <c r="JK18" s="31">
        <v>3</v>
      </c>
      <c r="JL18" s="31">
        <v>3</v>
      </c>
      <c r="JM18" s="85">
        <f t="shared" si="140"/>
        <v>1</v>
      </c>
      <c r="JN18" s="76">
        <f t="shared" si="141"/>
        <v>3</v>
      </c>
      <c r="JO18" s="77">
        <f t="shared" si="142"/>
        <v>3</v>
      </c>
      <c r="JP18" s="78">
        <f t="shared" si="143"/>
        <v>1</v>
      </c>
      <c r="JQ18" s="31">
        <v>0</v>
      </c>
      <c r="JR18" s="31"/>
      <c r="JS18" s="78">
        <f t="shared" si="144"/>
        <v>0</v>
      </c>
      <c r="JT18" s="31">
        <v>3</v>
      </c>
      <c r="JU18" s="31">
        <v>3</v>
      </c>
      <c r="JV18" s="78">
        <f t="shared" si="145"/>
        <v>1</v>
      </c>
      <c r="JW18" s="76">
        <f t="shared" si="146"/>
        <v>3</v>
      </c>
      <c r="JX18" s="77">
        <f t="shared" si="147"/>
        <v>3</v>
      </c>
      <c r="JY18" s="78">
        <f t="shared" si="148"/>
        <v>1</v>
      </c>
      <c r="JZ18" s="31">
        <v>0</v>
      </c>
      <c r="KA18" s="31"/>
      <c r="KB18" s="78">
        <f t="shared" si="149"/>
        <v>0</v>
      </c>
      <c r="KC18" s="31">
        <v>3</v>
      </c>
      <c r="KD18" s="31">
        <v>3</v>
      </c>
      <c r="KE18" s="78">
        <f t="shared" si="150"/>
        <v>1</v>
      </c>
      <c r="KF18" s="76">
        <f t="shared" si="151"/>
        <v>1</v>
      </c>
      <c r="KG18" s="77">
        <f t="shared" si="152"/>
        <v>0</v>
      </c>
      <c r="KH18" s="78">
        <f t="shared" si="153"/>
        <v>0</v>
      </c>
      <c r="KI18" s="31">
        <v>0</v>
      </c>
      <c r="KJ18" s="31"/>
      <c r="KK18" s="78">
        <f t="shared" si="154"/>
        <v>0</v>
      </c>
      <c r="KL18" s="31">
        <v>1</v>
      </c>
      <c r="KM18" s="31">
        <v>0</v>
      </c>
      <c r="KN18" s="78">
        <f t="shared" si="155"/>
        <v>0</v>
      </c>
      <c r="KO18" s="76">
        <f t="shared" si="156"/>
        <v>0</v>
      </c>
      <c r="KP18" s="77">
        <f t="shared" si="157"/>
        <v>0</v>
      </c>
      <c r="KQ18" s="78">
        <f t="shared" si="158"/>
        <v>0</v>
      </c>
      <c r="KR18" s="31">
        <v>0</v>
      </c>
      <c r="KS18" s="31"/>
      <c r="KT18" s="78">
        <f t="shared" si="159"/>
        <v>0</v>
      </c>
      <c r="KU18" s="31">
        <v>0</v>
      </c>
      <c r="KV18" s="31"/>
      <c r="KW18" s="78">
        <f t="shared" si="160"/>
        <v>0</v>
      </c>
      <c r="KX18" s="76">
        <f t="shared" si="161"/>
        <v>0</v>
      </c>
      <c r="KY18" s="77">
        <f t="shared" si="162"/>
        <v>0</v>
      </c>
      <c r="KZ18" s="78">
        <f t="shared" si="163"/>
        <v>0</v>
      </c>
      <c r="LA18" s="31">
        <v>0</v>
      </c>
      <c r="LB18" s="31"/>
      <c r="LC18" s="78">
        <f t="shared" si="164"/>
        <v>0</v>
      </c>
      <c r="LD18" s="31">
        <v>0</v>
      </c>
      <c r="LE18" s="31"/>
      <c r="LF18" s="78">
        <f t="shared" si="165"/>
        <v>0</v>
      </c>
      <c r="LG18" s="76">
        <f t="shared" si="166"/>
        <v>0</v>
      </c>
      <c r="LH18" s="77">
        <f t="shared" si="167"/>
        <v>0</v>
      </c>
      <c r="LI18" s="78">
        <f t="shared" si="168"/>
        <v>0</v>
      </c>
      <c r="LJ18" s="31">
        <v>0</v>
      </c>
      <c r="LK18" s="31"/>
      <c r="LL18" s="78">
        <f t="shared" si="169"/>
        <v>0</v>
      </c>
      <c r="LM18" s="31">
        <v>0</v>
      </c>
      <c r="LN18" s="31"/>
      <c r="LO18" s="78">
        <f t="shared" si="170"/>
        <v>0</v>
      </c>
      <c r="LP18" s="76">
        <f t="shared" si="171"/>
        <v>0</v>
      </c>
      <c r="LQ18" s="77">
        <f t="shared" si="172"/>
        <v>0</v>
      </c>
      <c r="LR18" s="78">
        <f t="shared" si="173"/>
        <v>0</v>
      </c>
      <c r="LS18" s="31">
        <v>0</v>
      </c>
      <c r="LT18" s="31"/>
      <c r="LU18" s="78">
        <f t="shared" si="174"/>
        <v>0</v>
      </c>
      <c r="LV18" s="31">
        <v>0</v>
      </c>
      <c r="LW18" s="31"/>
      <c r="LX18" s="78">
        <f t="shared" si="175"/>
        <v>0</v>
      </c>
      <c r="LY18" s="76">
        <f t="shared" si="176"/>
        <v>0</v>
      </c>
      <c r="LZ18" s="77">
        <f t="shared" si="177"/>
        <v>0</v>
      </c>
      <c r="MA18" s="78">
        <f t="shared" si="178"/>
        <v>0</v>
      </c>
      <c r="MB18" s="31">
        <v>0</v>
      </c>
      <c r="MC18" s="31"/>
      <c r="MD18" s="78">
        <f t="shared" si="179"/>
        <v>0</v>
      </c>
      <c r="ME18" s="31">
        <v>0</v>
      </c>
      <c r="MF18" s="31"/>
      <c r="MG18" s="78">
        <f t="shared" si="180"/>
        <v>0</v>
      </c>
      <c r="MH18" s="76">
        <f t="shared" si="181"/>
        <v>0</v>
      </c>
      <c r="MI18" s="77">
        <f t="shared" si="182"/>
        <v>0</v>
      </c>
      <c r="MJ18" s="78">
        <f t="shared" si="183"/>
        <v>0</v>
      </c>
      <c r="MK18" s="31">
        <v>0</v>
      </c>
      <c r="ML18" s="31"/>
      <c r="MM18" s="78">
        <f t="shared" si="184"/>
        <v>0</v>
      </c>
      <c r="MN18" s="31">
        <v>0</v>
      </c>
      <c r="MO18" s="31"/>
      <c r="MP18" s="85">
        <f t="shared" si="185"/>
        <v>0</v>
      </c>
      <c r="MQ18" s="76">
        <f t="shared" si="186"/>
        <v>0</v>
      </c>
      <c r="MR18" s="77">
        <f t="shared" si="187"/>
        <v>0</v>
      </c>
      <c r="MS18" s="78">
        <f t="shared" si="188"/>
        <v>0</v>
      </c>
      <c r="MT18" s="31">
        <v>0</v>
      </c>
      <c r="MU18" s="31"/>
      <c r="MV18" s="78">
        <f t="shared" si="189"/>
        <v>0</v>
      </c>
      <c r="MW18" s="31">
        <v>0</v>
      </c>
      <c r="MX18" s="31"/>
      <c r="MY18" s="85">
        <f t="shared" si="190"/>
        <v>0</v>
      </c>
      <c r="MZ18" s="76">
        <f t="shared" si="191"/>
        <v>0</v>
      </c>
      <c r="NA18" s="77">
        <f t="shared" si="192"/>
        <v>0</v>
      </c>
      <c r="NB18" s="78">
        <f t="shared" si="193"/>
        <v>0</v>
      </c>
      <c r="NC18" s="31">
        <v>0</v>
      </c>
      <c r="ND18" s="31"/>
      <c r="NE18" s="78">
        <f t="shared" si="194"/>
        <v>0</v>
      </c>
      <c r="NF18" s="31">
        <v>0</v>
      </c>
      <c r="NG18" s="31"/>
      <c r="NH18" s="85">
        <f t="shared" si="195"/>
        <v>0</v>
      </c>
      <c r="NI18" s="76">
        <f t="shared" si="196"/>
        <v>0</v>
      </c>
      <c r="NJ18" s="77">
        <f t="shared" si="197"/>
        <v>0</v>
      </c>
      <c r="NK18" s="78">
        <f t="shared" si="198"/>
        <v>0</v>
      </c>
      <c r="NL18" s="31">
        <v>0</v>
      </c>
      <c r="NM18" s="31"/>
      <c r="NN18" s="78">
        <f t="shared" si="199"/>
        <v>0</v>
      </c>
      <c r="NO18" s="31">
        <v>0</v>
      </c>
      <c r="NP18" s="31"/>
      <c r="NQ18" s="85">
        <f t="shared" si="200"/>
        <v>0</v>
      </c>
      <c r="NR18" s="76">
        <f t="shared" si="201"/>
        <v>0</v>
      </c>
      <c r="NS18" s="77">
        <f t="shared" si="202"/>
        <v>0</v>
      </c>
      <c r="NT18" s="78">
        <f t="shared" si="203"/>
        <v>0</v>
      </c>
      <c r="NU18" s="31">
        <v>0</v>
      </c>
      <c r="NV18" s="31"/>
      <c r="NW18" s="78">
        <f t="shared" si="204"/>
        <v>0</v>
      </c>
      <c r="NX18" s="31">
        <v>0</v>
      </c>
      <c r="NY18" s="31"/>
      <c r="NZ18" s="85">
        <f t="shared" si="205"/>
        <v>0</v>
      </c>
      <c r="OA18" s="76">
        <f t="shared" si="206"/>
        <v>0</v>
      </c>
      <c r="OB18" s="77">
        <f t="shared" si="207"/>
        <v>0</v>
      </c>
      <c r="OC18" s="78">
        <f t="shared" si="208"/>
        <v>0</v>
      </c>
      <c r="OD18" s="31">
        <v>0</v>
      </c>
      <c r="OE18" s="31"/>
      <c r="OF18" s="78">
        <f t="shared" si="209"/>
        <v>0</v>
      </c>
      <c r="OG18" s="31">
        <v>0</v>
      </c>
      <c r="OH18" s="31"/>
      <c r="OI18" s="85">
        <f t="shared" si="210"/>
        <v>0</v>
      </c>
      <c r="OJ18" s="76">
        <f t="shared" si="211"/>
        <v>2</v>
      </c>
      <c r="OK18" s="77">
        <f t="shared" si="212"/>
        <v>2</v>
      </c>
      <c r="OL18" s="78">
        <f t="shared" si="213"/>
        <v>1</v>
      </c>
      <c r="OM18" s="31">
        <v>2</v>
      </c>
      <c r="ON18" s="31">
        <v>2</v>
      </c>
      <c r="OO18" s="78">
        <f t="shared" si="214"/>
        <v>1</v>
      </c>
      <c r="OP18" s="31">
        <v>0</v>
      </c>
      <c r="OQ18" s="31"/>
      <c r="OR18" s="85">
        <f t="shared" si="215"/>
        <v>0</v>
      </c>
      <c r="OS18" s="76">
        <f t="shared" si="216"/>
        <v>3</v>
      </c>
      <c r="OT18" s="77">
        <f t="shared" si="217"/>
        <v>3</v>
      </c>
      <c r="OU18" s="78">
        <f t="shared" si="218"/>
        <v>1</v>
      </c>
      <c r="OV18" s="31">
        <v>3</v>
      </c>
      <c r="OW18" s="31">
        <v>3</v>
      </c>
      <c r="OX18" s="78">
        <f t="shared" si="219"/>
        <v>1</v>
      </c>
      <c r="OY18" s="31">
        <v>0</v>
      </c>
      <c r="OZ18" s="31"/>
      <c r="PA18" s="85">
        <f t="shared" si="220"/>
        <v>0</v>
      </c>
      <c r="PB18" s="76">
        <f t="shared" si="221"/>
        <v>4</v>
      </c>
      <c r="PC18" s="77">
        <f t="shared" si="222"/>
        <v>2</v>
      </c>
      <c r="PD18" s="78">
        <f t="shared" si="223"/>
        <v>0.5</v>
      </c>
      <c r="PE18" s="31">
        <v>3</v>
      </c>
      <c r="PF18" s="31">
        <v>1</v>
      </c>
      <c r="PG18" s="78">
        <f t="shared" si="224"/>
        <v>0.33333333333333331</v>
      </c>
      <c r="PH18" s="31">
        <v>1</v>
      </c>
      <c r="PI18" s="31">
        <v>1</v>
      </c>
      <c r="PJ18" s="85">
        <f t="shared" si="225"/>
        <v>1</v>
      </c>
      <c r="PK18" s="76">
        <f t="shared" si="226"/>
        <v>4</v>
      </c>
      <c r="PL18" s="77">
        <f t="shared" si="227"/>
        <v>4</v>
      </c>
      <c r="PM18" s="78">
        <f t="shared" si="228"/>
        <v>1</v>
      </c>
      <c r="PN18" s="31">
        <v>3</v>
      </c>
      <c r="PO18" s="31">
        <v>3</v>
      </c>
      <c r="PP18" s="78">
        <f t="shared" si="229"/>
        <v>1</v>
      </c>
      <c r="PQ18" s="31">
        <v>1</v>
      </c>
      <c r="PR18" s="31">
        <v>1</v>
      </c>
      <c r="PS18" s="85">
        <f t="shared" si="230"/>
        <v>1</v>
      </c>
      <c r="PT18" s="76">
        <f t="shared" si="231"/>
        <v>2</v>
      </c>
      <c r="PU18" s="77">
        <f t="shared" si="232"/>
        <v>2</v>
      </c>
      <c r="PV18" s="78">
        <f t="shared" si="233"/>
        <v>1</v>
      </c>
      <c r="PW18" s="31">
        <v>1</v>
      </c>
      <c r="PX18" s="31">
        <v>1</v>
      </c>
      <c r="PY18" s="78">
        <f t="shared" si="234"/>
        <v>1</v>
      </c>
      <c r="PZ18" s="31">
        <v>1</v>
      </c>
      <c r="QA18" s="31">
        <v>1</v>
      </c>
      <c r="QB18" s="85">
        <f t="shared" si="235"/>
        <v>1</v>
      </c>
      <c r="QC18" s="76">
        <f t="shared" si="236"/>
        <v>6</v>
      </c>
      <c r="QD18" s="77">
        <f t="shared" si="237"/>
        <v>6</v>
      </c>
      <c r="QE18" s="78">
        <f t="shared" si="238"/>
        <v>1</v>
      </c>
      <c r="QF18" s="31">
        <v>0</v>
      </c>
      <c r="QG18" s="31">
        <v>0</v>
      </c>
      <c r="QH18" s="78">
        <f t="shared" si="239"/>
        <v>0</v>
      </c>
      <c r="QI18" s="31">
        <v>6</v>
      </c>
      <c r="QJ18" s="31">
        <v>6</v>
      </c>
      <c r="QK18" s="85">
        <f t="shared" si="240"/>
        <v>1</v>
      </c>
      <c r="QL18" s="76">
        <f t="shared" si="241"/>
        <v>6</v>
      </c>
      <c r="QM18" s="77">
        <f t="shared" si="242"/>
        <v>3</v>
      </c>
      <c r="QN18" s="78">
        <f t="shared" si="243"/>
        <v>0.5</v>
      </c>
      <c r="QO18" s="31">
        <v>0</v>
      </c>
      <c r="QP18" s="31"/>
      <c r="QQ18" s="78">
        <f t="shared" si="244"/>
        <v>0</v>
      </c>
      <c r="QR18" s="31">
        <v>6</v>
      </c>
      <c r="QS18" s="31">
        <v>3</v>
      </c>
      <c r="QT18" s="85">
        <f t="shared" si="245"/>
        <v>0.5</v>
      </c>
      <c r="QU18" s="76">
        <f t="shared" si="246"/>
        <v>11</v>
      </c>
      <c r="QV18" s="77">
        <f t="shared" si="247"/>
        <v>9</v>
      </c>
      <c r="QW18" s="78">
        <f t="shared" si="248"/>
        <v>0.81818181818181823</v>
      </c>
      <c r="QX18" s="31">
        <v>0</v>
      </c>
      <c r="QY18" s="31"/>
      <c r="QZ18" s="78">
        <f t="shared" si="249"/>
        <v>0</v>
      </c>
      <c r="RA18" s="31">
        <v>11</v>
      </c>
      <c r="RB18" s="31">
        <v>9</v>
      </c>
      <c r="RC18" s="85">
        <f t="shared" si="250"/>
        <v>0.81818181818181823</v>
      </c>
      <c r="RD18" s="76">
        <f t="shared" si="251"/>
        <v>9</v>
      </c>
      <c r="RE18" s="77">
        <f t="shared" si="252"/>
        <v>4</v>
      </c>
      <c r="RF18" s="78">
        <f t="shared" si="253"/>
        <v>0.44444444444444442</v>
      </c>
      <c r="RG18" s="31">
        <v>0</v>
      </c>
      <c r="RH18" s="31"/>
      <c r="RI18" s="78">
        <f t="shared" si="254"/>
        <v>0</v>
      </c>
      <c r="RJ18" s="31">
        <v>9</v>
      </c>
      <c r="RK18" s="31">
        <v>4</v>
      </c>
      <c r="RL18" s="85">
        <f t="shared" si="255"/>
        <v>0.44444444444444442</v>
      </c>
      <c r="RM18" s="76">
        <f t="shared" si="256"/>
        <v>10</v>
      </c>
      <c r="RN18" s="77">
        <f t="shared" si="257"/>
        <v>5</v>
      </c>
      <c r="RO18" s="78">
        <f t="shared" si="258"/>
        <v>0.5</v>
      </c>
      <c r="RP18" s="31">
        <v>0</v>
      </c>
      <c r="RQ18" s="31"/>
      <c r="RR18" s="78">
        <f t="shared" si="259"/>
        <v>0</v>
      </c>
      <c r="RS18" s="31">
        <v>10</v>
      </c>
      <c r="RT18" s="31">
        <v>5</v>
      </c>
      <c r="RU18" s="85">
        <f t="shared" si="260"/>
        <v>0.5</v>
      </c>
      <c r="RV18" s="76">
        <f t="shared" si="261"/>
        <v>6</v>
      </c>
      <c r="RW18" s="77">
        <f t="shared" si="262"/>
        <v>1</v>
      </c>
      <c r="RX18" s="78">
        <f t="shared" si="263"/>
        <v>0.16666666666666666</v>
      </c>
      <c r="RY18" s="31">
        <v>0</v>
      </c>
      <c r="RZ18" s="31"/>
      <c r="SA18" s="78">
        <f t="shared" si="264"/>
        <v>0</v>
      </c>
      <c r="SB18" s="31">
        <v>6</v>
      </c>
      <c r="SC18" s="31">
        <v>1</v>
      </c>
      <c r="SD18" s="85">
        <f t="shared" si="265"/>
        <v>0.16666666666666666</v>
      </c>
      <c r="SE18" s="76">
        <f t="shared" si="266"/>
        <v>1</v>
      </c>
      <c r="SF18" s="77">
        <f t="shared" si="267"/>
        <v>1</v>
      </c>
      <c r="SG18" s="78">
        <f t="shared" si="268"/>
        <v>1</v>
      </c>
      <c r="SH18" s="31">
        <v>0</v>
      </c>
      <c r="SI18" s="31"/>
      <c r="SJ18" s="78">
        <f t="shared" si="269"/>
        <v>0</v>
      </c>
      <c r="SK18" s="31">
        <v>1</v>
      </c>
      <c r="SL18" s="31">
        <v>1</v>
      </c>
      <c r="SM18" s="85">
        <f t="shared" si="270"/>
        <v>1</v>
      </c>
      <c r="SN18" s="76">
        <f t="shared" si="271"/>
        <v>2</v>
      </c>
      <c r="SO18" s="77">
        <f t="shared" si="272"/>
        <v>2</v>
      </c>
      <c r="SP18" s="78">
        <f t="shared" si="273"/>
        <v>1</v>
      </c>
      <c r="SQ18" s="31">
        <v>1</v>
      </c>
      <c r="SR18" s="31">
        <v>1</v>
      </c>
      <c r="SS18" s="78">
        <f t="shared" si="274"/>
        <v>1</v>
      </c>
      <c r="ST18" s="31">
        <v>1</v>
      </c>
      <c r="SU18" s="31">
        <v>1</v>
      </c>
      <c r="SV18" s="85">
        <f t="shared" si="275"/>
        <v>1</v>
      </c>
      <c r="SW18" s="76">
        <f t="shared" si="276"/>
        <v>4</v>
      </c>
      <c r="SX18" s="77">
        <f t="shared" si="277"/>
        <v>3</v>
      </c>
      <c r="SY18" s="78">
        <f t="shared" si="278"/>
        <v>0.75</v>
      </c>
      <c r="SZ18" s="31">
        <v>3</v>
      </c>
      <c r="TA18" s="31">
        <v>3</v>
      </c>
      <c r="TB18" s="78">
        <f t="shared" si="279"/>
        <v>1</v>
      </c>
      <c r="TC18" s="31">
        <v>1</v>
      </c>
      <c r="TD18" s="31"/>
      <c r="TE18" s="85">
        <f t="shared" si="280"/>
        <v>0</v>
      </c>
      <c r="TF18" s="76">
        <f t="shared" si="281"/>
        <v>4</v>
      </c>
      <c r="TG18" s="77">
        <f t="shared" si="282"/>
        <v>4</v>
      </c>
      <c r="TH18" s="78">
        <f t="shared" si="283"/>
        <v>1</v>
      </c>
      <c r="TI18" s="31">
        <v>3</v>
      </c>
      <c r="TJ18" s="31">
        <v>3</v>
      </c>
      <c r="TK18" s="78">
        <f t="shared" si="284"/>
        <v>1</v>
      </c>
      <c r="TL18" s="31">
        <v>1</v>
      </c>
      <c r="TM18" s="31">
        <v>1</v>
      </c>
      <c r="TN18" s="78">
        <f t="shared" si="285"/>
        <v>1</v>
      </c>
      <c r="TO18" s="76">
        <f t="shared" si="286"/>
        <v>4</v>
      </c>
      <c r="TP18" s="77">
        <f t="shared" si="287"/>
        <v>4</v>
      </c>
      <c r="TQ18" s="78">
        <f t="shared" si="288"/>
        <v>1</v>
      </c>
      <c r="TR18" s="31">
        <v>3</v>
      </c>
      <c r="TS18" s="31">
        <v>3</v>
      </c>
      <c r="TT18" s="78">
        <f t="shared" si="289"/>
        <v>1</v>
      </c>
      <c r="TU18" s="31">
        <v>1</v>
      </c>
      <c r="TV18" s="31">
        <v>1</v>
      </c>
      <c r="TW18" s="78">
        <f t="shared" si="290"/>
        <v>1</v>
      </c>
      <c r="TX18" s="76">
        <f t="shared" si="291"/>
        <v>6</v>
      </c>
      <c r="TY18" s="77">
        <f t="shared" si="292"/>
        <v>6</v>
      </c>
      <c r="TZ18" s="78">
        <f t="shared" si="293"/>
        <v>1</v>
      </c>
      <c r="UA18" s="31">
        <v>5</v>
      </c>
      <c r="UB18" s="31">
        <v>5</v>
      </c>
      <c r="UC18" s="78">
        <f t="shared" si="294"/>
        <v>1</v>
      </c>
      <c r="UD18" s="31">
        <v>1</v>
      </c>
      <c r="UE18" s="31">
        <v>1</v>
      </c>
      <c r="UF18" s="78">
        <f t="shared" si="295"/>
        <v>1</v>
      </c>
      <c r="UG18" s="76">
        <f t="shared" si="296"/>
        <v>6</v>
      </c>
      <c r="UH18" s="77">
        <f t="shared" si="297"/>
        <v>4</v>
      </c>
      <c r="UI18" s="78">
        <f t="shared" si="298"/>
        <v>0.66666666666666663</v>
      </c>
      <c r="UJ18" s="31">
        <v>5</v>
      </c>
      <c r="UK18" s="31">
        <v>3</v>
      </c>
      <c r="UL18" s="78">
        <f t="shared" si="299"/>
        <v>0.6</v>
      </c>
      <c r="UM18" s="31">
        <v>1</v>
      </c>
      <c r="UN18" s="31">
        <v>1</v>
      </c>
      <c r="UO18" s="78">
        <f t="shared" si="300"/>
        <v>1</v>
      </c>
      <c r="UP18" s="76">
        <f t="shared" si="301"/>
        <v>10</v>
      </c>
      <c r="UQ18" s="77">
        <f t="shared" si="302"/>
        <v>8</v>
      </c>
      <c r="UR18" s="78">
        <f t="shared" si="303"/>
        <v>0.8</v>
      </c>
      <c r="US18" s="31">
        <v>6</v>
      </c>
      <c r="UT18" s="31">
        <v>4</v>
      </c>
      <c r="UU18" s="78">
        <f t="shared" si="304"/>
        <v>0.66666666666666663</v>
      </c>
      <c r="UV18" s="31">
        <v>4</v>
      </c>
      <c r="UW18" s="31">
        <v>4</v>
      </c>
      <c r="UX18" s="78">
        <f t="shared" si="305"/>
        <v>1</v>
      </c>
      <c r="UY18" s="76">
        <f t="shared" si="306"/>
        <v>9</v>
      </c>
      <c r="UZ18" s="77">
        <f t="shared" si="307"/>
        <v>7</v>
      </c>
      <c r="VA18" s="78">
        <f t="shared" si="308"/>
        <v>0.77777777777777779</v>
      </c>
      <c r="VB18" s="31">
        <v>5</v>
      </c>
      <c r="VC18" s="31">
        <v>3</v>
      </c>
      <c r="VD18" s="78">
        <f t="shared" si="309"/>
        <v>0.6</v>
      </c>
      <c r="VE18" s="31">
        <v>4</v>
      </c>
      <c r="VF18" s="31">
        <v>4</v>
      </c>
      <c r="VG18" s="78">
        <f t="shared" si="310"/>
        <v>1</v>
      </c>
      <c r="VH18" s="18">
        <f t="shared" si="311"/>
        <v>9</v>
      </c>
      <c r="VI18" s="22">
        <f t="shared" si="312"/>
        <v>7</v>
      </c>
      <c r="VJ18" s="26">
        <f t="shared" si="313"/>
        <v>0.77777777777777779</v>
      </c>
      <c r="VK18" s="31">
        <v>5</v>
      </c>
      <c r="VL18" s="31">
        <v>3</v>
      </c>
      <c r="VM18" s="78">
        <f t="shared" si="314"/>
        <v>0.6</v>
      </c>
      <c r="VN18" s="16">
        <v>4</v>
      </c>
      <c r="VO18" s="16">
        <v>4</v>
      </c>
      <c r="VP18" s="59">
        <f t="shared" si="315"/>
        <v>1</v>
      </c>
      <c r="VQ18" s="18">
        <f t="shared" si="316"/>
        <v>10</v>
      </c>
      <c r="VR18" s="22">
        <f t="shared" si="317"/>
        <v>2</v>
      </c>
      <c r="VS18" s="26">
        <f t="shared" si="318"/>
        <v>0.2</v>
      </c>
      <c r="VT18" s="31">
        <v>6</v>
      </c>
      <c r="VU18" s="31">
        <v>2</v>
      </c>
      <c r="VV18" s="78">
        <f t="shared" si="319"/>
        <v>0.33333333333333331</v>
      </c>
      <c r="VW18" s="16">
        <v>4</v>
      </c>
      <c r="VX18" s="16"/>
      <c r="VY18" s="59">
        <f t="shared" si="320"/>
        <v>0</v>
      </c>
      <c r="VZ18" s="18">
        <f t="shared" si="321"/>
        <v>13</v>
      </c>
      <c r="WA18" s="22">
        <f t="shared" si="322"/>
        <v>10</v>
      </c>
      <c r="WB18" s="26">
        <f t="shared" si="323"/>
        <v>0.76923076923076927</v>
      </c>
      <c r="WC18" s="31">
        <v>4</v>
      </c>
      <c r="WD18" s="31">
        <v>4</v>
      </c>
      <c r="WE18" s="78">
        <f t="shared" si="324"/>
        <v>1</v>
      </c>
      <c r="WF18" s="31">
        <v>9</v>
      </c>
      <c r="WG18" s="31">
        <v>6</v>
      </c>
      <c r="WH18" s="59">
        <f t="shared" si="325"/>
        <v>0.66666666666666663</v>
      </c>
      <c r="WI18" s="18">
        <f t="shared" si="326"/>
        <v>17</v>
      </c>
      <c r="WJ18" s="22">
        <f t="shared" si="327"/>
        <v>16</v>
      </c>
      <c r="WK18" s="26">
        <f t="shared" si="328"/>
        <v>0.94117647058823528</v>
      </c>
      <c r="WL18" s="31">
        <v>9</v>
      </c>
      <c r="WM18" s="31">
        <v>9</v>
      </c>
      <c r="WN18" s="78">
        <f t="shared" si="329"/>
        <v>1</v>
      </c>
      <c r="WO18" s="31">
        <v>8</v>
      </c>
      <c r="WP18" s="31">
        <v>7</v>
      </c>
      <c r="WQ18" s="59">
        <f t="shared" si="330"/>
        <v>0.875</v>
      </c>
      <c r="WR18" s="18">
        <f t="shared" si="331"/>
        <v>21</v>
      </c>
      <c r="WS18" s="22">
        <f t="shared" si="332"/>
        <v>21</v>
      </c>
      <c r="WT18" s="78">
        <f t="shared" si="333"/>
        <v>1</v>
      </c>
      <c r="WU18" s="31">
        <v>14</v>
      </c>
      <c r="WV18" s="31">
        <v>14</v>
      </c>
      <c r="WW18" s="78">
        <f t="shared" si="334"/>
        <v>1</v>
      </c>
      <c r="WX18" s="16">
        <v>7</v>
      </c>
      <c r="WY18" s="16">
        <v>7</v>
      </c>
      <c r="WZ18" s="78">
        <f t="shared" si="335"/>
        <v>1</v>
      </c>
      <c r="XA18" s="18">
        <f t="shared" si="336"/>
        <v>21</v>
      </c>
      <c r="XB18" s="22">
        <f t="shared" si="337"/>
        <v>17</v>
      </c>
      <c r="XC18" s="78">
        <f t="shared" si="338"/>
        <v>0.80952380952380953</v>
      </c>
      <c r="XD18" s="31">
        <v>14</v>
      </c>
      <c r="XE18" s="31">
        <v>12</v>
      </c>
      <c r="XF18" s="78">
        <f t="shared" si="339"/>
        <v>0.8571428571428571</v>
      </c>
      <c r="XG18" s="16">
        <v>7</v>
      </c>
      <c r="XH18" s="16">
        <v>5</v>
      </c>
      <c r="XI18" s="78">
        <f t="shared" si="340"/>
        <v>0.7142857142857143</v>
      </c>
      <c r="XJ18" s="18">
        <f t="shared" si="341"/>
        <v>22</v>
      </c>
      <c r="XK18" s="22">
        <f t="shared" si="342"/>
        <v>15</v>
      </c>
      <c r="XL18" s="26">
        <f t="shared" si="343"/>
        <v>0.68181818181818177</v>
      </c>
      <c r="XM18" s="31">
        <v>15</v>
      </c>
      <c r="XN18" s="31">
        <v>12</v>
      </c>
      <c r="XO18" s="78">
        <f t="shared" si="344"/>
        <v>0.8</v>
      </c>
      <c r="XP18" s="16">
        <v>7</v>
      </c>
      <c r="XQ18" s="31">
        <v>3</v>
      </c>
      <c r="XR18" s="59">
        <f t="shared" si="345"/>
        <v>0.42857142857142855</v>
      </c>
      <c r="XS18" s="18">
        <f t="shared" si="346"/>
        <v>18</v>
      </c>
      <c r="XT18" s="22">
        <f t="shared" si="347"/>
        <v>16</v>
      </c>
      <c r="XU18" s="26">
        <f t="shared" si="348"/>
        <v>0.88888888888888884</v>
      </c>
      <c r="XV18" s="31">
        <v>16</v>
      </c>
      <c r="XW18" s="31">
        <v>14</v>
      </c>
      <c r="XX18" s="26">
        <f t="shared" si="349"/>
        <v>0.875</v>
      </c>
      <c r="XY18" s="16">
        <v>2</v>
      </c>
      <c r="XZ18" s="31">
        <v>2</v>
      </c>
      <c r="YA18" s="59">
        <f t="shared" si="350"/>
        <v>1</v>
      </c>
      <c r="YB18" s="18">
        <f t="shared" si="351"/>
        <v>24</v>
      </c>
      <c r="YC18" s="22">
        <f t="shared" si="352"/>
        <v>18</v>
      </c>
      <c r="YD18" s="26">
        <f t="shared" si="353"/>
        <v>0.75</v>
      </c>
      <c r="YE18" s="31">
        <v>18</v>
      </c>
      <c r="YF18" s="31">
        <v>13</v>
      </c>
      <c r="YG18" s="26">
        <f t="shared" si="354"/>
        <v>0.72222222222222221</v>
      </c>
      <c r="YH18" s="16">
        <v>6</v>
      </c>
      <c r="YI18" s="16">
        <v>5</v>
      </c>
      <c r="YJ18" s="59">
        <f t="shared" si="355"/>
        <v>0.83333333333333337</v>
      </c>
      <c r="YK18" s="18">
        <f t="shared" si="356"/>
        <v>23</v>
      </c>
      <c r="YL18" s="22">
        <f t="shared" si="357"/>
        <v>21</v>
      </c>
      <c r="YM18" s="26">
        <f t="shared" si="358"/>
        <v>0.91304347826086951</v>
      </c>
      <c r="YN18" s="31">
        <v>17</v>
      </c>
      <c r="YO18" s="31">
        <v>15</v>
      </c>
      <c r="YP18" s="97">
        <f t="shared" si="359"/>
        <v>0.88235294117647056</v>
      </c>
      <c r="YQ18" s="20">
        <v>6</v>
      </c>
      <c r="YR18" s="31">
        <v>6</v>
      </c>
      <c r="YS18" s="26">
        <f t="shared" si="360"/>
        <v>1</v>
      </c>
      <c r="YT18" s="18">
        <f t="shared" si="361"/>
        <v>23</v>
      </c>
      <c r="YU18" s="22">
        <f t="shared" si="362"/>
        <v>16</v>
      </c>
      <c r="YV18" s="26">
        <f t="shared" si="363"/>
        <v>0.69565217391304346</v>
      </c>
      <c r="YW18" s="31">
        <v>17</v>
      </c>
      <c r="YX18" s="31">
        <v>11</v>
      </c>
      <c r="YY18" s="26">
        <f t="shared" si="364"/>
        <v>0.6470588235294118</v>
      </c>
      <c r="YZ18" s="16">
        <v>6</v>
      </c>
      <c r="ZA18" s="16">
        <v>5</v>
      </c>
      <c r="ZB18" s="26">
        <f t="shared" si="365"/>
        <v>0.83333333333333337</v>
      </c>
      <c r="ZC18" s="18">
        <f t="shared" si="366"/>
        <v>22</v>
      </c>
      <c r="ZD18" s="22">
        <f t="shared" si="367"/>
        <v>18</v>
      </c>
      <c r="ZE18" s="26">
        <f t="shared" si="368"/>
        <v>0.81818181818181823</v>
      </c>
      <c r="ZF18" s="31">
        <v>16</v>
      </c>
      <c r="ZG18" s="31">
        <v>12</v>
      </c>
      <c r="ZH18" s="97">
        <f t="shared" si="369"/>
        <v>0.75</v>
      </c>
      <c r="ZI18" s="20">
        <v>6</v>
      </c>
      <c r="ZJ18" s="31">
        <v>6</v>
      </c>
      <c r="ZK18" s="59">
        <f t="shared" si="370"/>
        <v>1</v>
      </c>
      <c r="ZL18" s="18">
        <f t="shared" si="371"/>
        <v>26</v>
      </c>
      <c r="ZM18" s="22">
        <f t="shared" si="372"/>
        <v>23</v>
      </c>
      <c r="ZN18" s="26">
        <f t="shared" si="373"/>
        <v>0.88461538461538458</v>
      </c>
      <c r="ZO18" s="31">
        <v>15</v>
      </c>
      <c r="ZP18" s="31">
        <v>13</v>
      </c>
      <c r="ZQ18" s="26">
        <f t="shared" si="374"/>
        <v>0.8666666666666667</v>
      </c>
      <c r="ZR18" s="16">
        <v>11</v>
      </c>
      <c r="ZS18" s="31">
        <v>10</v>
      </c>
      <c r="ZT18" s="59">
        <f t="shared" si="375"/>
        <v>0.90909090909090906</v>
      </c>
      <c r="ZU18" s="18">
        <f t="shared" si="376"/>
        <v>33</v>
      </c>
      <c r="ZV18" s="22">
        <f t="shared" si="377"/>
        <v>29</v>
      </c>
      <c r="ZW18" s="26">
        <f t="shared" si="378"/>
        <v>0.87878787878787878</v>
      </c>
      <c r="ZX18" s="31">
        <v>20</v>
      </c>
      <c r="ZY18" s="31">
        <v>17</v>
      </c>
      <c r="ZZ18" s="26">
        <f t="shared" si="379"/>
        <v>0.85</v>
      </c>
      <c r="AAA18" s="16">
        <v>13</v>
      </c>
      <c r="AAB18" s="31">
        <v>12</v>
      </c>
      <c r="AAC18" s="59">
        <f t="shared" si="380"/>
        <v>0.92307692307692313</v>
      </c>
      <c r="AAD18" s="18">
        <f t="shared" si="381"/>
        <v>36</v>
      </c>
      <c r="AAE18" s="22">
        <f t="shared" si="382"/>
        <v>20</v>
      </c>
      <c r="AAF18" s="26">
        <f t="shared" si="383"/>
        <v>0.55555555555555558</v>
      </c>
      <c r="AAG18" s="31">
        <v>23</v>
      </c>
      <c r="AAH18" s="31">
        <v>20</v>
      </c>
      <c r="AAI18" s="26">
        <f t="shared" si="384"/>
        <v>0.86956521739130432</v>
      </c>
      <c r="AAJ18" s="16">
        <v>13</v>
      </c>
      <c r="AAK18" s="16"/>
      <c r="AAL18" s="59">
        <f t="shared" si="385"/>
        <v>0</v>
      </c>
      <c r="AAM18" s="18">
        <f t="shared" si="386"/>
        <v>35</v>
      </c>
      <c r="AAN18" s="22">
        <f t="shared" si="387"/>
        <v>31</v>
      </c>
      <c r="AAO18" s="26">
        <f t="shared" si="388"/>
        <v>0.88571428571428568</v>
      </c>
      <c r="AAP18" s="31">
        <v>24</v>
      </c>
      <c r="AAQ18" s="31">
        <v>22</v>
      </c>
      <c r="AAR18" s="26">
        <f t="shared" si="389"/>
        <v>0.91666666666666663</v>
      </c>
      <c r="AAS18" s="16">
        <v>11</v>
      </c>
      <c r="AAT18" s="31">
        <v>9</v>
      </c>
      <c r="AAU18" s="59">
        <f t="shared" si="390"/>
        <v>0.81818181818181823</v>
      </c>
      <c r="AAV18" s="18">
        <f t="shared" si="391"/>
        <v>36</v>
      </c>
      <c r="AAW18" s="22">
        <f t="shared" si="392"/>
        <v>32</v>
      </c>
      <c r="AAX18" s="26">
        <f t="shared" si="393"/>
        <v>0.88888888888888884</v>
      </c>
      <c r="AAY18" s="31">
        <v>15</v>
      </c>
      <c r="AAZ18" s="31">
        <v>13</v>
      </c>
      <c r="ABA18" s="26">
        <f t="shared" si="394"/>
        <v>0.8666666666666667</v>
      </c>
      <c r="ABB18" s="16">
        <v>21</v>
      </c>
      <c r="ABC18" s="31">
        <v>19</v>
      </c>
      <c r="ABD18" s="59">
        <f t="shared" si="395"/>
        <v>0.90476190476190477</v>
      </c>
      <c r="ABE18" s="18">
        <f t="shared" si="396"/>
        <v>51</v>
      </c>
      <c r="ABF18" s="22">
        <f t="shared" si="397"/>
        <v>47</v>
      </c>
      <c r="ABG18" s="26">
        <f t="shared" si="398"/>
        <v>0.92156862745098034</v>
      </c>
      <c r="ABH18" s="31">
        <v>14</v>
      </c>
      <c r="ABI18" s="31">
        <v>12</v>
      </c>
      <c r="ABJ18" s="26">
        <f t="shared" si="399"/>
        <v>0.8571428571428571</v>
      </c>
      <c r="ABK18" s="16">
        <v>37</v>
      </c>
      <c r="ABL18" s="16">
        <v>35</v>
      </c>
      <c r="ABM18" s="59">
        <f t="shared" si="400"/>
        <v>0.94594594594594594</v>
      </c>
      <c r="ABN18" s="18">
        <f t="shared" si="401"/>
        <v>34</v>
      </c>
      <c r="ABO18" s="22">
        <f t="shared" si="402"/>
        <v>20</v>
      </c>
      <c r="ABP18" s="26">
        <f t="shared" si="403"/>
        <v>0.58823529411764708</v>
      </c>
      <c r="ABQ18" s="31">
        <v>21</v>
      </c>
      <c r="ABR18" s="31">
        <v>20</v>
      </c>
      <c r="ABS18" s="26">
        <f t="shared" si="404"/>
        <v>0.95238095238095233</v>
      </c>
      <c r="ABT18" s="16">
        <v>13</v>
      </c>
      <c r="ABU18" s="16"/>
      <c r="ABV18" s="59">
        <f t="shared" si="405"/>
        <v>0</v>
      </c>
      <c r="ABW18" s="18">
        <f t="shared" si="406"/>
        <v>55</v>
      </c>
      <c r="ABX18" s="22">
        <f t="shared" si="407"/>
        <v>46</v>
      </c>
      <c r="ABY18" s="26">
        <f t="shared" si="408"/>
        <v>0.83636363636363631</v>
      </c>
      <c r="ABZ18" s="31">
        <v>21</v>
      </c>
      <c r="ACA18" s="31">
        <v>20</v>
      </c>
      <c r="ACB18" s="26">
        <f t="shared" si="409"/>
        <v>0.95238095238095233</v>
      </c>
      <c r="ACC18" s="16">
        <v>34</v>
      </c>
      <c r="ACD18" s="31">
        <v>26</v>
      </c>
      <c r="ACE18" s="59">
        <f t="shared" si="410"/>
        <v>0.76470588235294112</v>
      </c>
      <c r="ACF18" s="18">
        <f t="shared" si="411"/>
        <v>60</v>
      </c>
      <c r="ACG18" s="22">
        <f t="shared" si="412"/>
        <v>56</v>
      </c>
      <c r="ACH18" s="26">
        <f t="shared" si="413"/>
        <v>0.93333333333333335</v>
      </c>
      <c r="ACI18" s="31">
        <v>23</v>
      </c>
      <c r="ACJ18" s="31">
        <v>22</v>
      </c>
      <c r="ACK18" s="26">
        <f t="shared" si="414"/>
        <v>0.95652173913043481</v>
      </c>
      <c r="ACL18" s="16">
        <v>37</v>
      </c>
      <c r="ACM18" s="31">
        <v>34</v>
      </c>
      <c r="ACN18" s="59">
        <f t="shared" si="415"/>
        <v>0.91891891891891897</v>
      </c>
      <c r="ACO18" s="18">
        <f t="shared" si="416"/>
        <v>65</v>
      </c>
      <c r="ACP18" s="22">
        <f t="shared" si="417"/>
        <v>59</v>
      </c>
      <c r="ACQ18" s="26">
        <f t="shared" si="418"/>
        <v>0.90769230769230769</v>
      </c>
      <c r="ACR18" s="31">
        <v>28</v>
      </c>
      <c r="ACS18" s="31">
        <v>25</v>
      </c>
      <c r="ACT18" s="26">
        <f t="shared" si="419"/>
        <v>0.8928571428571429</v>
      </c>
      <c r="ACU18" s="16">
        <v>37</v>
      </c>
      <c r="ACV18" s="31">
        <v>34</v>
      </c>
      <c r="ACW18" s="59">
        <f t="shared" si="420"/>
        <v>0.91891891891891897</v>
      </c>
      <c r="ACX18" s="18">
        <f t="shared" si="421"/>
        <v>64</v>
      </c>
      <c r="ACY18" s="22">
        <f t="shared" si="422"/>
        <v>59</v>
      </c>
      <c r="ACZ18" s="26">
        <f t="shared" si="423"/>
        <v>0.921875</v>
      </c>
      <c r="ADA18" s="31">
        <v>29</v>
      </c>
      <c r="ADB18" s="31">
        <v>27</v>
      </c>
      <c r="ADC18" s="26">
        <f t="shared" si="424"/>
        <v>0.93103448275862066</v>
      </c>
      <c r="ADD18" s="16">
        <v>35</v>
      </c>
      <c r="ADE18" s="16">
        <v>32</v>
      </c>
      <c r="ADF18" s="59">
        <f t="shared" si="425"/>
        <v>0.91428571428571426</v>
      </c>
      <c r="ADG18" s="18">
        <f t="shared" si="426"/>
        <v>62</v>
      </c>
      <c r="ADH18" s="22">
        <f t="shared" si="427"/>
        <v>56</v>
      </c>
      <c r="ADI18" s="26">
        <f t="shared" si="428"/>
        <v>0.90322580645161288</v>
      </c>
      <c r="ADJ18" s="31">
        <v>26</v>
      </c>
      <c r="ADK18" s="31">
        <v>24</v>
      </c>
      <c r="ADL18" s="26">
        <f t="shared" si="429"/>
        <v>0.92307692307692313</v>
      </c>
      <c r="ADM18" s="16">
        <v>36</v>
      </c>
      <c r="ADN18" s="31">
        <v>32</v>
      </c>
      <c r="ADO18" s="59">
        <f t="shared" si="430"/>
        <v>0.88888888888888884</v>
      </c>
      <c r="ADP18" s="18">
        <f t="shared" si="431"/>
        <v>61</v>
      </c>
      <c r="ADQ18" s="22">
        <f t="shared" si="432"/>
        <v>52</v>
      </c>
      <c r="ADR18" s="26">
        <f t="shared" si="433"/>
        <v>0.85245901639344257</v>
      </c>
      <c r="ADS18" s="31">
        <v>26</v>
      </c>
      <c r="ADT18" s="31">
        <v>23</v>
      </c>
      <c r="ADU18" s="26">
        <f t="shared" si="434"/>
        <v>0.88461538461538458</v>
      </c>
      <c r="ADV18" s="16">
        <v>35</v>
      </c>
      <c r="ADW18" s="31">
        <v>29</v>
      </c>
      <c r="ADX18" s="59">
        <f t="shared" si="435"/>
        <v>0.82857142857142863</v>
      </c>
      <c r="ADY18" s="18">
        <f t="shared" si="436"/>
        <v>62</v>
      </c>
      <c r="ADZ18" s="22">
        <f t="shared" si="437"/>
        <v>56</v>
      </c>
      <c r="AEA18" s="26">
        <f t="shared" si="438"/>
        <v>0.90322580645161288</v>
      </c>
      <c r="AEB18" s="31">
        <v>26</v>
      </c>
      <c r="AEC18" s="31">
        <v>25</v>
      </c>
      <c r="AED18" s="26">
        <f t="shared" si="439"/>
        <v>0.96153846153846156</v>
      </c>
      <c r="AEE18" s="16">
        <v>36</v>
      </c>
      <c r="AEF18" s="31">
        <v>31</v>
      </c>
      <c r="AEG18" s="59">
        <f t="shared" si="440"/>
        <v>0.86111111111111116</v>
      </c>
      <c r="AEH18" s="18">
        <f t="shared" si="441"/>
        <v>59</v>
      </c>
      <c r="AEI18" s="22">
        <f t="shared" si="442"/>
        <v>49</v>
      </c>
      <c r="AEJ18" s="26">
        <f t="shared" si="443"/>
        <v>0.83050847457627119</v>
      </c>
      <c r="AEK18" s="31">
        <v>25</v>
      </c>
      <c r="AEL18" s="31">
        <v>22</v>
      </c>
      <c r="AEM18" s="26">
        <f t="shared" si="444"/>
        <v>0.88</v>
      </c>
      <c r="AEN18" s="16">
        <v>34</v>
      </c>
      <c r="AEO18" s="31">
        <v>27</v>
      </c>
      <c r="AEP18" s="59">
        <f t="shared" si="445"/>
        <v>0.79411764705882348</v>
      </c>
      <c r="AEQ18" s="18">
        <f t="shared" si="446"/>
        <v>56</v>
      </c>
      <c r="AER18" s="22">
        <f t="shared" si="447"/>
        <v>37</v>
      </c>
      <c r="AES18" s="26">
        <f t="shared" si="448"/>
        <v>0.6607142857142857</v>
      </c>
      <c r="AET18" s="31">
        <v>25</v>
      </c>
      <c r="AEU18" s="31">
        <v>17</v>
      </c>
      <c r="AEV18" s="26">
        <f t="shared" si="449"/>
        <v>0.68</v>
      </c>
      <c r="AEW18" s="16">
        <v>31</v>
      </c>
      <c r="AEX18" s="31">
        <v>20</v>
      </c>
      <c r="AEY18" s="26">
        <f t="shared" si="450"/>
        <v>0.64516129032258063</v>
      </c>
      <c r="AEZ18" s="18">
        <f t="shared" si="451"/>
        <v>56</v>
      </c>
      <c r="AFA18" s="22">
        <f t="shared" si="452"/>
        <v>50</v>
      </c>
      <c r="AFB18" s="26">
        <f t="shared" si="453"/>
        <v>0.8928571428571429</v>
      </c>
      <c r="AFC18" s="31">
        <v>30</v>
      </c>
      <c r="AFD18" s="31">
        <v>26</v>
      </c>
      <c r="AFE18" s="26">
        <f t="shared" si="454"/>
        <v>0.8666666666666667</v>
      </c>
      <c r="AFF18" s="16">
        <v>26</v>
      </c>
      <c r="AFG18" s="16">
        <v>24</v>
      </c>
      <c r="AFH18" s="59">
        <f t="shared" si="455"/>
        <v>0.92307692307692313</v>
      </c>
      <c r="AFI18" s="18">
        <f t="shared" si="456"/>
        <v>58</v>
      </c>
      <c r="AFJ18" s="22">
        <f t="shared" si="457"/>
        <v>21</v>
      </c>
      <c r="AFK18" s="26">
        <f t="shared" si="458"/>
        <v>0.36206896551724138</v>
      </c>
      <c r="AFL18" s="31">
        <v>27</v>
      </c>
      <c r="AFM18" s="31">
        <v>21</v>
      </c>
      <c r="AFN18" s="26">
        <f t="shared" si="459"/>
        <v>0.77777777777777779</v>
      </c>
      <c r="AFO18" s="16">
        <v>31</v>
      </c>
      <c r="AFP18" s="16"/>
      <c r="AFQ18" s="59">
        <f t="shared" si="460"/>
        <v>0</v>
      </c>
      <c r="AFR18" s="18">
        <f t="shared" si="461"/>
        <v>55</v>
      </c>
      <c r="AFS18" s="22">
        <f t="shared" si="462"/>
        <v>47</v>
      </c>
      <c r="AFT18" s="26">
        <f t="shared" si="463"/>
        <v>0.8545454545454545</v>
      </c>
      <c r="AFU18" s="31">
        <v>27</v>
      </c>
      <c r="AFV18" s="31">
        <v>21</v>
      </c>
      <c r="AFW18" s="26">
        <f t="shared" si="464"/>
        <v>0.77777777777777779</v>
      </c>
      <c r="AFX18" s="16">
        <v>28</v>
      </c>
      <c r="AFY18" s="31">
        <v>26</v>
      </c>
      <c r="AFZ18" s="59">
        <f t="shared" si="465"/>
        <v>0.9285714285714286</v>
      </c>
      <c r="AGA18" s="18">
        <f t="shared" si="466"/>
        <v>55</v>
      </c>
      <c r="AGB18" s="22">
        <f t="shared" si="467"/>
        <v>48</v>
      </c>
      <c r="AGC18" s="26">
        <f t="shared" si="468"/>
        <v>0.87272727272727268</v>
      </c>
      <c r="AGD18" s="31">
        <v>27</v>
      </c>
      <c r="AGE18" s="31">
        <v>25</v>
      </c>
      <c r="AGF18" s="26">
        <f t="shared" si="469"/>
        <v>0.92592592592592593</v>
      </c>
      <c r="AGG18" s="16">
        <v>28</v>
      </c>
      <c r="AGH18" s="31">
        <f>17+6</f>
        <v>23</v>
      </c>
      <c r="AGI18" s="59">
        <f t="shared" si="470"/>
        <v>0.8214285714285714</v>
      </c>
      <c r="AGJ18" s="18">
        <f t="shared" si="471"/>
        <v>52</v>
      </c>
      <c r="AGK18" s="22">
        <f t="shared" si="472"/>
        <v>43</v>
      </c>
      <c r="AGL18" s="26">
        <f t="shared" si="473"/>
        <v>0.82692307692307687</v>
      </c>
      <c r="AGM18" s="31">
        <v>26</v>
      </c>
      <c r="AGN18" s="31">
        <v>19</v>
      </c>
      <c r="AGO18" s="26">
        <f t="shared" si="474"/>
        <v>0.73076923076923073</v>
      </c>
      <c r="AGP18" s="16">
        <v>26</v>
      </c>
      <c r="AGQ18" s="31">
        <f>19+5</f>
        <v>24</v>
      </c>
      <c r="AGR18" s="59">
        <f t="shared" si="475"/>
        <v>0.92307692307692313</v>
      </c>
      <c r="AGS18" s="18">
        <f t="shared" si="476"/>
        <v>49</v>
      </c>
      <c r="AGT18" s="22">
        <f t="shared" si="477"/>
        <v>42</v>
      </c>
      <c r="AGU18" s="26">
        <f t="shared" si="478"/>
        <v>0.8571428571428571</v>
      </c>
      <c r="AGV18" s="31">
        <v>24</v>
      </c>
      <c r="AGW18" s="31">
        <v>19</v>
      </c>
      <c r="AGX18" s="26">
        <f t="shared" si="479"/>
        <v>0.79166666666666663</v>
      </c>
      <c r="AGY18" s="16">
        <v>25</v>
      </c>
      <c r="AGZ18" s="31">
        <v>23</v>
      </c>
      <c r="AHA18" s="59">
        <f t="shared" si="480"/>
        <v>0.92</v>
      </c>
      <c r="AHB18" s="18">
        <f t="shared" si="481"/>
        <v>54</v>
      </c>
      <c r="AHC18" s="22">
        <f t="shared" si="482"/>
        <v>52</v>
      </c>
      <c r="AHD18" s="26">
        <f t="shared" si="483"/>
        <v>0.96296296296296291</v>
      </c>
      <c r="AHE18" s="31">
        <v>26</v>
      </c>
      <c r="AHF18" s="31">
        <v>26</v>
      </c>
      <c r="AHG18" s="26">
        <f t="shared" si="484"/>
        <v>1</v>
      </c>
      <c r="AHH18" s="16">
        <v>28</v>
      </c>
      <c r="AHI18" s="31">
        <v>26</v>
      </c>
      <c r="AHJ18" s="59">
        <f t="shared" si="485"/>
        <v>0.9285714285714286</v>
      </c>
      <c r="AHK18" s="18">
        <f t="shared" si="486"/>
        <v>56</v>
      </c>
      <c r="AHL18" s="22">
        <f t="shared" si="487"/>
        <v>51</v>
      </c>
      <c r="AHM18" s="26">
        <f t="shared" si="488"/>
        <v>0.9107142857142857</v>
      </c>
      <c r="AHN18" s="31">
        <v>29</v>
      </c>
      <c r="AHO18" s="31">
        <v>25</v>
      </c>
      <c r="AHP18" s="26">
        <f t="shared" si="489"/>
        <v>0.86206896551724133</v>
      </c>
      <c r="AHQ18" s="31">
        <v>27</v>
      </c>
      <c r="AHR18" s="31">
        <v>26</v>
      </c>
      <c r="AHS18" s="59">
        <f t="shared" si="490"/>
        <v>0.96296296296296291</v>
      </c>
      <c r="AHT18" s="18">
        <f t="shared" si="491"/>
        <v>56</v>
      </c>
      <c r="AHU18" s="22">
        <f t="shared" si="492"/>
        <v>52</v>
      </c>
      <c r="AHV18" s="26">
        <f t="shared" si="493"/>
        <v>0.9285714285714286</v>
      </c>
      <c r="AHW18" s="31">
        <v>28</v>
      </c>
      <c r="AHX18" s="31">
        <v>26</v>
      </c>
      <c r="AHY18" s="26">
        <f t="shared" si="494"/>
        <v>0.9285714285714286</v>
      </c>
      <c r="AHZ18" s="16">
        <v>28</v>
      </c>
      <c r="AIA18" s="31">
        <v>26</v>
      </c>
      <c r="AIB18" s="59">
        <f t="shared" si="495"/>
        <v>0.9285714285714286</v>
      </c>
      <c r="AIC18" s="18">
        <f t="shared" si="496"/>
        <v>56</v>
      </c>
      <c r="AID18" s="22">
        <f t="shared" si="497"/>
        <v>51</v>
      </c>
      <c r="AIE18" s="26">
        <f t="shared" si="498"/>
        <v>0.9107142857142857</v>
      </c>
      <c r="AIF18" s="31">
        <v>28</v>
      </c>
      <c r="AIG18" s="31">
        <v>25</v>
      </c>
      <c r="AIH18" s="26">
        <f t="shared" si="499"/>
        <v>0.8928571428571429</v>
      </c>
      <c r="AII18" s="16">
        <v>28</v>
      </c>
      <c r="AIJ18" s="31">
        <v>26</v>
      </c>
      <c r="AIK18" s="59">
        <f t="shared" si="500"/>
        <v>0.9285714285714286</v>
      </c>
      <c r="AIL18" s="18">
        <f t="shared" si="501"/>
        <v>81</v>
      </c>
      <c r="AIM18" s="22">
        <f t="shared" si="502"/>
        <v>70</v>
      </c>
      <c r="AIN18" s="26">
        <f t="shared" si="503"/>
        <v>0.86419753086419748</v>
      </c>
      <c r="AIO18" s="31">
        <v>30</v>
      </c>
      <c r="AIP18" s="31">
        <v>25</v>
      </c>
      <c r="AIQ18" s="26">
        <f t="shared" si="504"/>
        <v>0.83333333333333337</v>
      </c>
      <c r="AIR18" s="16">
        <v>51</v>
      </c>
      <c r="AIS18" s="16">
        <v>45</v>
      </c>
      <c r="AIT18" s="59">
        <f t="shared" si="505"/>
        <v>0.88235294117647056</v>
      </c>
      <c r="AIU18" s="18">
        <f t="shared" si="506"/>
        <v>56</v>
      </c>
      <c r="AIV18" s="22">
        <f t="shared" si="507"/>
        <v>50</v>
      </c>
      <c r="AIW18" s="26">
        <f t="shared" si="508"/>
        <v>0.8928571428571429</v>
      </c>
      <c r="AIX18" s="31">
        <v>31</v>
      </c>
      <c r="AIY18" s="31">
        <v>27</v>
      </c>
      <c r="AIZ18" s="26">
        <f t="shared" si="509"/>
        <v>0.87096774193548387</v>
      </c>
      <c r="AJA18" s="16">
        <v>25</v>
      </c>
      <c r="AJB18" s="31">
        <v>23</v>
      </c>
      <c r="AJC18" s="26">
        <f t="shared" si="510"/>
        <v>0.92</v>
      </c>
      <c r="AJD18" s="18">
        <f t="shared" si="511"/>
        <v>56</v>
      </c>
      <c r="AJE18" s="22">
        <f t="shared" si="512"/>
        <v>48</v>
      </c>
      <c r="AJF18" s="26">
        <f t="shared" si="513"/>
        <v>0.8571428571428571</v>
      </c>
      <c r="AJG18" s="31">
        <v>25</v>
      </c>
      <c r="AJH18" s="31">
        <v>21</v>
      </c>
      <c r="AJI18" s="26">
        <f t="shared" si="514"/>
        <v>0.84</v>
      </c>
      <c r="AJJ18" s="16">
        <v>31</v>
      </c>
      <c r="AJK18" s="31">
        <v>27</v>
      </c>
      <c r="AJL18" s="59">
        <f t="shared" si="515"/>
        <v>0.87096774193548387</v>
      </c>
      <c r="AJM18" s="18">
        <f t="shared" si="516"/>
        <v>49</v>
      </c>
      <c r="AJN18" s="22">
        <f t="shared" si="517"/>
        <v>45</v>
      </c>
      <c r="AJO18" s="26">
        <f t="shared" si="518"/>
        <v>0.91836734693877553</v>
      </c>
      <c r="AJP18" s="31">
        <v>21</v>
      </c>
      <c r="AJQ18" s="31">
        <v>17</v>
      </c>
      <c r="AJR18" s="26">
        <f t="shared" si="519"/>
        <v>0.80952380952380953</v>
      </c>
      <c r="AJS18" s="16">
        <v>28</v>
      </c>
      <c r="AJT18" s="31">
        <v>28</v>
      </c>
      <c r="AJU18" s="59">
        <f t="shared" si="520"/>
        <v>1</v>
      </c>
      <c r="AJV18" s="18">
        <f t="shared" si="521"/>
        <v>48</v>
      </c>
      <c r="AJW18" s="22">
        <f t="shared" si="522"/>
        <v>43</v>
      </c>
      <c r="AJX18" s="26">
        <f t="shared" si="523"/>
        <v>0.89583333333333337</v>
      </c>
      <c r="AJY18" s="31">
        <v>20</v>
      </c>
      <c r="AJZ18" s="31">
        <v>18</v>
      </c>
      <c r="AKA18" s="26">
        <f t="shared" si="524"/>
        <v>0.9</v>
      </c>
      <c r="AKB18" s="16">
        <v>28</v>
      </c>
      <c r="AKC18" s="31">
        <v>25</v>
      </c>
      <c r="AKD18" s="59">
        <f t="shared" si="525"/>
        <v>0.8928571428571429</v>
      </c>
      <c r="AKE18" s="18">
        <f t="shared" si="526"/>
        <v>47</v>
      </c>
      <c r="AKF18" s="22">
        <f t="shared" si="527"/>
        <v>44</v>
      </c>
      <c r="AKG18" s="26">
        <f t="shared" si="528"/>
        <v>0.93617021276595747</v>
      </c>
      <c r="AKH18" s="31">
        <v>19</v>
      </c>
      <c r="AKI18" s="31">
        <v>18</v>
      </c>
      <c r="AKJ18" s="26">
        <f t="shared" si="529"/>
        <v>0.94736842105263153</v>
      </c>
      <c r="AKK18" s="16">
        <v>28</v>
      </c>
      <c r="AKL18" s="16">
        <v>26</v>
      </c>
      <c r="AKM18" s="59">
        <f t="shared" si="530"/>
        <v>0.9285714285714286</v>
      </c>
      <c r="AKN18" s="18">
        <f t="shared" si="531"/>
        <v>46</v>
      </c>
      <c r="AKO18" s="22">
        <f t="shared" si="532"/>
        <v>43</v>
      </c>
      <c r="AKP18" s="26">
        <f t="shared" si="533"/>
        <v>0.93478260869565222</v>
      </c>
      <c r="AKQ18" s="31">
        <v>18</v>
      </c>
      <c r="AKR18" s="31">
        <v>15</v>
      </c>
      <c r="AKS18" s="26">
        <f t="shared" si="534"/>
        <v>0.83333333333333337</v>
      </c>
      <c r="AKT18" s="16">
        <v>28</v>
      </c>
      <c r="AKU18" s="31">
        <v>28</v>
      </c>
      <c r="AKV18" s="59">
        <f t="shared" si="535"/>
        <v>1</v>
      </c>
      <c r="AKW18" s="18">
        <f t="shared" si="536"/>
        <v>49</v>
      </c>
      <c r="AKX18" s="22">
        <f t="shared" si="537"/>
        <v>47</v>
      </c>
      <c r="AKY18" s="26">
        <f t="shared" si="538"/>
        <v>0.95918367346938771</v>
      </c>
      <c r="AKZ18" s="31">
        <v>19</v>
      </c>
      <c r="ALA18" s="31">
        <v>18</v>
      </c>
      <c r="ALB18" s="26">
        <f t="shared" si="539"/>
        <v>0.94736842105263153</v>
      </c>
      <c r="ALC18" s="16">
        <v>30</v>
      </c>
      <c r="ALD18" s="31">
        <v>29</v>
      </c>
      <c r="ALE18" s="59">
        <f t="shared" si="540"/>
        <v>0.96666666666666667</v>
      </c>
      <c r="ALF18" s="18">
        <f t="shared" si="541"/>
        <v>50</v>
      </c>
      <c r="ALG18" s="22">
        <f t="shared" si="542"/>
        <v>49</v>
      </c>
      <c r="ALH18" s="26">
        <f t="shared" si="543"/>
        <v>0.98</v>
      </c>
      <c r="ALI18" s="31">
        <v>20</v>
      </c>
      <c r="ALJ18" s="31">
        <v>19</v>
      </c>
      <c r="ALK18" s="26">
        <f t="shared" si="544"/>
        <v>0.95</v>
      </c>
      <c r="ALL18" s="16">
        <v>30</v>
      </c>
      <c r="ALM18" s="16">
        <v>30</v>
      </c>
      <c r="ALN18" s="59">
        <f t="shared" si="545"/>
        <v>1</v>
      </c>
      <c r="ALO18" s="18">
        <f t="shared" si="546"/>
        <v>53</v>
      </c>
      <c r="ALP18" s="22">
        <f t="shared" si="547"/>
        <v>48</v>
      </c>
      <c r="ALQ18" s="26">
        <f t="shared" si="548"/>
        <v>0.90566037735849059</v>
      </c>
      <c r="ALR18" s="31">
        <v>20</v>
      </c>
      <c r="ALS18" s="31">
        <v>17</v>
      </c>
      <c r="ALT18" s="26">
        <f t="shared" si="549"/>
        <v>0.85</v>
      </c>
      <c r="ALU18" s="16">
        <v>33</v>
      </c>
      <c r="ALV18" s="31">
        <v>31</v>
      </c>
      <c r="ALW18" s="59">
        <f t="shared" si="550"/>
        <v>0.93939393939393945</v>
      </c>
      <c r="ALX18" s="18">
        <f t="shared" si="551"/>
        <v>57</v>
      </c>
      <c r="ALY18" s="22">
        <f t="shared" si="552"/>
        <v>52</v>
      </c>
      <c r="ALZ18" s="26">
        <f t="shared" si="553"/>
        <v>0.91228070175438591</v>
      </c>
      <c r="AMA18" s="31">
        <v>20</v>
      </c>
      <c r="AMB18" s="31">
        <v>20</v>
      </c>
      <c r="AMC18" s="26">
        <f t="shared" si="554"/>
        <v>1</v>
      </c>
      <c r="AMD18" s="16">
        <v>37</v>
      </c>
      <c r="AME18" s="16">
        <v>32</v>
      </c>
      <c r="AMF18" s="59">
        <f t="shared" si="555"/>
        <v>0.86486486486486491</v>
      </c>
      <c r="AMG18" s="18">
        <f t="shared" si="556"/>
        <v>51</v>
      </c>
      <c r="AMH18" s="22">
        <f t="shared" si="557"/>
        <v>46</v>
      </c>
      <c r="AMI18" s="26">
        <f t="shared" si="558"/>
        <v>0.90196078431372551</v>
      </c>
      <c r="AMJ18" s="31">
        <v>19</v>
      </c>
      <c r="AMK18" s="31">
        <v>18</v>
      </c>
      <c r="AML18" s="26">
        <f t="shared" si="559"/>
        <v>0.94736842105263153</v>
      </c>
      <c r="AMM18" s="16">
        <v>32</v>
      </c>
      <c r="AMN18" s="31">
        <v>28</v>
      </c>
      <c r="AMO18" s="59">
        <f t="shared" si="560"/>
        <v>0.875</v>
      </c>
      <c r="AMP18" s="18">
        <f t="shared" si="561"/>
        <v>50</v>
      </c>
      <c r="AMQ18" s="22">
        <f t="shared" si="562"/>
        <v>17</v>
      </c>
      <c r="AMR18" s="26">
        <f t="shared" si="563"/>
        <v>0.34</v>
      </c>
      <c r="AMS18" s="31">
        <v>19</v>
      </c>
      <c r="AMT18" s="31">
        <v>17</v>
      </c>
      <c r="AMU18" s="26">
        <f t="shared" si="564"/>
        <v>0.89473684210526316</v>
      </c>
      <c r="AMV18" s="16">
        <v>31</v>
      </c>
      <c r="AMW18" s="31">
        <v>0</v>
      </c>
      <c r="AMX18" s="59">
        <f t="shared" si="565"/>
        <v>0</v>
      </c>
      <c r="AMY18" s="18">
        <f t="shared" si="566"/>
        <v>52</v>
      </c>
      <c r="AMZ18" s="22">
        <f t="shared" si="567"/>
        <v>48</v>
      </c>
      <c r="ANA18" s="26">
        <f t="shared" si="568"/>
        <v>0.92307692307692313</v>
      </c>
      <c r="ANB18" s="31">
        <v>31</v>
      </c>
      <c r="ANC18" s="31">
        <v>29</v>
      </c>
      <c r="AND18" s="26">
        <f t="shared" si="569"/>
        <v>0.93548387096774188</v>
      </c>
      <c r="ANE18" s="16">
        <v>21</v>
      </c>
      <c r="ANF18" s="16">
        <v>19</v>
      </c>
      <c r="ANG18" s="59">
        <f t="shared" si="570"/>
        <v>0.90476190476190477</v>
      </c>
      <c r="ANH18" s="18">
        <f t="shared" si="571"/>
        <v>49</v>
      </c>
      <c r="ANI18" s="22">
        <f t="shared" si="572"/>
        <v>45</v>
      </c>
      <c r="ANJ18" s="26">
        <f t="shared" si="573"/>
        <v>0.91836734693877553</v>
      </c>
      <c r="ANK18" s="31">
        <v>27</v>
      </c>
      <c r="ANL18" s="31">
        <v>23</v>
      </c>
      <c r="ANM18" s="26">
        <f t="shared" si="574"/>
        <v>0.85185185185185186</v>
      </c>
      <c r="ANN18" s="16">
        <v>22</v>
      </c>
      <c r="ANO18" s="31">
        <v>22</v>
      </c>
      <c r="ANP18" s="59">
        <f t="shared" si="575"/>
        <v>1</v>
      </c>
      <c r="ANQ18" s="18">
        <f t="shared" si="576"/>
        <v>51</v>
      </c>
      <c r="ANR18" s="22">
        <f t="shared" si="577"/>
        <v>48</v>
      </c>
      <c r="ANS18" s="26">
        <f t="shared" si="578"/>
        <v>0.94117647058823528</v>
      </c>
      <c r="ANT18" s="31">
        <v>27</v>
      </c>
      <c r="ANU18" s="31">
        <v>26</v>
      </c>
      <c r="ANV18" s="26">
        <f t="shared" si="579"/>
        <v>0.96296296296296291</v>
      </c>
      <c r="ANW18" s="16">
        <v>24</v>
      </c>
      <c r="ANX18" s="31">
        <v>22</v>
      </c>
      <c r="ANY18" s="59">
        <f t="shared" si="580"/>
        <v>0.91666666666666663</v>
      </c>
      <c r="ANZ18" s="18">
        <f t="shared" si="581"/>
        <v>54</v>
      </c>
      <c r="AOA18" s="22">
        <f t="shared" si="582"/>
        <v>50</v>
      </c>
      <c r="AOB18" s="26">
        <f t="shared" si="583"/>
        <v>0.92592592592592593</v>
      </c>
      <c r="AOC18" s="31">
        <v>28</v>
      </c>
      <c r="AOD18" s="31">
        <v>26</v>
      </c>
      <c r="AOE18" s="26">
        <f t="shared" si="584"/>
        <v>0.9285714285714286</v>
      </c>
      <c r="AOF18" s="16">
        <v>26</v>
      </c>
      <c r="AOG18" s="31">
        <v>24</v>
      </c>
      <c r="AOH18" s="59">
        <f t="shared" si="585"/>
        <v>0.92307692307692313</v>
      </c>
      <c r="AOI18" s="18">
        <f t="shared" si="586"/>
        <v>60</v>
      </c>
      <c r="AOJ18" s="22">
        <f t="shared" si="587"/>
        <v>58</v>
      </c>
      <c r="AOK18" s="26">
        <f t="shared" si="588"/>
        <v>0.96666666666666667</v>
      </c>
      <c r="AOL18" s="31">
        <v>32</v>
      </c>
      <c r="AOM18" s="31">
        <v>31</v>
      </c>
      <c r="AON18" s="26">
        <f t="shared" si="589"/>
        <v>0.96875</v>
      </c>
      <c r="AOO18" s="16">
        <v>28</v>
      </c>
      <c r="AOP18" s="31">
        <v>27</v>
      </c>
      <c r="AOQ18" s="59">
        <f t="shared" si="590"/>
        <v>0.9642857142857143</v>
      </c>
      <c r="AOR18" s="18">
        <f t="shared" si="591"/>
        <v>56</v>
      </c>
      <c r="AOS18" s="22">
        <f t="shared" si="592"/>
        <v>49</v>
      </c>
      <c r="AOT18" s="26">
        <f t="shared" si="593"/>
        <v>0.875</v>
      </c>
      <c r="AOU18" s="31">
        <v>29</v>
      </c>
      <c r="AOV18" s="31">
        <v>27</v>
      </c>
      <c r="AOW18" s="26">
        <f t="shared" si="594"/>
        <v>0.93103448275862066</v>
      </c>
      <c r="AOX18" s="16">
        <v>27</v>
      </c>
      <c r="AOY18" s="31">
        <v>22</v>
      </c>
      <c r="AOZ18" s="59">
        <f t="shared" si="595"/>
        <v>0.81481481481481477</v>
      </c>
      <c r="APA18" s="18">
        <f t="shared" si="596"/>
        <v>58</v>
      </c>
      <c r="APB18" s="22">
        <f t="shared" si="597"/>
        <v>54</v>
      </c>
      <c r="APC18" s="26">
        <f t="shared" si="598"/>
        <v>0.93103448275862066</v>
      </c>
      <c r="APD18" s="31">
        <v>31</v>
      </c>
      <c r="APE18" s="31">
        <v>29</v>
      </c>
      <c r="APF18" s="26">
        <f t="shared" si="599"/>
        <v>0.93548387096774188</v>
      </c>
      <c r="APG18" s="16">
        <v>27</v>
      </c>
      <c r="APH18" s="31">
        <v>25</v>
      </c>
      <c r="API18" s="59">
        <f t="shared" si="600"/>
        <v>0.92592592592592593</v>
      </c>
      <c r="APJ18" s="18">
        <f t="shared" si="601"/>
        <v>55</v>
      </c>
      <c r="APK18" s="22">
        <f t="shared" si="602"/>
        <v>52</v>
      </c>
      <c r="APL18" s="26">
        <f t="shared" si="603"/>
        <v>0.94545454545454544</v>
      </c>
      <c r="APM18" s="31">
        <v>29</v>
      </c>
      <c r="APN18" s="31">
        <v>27</v>
      </c>
      <c r="APO18" s="26">
        <f t="shared" si="604"/>
        <v>0.93103448275862066</v>
      </c>
      <c r="APP18" s="16">
        <v>26</v>
      </c>
      <c r="APQ18" s="31">
        <v>25</v>
      </c>
      <c r="APR18" s="59">
        <f t="shared" si="605"/>
        <v>0.96153846153846156</v>
      </c>
      <c r="APS18" s="18">
        <f t="shared" si="606"/>
        <v>48</v>
      </c>
      <c r="APT18" s="22">
        <f t="shared" si="607"/>
        <v>37</v>
      </c>
      <c r="APU18" s="26">
        <f t="shared" si="608"/>
        <v>0.77083333333333337</v>
      </c>
      <c r="APV18" s="31">
        <v>27</v>
      </c>
      <c r="APW18" s="31">
        <v>23</v>
      </c>
      <c r="APX18" s="26">
        <f t="shared" si="609"/>
        <v>0.85185185185185186</v>
      </c>
      <c r="APY18" s="16">
        <v>21</v>
      </c>
      <c r="APZ18" s="31">
        <v>14</v>
      </c>
      <c r="AQA18" s="59">
        <f t="shared" si="610"/>
        <v>0.66666666666666663</v>
      </c>
      <c r="AQB18" s="18">
        <f t="shared" si="611"/>
        <v>62</v>
      </c>
      <c r="AQC18" s="22">
        <f t="shared" si="612"/>
        <v>55</v>
      </c>
      <c r="AQD18" s="26">
        <f t="shared" si="613"/>
        <v>0.88709677419354838</v>
      </c>
      <c r="AQE18" s="31">
        <v>31</v>
      </c>
      <c r="AQF18" s="31">
        <v>27</v>
      </c>
      <c r="AQG18" s="26">
        <f t="shared" si="614"/>
        <v>0.87096774193548387</v>
      </c>
      <c r="AQH18" s="16">
        <v>31</v>
      </c>
      <c r="AQI18" s="16">
        <v>28</v>
      </c>
      <c r="AQJ18" s="59">
        <f t="shared" si="615"/>
        <v>0.90322580645161288</v>
      </c>
      <c r="AQK18" s="18">
        <f t="shared" si="616"/>
        <v>59</v>
      </c>
      <c r="AQL18" s="22">
        <f t="shared" si="617"/>
        <v>48</v>
      </c>
      <c r="AQM18" s="26">
        <f t="shared" si="618"/>
        <v>0.81355932203389836</v>
      </c>
      <c r="AQN18" s="31">
        <v>30</v>
      </c>
      <c r="AQO18" s="31">
        <v>26</v>
      </c>
      <c r="AQP18" s="26">
        <f t="shared" si="619"/>
        <v>0.8666666666666667</v>
      </c>
      <c r="AQQ18" s="16">
        <v>29</v>
      </c>
      <c r="AQR18" s="31">
        <v>22</v>
      </c>
      <c r="AQS18" s="59">
        <f t="shared" si="620"/>
        <v>0.75862068965517238</v>
      </c>
      <c r="AQT18" s="18">
        <f t="shared" si="621"/>
        <v>64</v>
      </c>
      <c r="AQU18" s="22">
        <f t="shared" si="622"/>
        <v>54</v>
      </c>
      <c r="AQV18" s="26">
        <f t="shared" si="623"/>
        <v>0.84375</v>
      </c>
      <c r="AQW18" s="31">
        <v>31</v>
      </c>
      <c r="AQX18" s="31">
        <v>23</v>
      </c>
      <c r="AQY18" s="26">
        <f t="shared" si="624"/>
        <v>0.74193548387096775</v>
      </c>
      <c r="AQZ18" s="16">
        <v>33</v>
      </c>
      <c r="ARA18" s="31">
        <v>31</v>
      </c>
      <c r="ARB18" s="59">
        <f t="shared" si="625"/>
        <v>0.93939393939393945</v>
      </c>
      <c r="ARC18" s="18">
        <f t="shared" si="626"/>
        <v>64</v>
      </c>
      <c r="ARD18" s="22">
        <f t="shared" si="627"/>
        <v>27</v>
      </c>
      <c r="ARE18" s="26">
        <f t="shared" si="628"/>
        <v>0.421875</v>
      </c>
      <c r="ARF18" s="31">
        <v>31</v>
      </c>
      <c r="ARG18" s="31">
        <v>27</v>
      </c>
      <c r="ARH18" s="26">
        <f t="shared" si="629"/>
        <v>0.87096774193548387</v>
      </c>
      <c r="ARI18" s="16">
        <v>33</v>
      </c>
      <c r="ARJ18" s="16"/>
      <c r="ARK18" s="59">
        <f t="shared" si="630"/>
        <v>0</v>
      </c>
      <c r="ARL18" s="10">
        <v>6</v>
      </c>
      <c r="ARM18" s="10">
        <v>10</v>
      </c>
      <c r="ARN18" s="10">
        <f t="shared" si="631"/>
        <v>43</v>
      </c>
      <c r="ARO18" s="10">
        <f t="shared" si="632"/>
        <v>41</v>
      </c>
    </row>
    <row r="19" spans="2:1159" ht="29.25" customHeight="1">
      <c r="B19" s="12">
        <v>11</v>
      </c>
      <c r="C19" s="13" t="s">
        <v>253</v>
      </c>
      <c r="D19" s="18"/>
      <c r="E19" s="22"/>
      <c r="F19" s="26"/>
      <c r="G19" s="16"/>
      <c r="H19" s="16"/>
      <c r="I19" s="26"/>
      <c r="J19" s="16"/>
      <c r="K19" s="16"/>
      <c r="L19" s="98"/>
      <c r="M19" s="18"/>
      <c r="N19" s="22"/>
      <c r="O19" s="26"/>
      <c r="P19" s="16"/>
      <c r="Q19" s="16"/>
      <c r="R19" s="26"/>
      <c r="S19" s="16"/>
      <c r="T19" s="16"/>
      <c r="U19" s="98"/>
      <c r="V19" s="18"/>
      <c r="W19" s="22"/>
      <c r="X19" s="26"/>
      <c r="Y19" s="16"/>
      <c r="Z19" s="16"/>
      <c r="AA19" s="26"/>
      <c r="AB19" s="16"/>
      <c r="AC19" s="16"/>
      <c r="AD19" s="98"/>
      <c r="AE19" s="18"/>
      <c r="AF19" s="22"/>
      <c r="AG19" s="26"/>
      <c r="AH19" s="16"/>
      <c r="AI19" s="16"/>
      <c r="AJ19" s="26"/>
      <c r="AK19" s="16"/>
      <c r="AL19" s="16"/>
      <c r="AM19" s="98"/>
      <c r="AN19" s="18"/>
      <c r="AO19" s="22"/>
      <c r="AP19" s="26"/>
      <c r="AQ19" s="16"/>
      <c r="AR19" s="16"/>
      <c r="AS19" s="26"/>
      <c r="AT19" s="16"/>
      <c r="AU19" s="16"/>
      <c r="AV19" s="28"/>
      <c r="AW19" s="18"/>
      <c r="AX19" s="22"/>
      <c r="AY19" s="26"/>
      <c r="AZ19" s="16"/>
      <c r="BA19" s="16"/>
      <c r="BB19" s="26"/>
      <c r="BC19" s="16"/>
      <c r="BD19" s="16"/>
      <c r="BE19" s="98"/>
      <c r="BF19" s="18"/>
      <c r="BG19" s="22"/>
      <c r="BH19" s="26"/>
      <c r="BI19" s="16"/>
      <c r="BJ19" s="16"/>
      <c r="BK19" s="26"/>
      <c r="BL19" s="16"/>
      <c r="BM19" s="16"/>
      <c r="BN19" s="98"/>
      <c r="BO19" s="18"/>
      <c r="BP19" s="22"/>
      <c r="BQ19" s="26"/>
      <c r="BR19" s="16"/>
      <c r="BS19" s="16"/>
      <c r="BT19" s="26"/>
      <c r="BU19" s="16"/>
      <c r="BV19" s="16"/>
      <c r="BW19" s="98"/>
      <c r="BX19" s="18"/>
      <c r="BY19" s="22"/>
      <c r="BZ19" s="26"/>
      <c r="CA19" s="16"/>
      <c r="CB19" s="16"/>
      <c r="CC19" s="26"/>
      <c r="CD19" s="16"/>
      <c r="CE19" s="16"/>
      <c r="CF19" s="75"/>
      <c r="CG19" s="18"/>
      <c r="CH19" s="22"/>
      <c r="CI19" s="26"/>
      <c r="CJ19" s="20"/>
      <c r="CK19" s="16"/>
      <c r="CL19" s="26"/>
      <c r="CM19" s="16"/>
      <c r="CN19" s="16"/>
      <c r="CO19" s="99"/>
      <c r="CP19" s="18"/>
      <c r="CQ19" s="22"/>
      <c r="CR19" s="26"/>
      <c r="CS19" s="20"/>
      <c r="CT19" s="16"/>
      <c r="CU19" s="26"/>
      <c r="CV19" s="16"/>
      <c r="CW19" s="16"/>
      <c r="CX19" s="99"/>
      <c r="CY19" s="18"/>
      <c r="CZ19" s="22"/>
      <c r="DA19" s="26"/>
      <c r="DB19" s="20"/>
      <c r="DC19" s="16"/>
      <c r="DD19" s="26"/>
      <c r="DE19" s="16"/>
      <c r="DF19" s="16"/>
      <c r="DG19" s="99"/>
      <c r="DH19" s="18"/>
      <c r="DI19" s="22"/>
      <c r="DJ19" s="26"/>
      <c r="DK19" s="20"/>
      <c r="DL19" s="16"/>
      <c r="DM19" s="26"/>
      <c r="DN19" s="16"/>
      <c r="DO19" s="16"/>
      <c r="DP19" s="99"/>
      <c r="DQ19" s="18"/>
      <c r="DR19" s="22"/>
      <c r="DS19" s="26"/>
      <c r="DT19" s="20"/>
      <c r="DU19" s="16"/>
      <c r="DV19" s="26"/>
      <c r="DW19" s="16"/>
      <c r="DX19" s="16"/>
      <c r="DY19" s="26"/>
      <c r="DZ19" s="18"/>
      <c r="EA19" s="22"/>
      <c r="EB19" s="26"/>
      <c r="EC19" s="20"/>
      <c r="ED19" s="16"/>
      <c r="EE19" s="26"/>
      <c r="EF19" s="16"/>
      <c r="EG19" s="16"/>
      <c r="EH19" s="26"/>
      <c r="EI19" s="18"/>
      <c r="EJ19" s="22"/>
      <c r="EK19" s="26"/>
      <c r="EL19" s="20"/>
      <c r="EM19" s="16"/>
      <c r="EN19" s="26"/>
      <c r="EO19" s="16"/>
      <c r="EP19" s="16"/>
      <c r="EQ19" s="26"/>
      <c r="ER19" s="18"/>
      <c r="ES19" s="22"/>
      <c r="ET19" s="26"/>
      <c r="EU19" s="20"/>
      <c r="EV19" s="16"/>
      <c r="EW19" s="26"/>
      <c r="EX19" s="16"/>
      <c r="EY19" s="16"/>
      <c r="EZ19" s="26"/>
      <c r="FA19" s="18"/>
      <c r="FB19" s="22"/>
      <c r="FC19" s="26"/>
      <c r="FD19" s="20"/>
      <c r="FE19" s="16"/>
      <c r="FF19" s="26"/>
      <c r="FG19" s="16"/>
      <c r="FH19" s="16"/>
      <c r="FI19" s="26"/>
      <c r="FJ19" s="18"/>
      <c r="FK19" s="22"/>
      <c r="FL19" s="26"/>
      <c r="FM19" s="20"/>
      <c r="FN19" s="16"/>
      <c r="FO19" s="26"/>
      <c r="FP19" s="16"/>
      <c r="FQ19" s="16"/>
      <c r="FR19" s="26"/>
      <c r="FS19" s="18"/>
      <c r="FT19" s="22"/>
      <c r="FU19" s="26"/>
      <c r="FV19" s="20"/>
      <c r="FW19" s="16"/>
      <c r="FX19" s="26"/>
      <c r="FY19" s="16"/>
      <c r="FZ19" s="16"/>
      <c r="GA19" s="26"/>
      <c r="GB19" s="18"/>
      <c r="GC19" s="22"/>
      <c r="GD19" s="57"/>
      <c r="GE19" s="20"/>
      <c r="GF19" s="16"/>
      <c r="GG19" s="57"/>
      <c r="GH19" s="16"/>
      <c r="GI19" s="16"/>
      <c r="GJ19" s="62"/>
      <c r="GK19" s="18"/>
      <c r="GL19" s="22"/>
      <c r="GM19" s="57"/>
      <c r="GN19" s="20"/>
      <c r="GO19" s="16"/>
      <c r="GP19" s="57"/>
      <c r="GQ19" s="16"/>
      <c r="GR19" s="16"/>
      <c r="GS19" s="62"/>
      <c r="GT19" s="18"/>
      <c r="GU19" s="22"/>
      <c r="GV19" s="57"/>
      <c r="GW19" s="20"/>
      <c r="GX19" s="16"/>
      <c r="GY19" s="57"/>
      <c r="GZ19" s="16"/>
      <c r="HA19" s="16"/>
      <c r="HB19" s="62"/>
      <c r="HC19" s="18"/>
      <c r="HD19" s="22"/>
      <c r="HE19" s="26"/>
      <c r="HF19" s="20"/>
      <c r="HG19" s="16"/>
      <c r="HH19" s="26"/>
      <c r="HI19" s="16"/>
      <c r="HJ19" s="16"/>
      <c r="HK19" s="62"/>
      <c r="HL19" s="18"/>
      <c r="HM19" s="22"/>
      <c r="HN19" s="26"/>
      <c r="HO19" s="20"/>
      <c r="HP19" s="16"/>
      <c r="HQ19" s="26"/>
      <c r="HR19" s="16"/>
      <c r="HS19" s="16"/>
      <c r="HT19" s="58"/>
      <c r="HU19" s="18"/>
      <c r="HV19" s="22"/>
      <c r="HW19" s="26"/>
      <c r="HX19" s="20"/>
      <c r="HY19" s="16"/>
      <c r="HZ19" s="26"/>
      <c r="IA19" s="16"/>
      <c r="IB19" s="16"/>
      <c r="IC19" s="58"/>
      <c r="ID19" s="18"/>
      <c r="IE19" s="22"/>
      <c r="IF19" s="26"/>
      <c r="IG19" s="20"/>
      <c r="IH19" s="16"/>
      <c r="II19" s="26"/>
      <c r="IJ19" s="16"/>
      <c r="IK19" s="16"/>
      <c r="IL19" s="58"/>
      <c r="IM19" s="18"/>
      <c r="IN19" s="22"/>
      <c r="IO19" s="26"/>
      <c r="IP19" s="20"/>
      <c r="IQ19" s="16"/>
      <c r="IR19" s="26"/>
      <c r="IS19" s="16"/>
      <c r="IT19" s="16"/>
      <c r="IU19" s="58"/>
      <c r="IV19" s="18"/>
      <c r="IW19" s="22"/>
      <c r="IX19" s="26"/>
      <c r="IY19" s="20"/>
      <c r="IZ19" s="16"/>
      <c r="JA19" s="26"/>
      <c r="JB19" s="16"/>
      <c r="JC19" s="16"/>
      <c r="JD19" s="58"/>
      <c r="JE19" s="18"/>
      <c r="JF19" s="22"/>
      <c r="JG19" s="26"/>
      <c r="JH19" s="20"/>
      <c r="JI19" s="16"/>
      <c r="JJ19" s="26"/>
      <c r="JK19" s="16"/>
      <c r="JL19" s="16"/>
      <c r="JM19" s="58"/>
      <c r="JN19" s="18"/>
      <c r="JO19" s="22"/>
      <c r="JP19" s="26"/>
      <c r="JQ19" s="20"/>
      <c r="JR19" s="16"/>
      <c r="JS19" s="26"/>
      <c r="JT19" s="16"/>
      <c r="JU19" s="16"/>
      <c r="JV19" s="26"/>
      <c r="JW19" s="18"/>
      <c r="JX19" s="22"/>
      <c r="JY19" s="26"/>
      <c r="JZ19" s="20"/>
      <c r="KA19" s="16"/>
      <c r="KB19" s="26"/>
      <c r="KC19" s="16"/>
      <c r="KD19" s="16"/>
      <c r="KE19" s="26"/>
      <c r="KF19" s="18"/>
      <c r="KG19" s="22"/>
      <c r="KH19" s="26"/>
      <c r="KI19" s="20"/>
      <c r="KJ19" s="16"/>
      <c r="KK19" s="26"/>
      <c r="KL19" s="16"/>
      <c r="KM19" s="16"/>
      <c r="KN19" s="26"/>
      <c r="KO19" s="18"/>
      <c r="KP19" s="22"/>
      <c r="KQ19" s="26"/>
      <c r="KR19" s="20"/>
      <c r="KS19" s="16"/>
      <c r="KT19" s="26"/>
      <c r="KU19" s="16"/>
      <c r="KV19" s="16"/>
      <c r="KW19" s="26"/>
      <c r="KX19" s="18"/>
      <c r="KY19" s="22"/>
      <c r="KZ19" s="26"/>
      <c r="LA19" s="20"/>
      <c r="LB19" s="16"/>
      <c r="LC19" s="26"/>
      <c r="LD19" s="16"/>
      <c r="LE19" s="16"/>
      <c r="LF19" s="26"/>
      <c r="LG19" s="18"/>
      <c r="LH19" s="22"/>
      <c r="LI19" s="26"/>
      <c r="LJ19" s="20"/>
      <c r="LK19" s="16"/>
      <c r="LL19" s="26"/>
      <c r="LM19" s="16"/>
      <c r="LN19" s="16"/>
      <c r="LO19" s="26"/>
      <c r="LP19" s="18"/>
      <c r="LQ19" s="22"/>
      <c r="LR19" s="26"/>
      <c r="LS19" s="20"/>
      <c r="LT19" s="16"/>
      <c r="LU19" s="26"/>
      <c r="LV19" s="16"/>
      <c r="LW19" s="16"/>
      <c r="LX19" s="26"/>
      <c r="LY19" s="18"/>
      <c r="LZ19" s="22"/>
      <c r="MA19" s="26"/>
      <c r="MB19" s="20"/>
      <c r="MC19" s="16"/>
      <c r="MD19" s="26"/>
      <c r="ME19" s="16"/>
      <c r="MF19" s="16"/>
      <c r="MG19" s="26"/>
      <c r="MH19" s="18"/>
      <c r="MI19" s="22"/>
      <c r="MJ19" s="26"/>
      <c r="MK19" s="20"/>
      <c r="ML19" s="16"/>
      <c r="MM19" s="26"/>
      <c r="MN19" s="16"/>
      <c r="MO19" s="16"/>
      <c r="MP19" s="59"/>
      <c r="MQ19" s="18"/>
      <c r="MR19" s="22"/>
      <c r="MS19" s="26"/>
      <c r="MT19" s="20"/>
      <c r="MU19" s="16"/>
      <c r="MV19" s="26"/>
      <c r="MW19" s="16"/>
      <c r="MX19" s="16"/>
      <c r="MY19" s="59"/>
      <c r="MZ19" s="18"/>
      <c r="NA19" s="22"/>
      <c r="NB19" s="26"/>
      <c r="NC19" s="20"/>
      <c r="ND19" s="16"/>
      <c r="NE19" s="26"/>
      <c r="NF19" s="16"/>
      <c r="NG19" s="16"/>
      <c r="NH19" s="59"/>
      <c r="NI19" s="18"/>
      <c r="NJ19" s="22"/>
      <c r="NK19" s="26"/>
      <c r="NL19" s="20"/>
      <c r="NM19" s="16"/>
      <c r="NN19" s="26"/>
      <c r="NO19" s="16"/>
      <c r="NP19" s="16"/>
      <c r="NQ19" s="59"/>
      <c r="NR19" s="18"/>
      <c r="NS19" s="22"/>
      <c r="NT19" s="26"/>
      <c r="NU19" s="20"/>
      <c r="NV19" s="16"/>
      <c r="NW19" s="26"/>
      <c r="NX19" s="16"/>
      <c r="NY19" s="16"/>
      <c r="NZ19" s="59"/>
      <c r="OA19" s="18"/>
      <c r="OB19" s="22"/>
      <c r="OC19" s="26"/>
      <c r="OD19" s="20"/>
      <c r="OE19" s="16"/>
      <c r="OF19" s="26"/>
      <c r="OG19" s="16"/>
      <c r="OH19" s="16"/>
      <c r="OI19" s="59"/>
      <c r="OJ19" s="18"/>
      <c r="OK19" s="22"/>
      <c r="OL19" s="26"/>
      <c r="OM19" s="20"/>
      <c r="ON19" s="16"/>
      <c r="OO19" s="26"/>
      <c r="OP19" s="16"/>
      <c r="OQ19" s="16"/>
      <c r="OR19" s="59"/>
      <c r="OS19" s="18"/>
      <c r="OT19" s="22"/>
      <c r="OU19" s="26"/>
      <c r="OV19" s="20"/>
      <c r="OW19" s="16"/>
      <c r="OX19" s="26"/>
      <c r="OY19" s="16"/>
      <c r="OZ19" s="16"/>
      <c r="PA19" s="59"/>
      <c r="PB19" s="18"/>
      <c r="PC19" s="22"/>
      <c r="PD19" s="26"/>
      <c r="PE19" s="20"/>
      <c r="PF19" s="16"/>
      <c r="PG19" s="26"/>
      <c r="PH19" s="16"/>
      <c r="PI19" s="16"/>
      <c r="PJ19" s="59"/>
      <c r="PK19" s="18"/>
      <c r="PL19" s="22"/>
      <c r="PM19" s="26"/>
      <c r="PN19" s="20"/>
      <c r="PO19" s="16"/>
      <c r="PP19" s="26"/>
      <c r="PQ19" s="16"/>
      <c r="PR19" s="16"/>
      <c r="PS19" s="59"/>
      <c r="PT19" s="18"/>
      <c r="PU19" s="22"/>
      <c r="PV19" s="26"/>
      <c r="PW19" s="20"/>
      <c r="PX19" s="16"/>
      <c r="PY19" s="26"/>
      <c r="PZ19" s="16"/>
      <c r="QA19" s="16"/>
      <c r="QB19" s="59"/>
      <c r="QC19" s="18"/>
      <c r="QD19" s="22"/>
      <c r="QE19" s="26"/>
      <c r="QF19" s="20"/>
      <c r="QG19" s="16"/>
      <c r="QH19" s="26"/>
      <c r="QI19" s="16"/>
      <c r="QJ19" s="16"/>
      <c r="QK19" s="59"/>
      <c r="QL19" s="18"/>
      <c r="QM19" s="22"/>
      <c r="QN19" s="26"/>
      <c r="QO19" s="20"/>
      <c r="QP19" s="16"/>
      <c r="QQ19" s="26"/>
      <c r="QR19" s="16"/>
      <c r="QS19" s="16"/>
      <c r="QT19" s="59"/>
      <c r="QU19" s="18"/>
      <c r="QV19" s="22"/>
      <c r="QW19" s="26"/>
      <c r="QX19" s="20"/>
      <c r="QY19" s="16"/>
      <c r="QZ19" s="26"/>
      <c r="RA19" s="16"/>
      <c r="RB19" s="16"/>
      <c r="RC19" s="59"/>
      <c r="RD19" s="18"/>
      <c r="RE19" s="22"/>
      <c r="RF19" s="26"/>
      <c r="RG19" s="20"/>
      <c r="RH19" s="16"/>
      <c r="RI19" s="26"/>
      <c r="RJ19" s="16"/>
      <c r="RK19" s="16"/>
      <c r="RL19" s="59"/>
      <c r="RM19" s="18"/>
      <c r="RN19" s="22"/>
      <c r="RO19" s="26"/>
      <c r="RP19" s="20"/>
      <c r="RQ19" s="16"/>
      <c r="RR19" s="26"/>
      <c r="RS19" s="16"/>
      <c r="RT19" s="16"/>
      <c r="RU19" s="59"/>
      <c r="RV19" s="18"/>
      <c r="RW19" s="22"/>
      <c r="RX19" s="26"/>
      <c r="RY19" s="20"/>
      <c r="RZ19" s="16"/>
      <c r="SA19" s="26"/>
      <c r="SB19" s="16"/>
      <c r="SC19" s="16"/>
      <c r="SD19" s="59"/>
      <c r="SE19" s="18"/>
      <c r="SF19" s="22"/>
      <c r="SG19" s="26"/>
      <c r="SH19" s="20"/>
      <c r="SI19" s="16"/>
      <c r="SJ19" s="26"/>
      <c r="SK19" s="16"/>
      <c r="SL19" s="16"/>
      <c r="SM19" s="59"/>
      <c r="SN19" s="18"/>
      <c r="SO19" s="22"/>
      <c r="SP19" s="26"/>
      <c r="SQ19" s="20"/>
      <c r="SR19" s="16"/>
      <c r="SS19" s="26"/>
      <c r="ST19" s="16"/>
      <c r="SU19" s="16"/>
      <c r="SV19" s="59"/>
      <c r="SW19" s="18"/>
      <c r="SX19" s="22"/>
      <c r="SY19" s="26"/>
      <c r="SZ19" s="20"/>
      <c r="TA19" s="16"/>
      <c r="TB19" s="26"/>
      <c r="TC19" s="16"/>
      <c r="TD19" s="16"/>
      <c r="TE19" s="59"/>
      <c r="TF19" s="18"/>
      <c r="TG19" s="22"/>
      <c r="TH19" s="26"/>
      <c r="TI19" s="20"/>
      <c r="TJ19" s="16"/>
      <c r="TK19" s="26"/>
      <c r="TL19" s="16"/>
      <c r="TM19" s="16"/>
      <c r="TN19" s="26"/>
      <c r="TO19" s="18"/>
      <c r="TP19" s="22"/>
      <c r="TQ19" s="26"/>
      <c r="TR19" s="20"/>
      <c r="TS19" s="16"/>
      <c r="TT19" s="26"/>
      <c r="TU19" s="16"/>
      <c r="TV19" s="16"/>
      <c r="TW19" s="26"/>
      <c r="TX19" s="18"/>
      <c r="TY19" s="22"/>
      <c r="TZ19" s="26"/>
      <c r="UA19" s="20"/>
      <c r="UB19" s="16"/>
      <c r="UC19" s="26"/>
      <c r="UD19" s="16"/>
      <c r="UE19" s="16"/>
      <c r="UF19" s="26"/>
      <c r="UG19" s="18">
        <f t="shared" si="296"/>
        <v>7</v>
      </c>
      <c r="UH19" s="22">
        <f t="shared" si="297"/>
        <v>6</v>
      </c>
      <c r="UI19" s="26">
        <f t="shared" si="298"/>
        <v>0.8571428571428571</v>
      </c>
      <c r="UJ19" s="20">
        <v>3</v>
      </c>
      <c r="UK19" s="16">
        <v>3</v>
      </c>
      <c r="UL19" s="26">
        <f t="shared" si="299"/>
        <v>1</v>
      </c>
      <c r="UM19" s="16">
        <v>4</v>
      </c>
      <c r="UN19" s="16">
        <v>3</v>
      </c>
      <c r="UO19" s="26">
        <f t="shared" si="300"/>
        <v>0.75</v>
      </c>
      <c r="UP19" s="18">
        <f t="shared" si="301"/>
        <v>8</v>
      </c>
      <c r="UQ19" s="22">
        <f t="shared" si="302"/>
        <v>8</v>
      </c>
      <c r="UR19" s="26">
        <f t="shared" si="303"/>
        <v>1</v>
      </c>
      <c r="US19" s="20">
        <v>4</v>
      </c>
      <c r="UT19" s="16">
        <v>4</v>
      </c>
      <c r="UU19" s="26">
        <f t="shared" si="304"/>
        <v>1</v>
      </c>
      <c r="UV19" s="16">
        <v>4</v>
      </c>
      <c r="UW19" s="16">
        <v>4</v>
      </c>
      <c r="UX19" s="26">
        <f t="shared" si="305"/>
        <v>1</v>
      </c>
      <c r="UY19" s="18">
        <f t="shared" si="306"/>
        <v>10</v>
      </c>
      <c r="UZ19" s="22">
        <f t="shared" si="307"/>
        <v>10</v>
      </c>
      <c r="VA19" s="26">
        <f t="shared" si="308"/>
        <v>1</v>
      </c>
      <c r="VB19" s="20">
        <v>5</v>
      </c>
      <c r="VC19" s="16">
        <v>5</v>
      </c>
      <c r="VD19" s="26">
        <f t="shared" si="309"/>
        <v>1</v>
      </c>
      <c r="VE19" s="16">
        <v>5</v>
      </c>
      <c r="VF19" s="16">
        <v>5</v>
      </c>
      <c r="VG19" s="26">
        <f t="shared" si="310"/>
        <v>1</v>
      </c>
      <c r="VH19" s="18">
        <f t="shared" si="311"/>
        <v>13</v>
      </c>
      <c r="VI19" s="22">
        <f t="shared" si="312"/>
        <v>10</v>
      </c>
      <c r="VJ19" s="26">
        <f t="shared" si="313"/>
        <v>0.76923076923076927</v>
      </c>
      <c r="VK19" s="20">
        <v>7</v>
      </c>
      <c r="VL19" s="16">
        <v>7</v>
      </c>
      <c r="VM19" s="26">
        <f t="shared" si="314"/>
        <v>1</v>
      </c>
      <c r="VN19" s="16">
        <v>6</v>
      </c>
      <c r="VO19" s="16">
        <v>3</v>
      </c>
      <c r="VP19" s="59">
        <f t="shared" si="315"/>
        <v>0.5</v>
      </c>
      <c r="VQ19" s="18">
        <f t="shared" si="316"/>
        <v>18</v>
      </c>
      <c r="VR19" s="22">
        <f t="shared" si="317"/>
        <v>9</v>
      </c>
      <c r="VS19" s="26">
        <f t="shared" si="318"/>
        <v>0.5</v>
      </c>
      <c r="VT19" s="16">
        <v>13</v>
      </c>
      <c r="VU19" s="16">
        <v>9</v>
      </c>
      <c r="VV19" s="26">
        <f t="shared" si="319"/>
        <v>0.69230769230769229</v>
      </c>
      <c r="VW19" s="16">
        <v>5</v>
      </c>
      <c r="VX19" s="16"/>
      <c r="VY19" s="59">
        <f t="shared" si="320"/>
        <v>0</v>
      </c>
      <c r="VZ19" s="18">
        <f t="shared" si="321"/>
        <v>20</v>
      </c>
      <c r="WA19" s="22">
        <f t="shared" si="322"/>
        <v>18</v>
      </c>
      <c r="WB19" s="26">
        <f t="shared" si="323"/>
        <v>0.9</v>
      </c>
      <c r="WC19" s="16">
        <v>15</v>
      </c>
      <c r="WD19" s="16">
        <v>14</v>
      </c>
      <c r="WE19" s="26">
        <f t="shared" si="324"/>
        <v>0.93333333333333335</v>
      </c>
      <c r="WF19" s="16">
        <v>5</v>
      </c>
      <c r="WG19" s="16">
        <v>4</v>
      </c>
      <c r="WH19" s="59">
        <f t="shared" si="325"/>
        <v>0.8</v>
      </c>
      <c r="WI19" s="18">
        <f t="shared" si="326"/>
        <v>17</v>
      </c>
      <c r="WJ19" s="22">
        <f t="shared" si="327"/>
        <v>15</v>
      </c>
      <c r="WK19" s="26">
        <f t="shared" si="328"/>
        <v>0.88235294117647056</v>
      </c>
      <c r="WL19" s="16">
        <v>15</v>
      </c>
      <c r="WM19" s="16">
        <v>13</v>
      </c>
      <c r="WN19" s="26">
        <f t="shared" si="329"/>
        <v>0.8666666666666667</v>
      </c>
      <c r="WO19" s="16">
        <v>2</v>
      </c>
      <c r="WP19" s="16">
        <v>2</v>
      </c>
      <c r="WQ19" s="59">
        <f t="shared" si="330"/>
        <v>1</v>
      </c>
      <c r="WR19" s="18">
        <f t="shared" si="331"/>
        <v>19</v>
      </c>
      <c r="WS19" s="22">
        <f t="shared" si="332"/>
        <v>16</v>
      </c>
      <c r="WT19" s="26">
        <f t="shared" si="333"/>
        <v>0.84210526315789469</v>
      </c>
      <c r="WU19" s="16">
        <v>17</v>
      </c>
      <c r="WV19" s="16">
        <v>14</v>
      </c>
      <c r="WW19" s="26">
        <f t="shared" si="334"/>
        <v>0.82352941176470584</v>
      </c>
      <c r="WX19" s="16">
        <v>2</v>
      </c>
      <c r="WY19" s="16">
        <v>2</v>
      </c>
      <c r="WZ19" s="26">
        <f t="shared" si="335"/>
        <v>1</v>
      </c>
      <c r="XA19" s="18">
        <f t="shared" si="336"/>
        <v>19</v>
      </c>
      <c r="XB19" s="22">
        <f t="shared" si="337"/>
        <v>15</v>
      </c>
      <c r="XC19" s="26">
        <f t="shared" si="338"/>
        <v>0.78947368421052633</v>
      </c>
      <c r="XD19" s="16">
        <v>16</v>
      </c>
      <c r="XE19" s="16">
        <v>13</v>
      </c>
      <c r="XF19" s="26">
        <f t="shared" si="339"/>
        <v>0.8125</v>
      </c>
      <c r="XG19" s="16">
        <v>3</v>
      </c>
      <c r="XH19" s="16">
        <v>2</v>
      </c>
      <c r="XI19" s="26">
        <f t="shared" si="340"/>
        <v>0.66666666666666663</v>
      </c>
      <c r="XJ19" s="18">
        <f t="shared" si="341"/>
        <v>21</v>
      </c>
      <c r="XK19" s="22">
        <f t="shared" si="342"/>
        <v>18</v>
      </c>
      <c r="XL19" s="26">
        <f t="shared" si="343"/>
        <v>0.8571428571428571</v>
      </c>
      <c r="XM19" s="16">
        <v>18</v>
      </c>
      <c r="XN19" s="16">
        <v>16</v>
      </c>
      <c r="XO19" s="26">
        <f t="shared" si="344"/>
        <v>0.88888888888888884</v>
      </c>
      <c r="XP19" s="16">
        <v>3</v>
      </c>
      <c r="XQ19" s="16">
        <v>2</v>
      </c>
      <c r="XR19" s="59">
        <f t="shared" si="345"/>
        <v>0.66666666666666663</v>
      </c>
      <c r="XS19" s="18">
        <f t="shared" si="346"/>
        <v>24</v>
      </c>
      <c r="XT19" s="22">
        <f t="shared" si="347"/>
        <v>14</v>
      </c>
      <c r="XU19" s="26">
        <f t="shared" si="348"/>
        <v>0.58333333333333337</v>
      </c>
      <c r="XV19" s="16">
        <v>18</v>
      </c>
      <c r="XW19" s="16">
        <v>9</v>
      </c>
      <c r="XX19" s="26">
        <f t="shared" si="349"/>
        <v>0.5</v>
      </c>
      <c r="XY19" s="16">
        <v>6</v>
      </c>
      <c r="XZ19" s="16">
        <v>5</v>
      </c>
      <c r="YA19" s="59">
        <f t="shared" si="350"/>
        <v>0.83333333333333337</v>
      </c>
      <c r="YB19" s="18">
        <f t="shared" si="351"/>
        <v>22</v>
      </c>
      <c r="YC19" s="22">
        <f t="shared" si="352"/>
        <v>18</v>
      </c>
      <c r="YD19" s="26">
        <f t="shared" si="353"/>
        <v>0.81818181818181823</v>
      </c>
      <c r="YE19" s="16">
        <v>19</v>
      </c>
      <c r="YF19" s="16">
        <v>15</v>
      </c>
      <c r="YG19" s="26">
        <f t="shared" si="354"/>
        <v>0.78947368421052633</v>
      </c>
      <c r="YH19" s="16">
        <v>3</v>
      </c>
      <c r="YI19" s="16">
        <v>3</v>
      </c>
      <c r="YJ19" s="59">
        <f t="shared" si="355"/>
        <v>1</v>
      </c>
      <c r="YK19" s="18">
        <f t="shared" si="356"/>
        <v>19</v>
      </c>
      <c r="YL19" s="22">
        <f t="shared" si="357"/>
        <v>15</v>
      </c>
      <c r="YM19" s="26">
        <f t="shared" si="358"/>
        <v>0.78947368421052633</v>
      </c>
      <c r="YN19" s="16">
        <v>16</v>
      </c>
      <c r="YO19" s="16">
        <v>12</v>
      </c>
      <c r="YP19" s="26">
        <f t="shared" si="359"/>
        <v>0.75</v>
      </c>
      <c r="YQ19" s="16">
        <v>3</v>
      </c>
      <c r="YR19" s="16">
        <v>3</v>
      </c>
      <c r="YS19" s="26">
        <f t="shared" si="360"/>
        <v>1</v>
      </c>
      <c r="YT19" s="18">
        <f t="shared" si="361"/>
        <v>14</v>
      </c>
      <c r="YU19" s="22">
        <f t="shared" si="362"/>
        <v>10</v>
      </c>
      <c r="YV19" s="26">
        <f t="shared" si="363"/>
        <v>0.7142857142857143</v>
      </c>
      <c r="YW19" s="16">
        <v>11</v>
      </c>
      <c r="YX19" s="16">
        <v>8</v>
      </c>
      <c r="YY19" s="26">
        <f t="shared" si="364"/>
        <v>0.72727272727272729</v>
      </c>
      <c r="YZ19" s="16">
        <v>3</v>
      </c>
      <c r="ZA19" s="16">
        <v>2</v>
      </c>
      <c r="ZB19" s="26">
        <f t="shared" si="365"/>
        <v>0.66666666666666663</v>
      </c>
      <c r="ZC19" s="18">
        <f t="shared" si="366"/>
        <v>11</v>
      </c>
      <c r="ZD19" s="22">
        <f t="shared" si="367"/>
        <v>8</v>
      </c>
      <c r="ZE19" s="26">
        <f t="shared" si="368"/>
        <v>0.72727272727272729</v>
      </c>
      <c r="ZF19" s="16">
        <v>8</v>
      </c>
      <c r="ZG19" s="16">
        <v>6</v>
      </c>
      <c r="ZH19" s="26">
        <f t="shared" si="369"/>
        <v>0.75</v>
      </c>
      <c r="ZI19" s="16">
        <v>3</v>
      </c>
      <c r="ZJ19" s="16">
        <v>2</v>
      </c>
      <c r="ZK19" s="59">
        <f t="shared" si="370"/>
        <v>0.66666666666666663</v>
      </c>
      <c r="ZL19" s="18">
        <f t="shared" si="371"/>
        <v>9</v>
      </c>
      <c r="ZM19" s="22">
        <f t="shared" si="372"/>
        <v>8</v>
      </c>
      <c r="ZN19" s="26">
        <f t="shared" si="373"/>
        <v>0.88888888888888884</v>
      </c>
      <c r="ZO19" s="16">
        <v>6</v>
      </c>
      <c r="ZP19" s="16">
        <v>5</v>
      </c>
      <c r="ZQ19" s="26">
        <f t="shared" si="374"/>
        <v>0.83333333333333337</v>
      </c>
      <c r="ZR19" s="16">
        <v>3</v>
      </c>
      <c r="ZS19" s="16">
        <v>3</v>
      </c>
      <c r="ZT19" s="59">
        <f t="shared" si="375"/>
        <v>1</v>
      </c>
      <c r="ZU19" s="18">
        <f t="shared" si="376"/>
        <v>9</v>
      </c>
      <c r="ZV19" s="22">
        <f t="shared" si="377"/>
        <v>7</v>
      </c>
      <c r="ZW19" s="26">
        <f t="shared" si="378"/>
        <v>0.77777777777777779</v>
      </c>
      <c r="ZX19" s="16">
        <v>6</v>
      </c>
      <c r="ZY19" s="16">
        <v>5</v>
      </c>
      <c r="ZZ19" s="26">
        <f t="shared" si="379"/>
        <v>0.83333333333333337</v>
      </c>
      <c r="AAA19" s="16">
        <v>3</v>
      </c>
      <c r="AAB19" s="16">
        <v>2</v>
      </c>
      <c r="AAC19" s="59">
        <f t="shared" si="380"/>
        <v>0.66666666666666663</v>
      </c>
      <c r="AAD19" s="18">
        <f t="shared" si="381"/>
        <v>9</v>
      </c>
      <c r="AAE19" s="22">
        <f t="shared" si="382"/>
        <v>5</v>
      </c>
      <c r="AAF19" s="26">
        <f t="shared" si="383"/>
        <v>0.55555555555555558</v>
      </c>
      <c r="AAG19" s="16">
        <v>6</v>
      </c>
      <c r="AAH19" s="16">
        <v>5</v>
      </c>
      <c r="AAI19" s="26">
        <f t="shared" si="384"/>
        <v>0.83333333333333337</v>
      </c>
      <c r="AAJ19" s="16">
        <v>3</v>
      </c>
      <c r="AAK19" s="16"/>
      <c r="AAL19" s="59">
        <f t="shared" si="385"/>
        <v>0</v>
      </c>
      <c r="AAM19" s="18">
        <f t="shared" si="386"/>
        <v>8</v>
      </c>
      <c r="AAN19" s="22">
        <f t="shared" si="387"/>
        <v>7</v>
      </c>
      <c r="AAO19" s="26">
        <f t="shared" si="388"/>
        <v>0.875</v>
      </c>
      <c r="AAP19" s="16">
        <v>5</v>
      </c>
      <c r="AAQ19" s="16">
        <v>5</v>
      </c>
      <c r="AAR19" s="26">
        <f t="shared" si="389"/>
        <v>1</v>
      </c>
      <c r="AAS19" s="16">
        <v>3</v>
      </c>
      <c r="AAT19" s="16">
        <v>2</v>
      </c>
      <c r="AAU19" s="59">
        <f t="shared" si="390"/>
        <v>0.66666666666666663</v>
      </c>
      <c r="AAV19" s="18">
        <f t="shared" si="391"/>
        <v>8</v>
      </c>
      <c r="AAW19" s="22">
        <f t="shared" si="392"/>
        <v>6</v>
      </c>
      <c r="AAX19" s="26">
        <f t="shared" si="393"/>
        <v>0.75</v>
      </c>
      <c r="AAY19" s="16">
        <v>4</v>
      </c>
      <c r="AAZ19" s="16">
        <v>3</v>
      </c>
      <c r="ABA19" s="26">
        <f t="shared" si="394"/>
        <v>0.75</v>
      </c>
      <c r="ABB19" s="16">
        <v>4</v>
      </c>
      <c r="ABC19" s="16">
        <v>3</v>
      </c>
      <c r="ABD19" s="59">
        <f t="shared" si="395"/>
        <v>0.75</v>
      </c>
      <c r="ABE19" s="18">
        <f t="shared" si="396"/>
        <v>11</v>
      </c>
      <c r="ABF19" s="22">
        <f t="shared" si="397"/>
        <v>9</v>
      </c>
      <c r="ABG19" s="26">
        <f t="shared" si="398"/>
        <v>0.81818181818181823</v>
      </c>
      <c r="ABH19" s="16">
        <v>4</v>
      </c>
      <c r="ABI19" s="16">
        <v>3</v>
      </c>
      <c r="ABJ19" s="26">
        <f t="shared" si="399"/>
        <v>0.75</v>
      </c>
      <c r="ABK19" s="16">
        <v>7</v>
      </c>
      <c r="ABL19" s="16">
        <v>6</v>
      </c>
      <c r="ABM19" s="59">
        <f t="shared" si="400"/>
        <v>0.8571428571428571</v>
      </c>
      <c r="ABN19" s="18">
        <f t="shared" si="401"/>
        <v>6</v>
      </c>
      <c r="ABO19" s="22">
        <f t="shared" si="402"/>
        <v>3</v>
      </c>
      <c r="ABP19" s="26">
        <f t="shared" si="403"/>
        <v>0.5</v>
      </c>
      <c r="ABQ19" s="16">
        <v>3</v>
      </c>
      <c r="ABR19" s="16">
        <v>3</v>
      </c>
      <c r="ABS19" s="26">
        <f t="shared" si="404"/>
        <v>1</v>
      </c>
      <c r="ABT19" s="16">
        <v>3</v>
      </c>
      <c r="ABU19" s="16"/>
      <c r="ABV19" s="59">
        <f t="shared" si="405"/>
        <v>0</v>
      </c>
      <c r="ABW19" s="18">
        <f t="shared" si="406"/>
        <v>10</v>
      </c>
      <c r="ABX19" s="22">
        <f t="shared" si="407"/>
        <v>10</v>
      </c>
      <c r="ABY19" s="26">
        <f t="shared" si="408"/>
        <v>1</v>
      </c>
      <c r="ABZ19" s="16">
        <v>3</v>
      </c>
      <c r="ACA19" s="16">
        <v>3</v>
      </c>
      <c r="ACB19" s="26">
        <f t="shared" si="409"/>
        <v>1</v>
      </c>
      <c r="ACC19" s="16">
        <v>7</v>
      </c>
      <c r="ACD19" s="16">
        <v>7</v>
      </c>
      <c r="ACE19" s="59">
        <f t="shared" si="410"/>
        <v>1</v>
      </c>
      <c r="ACF19" s="18">
        <f t="shared" si="411"/>
        <v>12</v>
      </c>
      <c r="ACG19" s="22">
        <f t="shared" si="412"/>
        <v>12</v>
      </c>
      <c r="ACH19" s="26">
        <f t="shared" si="413"/>
        <v>1</v>
      </c>
      <c r="ACI19" s="16">
        <v>3</v>
      </c>
      <c r="ACJ19" s="16">
        <v>3</v>
      </c>
      <c r="ACK19" s="26">
        <f t="shared" si="414"/>
        <v>1</v>
      </c>
      <c r="ACL19" s="16">
        <v>9</v>
      </c>
      <c r="ACM19" s="16">
        <v>9</v>
      </c>
      <c r="ACN19" s="59">
        <f t="shared" si="415"/>
        <v>1</v>
      </c>
      <c r="ACO19" s="18">
        <f t="shared" si="416"/>
        <v>16</v>
      </c>
      <c r="ACP19" s="22">
        <f t="shared" si="417"/>
        <v>14</v>
      </c>
      <c r="ACQ19" s="26">
        <f t="shared" si="418"/>
        <v>0.875</v>
      </c>
      <c r="ACR19" s="16">
        <v>4</v>
      </c>
      <c r="ACS19" s="16">
        <v>4</v>
      </c>
      <c r="ACT19" s="26">
        <f t="shared" si="419"/>
        <v>1</v>
      </c>
      <c r="ACU19" s="16">
        <v>12</v>
      </c>
      <c r="ACV19" s="16">
        <v>10</v>
      </c>
      <c r="ACW19" s="59">
        <f t="shared" si="420"/>
        <v>0.83333333333333337</v>
      </c>
      <c r="ACX19" s="18">
        <f t="shared" si="421"/>
        <v>20</v>
      </c>
      <c r="ACY19" s="22">
        <f t="shared" si="422"/>
        <v>19</v>
      </c>
      <c r="ACZ19" s="26">
        <f t="shared" si="423"/>
        <v>0.95</v>
      </c>
      <c r="ADA19" s="16">
        <v>5</v>
      </c>
      <c r="ADB19" s="16">
        <v>5</v>
      </c>
      <c r="ADC19" s="26">
        <f t="shared" si="424"/>
        <v>1</v>
      </c>
      <c r="ADD19" s="16">
        <v>15</v>
      </c>
      <c r="ADE19" s="16">
        <v>14</v>
      </c>
      <c r="ADF19" s="59">
        <f t="shared" si="425"/>
        <v>0.93333333333333335</v>
      </c>
      <c r="ADG19" s="18">
        <f t="shared" si="426"/>
        <v>23</v>
      </c>
      <c r="ADH19" s="22">
        <f t="shared" si="427"/>
        <v>22</v>
      </c>
      <c r="ADI19" s="26">
        <f t="shared" si="428"/>
        <v>0.95652173913043481</v>
      </c>
      <c r="ADJ19" s="16">
        <v>4</v>
      </c>
      <c r="ADK19" s="16">
        <v>4</v>
      </c>
      <c r="ADL19" s="26">
        <f t="shared" si="429"/>
        <v>1</v>
      </c>
      <c r="ADM19" s="16">
        <v>19</v>
      </c>
      <c r="ADN19" s="16">
        <v>18</v>
      </c>
      <c r="ADO19" s="59">
        <f t="shared" si="430"/>
        <v>0.94736842105263153</v>
      </c>
      <c r="ADP19" s="18">
        <f t="shared" si="431"/>
        <v>35</v>
      </c>
      <c r="ADQ19" s="22">
        <f t="shared" si="432"/>
        <v>31</v>
      </c>
      <c r="ADR19" s="26">
        <f t="shared" si="433"/>
        <v>0.88571428571428568</v>
      </c>
      <c r="ADS19" s="16">
        <v>13</v>
      </c>
      <c r="ADT19" s="16">
        <v>11</v>
      </c>
      <c r="ADU19" s="26">
        <f t="shared" si="434"/>
        <v>0.84615384615384615</v>
      </c>
      <c r="ADV19" s="16">
        <f>16+6</f>
        <v>22</v>
      </c>
      <c r="ADW19" s="16">
        <v>20</v>
      </c>
      <c r="ADX19" s="59">
        <f t="shared" si="435"/>
        <v>0.90909090909090906</v>
      </c>
      <c r="ADY19" s="18">
        <f t="shared" si="436"/>
        <v>42</v>
      </c>
      <c r="ADZ19" s="22">
        <f t="shared" si="437"/>
        <v>36</v>
      </c>
      <c r="AEA19" s="26">
        <f t="shared" si="438"/>
        <v>0.8571428571428571</v>
      </c>
      <c r="AEB19" s="16">
        <f>8+6</f>
        <v>14</v>
      </c>
      <c r="AEC19" s="16">
        <f>7+6</f>
        <v>13</v>
      </c>
      <c r="AED19" s="26">
        <f t="shared" si="439"/>
        <v>0.9285714285714286</v>
      </c>
      <c r="AEE19" s="16">
        <v>28</v>
      </c>
      <c r="AEF19" s="16">
        <v>23</v>
      </c>
      <c r="AEG19" s="59">
        <f t="shared" si="440"/>
        <v>0.8214285714285714</v>
      </c>
      <c r="AEH19" s="18">
        <f t="shared" si="441"/>
        <v>36</v>
      </c>
      <c r="AEI19" s="22">
        <f t="shared" si="442"/>
        <v>35</v>
      </c>
      <c r="AEJ19" s="26">
        <f t="shared" si="443"/>
        <v>0.97222222222222221</v>
      </c>
      <c r="AEK19" s="16">
        <v>10</v>
      </c>
      <c r="AEL19" s="16">
        <v>9</v>
      </c>
      <c r="AEM19" s="26">
        <f t="shared" si="444"/>
        <v>0.9</v>
      </c>
      <c r="AEN19" s="16">
        <v>26</v>
      </c>
      <c r="AEO19" s="16">
        <v>26</v>
      </c>
      <c r="AEP19" s="59">
        <f t="shared" si="445"/>
        <v>1</v>
      </c>
      <c r="AEQ19" s="18">
        <f t="shared" si="446"/>
        <v>40</v>
      </c>
      <c r="AER19" s="22">
        <f t="shared" si="447"/>
        <v>28</v>
      </c>
      <c r="AES19" s="26">
        <f t="shared" si="448"/>
        <v>0.7</v>
      </c>
      <c r="AET19" s="16">
        <v>11</v>
      </c>
      <c r="AEU19" s="16">
        <v>7</v>
      </c>
      <c r="AEV19" s="26">
        <f t="shared" si="449"/>
        <v>0.63636363636363635</v>
      </c>
      <c r="AEW19" s="16">
        <f>18+11</f>
        <v>29</v>
      </c>
      <c r="AEX19" s="16">
        <f>10+11</f>
        <v>21</v>
      </c>
      <c r="AEY19" s="59">
        <f t="shared" si="450"/>
        <v>0.72413793103448276</v>
      </c>
      <c r="AEZ19" s="18">
        <f t="shared" si="451"/>
        <v>56</v>
      </c>
      <c r="AFA19" s="22">
        <f t="shared" si="452"/>
        <v>50</v>
      </c>
      <c r="AFB19" s="26">
        <f t="shared" si="453"/>
        <v>0.8928571428571429</v>
      </c>
      <c r="AFC19" s="16">
        <f>21+11</f>
        <v>32</v>
      </c>
      <c r="AFD19" s="16">
        <f>18+11</f>
        <v>29</v>
      </c>
      <c r="AFE19" s="26">
        <f t="shared" si="454"/>
        <v>0.90625</v>
      </c>
      <c r="AFF19" s="16">
        <v>24</v>
      </c>
      <c r="AFG19" s="16">
        <f>9+12</f>
        <v>21</v>
      </c>
      <c r="AFH19" s="59">
        <f t="shared" si="455"/>
        <v>0.875</v>
      </c>
      <c r="AFI19" s="18">
        <f t="shared" si="456"/>
        <v>53</v>
      </c>
      <c r="AFJ19" s="22">
        <f t="shared" si="457"/>
        <v>19</v>
      </c>
      <c r="AFK19" s="26">
        <f t="shared" si="458"/>
        <v>0.35849056603773582</v>
      </c>
      <c r="AFL19" s="16">
        <v>24</v>
      </c>
      <c r="AFM19" s="16">
        <v>19</v>
      </c>
      <c r="AFN19" s="26">
        <f t="shared" si="459"/>
        <v>0.79166666666666663</v>
      </c>
      <c r="AFO19" s="16">
        <f>18+11</f>
        <v>29</v>
      </c>
      <c r="AFP19" s="16"/>
      <c r="AFQ19" s="59">
        <f t="shared" si="460"/>
        <v>0</v>
      </c>
      <c r="AFR19" s="18">
        <f t="shared" si="461"/>
        <v>38</v>
      </c>
      <c r="AFS19" s="22">
        <f t="shared" si="462"/>
        <v>31</v>
      </c>
      <c r="AFT19" s="26">
        <f t="shared" si="463"/>
        <v>0.81578947368421051</v>
      </c>
      <c r="AFU19" s="16">
        <v>24</v>
      </c>
      <c r="AFV19" s="16">
        <v>19</v>
      </c>
      <c r="AFW19" s="26">
        <f t="shared" si="464"/>
        <v>0.79166666666666663</v>
      </c>
      <c r="AFX19" s="16">
        <v>14</v>
      </c>
      <c r="AFY19" s="16">
        <v>12</v>
      </c>
      <c r="AFZ19" s="59">
        <f t="shared" si="465"/>
        <v>0.8571428571428571</v>
      </c>
      <c r="AGA19" s="18">
        <f t="shared" si="466"/>
        <v>42</v>
      </c>
      <c r="AGB19" s="22">
        <f t="shared" si="467"/>
        <v>40</v>
      </c>
      <c r="AGC19" s="26">
        <f t="shared" si="468"/>
        <v>0.95238095238095233</v>
      </c>
      <c r="AGD19" s="16">
        <v>28</v>
      </c>
      <c r="AGE19" s="16">
        <v>28</v>
      </c>
      <c r="AGF19" s="26">
        <f t="shared" si="469"/>
        <v>1</v>
      </c>
      <c r="AGG19" s="16">
        <v>14</v>
      </c>
      <c r="AGH19" s="16">
        <v>12</v>
      </c>
      <c r="AGI19" s="59">
        <f t="shared" si="470"/>
        <v>0.8571428571428571</v>
      </c>
      <c r="AGJ19" s="18">
        <f t="shared" si="471"/>
        <v>44</v>
      </c>
      <c r="AGK19" s="22">
        <f t="shared" si="472"/>
        <v>39</v>
      </c>
      <c r="AGL19" s="26">
        <f t="shared" si="473"/>
        <v>0.88636363636363635</v>
      </c>
      <c r="AGM19" s="16">
        <v>28</v>
      </c>
      <c r="AGN19" s="16">
        <v>27</v>
      </c>
      <c r="AGO19" s="26">
        <f t="shared" si="474"/>
        <v>0.9642857142857143</v>
      </c>
      <c r="AGP19" s="16">
        <v>16</v>
      </c>
      <c r="AGQ19" s="16">
        <v>12</v>
      </c>
      <c r="AGR19" s="59">
        <f t="shared" si="475"/>
        <v>0.75</v>
      </c>
      <c r="AGS19" s="18">
        <f t="shared" si="476"/>
        <v>46</v>
      </c>
      <c r="AGT19" s="22">
        <f t="shared" si="477"/>
        <v>39</v>
      </c>
      <c r="AGU19" s="26">
        <f t="shared" si="478"/>
        <v>0.84782608695652173</v>
      </c>
      <c r="AGV19" s="16">
        <v>29</v>
      </c>
      <c r="AGW19" s="16">
        <f>9+17</f>
        <v>26</v>
      </c>
      <c r="AGX19" s="26">
        <f t="shared" si="479"/>
        <v>0.89655172413793105</v>
      </c>
      <c r="AGY19" s="16">
        <v>17</v>
      </c>
      <c r="AGZ19" s="16">
        <v>13</v>
      </c>
      <c r="AHA19" s="59">
        <f t="shared" si="480"/>
        <v>0.76470588235294112</v>
      </c>
      <c r="AHB19" s="18">
        <f t="shared" si="481"/>
        <v>61</v>
      </c>
      <c r="AHC19" s="22">
        <f t="shared" si="482"/>
        <v>51</v>
      </c>
      <c r="AHD19" s="26">
        <f t="shared" si="483"/>
        <v>0.83606557377049184</v>
      </c>
      <c r="AHE19" s="16">
        <v>30</v>
      </c>
      <c r="AHF19" s="16">
        <f>14+9</f>
        <v>23</v>
      </c>
      <c r="AHG19" s="26">
        <f t="shared" si="484"/>
        <v>0.76666666666666672</v>
      </c>
      <c r="AHH19" s="16">
        <v>31</v>
      </c>
      <c r="AHI19" s="16">
        <f>19+9</f>
        <v>28</v>
      </c>
      <c r="AHJ19" s="59">
        <f t="shared" si="485"/>
        <v>0.90322580645161288</v>
      </c>
      <c r="AHK19" s="18">
        <f t="shared" si="486"/>
        <v>52</v>
      </c>
      <c r="AHL19" s="22">
        <f t="shared" si="487"/>
        <v>48</v>
      </c>
      <c r="AHM19" s="26">
        <f t="shared" si="488"/>
        <v>0.92307692307692313</v>
      </c>
      <c r="AHN19" s="16">
        <f>22+9</f>
        <v>31</v>
      </c>
      <c r="AHO19" s="16">
        <f>19+9</f>
        <v>28</v>
      </c>
      <c r="AHP19" s="26">
        <f t="shared" si="489"/>
        <v>0.90322580645161288</v>
      </c>
      <c r="AHQ19" s="16">
        <v>21</v>
      </c>
      <c r="AHR19" s="16">
        <v>20</v>
      </c>
      <c r="AHS19" s="59">
        <f t="shared" si="490"/>
        <v>0.95238095238095233</v>
      </c>
      <c r="AHT19" s="18">
        <f t="shared" si="491"/>
        <v>67</v>
      </c>
      <c r="AHU19" s="22">
        <f t="shared" si="492"/>
        <v>55</v>
      </c>
      <c r="AHV19" s="26">
        <f t="shared" si="493"/>
        <v>0.82089552238805974</v>
      </c>
      <c r="AHW19" s="16">
        <f>26+8</f>
        <v>34</v>
      </c>
      <c r="AHX19" s="16">
        <f>18+8</f>
        <v>26</v>
      </c>
      <c r="AHY19" s="26">
        <f t="shared" si="494"/>
        <v>0.76470588235294112</v>
      </c>
      <c r="AHZ19" s="16">
        <f>19+14</f>
        <v>33</v>
      </c>
      <c r="AIA19" s="16">
        <f>15+14</f>
        <v>29</v>
      </c>
      <c r="AIB19" s="59">
        <f t="shared" si="495"/>
        <v>0.87878787878787878</v>
      </c>
      <c r="AIC19" s="18">
        <f t="shared" si="496"/>
        <v>68</v>
      </c>
      <c r="AID19" s="22">
        <f t="shared" si="497"/>
        <v>56</v>
      </c>
      <c r="AIE19" s="26">
        <f t="shared" si="498"/>
        <v>0.82352941176470584</v>
      </c>
      <c r="AIF19" s="16">
        <f>28+8</f>
        <v>36</v>
      </c>
      <c r="AIG19" s="16">
        <f>22+8</f>
        <v>30</v>
      </c>
      <c r="AIH19" s="26">
        <f t="shared" si="499"/>
        <v>0.83333333333333337</v>
      </c>
      <c r="AII19" s="16">
        <f>18+14</f>
        <v>32</v>
      </c>
      <c r="AIJ19" s="16">
        <v>26</v>
      </c>
      <c r="AIK19" s="59">
        <f t="shared" si="500"/>
        <v>0.8125</v>
      </c>
      <c r="AIL19" s="18">
        <f t="shared" si="501"/>
        <v>85</v>
      </c>
      <c r="AIM19" s="22">
        <f t="shared" si="502"/>
        <v>70</v>
      </c>
      <c r="AIN19" s="26">
        <f t="shared" si="503"/>
        <v>0.82352941176470584</v>
      </c>
      <c r="AIO19" s="16">
        <f>25+8</f>
        <v>33</v>
      </c>
      <c r="AIP19" s="16">
        <v>30</v>
      </c>
      <c r="AIQ19" s="26">
        <f t="shared" si="504"/>
        <v>0.90909090909090906</v>
      </c>
      <c r="AIR19" s="16">
        <v>52</v>
      </c>
      <c r="AIS19" s="16">
        <v>40</v>
      </c>
      <c r="AIT19" s="59">
        <f t="shared" si="505"/>
        <v>0.76923076923076927</v>
      </c>
      <c r="AIU19" s="18">
        <f t="shared" si="506"/>
        <v>58</v>
      </c>
      <c r="AIV19" s="22">
        <f t="shared" si="507"/>
        <v>54</v>
      </c>
      <c r="AIW19" s="26">
        <f t="shared" si="508"/>
        <v>0.93103448275862066</v>
      </c>
      <c r="AIX19" s="16">
        <v>32</v>
      </c>
      <c r="AIY19" s="16">
        <v>32</v>
      </c>
      <c r="AIZ19" s="26">
        <f t="shared" si="509"/>
        <v>1</v>
      </c>
      <c r="AJA19" s="16">
        <v>26</v>
      </c>
      <c r="AJB19" s="16">
        <v>22</v>
      </c>
      <c r="AJC19" s="26">
        <f t="shared" si="510"/>
        <v>0.84615384615384615</v>
      </c>
      <c r="AJD19" s="18">
        <f t="shared" si="511"/>
        <v>60</v>
      </c>
      <c r="AJE19" s="22">
        <f t="shared" si="512"/>
        <v>55</v>
      </c>
      <c r="AJF19" s="26">
        <f t="shared" si="513"/>
        <v>0.91666666666666663</v>
      </c>
      <c r="AJG19" s="16">
        <v>26</v>
      </c>
      <c r="AJH19" s="16">
        <v>25</v>
      </c>
      <c r="AJI19" s="26">
        <f t="shared" si="514"/>
        <v>0.96153846153846156</v>
      </c>
      <c r="AJJ19" s="16">
        <v>34</v>
      </c>
      <c r="AJK19" s="16">
        <v>30</v>
      </c>
      <c r="AJL19" s="59">
        <f t="shared" si="515"/>
        <v>0.88235294117647056</v>
      </c>
      <c r="AJM19" s="18">
        <f t="shared" si="516"/>
        <v>59</v>
      </c>
      <c r="AJN19" s="22">
        <f t="shared" si="517"/>
        <v>53</v>
      </c>
      <c r="AJO19" s="26">
        <f t="shared" si="518"/>
        <v>0.89830508474576276</v>
      </c>
      <c r="AJP19" s="16">
        <v>27</v>
      </c>
      <c r="AJQ19" s="16">
        <v>21</v>
      </c>
      <c r="AJR19" s="26">
        <f t="shared" si="519"/>
        <v>0.77777777777777779</v>
      </c>
      <c r="AJS19" s="16">
        <v>32</v>
      </c>
      <c r="AJT19" s="16">
        <v>32</v>
      </c>
      <c r="AJU19" s="59">
        <f t="shared" si="520"/>
        <v>1</v>
      </c>
      <c r="AJV19" s="18">
        <f t="shared" si="521"/>
        <v>53</v>
      </c>
      <c r="AJW19" s="22">
        <f t="shared" si="522"/>
        <v>48</v>
      </c>
      <c r="AJX19" s="26">
        <f t="shared" si="523"/>
        <v>0.90566037735849059</v>
      </c>
      <c r="AJY19" s="16">
        <v>23</v>
      </c>
      <c r="AJZ19" s="16">
        <v>23</v>
      </c>
      <c r="AKA19" s="26">
        <f t="shared" si="524"/>
        <v>1</v>
      </c>
      <c r="AKB19" s="16">
        <v>30</v>
      </c>
      <c r="AKC19" s="16">
        <v>25</v>
      </c>
      <c r="AKD19" s="59">
        <f t="shared" si="525"/>
        <v>0.83333333333333337</v>
      </c>
      <c r="AKE19" s="18">
        <f t="shared" si="526"/>
        <v>49</v>
      </c>
      <c r="AKF19" s="22">
        <f t="shared" si="527"/>
        <v>48</v>
      </c>
      <c r="AKG19" s="26">
        <f t="shared" si="528"/>
        <v>0.97959183673469385</v>
      </c>
      <c r="AKH19" s="16">
        <v>22</v>
      </c>
      <c r="AKI19" s="16">
        <v>21</v>
      </c>
      <c r="AKJ19" s="26">
        <f t="shared" si="529"/>
        <v>0.95454545454545459</v>
      </c>
      <c r="AKK19" s="16">
        <v>27</v>
      </c>
      <c r="AKL19" s="16">
        <v>27</v>
      </c>
      <c r="AKM19" s="59">
        <f t="shared" si="530"/>
        <v>1</v>
      </c>
      <c r="AKN19" s="18">
        <f t="shared" si="531"/>
        <v>49</v>
      </c>
      <c r="AKO19" s="22">
        <f t="shared" si="532"/>
        <v>46</v>
      </c>
      <c r="AKP19" s="26">
        <f t="shared" si="533"/>
        <v>0.93877551020408168</v>
      </c>
      <c r="AKQ19" s="16">
        <v>22</v>
      </c>
      <c r="AKR19" s="16">
        <v>21</v>
      </c>
      <c r="AKS19" s="26">
        <f t="shared" si="534"/>
        <v>0.95454545454545459</v>
      </c>
      <c r="AKT19" s="16">
        <v>27</v>
      </c>
      <c r="AKU19" s="16">
        <v>25</v>
      </c>
      <c r="AKV19" s="59">
        <f t="shared" si="535"/>
        <v>0.92592592592592593</v>
      </c>
      <c r="AKW19" s="18">
        <f t="shared" si="536"/>
        <v>47</v>
      </c>
      <c r="AKX19" s="22">
        <f t="shared" si="537"/>
        <v>43</v>
      </c>
      <c r="AKY19" s="26">
        <f t="shared" si="538"/>
        <v>0.91489361702127658</v>
      </c>
      <c r="AKZ19" s="16">
        <v>22</v>
      </c>
      <c r="ALA19" s="16">
        <v>19</v>
      </c>
      <c r="ALB19" s="26">
        <f t="shared" si="539"/>
        <v>0.86363636363636365</v>
      </c>
      <c r="ALC19" s="16">
        <v>25</v>
      </c>
      <c r="ALD19" s="16">
        <v>24</v>
      </c>
      <c r="ALE19" s="59">
        <f t="shared" si="540"/>
        <v>0.96</v>
      </c>
      <c r="ALF19" s="18">
        <f t="shared" si="541"/>
        <v>44</v>
      </c>
      <c r="ALG19" s="22">
        <f t="shared" si="542"/>
        <v>41</v>
      </c>
      <c r="ALH19" s="26">
        <f t="shared" si="543"/>
        <v>0.93181818181818177</v>
      </c>
      <c r="ALI19" s="16">
        <v>20</v>
      </c>
      <c r="ALJ19" s="16">
        <v>19</v>
      </c>
      <c r="ALK19" s="26">
        <f t="shared" si="544"/>
        <v>0.95</v>
      </c>
      <c r="ALL19" s="16">
        <v>24</v>
      </c>
      <c r="ALM19" s="16">
        <v>22</v>
      </c>
      <c r="ALN19" s="59">
        <f t="shared" si="545"/>
        <v>0.91666666666666663</v>
      </c>
      <c r="ALO19" s="18">
        <f t="shared" si="546"/>
        <v>39</v>
      </c>
      <c r="ALP19" s="22">
        <f t="shared" si="547"/>
        <v>37</v>
      </c>
      <c r="ALQ19" s="26">
        <f t="shared" si="548"/>
        <v>0.94871794871794868</v>
      </c>
      <c r="ALR19" s="16">
        <v>20</v>
      </c>
      <c r="ALS19" s="16">
        <v>19</v>
      </c>
      <c r="ALT19" s="26">
        <f t="shared" si="549"/>
        <v>0.95</v>
      </c>
      <c r="ALU19" s="16">
        <v>19</v>
      </c>
      <c r="ALV19" s="16">
        <v>18</v>
      </c>
      <c r="ALW19" s="59">
        <f t="shared" si="550"/>
        <v>0.94736842105263153</v>
      </c>
      <c r="ALX19" s="18">
        <f t="shared" si="551"/>
        <v>39</v>
      </c>
      <c r="ALY19" s="22">
        <f t="shared" si="552"/>
        <v>39</v>
      </c>
      <c r="ALZ19" s="26">
        <f t="shared" si="553"/>
        <v>1</v>
      </c>
      <c r="AMA19" s="16">
        <v>20</v>
      </c>
      <c r="AMB19" s="16">
        <v>20</v>
      </c>
      <c r="AMC19" s="26">
        <f t="shared" si="554"/>
        <v>1</v>
      </c>
      <c r="AMD19" s="16">
        <v>19</v>
      </c>
      <c r="AME19" s="16">
        <v>19</v>
      </c>
      <c r="AMF19" s="59">
        <f t="shared" si="555"/>
        <v>1</v>
      </c>
      <c r="AMG19" s="18">
        <f t="shared" si="556"/>
        <v>29</v>
      </c>
      <c r="AMH19" s="22">
        <f t="shared" si="557"/>
        <v>37</v>
      </c>
      <c r="AMI19" s="26">
        <f t="shared" si="558"/>
        <v>1.2758620689655173</v>
      </c>
      <c r="AMJ19" s="16">
        <v>20</v>
      </c>
      <c r="AMK19" s="16">
        <v>19</v>
      </c>
      <c r="AML19" s="26">
        <f t="shared" si="559"/>
        <v>0.95</v>
      </c>
      <c r="AMM19" s="16">
        <v>9</v>
      </c>
      <c r="AMN19" s="16">
        <v>18</v>
      </c>
      <c r="AMO19" s="59">
        <f t="shared" si="560"/>
        <v>2</v>
      </c>
      <c r="AMP19" s="18">
        <f t="shared" si="561"/>
        <v>37</v>
      </c>
      <c r="AMQ19" s="22">
        <f t="shared" si="562"/>
        <v>21</v>
      </c>
      <c r="AMR19" s="26">
        <f t="shared" si="563"/>
        <v>0.56756756756756754</v>
      </c>
      <c r="AMS19" s="16">
        <v>20</v>
      </c>
      <c r="AMT19" s="16">
        <v>19</v>
      </c>
      <c r="AMU19" s="26">
        <f t="shared" si="564"/>
        <v>0.95</v>
      </c>
      <c r="AMV19" s="16">
        <v>17</v>
      </c>
      <c r="AMW19" s="16">
        <v>2</v>
      </c>
      <c r="AMX19" s="59">
        <f t="shared" si="565"/>
        <v>0.11764705882352941</v>
      </c>
      <c r="AMY19" s="18">
        <f t="shared" si="566"/>
        <v>37</v>
      </c>
      <c r="AMZ19" s="22">
        <f t="shared" si="567"/>
        <v>33</v>
      </c>
      <c r="ANA19" s="26">
        <f t="shared" si="568"/>
        <v>0.89189189189189189</v>
      </c>
      <c r="ANB19" s="16">
        <v>19</v>
      </c>
      <c r="ANC19" s="16">
        <v>18</v>
      </c>
      <c r="AND19" s="26">
        <f t="shared" si="569"/>
        <v>0.94736842105263153</v>
      </c>
      <c r="ANE19" s="16">
        <v>18</v>
      </c>
      <c r="ANF19" s="16">
        <v>15</v>
      </c>
      <c r="ANG19" s="59">
        <f t="shared" si="570"/>
        <v>0.83333333333333337</v>
      </c>
      <c r="ANH19" s="18">
        <f t="shared" si="571"/>
        <v>38</v>
      </c>
      <c r="ANI19" s="22">
        <f t="shared" si="572"/>
        <v>31</v>
      </c>
      <c r="ANJ19" s="26">
        <f t="shared" si="573"/>
        <v>0.81578947368421051</v>
      </c>
      <c r="ANK19" s="16">
        <v>19</v>
      </c>
      <c r="ANL19" s="16">
        <v>15</v>
      </c>
      <c r="ANM19" s="26">
        <f t="shared" si="574"/>
        <v>0.78947368421052633</v>
      </c>
      <c r="ANN19" s="16">
        <v>19</v>
      </c>
      <c r="ANO19" s="16">
        <v>16</v>
      </c>
      <c r="ANP19" s="59">
        <f t="shared" si="575"/>
        <v>0.84210526315789469</v>
      </c>
      <c r="ANQ19" s="18">
        <f t="shared" si="576"/>
        <v>35</v>
      </c>
      <c r="ANR19" s="22">
        <f t="shared" si="577"/>
        <v>32</v>
      </c>
      <c r="ANS19" s="26">
        <f t="shared" si="578"/>
        <v>0.91428571428571426</v>
      </c>
      <c r="ANT19" s="16">
        <v>18</v>
      </c>
      <c r="ANU19" s="16">
        <v>18</v>
      </c>
      <c r="ANV19" s="26">
        <f t="shared" si="579"/>
        <v>1</v>
      </c>
      <c r="ANW19" s="16">
        <v>17</v>
      </c>
      <c r="ANX19" s="16">
        <v>14</v>
      </c>
      <c r="ANY19" s="59">
        <f t="shared" si="580"/>
        <v>0.82352941176470584</v>
      </c>
      <c r="ANZ19" s="18">
        <f t="shared" si="581"/>
        <v>35</v>
      </c>
      <c r="AOA19" s="22">
        <f t="shared" si="582"/>
        <v>31</v>
      </c>
      <c r="AOB19" s="26">
        <f t="shared" si="583"/>
        <v>0.88571428571428568</v>
      </c>
      <c r="AOC19" s="16">
        <v>18</v>
      </c>
      <c r="AOD19" s="16">
        <v>15</v>
      </c>
      <c r="AOE19" s="26">
        <f t="shared" si="584"/>
        <v>0.83333333333333337</v>
      </c>
      <c r="AOF19" s="16">
        <v>17</v>
      </c>
      <c r="AOG19" s="16">
        <v>16</v>
      </c>
      <c r="AOH19" s="59">
        <f t="shared" si="585"/>
        <v>0.94117647058823528</v>
      </c>
      <c r="AOI19" s="18">
        <f t="shared" si="586"/>
        <v>29</v>
      </c>
      <c r="AOJ19" s="22">
        <f t="shared" si="587"/>
        <v>29</v>
      </c>
      <c r="AOK19" s="26">
        <f t="shared" si="588"/>
        <v>1</v>
      </c>
      <c r="AOL19" s="16">
        <v>17</v>
      </c>
      <c r="AOM19" s="16">
        <v>17</v>
      </c>
      <c r="AON19" s="26">
        <f t="shared" si="589"/>
        <v>1</v>
      </c>
      <c r="AOO19" s="16">
        <v>12</v>
      </c>
      <c r="AOP19" s="16">
        <v>12</v>
      </c>
      <c r="AOQ19" s="59">
        <f t="shared" si="590"/>
        <v>1</v>
      </c>
      <c r="AOR19" s="18">
        <f t="shared" si="591"/>
        <v>29</v>
      </c>
      <c r="AOS19" s="22">
        <f t="shared" si="592"/>
        <v>28</v>
      </c>
      <c r="AOT19" s="26">
        <f t="shared" si="593"/>
        <v>0.96551724137931039</v>
      </c>
      <c r="AOU19" s="16">
        <v>15</v>
      </c>
      <c r="AOV19" s="16">
        <v>15</v>
      </c>
      <c r="AOW19" s="26">
        <f t="shared" si="594"/>
        <v>1</v>
      </c>
      <c r="AOX19" s="16">
        <v>14</v>
      </c>
      <c r="AOY19" s="16">
        <v>13</v>
      </c>
      <c r="AOZ19" s="59">
        <f t="shared" si="595"/>
        <v>0.9285714285714286</v>
      </c>
      <c r="APA19" s="18">
        <f t="shared" si="596"/>
        <v>27</v>
      </c>
      <c r="APB19" s="22">
        <f t="shared" si="597"/>
        <v>23</v>
      </c>
      <c r="APC19" s="26">
        <f t="shared" si="598"/>
        <v>0.85185185185185186</v>
      </c>
      <c r="APD19" s="16">
        <v>15</v>
      </c>
      <c r="APE19" s="16">
        <v>13</v>
      </c>
      <c r="APF19" s="26">
        <f t="shared" si="599"/>
        <v>0.8666666666666667</v>
      </c>
      <c r="APG19" s="16">
        <v>12</v>
      </c>
      <c r="APH19" s="16">
        <v>10</v>
      </c>
      <c r="API19" s="59">
        <f t="shared" si="600"/>
        <v>0.83333333333333337</v>
      </c>
      <c r="APJ19" s="18">
        <f t="shared" si="601"/>
        <v>25</v>
      </c>
      <c r="APK19" s="22">
        <f t="shared" si="602"/>
        <v>23</v>
      </c>
      <c r="APL19" s="26">
        <f t="shared" si="603"/>
        <v>0.92</v>
      </c>
      <c r="APM19" s="16">
        <v>14</v>
      </c>
      <c r="APN19" s="16">
        <v>13</v>
      </c>
      <c r="APO19" s="26">
        <f t="shared" si="604"/>
        <v>0.9285714285714286</v>
      </c>
      <c r="APP19" s="16">
        <v>11</v>
      </c>
      <c r="APQ19" s="16">
        <v>10</v>
      </c>
      <c r="APR19" s="59">
        <f t="shared" si="605"/>
        <v>0.90909090909090906</v>
      </c>
      <c r="APS19" s="18">
        <f t="shared" si="606"/>
        <v>25</v>
      </c>
      <c r="APT19" s="22">
        <f t="shared" si="607"/>
        <v>21</v>
      </c>
      <c r="APU19" s="26">
        <f t="shared" si="608"/>
        <v>0.84</v>
      </c>
      <c r="APV19" s="16">
        <v>14</v>
      </c>
      <c r="APW19" s="16">
        <v>11</v>
      </c>
      <c r="APX19" s="26">
        <f t="shared" si="609"/>
        <v>0.7857142857142857</v>
      </c>
      <c r="APY19" s="16">
        <v>11</v>
      </c>
      <c r="APZ19" s="16">
        <v>10</v>
      </c>
      <c r="AQA19" s="59">
        <f t="shared" si="610"/>
        <v>0.90909090909090906</v>
      </c>
      <c r="AQB19" s="18">
        <f t="shared" si="611"/>
        <v>31</v>
      </c>
      <c r="AQC19" s="22">
        <f t="shared" si="612"/>
        <v>27</v>
      </c>
      <c r="AQD19" s="26">
        <f t="shared" si="613"/>
        <v>0.87096774193548387</v>
      </c>
      <c r="AQE19" s="16">
        <v>14</v>
      </c>
      <c r="AQF19" s="16">
        <v>13</v>
      </c>
      <c r="AQG19" s="26">
        <f t="shared" si="614"/>
        <v>0.9285714285714286</v>
      </c>
      <c r="AQH19" s="16">
        <v>17</v>
      </c>
      <c r="AQI19" s="16">
        <v>14</v>
      </c>
      <c r="AQJ19" s="59">
        <f t="shared" si="615"/>
        <v>0.82352941176470584</v>
      </c>
      <c r="AQK19" s="18">
        <f t="shared" si="616"/>
        <v>29</v>
      </c>
      <c r="AQL19" s="22">
        <f t="shared" si="617"/>
        <v>29</v>
      </c>
      <c r="AQM19" s="26">
        <f t="shared" si="618"/>
        <v>1</v>
      </c>
      <c r="AQN19" s="16">
        <v>15</v>
      </c>
      <c r="AQO19" s="16">
        <v>15</v>
      </c>
      <c r="AQP19" s="26">
        <f t="shared" si="619"/>
        <v>1</v>
      </c>
      <c r="AQQ19" s="16">
        <v>14</v>
      </c>
      <c r="AQR19" s="16">
        <v>14</v>
      </c>
      <c r="AQS19" s="59">
        <f t="shared" si="620"/>
        <v>1</v>
      </c>
      <c r="AQT19" s="18">
        <f t="shared" si="621"/>
        <v>31</v>
      </c>
      <c r="AQU19" s="22">
        <f t="shared" si="622"/>
        <v>25</v>
      </c>
      <c r="AQV19" s="26">
        <f t="shared" si="623"/>
        <v>0.80645161290322576</v>
      </c>
      <c r="AQW19" s="16">
        <v>15</v>
      </c>
      <c r="AQX19" s="16">
        <v>9</v>
      </c>
      <c r="AQY19" s="26">
        <f t="shared" si="624"/>
        <v>0.6</v>
      </c>
      <c r="AQZ19" s="16">
        <v>16</v>
      </c>
      <c r="ARA19" s="16">
        <v>16</v>
      </c>
      <c r="ARB19" s="59">
        <f t="shared" si="625"/>
        <v>1</v>
      </c>
      <c r="ARC19" s="18">
        <f t="shared" si="626"/>
        <v>30</v>
      </c>
      <c r="ARD19" s="22">
        <f t="shared" si="627"/>
        <v>14</v>
      </c>
      <c r="ARE19" s="26">
        <f t="shared" si="628"/>
        <v>0.46666666666666667</v>
      </c>
      <c r="ARF19" s="16">
        <v>14</v>
      </c>
      <c r="ARG19" s="16">
        <v>14</v>
      </c>
      <c r="ARH19" s="26">
        <f t="shared" si="629"/>
        <v>1</v>
      </c>
      <c r="ARI19" s="16">
        <v>16</v>
      </c>
      <c r="ARJ19" s="16"/>
      <c r="ARK19" s="59">
        <f t="shared" si="630"/>
        <v>0</v>
      </c>
      <c r="ARL19" s="10">
        <v>3</v>
      </c>
      <c r="ARM19" s="10">
        <v>3</v>
      </c>
      <c r="ARN19" s="10">
        <f t="shared" si="631"/>
        <v>19</v>
      </c>
      <c r="ARO19" s="10">
        <f t="shared" si="632"/>
        <v>19</v>
      </c>
    </row>
    <row r="20" spans="2:1159" ht="29.25" customHeight="1">
      <c r="B20" s="55">
        <v>12</v>
      </c>
      <c r="C20" s="47" t="s">
        <v>336</v>
      </c>
      <c r="D20" s="48">
        <f t="shared" ref="D20:E20" si="633">+G20+J20</f>
        <v>1</v>
      </c>
      <c r="E20" s="49">
        <f t="shared" si="633"/>
        <v>1</v>
      </c>
      <c r="F20" s="50">
        <f>IFERROR(E20/D20,0)</f>
        <v>1</v>
      </c>
      <c r="G20" s="52">
        <v>0</v>
      </c>
      <c r="H20" s="52"/>
      <c r="I20" s="63">
        <f>IFERROR(H20/G20,0)</f>
        <v>0</v>
      </c>
      <c r="J20" s="52">
        <v>1</v>
      </c>
      <c r="K20" s="52">
        <v>1</v>
      </c>
      <c r="L20" s="64">
        <f>IFERROR(K20/J20,0)</f>
        <v>1</v>
      </c>
      <c r="M20" s="48">
        <f t="shared" ref="M20:N20" si="634">+P20+S20</f>
        <v>1</v>
      </c>
      <c r="N20" s="49">
        <f t="shared" si="634"/>
        <v>1</v>
      </c>
      <c r="O20" s="50">
        <f>IFERROR(N20/M20,0)</f>
        <v>1</v>
      </c>
      <c r="P20" s="52">
        <v>0</v>
      </c>
      <c r="Q20" s="52"/>
      <c r="R20" s="63">
        <f>IFERROR(Q20/P20,0)</f>
        <v>0</v>
      </c>
      <c r="S20" s="52">
        <v>1</v>
      </c>
      <c r="T20" s="52">
        <v>1</v>
      </c>
      <c r="U20" s="65">
        <f>IFERROR(T20/S20,0)</f>
        <v>1</v>
      </c>
      <c r="V20" s="48">
        <f t="shared" ref="V20:W20" si="635">+Y20+AB20</f>
        <v>1</v>
      </c>
      <c r="W20" s="49">
        <f t="shared" si="635"/>
        <v>1</v>
      </c>
      <c r="X20" s="50">
        <f>IFERROR(W20/V20,0)</f>
        <v>1</v>
      </c>
      <c r="Y20" s="52">
        <v>0</v>
      </c>
      <c r="Z20" s="52"/>
      <c r="AA20" s="63">
        <f>IFERROR(Z20/Y20,0)</f>
        <v>0</v>
      </c>
      <c r="AB20" s="52">
        <v>1</v>
      </c>
      <c r="AC20" s="52">
        <v>1</v>
      </c>
      <c r="AD20" s="65">
        <f>IFERROR(AC20/AB20,0)</f>
        <v>1</v>
      </c>
      <c r="AE20" s="48">
        <f t="shared" ref="AE20:AF20" si="636">+AH20+AK20</f>
        <v>1</v>
      </c>
      <c r="AF20" s="49">
        <f t="shared" si="636"/>
        <v>1</v>
      </c>
      <c r="AG20" s="50">
        <f>IFERROR(AF20/AE20,0)</f>
        <v>1</v>
      </c>
      <c r="AH20" s="52">
        <v>0</v>
      </c>
      <c r="AI20" s="52"/>
      <c r="AJ20" s="63">
        <f>IFERROR(AI20/AH20,0)</f>
        <v>0</v>
      </c>
      <c r="AK20" s="52">
        <v>1</v>
      </c>
      <c r="AL20" s="52">
        <v>1</v>
      </c>
      <c r="AM20" s="65">
        <f>IFERROR(AL20/AK20,0)</f>
        <v>1</v>
      </c>
      <c r="AN20" s="48">
        <f t="shared" ref="AN20:AO20" si="637">+AQ20+AT20</f>
        <v>1</v>
      </c>
      <c r="AO20" s="49">
        <f t="shared" si="637"/>
        <v>0</v>
      </c>
      <c r="AP20" s="50">
        <f>IFERROR(AO20/AN20,0)</f>
        <v>0</v>
      </c>
      <c r="AQ20" s="52">
        <v>0</v>
      </c>
      <c r="AR20" s="52"/>
      <c r="AS20" s="63">
        <f>IFERROR(AR20/AQ20,0)</f>
        <v>0</v>
      </c>
      <c r="AT20" s="52">
        <v>1</v>
      </c>
      <c r="AU20" s="52"/>
      <c r="AV20" s="53">
        <f>IFERROR(AU20/AT20,0)</f>
        <v>0</v>
      </c>
      <c r="AW20" s="48">
        <f t="shared" ref="AW20:AX20" si="638">+AZ20+BC20</f>
        <v>1</v>
      </c>
      <c r="AX20" s="49">
        <f t="shared" si="638"/>
        <v>1</v>
      </c>
      <c r="AY20" s="50">
        <f>IFERROR(AX20/AW20,0)</f>
        <v>1</v>
      </c>
      <c r="AZ20" s="52">
        <v>0</v>
      </c>
      <c r="BA20" s="52"/>
      <c r="BB20" s="63">
        <f>IFERROR(BA20/AZ20,0)</f>
        <v>0</v>
      </c>
      <c r="BC20" s="52">
        <v>1</v>
      </c>
      <c r="BD20" s="52">
        <v>1</v>
      </c>
      <c r="BE20" s="65">
        <f>IFERROR(BD20/BC20,0)</f>
        <v>1</v>
      </c>
      <c r="BF20" s="48">
        <f t="shared" ref="BF20:BG20" si="639">+BI20+BL20</f>
        <v>1</v>
      </c>
      <c r="BG20" s="49">
        <f t="shared" si="639"/>
        <v>1</v>
      </c>
      <c r="BH20" s="50">
        <f>IFERROR(BG20/BF20,0)</f>
        <v>1</v>
      </c>
      <c r="BI20" s="52">
        <v>0</v>
      </c>
      <c r="BJ20" s="52"/>
      <c r="BK20" s="63">
        <f>IFERROR(BJ20/BI20,0)</f>
        <v>0</v>
      </c>
      <c r="BL20" s="52">
        <v>1</v>
      </c>
      <c r="BM20" s="52">
        <v>1</v>
      </c>
      <c r="BN20" s="65">
        <f>IFERROR(BM20/BL20,0)</f>
        <v>1</v>
      </c>
      <c r="BO20" s="48">
        <f t="shared" ref="BO20:BP20" si="640">+BR20+BU20</f>
        <v>1</v>
      </c>
      <c r="BP20" s="49">
        <f t="shared" si="640"/>
        <v>1</v>
      </c>
      <c r="BQ20" s="50">
        <f>IFERROR(BP20/BO20,0)</f>
        <v>1</v>
      </c>
      <c r="BR20" s="52">
        <v>0</v>
      </c>
      <c r="BS20" s="52"/>
      <c r="BT20" s="63">
        <f>IFERROR(BS20/BR20,0)</f>
        <v>0</v>
      </c>
      <c r="BU20" s="52">
        <v>1</v>
      </c>
      <c r="BV20" s="52">
        <v>1</v>
      </c>
      <c r="BW20" s="65">
        <f>IFERROR(BV20/BU20,0)</f>
        <v>1</v>
      </c>
      <c r="BX20" s="48">
        <f t="shared" ref="BX20:BY20" si="641">+CA20+CD20</f>
        <v>1</v>
      </c>
      <c r="BY20" s="49">
        <f t="shared" si="641"/>
        <v>1</v>
      </c>
      <c r="BZ20" s="50">
        <f>IFERROR(BY20/BX20,0)</f>
        <v>1</v>
      </c>
      <c r="CA20" s="52">
        <v>1</v>
      </c>
      <c r="CB20" s="52">
        <v>1</v>
      </c>
      <c r="CC20" s="50">
        <f>IFERROR(CB20/CA20,0)</f>
        <v>1</v>
      </c>
      <c r="CD20" s="52">
        <v>0</v>
      </c>
      <c r="CE20" s="52">
        <v>0</v>
      </c>
      <c r="CF20" s="53">
        <f>IFERROR(CE20/CD20,0)</f>
        <v>0</v>
      </c>
      <c r="CG20" s="48">
        <f t="shared" ref="CG20" si="642">+CJ20+CM20</f>
        <v>1</v>
      </c>
      <c r="CH20" s="49">
        <f t="shared" ref="CH20" si="643">+CK20+CN20</f>
        <v>1</v>
      </c>
      <c r="CI20" s="50">
        <f t="shared" ref="CI20" si="644">IFERROR(CH20/CG20,0)</f>
        <v>1</v>
      </c>
      <c r="CJ20" s="52">
        <v>1</v>
      </c>
      <c r="CK20" s="52">
        <v>1</v>
      </c>
      <c r="CL20" s="50">
        <f t="shared" ref="CL20" si="645">IFERROR(CK20/CJ20,0)</f>
        <v>1</v>
      </c>
      <c r="CM20" s="52">
        <v>0</v>
      </c>
      <c r="CN20" s="52"/>
      <c r="CO20" s="53">
        <f t="shared" ref="CO20" si="646">IFERROR(CN20/CM20,0)</f>
        <v>0</v>
      </c>
      <c r="CP20" s="48">
        <f t="shared" ref="CP20" si="647">+CS20+CV20</f>
        <v>1</v>
      </c>
      <c r="CQ20" s="49">
        <f t="shared" ref="CQ20" si="648">+CT20+CW20</f>
        <v>1</v>
      </c>
      <c r="CR20" s="50">
        <f t="shared" ref="CR20" si="649">IFERROR(CQ20/CP20,0)</f>
        <v>1</v>
      </c>
      <c r="CS20" s="52">
        <v>1</v>
      </c>
      <c r="CT20" s="52">
        <v>1</v>
      </c>
      <c r="CU20" s="50">
        <f t="shared" ref="CU20" si="650">IFERROR(CT20/CS20,0)</f>
        <v>1</v>
      </c>
      <c r="CV20" s="52">
        <v>0</v>
      </c>
      <c r="CW20" s="52"/>
      <c r="CX20" s="53">
        <f t="shared" ref="CX20" si="651">IFERROR(CW20/CV20,0)</f>
        <v>0</v>
      </c>
      <c r="CY20" s="48">
        <f t="shared" ref="CY20" si="652">+DB20+DE20</f>
        <v>1</v>
      </c>
      <c r="CZ20" s="49">
        <f t="shared" ref="CZ20" si="653">+DC20+DF20</f>
        <v>1</v>
      </c>
      <c r="DA20" s="50">
        <f t="shared" ref="DA20" si="654">IFERROR(CZ20/CY20,0)</f>
        <v>1</v>
      </c>
      <c r="DB20" s="52">
        <v>1</v>
      </c>
      <c r="DC20" s="52">
        <v>1</v>
      </c>
      <c r="DD20" s="50">
        <f t="shared" ref="DD20" si="655">IFERROR(DC20/DB20,0)</f>
        <v>1</v>
      </c>
      <c r="DE20" s="52">
        <v>0</v>
      </c>
      <c r="DF20" s="52"/>
      <c r="DG20" s="53">
        <f t="shared" ref="DG20" si="656">IFERROR(DF20/DE20,0)</f>
        <v>0</v>
      </c>
      <c r="DH20" s="48">
        <f t="shared" ref="DH20" si="657">+DK20+DN20</f>
        <v>1</v>
      </c>
      <c r="DI20" s="49">
        <f t="shared" ref="DI20" si="658">+DL20+DO20</f>
        <v>1</v>
      </c>
      <c r="DJ20" s="50">
        <f t="shared" ref="DJ20" si="659">IFERROR(DI20/DH20,0)</f>
        <v>1</v>
      </c>
      <c r="DK20" s="52">
        <v>1</v>
      </c>
      <c r="DL20" s="52">
        <v>1</v>
      </c>
      <c r="DM20" s="50">
        <f t="shared" ref="DM20" si="660">IFERROR(DL20/DK20,0)</f>
        <v>1</v>
      </c>
      <c r="DN20" s="52">
        <v>0</v>
      </c>
      <c r="DO20" s="52"/>
      <c r="DP20" s="53">
        <f t="shared" ref="DP20" si="661">IFERROR(DO20/DN20,0)</f>
        <v>0</v>
      </c>
      <c r="DQ20" s="48">
        <f t="shared" ref="DQ20" si="662">+DT20+DW20</f>
        <v>0</v>
      </c>
      <c r="DR20" s="49">
        <f t="shared" ref="DR20" si="663">+DU20+DX20</f>
        <v>0</v>
      </c>
      <c r="DS20" s="50">
        <f t="shared" ref="DS20" si="664">IFERROR(DR20/DQ20,0)</f>
        <v>0</v>
      </c>
      <c r="DT20" s="52">
        <v>0</v>
      </c>
      <c r="DU20" s="52"/>
      <c r="DV20" s="50">
        <f t="shared" ref="DV20" si="665">IFERROR(DU20/DT20,0)</f>
        <v>0</v>
      </c>
      <c r="DW20" s="52">
        <v>0</v>
      </c>
      <c r="DX20" s="52"/>
      <c r="DY20" s="50">
        <f t="shared" ref="DY20" si="666">IFERROR(DX20/DW20,0)</f>
        <v>0</v>
      </c>
      <c r="DZ20" s="48">
        <f t="shared" ref="DZ20" si="667">+EC20+EF20</f>
        <v>0</v>
      </c>
      <c r="EA20" s="49">
        <f t="shared" ref="EA20" si="668">+ED20+EG20</f>
        <v>0</v>
      </c>
      <c r="EB20" s="50">
        <f t="shared" ref="EB20" si="669">IFERROR(EA20/DZ20,0)</f>
        <v>0</v>
      </c>
      <c r="EC20" s="52">
        <v>0</v>
      </c>
      <c r="ED20" s="52"/>
      <c r="EE20" s="50">
        <f t="shared" ref="EE20" si="670">IFERROR(ED20/EC20,0)</f>
        <v>0</v>
      </c>
      <c r="EF20" s="52">
        <v>0</v>
      </c>
      <c r="EG20" s="52"/>
      <c r="EH20" s="50">
        <f t="shared" ref="EH20" si="671">IFERROR(EG20/EF20,0)</f>
        <v>0</v>
      </c>
      <c r="EI20" s="48">
        <f t="shared" ref="EI20" si="672">+EL20+EO20</f>
        <v>0</v>
      </c>
      <c r="EJ20" s="49">
        <f t="shared" ref="EJ20" si="673">+EM20+EP20</f>
        <v>0</v>
      </c>
      <c r="EK20" s="50">
        <f t="shared" ref="EK20" si="674">IFERROR(EJ20/EI20,0)</f>
        <v>0</v>
      </c>
      <c r="EL20" s="52">
        <v>0</v>
      </c>
      <c r="EM20" s="52"/>
      <c r="EN20" s="50">
        <f t="shared" ref="EN20" si="675">IFERROR(EM20/EL20,0)</f>
        <v>0</v>
      </c>
      <c r="EO20" s="52">
        <v>0</v>
      </c>
      <c r="EP20" s="52"/>
      <c r="EQ20" s="50">
        <f t="shared" ref="EQ20" si="676">IFERROR(EP20/EO20,0)</f>
        <v>0</v>
      </c>
      <c r="ER20" s="48">
        <f t="shared" ref="ER20" si="677">+EU20+EX20</f>
        <v>0</v>
      </c>
      <c r="ES20" s="49">
        <f t="shared" ref="ES20" si="678">+EV20+EY20</f>
        <v>0</v>
      </c>
      <c r="ET20" s="50">
        <f t="shared" ref="ET20" si="679">IFERROR(ES20/ER20,0)</f>
        <v>0</v>
      </c>
      <c r="EU20" s="52">
        <v>0</v>
      </c>
      <c r="EV20" s="52"/>
      <c r="EW20" s="50">
        <f t="shared" ref="EW20" si="680">IFERROR(EV20/EU20,0)</f>
        <v>0</v>
      </c>
      <c r="EX20" s="52">
        <v>0</v>
      </c>
      <c r="EY20" s="52"/>
      <c r="EZ20" s="50">
        <f t="shared" ref="EZ20" si="681">IFERROR(EY20/EX20,0)</f>
        <v>0</v>
      </c>
      <c r="FA20" s="48">
        <f t="shared" ref="FA20" si="682">+FD20+FG20</f>
        <v>0</v>
      </c>
      <c r="FB20" s="49">
        <f t="shared" ref="FB20" si="683">+FE20+FH20</f>
        <v>0</v>
      </c>
      <c r="FC20" s="50">
        <f t="shared" ref="FC20" si="684">IFERROR(FB20/FA20,0)</f>
        <v>0</v>
      </c>
      <c r="FD20" s="52">
        <v>0</v>
      </c>
      <c r="FE20" s="52"/>
      <c r="FF20" s="50">
        <f t="shared" ref="FF20" si="685">IFERROR(FE20/FD20,0)</f>
        <v>0</v>
      </c>
      <c r="FG20" s="52">
        <v>0</v>
      </c>
      <c r="FH20" s="52"/>
      <c r="FI20" s="50">
        <f t="shared" ref="FI20" si="686">IFERROR(FH20/FG20,0)</f>
        <v>0</v>
      </c>
      <c r="FJ20" s="48">
        <f t="shared" ref="FJ20" si="687">+FM20+FP20</f>
        <v>0</v>
      </c>
      <c r="FK20" s="49">
        <f t="shared" ref="FK20" si="688">+FN20+FQ20</f>
        <v>0</v>
      </c>
      <c r="FL20" s="50">
        <f t="shared" ref="FL20" si="689">IFERROR(FK20/FJ20,0)</f>
        <v>0</v>
      </c>
      <c r="FM20" s="52">
        <v>0</v>
      </c>
      <c r="FN20" s="52"/>
      <c r="FO20" s="50">
        <f t="shared" ref="FO20" si="690">IFERROR(FN20/FM20,0)</f>
        <v>0</v>
      </c>
      <c r="FP20" s="52">
        <v>0</v>
      </c>
      <c r="FQ20" s="52"/>
      <c r="FR20" s="50">
        <f t="shared" ref="FR20" si="691">IFERROR(FQ20/FP20,0)</f>
        <v>0</v>
      </c>
      <c r="FS20" s="48">
        <f t="shared" ref="FS20" si="692">+FV20+FY20</f>
        <v>0</v>
      </c>
      <c r="FT20" s="49">
        <f t="shared" ref="FT20" si="693">+FW20+FZ20</f>
        <v>0</v>
      </c>
      <c r="FU20" s="50">
        <f t="shared" ref="FU20" si="694">IFERROR(FT20/FS20,0)</f>
        <v>0</v>
      </c>
      <c r="FV20" s="52">
        <v>0</v>
      </c>
      <c r="FW20" s="52"/>
      <c r="FX20" s="50">
        <f t="shared" ref="FX20" si="695">IFERROR(FW20/FV20,0)</f>
        <v>0</v>
      </c>
      <c r="FY20" s="52">
        <v>0</v>
      </c>
      <c r="FZ20" s="52"/>
      <c r="GA20" s="50">
        <f t="shared" ref="GA20" si="696">IFERROR(FZ20/FY20,0)</f>
        <v>0</v>
      </c>
      <c r="GB20" s="48">
        <f t="shared" ref="GB20" si="697">+GE20+GH20</f>
        <v>0</v>
      </c>
      <c r="GC20" s="49">
        <f t="shared" ref="GC20" si="698">+GF20+GI20</f>
        <v>0</v>
      </c>
      <c r="GD20" s="50">
        <f t="shared" ref="GD20" si="699">IFERROR(GC20/GB20,0)</f>
        <v>0</v>
      </c>
      <c r="GE20" s="52">
        <v>0</v>
      </c>
      <c r="GF20" s="52"/>
      <c r="GG20" s="50">
        <f t="shared" ref="GG20" si="700">IFERROR(GF20/GE20,0)</f>
        <v>0</v>
      </c>
      <c r="GH20" s="52">
        <v>0</v>
      </c>
      <c r="GI20" s="52"/>
      <c r="GJ20" s="50">
        <f t="shared" ref="GJ20" si="701">IFERROR(GI20/GH20,0)</f>
        <v>0</v>
      </c>
      <c r="GK20" s="48">
        <f t="shared" ref="GK20" si="702">+GN20+GQ20</f>
        <v>0</v>
      </c>
      <c r="GL20" s="49">
        <f t="shared" ref="GL20" si="703">+GO20+GR20</f>
        <v>0</v>
      </c>
      <c r="GM20" s="50">
        <f t="shared" ref="GM20" si="704">IFERROR(GL20/GK20,0)</f>
        <v>0</v>
      </c>
      <c r="GN20" s="52">
        <v>0</v>
      </c>
      <c r="GO20" s="52"/>
      <c r="GP20" s="50">
        <f t="shared" ref="GP20" si="705">IFERROR(GO20/GN20,0)</f>
        <v>0</v>
      </c>
      <c r="GQ20" s="52">
        <v>0</v>
      </c>
      <c r="GR20" s="52"/>
      <c r="GS20" s="50">
        <f t="shared" ref="GS20" si="706">IFERROR(GR20/GQ20,0)</f>
        <v>0</v>
      </c>
      <c r="GT20" s="48">
        <f t="shared" ref="GT20" si="707">+GW20+GZ20</f>
        <v>0</v>
      </c>
      <c r="GU20" s="49">
        <f t="shared" ref="GU20" si="708">+GX20+HA20</f>
        <v>0</v>
      </c>
      <c r="GV20" s="50">
        <f t="shared" ref="GV20" si="709">IFERROR(GU20/GT20,0)</f>
        <v>0</v>
      </c>
      <c r="GW20" s="52">
        <v>0</v>
      </c>
      <c r="GX20" s="52"/>
      <c r="GY20" s="50">
        <f t="shared" ref="GY20" si="710">IFERROR(GX20/GW20,0)</f>
        <v>0</v>
      </c>
      <c r="GZ20" s="52">
        <v>0</v>
      </c>
      <c r="HA20" s="52"/>
      <c r="HB20" s="50">
        <f t="shared" ref="HB20" si="711">IFERROR(HA20/GZ20,0)</f>
        <v>0</v>
      </c>
      <c r="HC20" s="48">
        <f t="shared" ref="HC20" si="712">+HF20+HI20</f>
        <v>0</v>
      </c>
      <c r="HD20" s="49">
        <f t="shared" ref="HD20" si="713">+HG20+HJ20</f>
        <v>0</v>
      </c>
      <c r="HE20" s="50">
        <f t="shared" ref="HE20" si="714">IFERROR(HD20/HC20,0)</f>
        <v>0</v>
      </c>
      <c r="HF20" s="52">
        <v>0</v>
      </c>
      <c r="HG20" s="52"/>
      <c r="HH20" s="50">
        <f t="shared" ref="HH20" si="715">IFERROR(HG20/HF20,0)</f>
        <v>0</v>
      </c>
      <c r="HI20" s="52">
        <v>0</v>
      </c>
      <c r="HJ20" s="52"/>
      <c r="HK20" s="50">
        <f t="shared" ref="HK20" si="716">IFERROR(HJ20/HI20,0)</f>
        <v>0</v>
      </c>
      <c r="HL20" s="48">
        <f t="shared" ref="HL20" si="717">+HO20+HR20</f>
        <v>0</v>
      </c>
      <c r="HM20" s="49">
        <f t="shared" ref="HM20" si="718">+HP20+HS20</f>
        <v>0</v>
      </c>
      <c r="HN20" s="50">
        <f t="shared" ref="HN20" si="719">IFERROR(HM20/HL20,0)</f>
        <v>0</v>
      </c>
      <c r="HO20" s="52">
        <v>0</v>
      </c>
      <c r="HP20" s="52"/>
      <c r="HQ20" s="50">
        <f t="shared" ref="HQ20" si="720">IFERROR(HP20/HO20,0)</f>
        <v>0</v>
      </c>
      <c r="HR20" s="52">
        <v>0</v>
      </c>
      <c r="HS20" s="52"/>
      <c r="HT20" s="66">
        <f t="shared" ref="HT20" si="721">IFERROR(HS20/HR20,0)</f>
        <v>0</v>
      </c>
      <c r="HU20" s="48">
        <f t="shared" ref="HU20" si="722">+HX20+IA20</f>
        <v>0</v>
      </c>
      <c r="HV20" s="49">
        <f t="shared" ref="HV20" si="723">+HY20+IB20</f>
        <v>0</v>
      </c>
      <c r="HW20" s="50">
        <f t="shared" ref="HW20" si="724">IFERROR(HV20/HU20,0)</f>
        <v>0</v>
      </c>
      <c r="HX20" s="52">
        <v>0</v>
      </c>
      <c r="HY20" s="52"/>
      <c r="HZ20" s="50">
        <f t="shared" ref="HZ20" si="725">IFERROR(HY20/HX20,0)</f>
        <v>0</v>
      </c>
      <c r="IA20" s="52">
        <v>0</v>
      </c>
      <c r="IB20" s="52"/>
      <c r="IC20" s="66">
        <f t="shared" ref="IC20" si="726">IFERROR(IB20/IA20,0)</f>
        <v>0</v>
      </c>
      <c r="ID20" s="48">
        <f t="shared" ref="ID20" si="727">+IG20+IJ20</f>
        <v>0</v>
      </c>
      <c r="IE20" s="49">
        <f t="shared" ref="IE20" si="728">+IH20+IK20</f>
        <v>0</v>
      </c>
      <c r="IF20" s="50">
        <f t="shared" ref="IF20" si="729">IFERROR(IE20/ID20,0)</f>
        <v>0</v>
      </c>
      <c r="IG20" s="52">
        <v>0</v>
      </c>
      <c r="IH20" s="52"/>
      <c r="II20" s="50">
        <f t="shared" ref="II20" si="730">IFERROR(IH20/IG20,0)</f>
        <v>0</v>
      </c>
      <c r="IJ20" s="52">
        <v>0</v>
      </c>
      <c r="IK20" s="52"/>
      <c r="IL20" s="66">
        <f t="shared" ref="IL20" si="731">IFERROR(IK20/IJ20,0)</f>
        <v>0</v>
      </c>
      <c r="IM20" s="48">
        <f t="shared" ref="IM20" si="732">+IP20+IS20</f>
        <v>0</v>
      </c>
      <c r="IN20" s="49">
        <f t="shared" ref="IN20" si="733">+IQ20+IT20</f>
        <v>0</v>
      </c>
      <c r="IO20" s="50">
        <f t="shared" ref="IO20" si="734">IFERROR(IN20/IM20,0)</f>
        <v>0</v>
      </c>
      <c r="IP20" s="52">
        <v>0</v>
      </c>
      <c r="IQ20" s="52"/>
      <c r="IR20" s="50">
        <f t="shared" ref="IR20" si="735">IFERROR(IQ20/IP20,0)</f>
        <v>0</v>
      </c>
      <c r="IS20" s="52">
        <v>0</v>
      </c>
      <c r="IT20" s="52"/>
      <c r="IU20" s="66">
        <f t="shared" ref="IU20" si="736">IFERROR(IT20/IS20,0)</f>
        <v>0</v>
      </c>
      <c r="IV20" s="48">
        <f t="shared" ref="IV20" si="737">+IY20+JB20</f>
        <v>0</v>
      </c>
      <c r="IW20" s="49">
        <f t="shared" ref="IW20" si="738">+IZ20+JC20</f>
        <v>0</v>
      </c>
      <c r="IX20" s="50">
        <f t="shared" ref="IX20" si="739">IFERROR(IW20/IV20,0)</f>
        <v>0</v>
      </c>
      <c r="IY20" s="52">
        <v>0</v>
      </c>
      <c r="IZ20" s="52"/>
      <c r="JA20" s="50">
        <f t="shared" ref="JA20" si="740">IFERROR(IZ20/IY20,0)</f>
        <v>0</v>
      </c>
      <c r="JB20" s="52">
        <v>0</v>
      </c>
      <c r="JC20" s="52"/>
      <c r="JD20" s="66">
        <f t="shared" ref="JD20" si="741">IFERROR(JC20/JB20,0)</f>
        <v>0</v>
      </c>
      <c r="JE20" s="48">
        <f t="shared" ref="JE20" si="742">+JH20+JK20</f>
        <v>0</v>
      </c>
      <c r="JF20" s="49">
        <f t="shared" ref="JF20" si="743">+JI20+JL20</f>
        <v>0</v>
      </c>
      <c r="JG20" s="50">
        <f t="shared" ref="JG20" si="744">IFERROR(JF20/JE20,0)</f>
        <v>0</v>
      </c>
      <c r="JH20" s="52">
        <v>0</v>
      </c>
      <c r="JI20" s="52"/>
      <c r="JJ20" s="50">
        <f t="shared" ref="JJ20" si="745">IFERROR(JI20/JH20,0)</f>
        <v>0</v>
      </c>
      <c r="JK20" s="52">
        <v>0</v>
      </c>
      <c r="JL20" s="52"/>
      <c r="JM20" s="66">
        <f t="shared" ref="JM20" si="746">IFERROR(JL20/JK20,0)</f>
        <v>0</v>
      </c>
      <c r="JN20" s="48">
        <f t="shared" ref="JN20" si="747">+JQ20+JT20</f>
        <v>0</v>
      </c>
      <c r="JO20" s="49">
        <f t="shared" ref="JO20" si="748">+JR20+JU20</f>
        <v>0</v>
      </c>
      <c r="JP20" s="50">
        <f t="shared" ref="JP20" si="749">IFERROR(JO20/JN20,0)</f>
        <v>0</v>
      </c>
      <c r="JQ20" s="52">
        <v>0</v>
      </c>
      <c r="JR20" s="52"/>
      <c r="JS20" s="50">
        <f t="shared" ref="JS20" si="750">IFERROR(JR20/JQ20,0)</f>
        <v>0</v>
      </c>
      <c r="JT20" s="52">
        <v>0</v>
      </c>
      <c r="JU20" s="52"/>
      <c r="JV20" s="66">
        <f t="shared" ref="JV20" si="751">IFERROR(JU20/JT20,0)</f>
        <v>0</v>
      </c>
      <c r="JW20" s="48">
        <f t="shared" ref="JW20" si="752">+JZ20+KC20</f>
        <v>0</v>
      </c>
      <c r="JX20" s="49">
        <f t="shared" ref="JX20" si="753">+KA20+KD20</f>
        <v>0</v>
      </c>
      <c r="JY20" s="50">
        <f t="shared" ref="JY20" si="754">IFERROR(JX20/JW20,0)</f>
        <v>0</v>
      </c>
      <c r="JZ20" s="52">
        <v>0</v>
      </c>
      <c r="KA20" s="52"/>
      <c r="KB20" s="50">
        <f t="shared" ref="KB20" si="755">IFERROR(KA20/JZ20,0)</f>
        <v>0</v>
      </c>
      <c r="KC20" s="52">
        <v>0</v>
      </c>
      <c r="KD20" s="52"/>
      <c r="KE20" s="66">
        <f t="shared" ref="KE20" si="756">IFERROR(KD20/KC20,0)</f>
        <v>0</v>
      </c>
      <c r="KF20" s="48">
        <f t="shared" ref="KF20" si="757">+KI20+KL20</f>
        <v>0</v>
      </c>
      <c r="KG20" s="49">
        <f t="shared" ref="KG20" si="758">+KJ20+KM20</f>
        <v>0</v>
      </c>
      <c r="KH20" s="50">
        <f t="shared" ref="KH20" si="759">IFERROR(KG20/KF20,0)</f>
        <v>0</v>
      </c>
      <c r="KI20" s="52">
        <v>0</v>
      </c>
      <c r="KJ20" s="52"/>
      <c r="KK20" s="50">
        <f t="shared" ref="KK20" si="760">IFERROR(KJ20/KI20,0)</f>
        <v>0</v>
      </c>
      <c r="KL20" s="52">
        <v>0</v>
      </c>
      <c r="KM20" s="52"/>
      <c r="KN20" s="66">
        <f t="shared" ref="KN20" si="761">IFERROR(KM20/KL20,0)</f>
        <v>0</v>
      </c>
      <c r="KO20" s="48">
        <f t="shared" ref="KO20" si="762">+KR20+KU20</f>
        <v>0</v>
      </c>
      <c r="KP20" s="49">
        <f t="shared" ref="KP20" si="763">+KS20+KV20</f>
        <v>0</v>
      </c>
      <c r="KQ20" s="50">
        <f t="shared" ref="KQ20" si="764">IFERROR(KP20/KO20,0)</f>
        <v>0</v>
      </c>
      <c r="KR20" s="52">
        <v>0</v>
      </c>
      <c r="KS20" s="52"/>
      <c r="KT20" s="50">
        <f t="shared" ref="KT20" si="765">IFERROR(KS20/KR20,0)</f>
        <v>0</v>
      </c>
      <c r="KU20" s="52">
        <v>0</v>
      </c>
      <c r="KV20" s="52"/>
      <c r="KW20" s="66">
        <f t="shared" ref="KW20" si="766">IFERROR(KV20/KU20,0)</f>
        <v>0</v>
      </c>
      <c r="KX20" s="48">
        <f t="shared" ref="KX20" si="767">+LA20+LD20</f>
        <v>0</v>
      </c>
      <c r="KY20" s="49">
        <f t="shared" ref="KY20" si="768">+LB20+LE20</f>
        <v>0</v>
      </c>
      <c r="KZ20" s="50">
        <f t="shared" ref="KZ20" si="769">IFERROR(KY20/KX20,0)</f>
        <v>0</v>
      </c>
      <c r="LA20" s="52">
        <v>0</v>
      </c>
      <c r="LB20" s="52"/>
      <c r="LC20" s="50">
        <f t="shared" ref="LC20" si="770">IFERROR(LB20/LA20,0)</f>
        <v>0</v>
      </c>
      <c r="LD20" s="52">
        <v>0</v>
      </c>
      <c r="LE20" s="52"/>
      <c r="LF20" s="66">
        <f t="shared" ref="LF20" si="771">IFERROR(LE20/LD20,0)</f>
        <v>0</v>
      </c>
      <c r="LG20" s="48">
        <f t="shared" ref="LG20" si="772">+LJ20+LM20</f>
        <v>0</v>
      </c>
      <c r="LH20" s="49">
        <f t="shared" ref="LH20" si="773">+LK20+LN20</f>
        <v>0</v>
      </c>
      <c r="LI20" s="50">
        <f t="shared" ref="LI20" si="774">IFERROR(LH20/LG20,0)</f>
        <v>0</v>
      </c>
      <c r="LJ20" s="52">
        <v>0</v>
      </c>
      <c r="LK20" s="52"/>
      <c r="LL20" s="50">
        <f t="shared" ref="LL20" si="775">IFERROR(LK20/LJ20,0)</f>
        <v>0</v>
      </c>
      <c r="LM20" s="52">
        <v>0</v>
      </c>
      <c r="LN20" s="52"/>
      <c r="LO20" s="66">
        <f t="shared" ref="LO20" si="776">IFERROR(LN20/LM20,0)</f>
        <v>0</v>
      </c>
      <c r="LP20" s="48">
        <f t="shared" ref="LP20" si="777">+LS20+LV20</f>
        <v>0</v>
      </c>
      <c r="LQ20" s="49">
        <f t="shared" ref="LQ20" si="778">+LT20+LW20</f>
        <v>0</v>
      </c>
      <c r="LR20" s="50">
        <f t="shared" ref="LR20" si="779">IFERROR(LQ20/LP20,0)</f>
        <v>0</v>
      </c>
      <c r="LS20" s="52">
        <v>0</v>
      </c>
      <c r="LT20" s="52"/>
      <c r="LU20" s="50">
        <f t="shared" ref="LU20" si="780">IFERROR(LT20/LS20,0)</f>
        <v>0</v>
      </c>
      <c r="LV20" s="52">
        <v>0</v>
      </c>
      <c r="LW20" s="52"/>
      <c r="LX20" s="66">
        <f t="shared" ref="LX20" si="781">IFERROR(LW20/LV20,0)</f>
        <v>0</v>
      </c>
      <c r="LY20" s="48">
        <f t="shared" ref="LY20" si="782">+MB20+ME20</f>
        <v>0</v>
      </c>
      <c r="LZ20" s="49">
        <f t="shared" ref="LZ20" si="783">+MC20+MF20</f>
        <v>0</v>
      </c>
      <c r="MA20" s="50">
        <f t="shared" ref="MA20" si="784">IFERROR(LZ20/LY20,0)</f>
        <v>0</v>
      </c>
      <c r="MB20" s="52">
        <v>0</v>
      </c>
      <c r="MC20" s="52"/>
      <c r="MD20" s="50">
        <f t="shared" ref="MD20" si="785">IFERROR(MC20/MB20,0)</f>
        <v>0</v>
      </c>
      <c r="ME20" s="52">
        <v>0</v>
      </c>
      <c r="MF20" s="52"/>
      <c r="MG20" s="66">
        <f t="shared" ref="MG20" si="786">IFERROR(MF20/ME20,0)</f>
        <v>0</v>
      </c>
      <c r="MH20" s="48">
        <f t="shared" ref="MH20" si="787">+MK20+MN20</f>
        <v>0</v>
      </c>
      <c r="MI20" s="49">
        <f t="shared" ref="MI20" si="788">+ML20+MO20</f>
        <v>0</v>
      </c>
      <c r="MJ20" s="50">
        <f t="shared" ref="MJ20" si="789">IFERROR(MI20/MH20,0)</f>
        <v>0</v>
      </c>
      <c r="MK20" s="52">
        <v>0</v>
      </c>
      <c r="ML20" s="52"/>
      <c r="MM20" s="50">
        <f t="shared" ref="MM20" si="790">IFERROR(ML20/MK20,0)</f>
        <v>0</v>
      </c>
      <c r="MN20" s="52">
        <v>0</v>
      </c>
      <c r="MO20" s="52"/>
      <c r="MP20" s="66">
        <f t="shared" ref="MP20" si="791">IFERROR(MO20/MN20,0)</f>
        <v>0</v>
      </c>
      <c r="MQ20" s="48">
        <f t="shared" ref="MQ20" si="792">+MT20+MW20</f>
        <v>0</v>
      </c>
      <c r="MR20" s="49">
        <f t="shared" ref="MR20" si="793">+MU20+MX20</f>
        <v>0</v>
      </c>
      <c r="MS20" s="50">
        <f t="shared" ref="MS20" si="794">IFERROR(MR20/MQ20,0)</f>
        <v>0</v>
      </c>
      <c r="MT20" s="52">
        <v>0</v>
      </c>
      <c r="MU20" s="52"/>
      <c r="MV20" s="50">
        <f t="shared" ref="MV20" si="795">IFERROR(MU20/MT20,0)</f>
        <v>0</v>
      </c>
      <c r="MW20" s="52">
        <v>0</v>
      </c>
      <c r="MX20" s="52"/>
      <c r="MY20" s="66">
        <f t="shared" ref="MY20" si="796">IFERROR(MX20/MW20,0)</f>
        <v>0</v>
      </c>
      <c r="MZ20" s="48">
        <f t="shared" ref="MZ20" si="797">+NC20+NF20</f>
        <v>0</v>
      </c>
      <c r="NA20" s="49">
        <f t="shared" ref="NA20" si="798">+ND20+NG20</f>
        <v>0</v>
      </c>
      <c r="NB20" s="50">
        <f t="shared" ref="NB20" si="799">IFERROR(NA20/MZ20,0)</f>
        <v>0</v>
      </c>
      <c r="NC20" s="52">
        <v>0</v>
      </c>
      <c r="ND20" s="52"/>
      <c r="NE20" s="50">
        <f t="shared" ref="NE20" si="800">IFERROR(ND20/NC20,0)</f>
        <v>0</v>
      </c>
      <c r="NF20" s="52">
        <v>0</v>
      </c>
      <c r="NG20" s="52"/>
      <c r="NH20" s="66">
        <f t="shared" ref="NH20" si="801">IFERROR(NG20/NF20,0)</f>
        <v>0</v>
      </c>
      <c r="NI20" s="48">
        <f t="shared" ref="NI20" si="802">+NL20+NO20</f>
        <v>0</v>
      </c>
      <c r="NJ20" s="49">
        <f t="shared" ref="NJ20" si="803">+NM20+NP20</f>
        <v>0</v>
      </c>
      <c r="NK20" s="50">
        <f t="shared" ref="NK20" si="804">IFERROR(NJ20/NI20,0)</f>
        <v>0</v>
      </c>
      <c r="NL20" s="52">
        <v>0</v>
      </c>
      <c r="NM20" s="52"/>
      <c r="NN20" s="50">
        <f t="shared" ref="NN20" si="805">IFERROR(NM20/NL20,0)</f>
        <v>0</v>
      </c>
      <c r="NO20" s="52">
        <v>0</v>
      </c>
      <c r="NP20" s="52"/>
      <c r="NQ20" s="66">
        <f t="shared" ref="NQ20" si="806">IFERROR(NP20/NO20,0)</f>
        <v>0</v>
      </c>
      <c r="NR20" s="48">
        <f t="shared" ref="NR20" si="807">+NU20+NX20</f>
        <v>0</v>
      </c>
      <c r="NS20" s="49">
        <f t="shared" ref="NS20" si="808">+NV20+NY20</f>
        <v>0</v>
      </c>
      <c r="NT20" s="50">
        <f t="shared" ref="NT20" si="809">IFERROR(NS20/NR20,0)</f>
        <v>0</v>
      </c>
      <c r="NU20" s="52">
        <v>0</v>
      </c>
      <c r="NV20" s="52"/>
      <c r="NW20" s="50">
        <f t="shared" ref="NW20" si="810">IFERROR(NV20/NU20,0)</f>
        <v>0</v>
      </c>
      <c r="NX20" s="52">
        <v>0</v>
      </c>
      <c r="NY20" s="52"/>
      <c r="NZ20" s="66">
        <f t="shared" ref="NZ20" si="811">IFERROR(NY20/NX20,0)</f>
        <v>0</v>
      </c>
      <c r="OA20" s="48">
        <f t="shared" ref="OA20" si="812">+OD20+OG20</f>
        <v>0</v>
      </c>
      <c r="OB20" s="49">
        <f t="shared" ref="OB20" si="813">+OE20+OH20</f>
        <v>0</v>
      </c>
      <c r="OC20" s="50">
        <f t="shared" ref="OC20" si="814">IFERROR(OB20/OA20,0)</f>
        <v>0</v>
      </c>
      <c r="OD20" s="52">
        <v>0</v>
      </c>
      <c r="OE20" s="52"/>
      <c r="OF20" s="50">
        <f t="shared" ref="OF20" si="815">IFERROR(OE20/OD20,0)</f>
        <v>0</v>
      </c>
      <c r="OG20" s="52">
        <v>0</v>
      </c>
      <c r="OH20" s="52"/>
      <c r="OI20" s="66">
        <f t="shared" ref="OI20" si="816">IFERROR(OH20/OG20,0)</f>
        <v>0</v>
      </c>
      <c r="OJ20" s="48">
        <f t="shared" ref="OJ20" si="817">+OM20+OP20</f>
        <v>0</v>
      </c>
      <c r="OK20" s="49">
        <f t="shared" ref="OK20" si="818">+ON20+OQ20</f>
        <v>0</v>
      </c>
      <c r="OL20" s="50">
        <f t="shared" ref="OL20" si="819">IFERROR(OK20/OJ20,0)</f>
        <v>0</v>
      </c>
      <c r="OM20" s="52">
        <v>0</v>
      </c>
      <c r="ON20" s="52"/>
      <c r="OO20" s="50">
        <f t="shared" ref="OO20" si="820">IFERROR(ON20/OM20,0)</f>
        <v>0</v>
      </c>
      <c r="OP20" s="52">
        <v>0</v>
      </c>
      <c r="OQ20" s="52"/>
      <c r="OR20" s="66">
        <f t="shared" ref="OR20" si="821">IFERROR(OQ20/OP20,0)</f>
        <v>0</v>
      </c>
      <c r="OS20" s="48">
        <f t="shared" ref="OS20" si="822">+OV20+OY20</f>
        <v>0</v>
      </c>
      <c r="OT20" s="49">
        <f t="shared" ref="OT20" si="823">+OW20+OZ20</f>
        <v>0</v>
      </c>
      <c r="OU20" s="50">
        <f t="shared" ref="OU20" si="824">IFERROR(OT20/OS20,0)</f>
        <v>0</v>
      </c>
      <c r="OV20" s="52">
        <v>0</v>
      </c>
      <c r="OW20" s="52"/>
      <c r="OX20" s="50">
        <f t="shared" ref="OX20" si="825">IFERROR(OW20/OV20,0)</f>
        <v>0</v>
      </c>
      <c r="OY20" s="52">
        <v>0</v>
      </c>
      <c r="OZ20" s="52"/>
      <c r="PA20" s="66">
        <f t="shared" ref="PA20" si="826">IFERROR(OZ20/OY20,0)</f>
        <v>0</v>
      </c>
      <c r="PB20" s="48">
        <f t="shared" ref="PB20" si="827">+PE20+PH20</f>
        <v>0</v>
      </c>
      <c r="PC20" s="49">
        <f t="shared" ref="PC20" si="828">+PF20+PI20</f>
        <v>0</v>
      </c>
      <c r="PD20" s="50">
        <f t="shared" ref="PD20" si="829">IFERROR(PC20/PB20,0)</f>
        <v>0</v>
      </c>
      <c r="PE20" s="52">
        <v>0</v>
      </c>
      <c r="PF20" s="52"/>
      <c r="PG20" s="50">
        <f t="shared" ref="PG20" si="830">IFERROR(PF20/PE20,0)</f>
        <v>0</v>
      </c>
      <c r="PH20" s="52">
        <v>0</v>
      </c>
      <c r="PI20" s="52"/>
      <c r="PJ20" s="66">
        <f t="shared" ref="PJ20" si="831">IFERROR(PI20/PH20,0)</f>
        <v>0</v>
      </c>
      <c r="PK20" s="48">
        <f t="shared" ref="PK20" si="832">+PN20+PQ20</f>
        <v>0</v>
      </c>
      <c r="PL20" s="49">
        <f t="shared" ref="PL20" si="833">+PO20+PR20</f>
        <v>0</v>
      </c>
      <c r="PM20" s="50">
        <f t="shared" ref="PM20" si="834">IFERROR(PL20/PK20,0)</f>
        <v>0</v>
      </c>
      <c r="PN20" s="51">
        <v>0</v>
      </c>
      <c r="PO20" s="52"/>
      <c r="PP20" s="50">
        <f t="shared" ref="PP20" si="835">IFERROR(PO20/PN20,0)</f>
        <v>0</v>
      </c>
      <c r="PQ20" s="52">
        <v>0</v>
      </c>
      <c r="PR20" s="52"/>
      <c r="PS20" s="66">
        <f t="shared" ref="PS20" si="836">IFERROR(PR20/PQ20,0)</f>
        <v>0</v>
      </c>
      <c r="PT20" s="48">
        <f t="shared" ref="PT20" si="837">+PW20+PZ20</f>
        <v>0</v>
      </c>
      <c r="PU20" s="49">
        <f t="shared" ref="PU20" si="838">+PX20+QA20</f>
        <v>0</v>
      </c>
      <c r="PV20" s="50">
        <f t="shared" ref="PV20" si="839">IFERROR(PU20/PT20,0)</f>
        <v>0</v>
      </c>
      <c r="PW20" s="51">
        <v>0</v>
      </c>
      <c r="PX20" s="52"/>
      <c r="PY20" s="50">
        <f t="shared" ref="PY20:PY21" si="840">IFERROR(PX20/PW20,0)</f>
        <v>0</v>
      </c>
      <c r="PZ20" s="52"/>
      <c r="QA20" s="52"/>
      <c r="QB20" s="66">
        <f t="shared" ref="QB20:QB21" si="841">IFERROR(QA20/PZ20,0)</f>
        <v>0</v>
      </c>
      <c r="QC20" s="48">
        <f t="shared" ref="QC20:QC23" si="842">+QF20+QI20</f>
        <v>0</v>
      </c>
      <c r="QD20" s="49">
        <f t="shared" ref="QD20:QD23" si="843">+QG20+QJ20</f>
        <v>0</v>
      </c>
      <c r="QE20" s="50">
        <f t="shared" ref="QE20:QE23" si="844">IFERROR(QD20/QC20,0)</f>
        <v>0</v>
      </c>
      <c r="QF20" s="51">
        <v>0</v>
      </c>
      <c r="QG20" s="52"/>
      <c r="QH20" s="50">
        <f t="shared" ref="QH20:QH22" si="845">IFERROR(QG20/QF20,0)</f>
        <v>0</v>
      </c>
      <c r="QI20" s="52"/>
      <c r="QJ20" s="52"/>
      <c r="QK20" s="66">
        <f t="shared" ref="QK20:QK23" si="846">IFERROR(QJ20/QI20,0)</f>
        <v>0</v>
      </c>
      <c r="QL20" s="48">
        <f t="shared" ref="QL20:QL23" si="847">+QO20+QR20</f>
        <v>0</v>
      </c>
      <c r="QM20" s="49">
        <f t="shared" ref="QM20:QM23" si="848">+QP20+QS20</f>
        <v>0</v>
      </c>
      <c r="QN20" s="50">
        <f t="shared" ref="QN20:QN23" si="849">IFERROR(QM20/QL20,0)</f>
        <v>0</v>
      </c>
      <c r="QO20" s="51">
        <v>0</v>
      </c>
      <c r="QP20" s="52"/>
      <c r="QQ20" s="50">
        <f t="shared" ref="QQ20:QQ22" si="850">IFERROR(QP20/QO20,0)</f>
        <v>0</v>
      </c>
      <c r="QR20" s="52"/>
      <c r="QS20" s="52"/>
      <c r="QT20" s="66">
        <f t="shared" ref="QT20:QT23" si="851">IFERROR(QS20/QR20,0)</f>
        <v>0</v>
      </c>
      <c r="QU20" s="48">
        <f t="shared" ref="QU20:QU23" si="852">+QX20+RA20</f>
        <v>0</v>
      </c>
      <c r="QV20" s="49">
        <f t="shared" ref="QV20:QV23" si="853">+QY20+RB20</f>
        <v>0</v>
      </c>
      <c r="QW20" s="50">
        <f t="shared" ref="QW20:QW23" si="854">IFERROR(QV20/QU20,0)</f>
        <v>0</v>
      </c>
      <c r="QX20" s="51">
        <v>0</v>
      </c>
      <c r="QY20" s="52"/>
      <c r="QZ20" s="50">
        <f t="shared" ref="QZ20:QZ22" si="855">IFERROR(QY20/QX20,0)</f>
        <v>0</v>
      </c>
      <c r="RA20" s="52"/>
      <c r="RB20" s="52"/>
      <c r="RC20" s="66">
        <f t="shared" ref="RC20:RC23" si="856">IFERROR(RB20/RA20,0)</f>
        <v>0</v>
      </c>
      <c r="RD20" s="48">
        <f t="shared" ref="RD20:RD23" si="857">+RG20+RJ20</f>
        <v>0</v>
      </c>
      <c r="RE20" s="49">
        <f t="shared" ref="RE20:RE23" si="858">+RH20+RK20</f>
        <v>0</v>
      </c>
      <c r="RF20" s="50">
        <f t="shared" ref="RF20:RF23" si="859">IFERROR(RE20/RD20,0)</f>
        <v>0</v>
      </c>
      <c r="RG20" s="51">
        <v>0</v>
      </c>
      <c r="RH20" s="52"/>
      <c r="RI20" s="50">
        <f t="shared" ref="RI20:RI22" si="860">IFERROR(RH20/RG20,0)</f>
        <v>0</v>
      </c>
      <c r="RJ20" s="52"/>
      <c r="RK20" s="52"/>
      <c r="RL20" s="66">
        <f t="shared" ref="RL20:RL23" si="861">IFERROR(RK20/RJ20,0)</f>
        <v>0</v>
      </c>
      <c r="RM20" s="48">
        <f t="shared" ref="RM20:RM23" si="862">+RP20+RS20</f>
        <v>0</v>
      </c>
      <c r="RN20" s="49">
        <f t="shared" ref="RN20:RN23" si="863">+RQ20+RT20</f>
        <v>0</v>
      </c>
      <c r="RO20" s="50">
        <f t="shared" ref="RO20:RO23" si="864">IFERROR(RN20/RM20,0)</f>
        <v>0</v>
      </c>
      <c r="RP20" s="51">
        <v>0</v>
      </c>
      <c r="RQ20" s="52"/>
      <c r="RR20" s="50">
        <f t="shared" ref="RR20:RR22" si="865">IFERROR(RQ20/RP20,0)</f>
        <v>0</v>
      </c>
      <c r="RS20" s="52"/>
      <c r="RT20" s="52"/>
      <c r="RU20" s="66">
        <f t="shared" ref="RU20:RU23" si="866">IFERROR(RT20/RS20,0)</f>
        <v>0</v>
      </c>
      <c r="RV20" s="48">
        <f t="shared" ref="RV20:RV23" si="867">+RY20+SB20</f>
        <v>0</v>
      </c>
      <c r="RW20" s="49">
        <f t="shared" ref="RW20:RW23" si="868">+RZ20+SC20</f>
        <v>0</v>
      </c>
      <c r="RX20" s="50">
        <f t="shared" ref="RX20:RX23" si="869">IFERROR(RW20/RV20,0)</f>
        <v>0</v>
      </c>
      <c r="RY20" s="51">
        <v>0</v>
      </c>
      <c r="RZ20" s="52"/>
      <c r="SA20" s="50">
        <f t="shared" ref="SA20:SA22" si="870">IFERROR(RZ20/RY20,0)</f>
        <v>0</v>
      </c>
      <c r="SB20" s="52"/>
      <c r="SC20" s="52"/>
      <c r="SD20" s="66">
        <f t="shared" ref="SD20:SD23" si="871">IFERROR(SC20/SB20,0)</f>
        <v>0</v>
      </c>
      <c r="SE20" s="48">
        <f t="shared" ref="SE20:SE23" si="872">+SH20+SK20</f>
        <v>0</v>
      </c>
      <c r="SF20" s="49">
        <f t="shared" ref="SF20:SF23" si="873">+SI20+SL20</f>
        <v>0</v>
      </c>
      <c r="SG20" s="50">
        <f t="shared" ref="SG20:SG23" si="874">IFERROR(SF20/SE20,0)</f>
        <v>0</v>
      </c>
      <c r="SH20" s="51">
        <v>0</v>
      </c>
      <c r="SI20" s="52"/>
      <c r="SJ20" s="50">
        <f t="shared" ref="SJ20:SJ22" si="875">IFERROR(SI20/SH20,0)</f>
        <v>0</v>
      </c>
      <c r="SK20" s="52"/>
      <c r="SL20" s="52"/>
      <c r="SM20" s="66">
        <f t="shared" ref="SM20:SM23" si="876">IFERROR(SL20/SK20,0)</f>
        <v>0</v>
      </c>
      <c r="SN20" s="48">
        <f t="shared" ref="SN20:SN23" si="877">+SQ20+ST20</f>
        <v>0</v>
      </c>
      <c r="SO20" s="49">
        <f t="shared" ref="SO20:SO23" si="878">+SR20+SU20</f>
        <v>0</v>
      </c>
      <c r="SP20" s="50">
        <f t="shared" ref="SP20:SP23" si="879">IFERROR(SO20/SN20,0)</f>
        <v>0</v>
      </c>
      <c r="SQ20" s="51">
        <v>0</v>
      </c>
      <c r="SR20" s="52"/>
      <c r="SS20" s="50">
        <f t="shared" ref="SS20:SS22" si="880">IFERROR(SR20/SQ20,0)</f>
        <v>0</v>
      </c>
      <c r="ST20" s="52"/>
      <c r="SU20" s="52"/>
      <c r="SV20" s="66">
        <f t="shared" ref="SV20:SV23" si="881">IFERROR(SU20/ST20,0)</f>
        <v>0</v>
      </c>
      <c r="SW20" s="48">
        <f t="shared" ref="SW20:SW23" si="882">+SZ20+TC20</f>
        <v>0</v>
      </c>
      <c r="SX20" s="49">
        <f t="shared" ref="SX20:SX23" si="883">+TA20+TD20</f>
        <v>0</v>
      </c>
      <c r="SY20" s="50">
        <f t="shared" ref="SY20:SY23" si="884">IFERROR(SX20/SW20,0)</f>
        <v>0</v>
      </c>
      <c r="SZ20" s="51">
        <v>0</v>
      </c>
      <c r="TA20" s="52"/>
      <c r="TB20" s="50">
        <f t="shared" ref="TB20:TB22" si="885">IFERROR(TA20/SZ20,0)</f>
        <v>0</v>
      </c>
      <c r="TC20" s="52"/>
      <c r="TD20" s="52"/>
      <c r="TE20" s="66">
        <f t="shared" ref="TE20:TE23" si="886">IFERROR(TD20/TC20,0)</f>
        <v>0</v>
      </c>
      <c r="TF20" s="48">
        <f t="shared" ref="TF20:TF23" si="887">+TI20+TL20</f>
        <v>0</v>
      </c>
      <c r="TG20" s="49">
        <f t="shared" ref="TG20:TG23" si="888">+TJ20+TM20</f>
        <v>0</v>
      </c>
      <c r="TH20" s="50">
        <f t="shared" ref="TH20:TH23" si="889">IFERROR(TG20/TF20,0)</f>
        <v>0</v>
      </c>
      <c r="TI20" s="51">
        <v>0</v>
      </c>
      <c r="TJ20" s="52"/>
      <c r="TK20" s="50">
        <f t="shared" ref="TK20:TK22" si="890">IFERROR(TJ20/TI20,0)</f>
        <v>0</v>
      </c>
      <c r="TL20" s="52"/>
      <c r="TM20" s="52"/>
      <c r="TN20" s="66">
        <f t="shared" ref="TN20:TN23" si="891">IFERROR(TM20/TL20,0)</f>
        <v>0</v>
      </c>
      <c r="TO20" s="48">
        <f t="shared" ref="TO20:TO23" si="892">+TR20+TU20</f>
        <v>0</v>
      </c>
      <c r="TP20" s="49">
        <f t="shared" ref="TP20:TP23" si="893">+TS20+TV20</f>
        <v>0</v>
      </c>
      <c r="TQ20" s="50">
        <f t="shared" ref="TQ20:TQ23" si="894">IFERROR(TP20/TO20,0)</f>
        <v>0</v>
      </c>
      <c r="TR20" s="51">
        <v>0</v>
      </c>
      <c r="TS20" s="52"/>
      <c r="TT20" s="50">
        <f t="shared" ref="TT20:TT22" si="895">IFERROR(TS20/TR20,0)</f>
        <v>0</v>
      </c>
      <c r="TU20" s="52"/>
      <c r="TV20" s="52"/>
      <c r="TW20" s="66">
        <f t="shared" ref="TW20:TW23" si="896">IFERROR(TV20/TU20,0)</f>
        <v>0</v>
      </c>
      <c r="TX20" s="48">
        <f t="shared" ref="TX20:TX23" si="897">+UA20+UD20</f>
        <v>0</v>
      </c>
      <c r="TY20" s="49">
        <f t="shared" ref="TY20:TY23" si="898">+UB20+UE20</f>
        <v>0</v>
      </c>
      <c r="TZ20" s="50">
        <f t="shared" ref="TZ20:TZ23" si="899">IFERROR(TY20/TX20,0)</f>
        <v>0</v>
      </c>
      <c r="UA20" s="51">
        <v>0</v>
      </c>
      <c r="UB20" s="52"/>
      <c r="UC20" s="50">
        <f t="shared" ref="UC20:UC22" si="900">IFERROR(UB20/UA20,0)</f>
        <v>0</v>
      </c>
      <c r="UD20" s="52"/>
      <c r="UE20" s="52"/>
      <c r="UF20" s="66">
        <f t="shared" ref="UF20:UF23" si="901">IFERROR(UE20/UD20,0)</f>
        <v>0</v>
      </c>
      <c r="UG20" s="48">
        <f t="shared" ref="UG20:UG23" si="902">+UJ20+UM20</f>
        <v>0</v>
      </c>
      <c r="UH20" s="49">
        <f t="shared" ref="UH20:UH23" si="903">+UK20+UN20</f>
        <v>0</v>
      </c>
      <c r="UI20" s="50">
        <f t="shared" ref="UI20:UI23" si="904">IFERROR(UH20/UG20,0)</f>
        <v>0</v>
      </c>
      <c r="UJ20" s="51">
        <v>0</v>
      </c>
      <c r="UK20" s="52"/>
      <c r="UL20" s="50">
        <f t="shared" ref="UL20:UL22" si="905">IFERROR(UK20/UJ20,0)</f>
        <v>0</v>
      </c>
      <c r="UM20" s="52"/>
      <c r="UN20" s="52"/>
      <c r="UO20" s="66">
        <f t="shared" ref="UO20:UO23" si="906">IFERROR(UN20/UM20,0)</f>
        <v>0</v>
      </c>
      <c r="UP20" s="48">
        <f t="shared" si="301"/>
        <v>0</v>
      </c>
      <c r="UQ20" s="49">
        <f t="shared" si="302"/>
        <v>0</v>
      </c>
      <c r="UR20" s="50">
        <f t="shared" si="303"/>
        <v>0</v>
      </c>
      <c r="US20" s="51">
        <v>0</v>
      </c>
      <c r="UT20" s="52"/>
      <c r="UU20" s="50">
        <f t="shared" si="304"/>
        <v>0</v>
      </c>
      <c r="UV20" s="52"/>
      <c r="UW20" s="52"/>
      <c r="UX20" s="66">
        <f t="shared" si="305"/>
        <v>0</v>
      </c>
      <c r="UY20" s="48">
        <f t="shared" si="306"/>
        <v>0</v>
      </c>
      <c r="UZ20" s="49">
        <f t="shared" si="307"/>
        <v>0</v>
      </c>
      <c r="VA20" s="50">
        <f t="shared" si="308"/>
        <v>0</v>
      </c>
      <c r="VB20" s="51">
        <v>0</v>
      </c>
      <c r="VC20" s="52"/>
      <c r="VD20" s="50">
        <f t="shared" si="309"/>
        <v>0</v>
      </c>
      <c r="VE20" s="52"/>
      <c r="VF20" s="52"/>
      <c r="VG20" s="66">
        <f t="shared" si="310"/>
        <v>0</v>
      </c>
      <c r="VH20" s="48">
        <f t="shared" si="311"/>
        <v>0</v>
      </c>
      <c r="VI20" s="49">
        <f t="shared" si="312"/>
        <v>0</v>
      </c>
      <c r="VJ20" s="50">
        <f t="shared" si="313"/>
        <v>0</v>
      </c>
      <c r="VK20" s="51">
        <v>0</v>
      </c>
      <c r="VL20" s="52"/>
      <c r="VM20" s="50">
        <f t="shared" si="314"/>
        <v>0</v>
      </c>
      <c r="VN20" s="52"/>
      <c r="VO20" s="52"/>
      <c r="VP20" s="66">
        <f t="shared" si="315"/>
        <v>0</v>
      </c>
      <c r="VQ20" s="48">
        <f t="shared" si="316"/>
        <v>0</v>
      </c>
      <c r="VR20" s="49">
        <f t="shared" si="317"/>
        <v>0</v>
      </c>
      <c r="VS20" s="50">
        <f t="shared" si="318"/>
        <v>0</v>
      </c>
      <c r="VT20" s="51">
        <v>0</v>
      </c>
      <c r="VU20" s="52"/>
      <c r="VV20" s="50">
        <f t="shared" si="319"/>
        <v>0</v>
      </c>
      <c r="VW20" s="52"/>
      <c r="VX20" s="52"/>
      <c r="VY20" s="66">
        <f t="shared" si="320"/>
        <v>0</v>
      </c>
      <c r="VZ20" s="48">
        <f t="shared" si="321"/>
        <v>0</v>
      </c>
      <c r="WA20" s="49">
        <f t="shared" si="322"/>
        <v>0</v>
      </c>
      <c r="WB20" s="50">
        <f t="shared" si="323"/>
        <v>0</v>
      </c>
      <c r="WC20" s="51">
        <v>0</v>
      </c>
      <c r="WD20" s="52"/>
      <c r="WE20" s="50">
        <f t="shared" si="324"/>
        <v>0</v>
      </c>
      <c r="WF20" s="52"/>
      <c r="WG20" s="52"/>
      <c r="WH20" s="66">
        <f t="shared" si="325"/>
        <v>0</v>
      </c>
      <c r="WI20" s="48">
        <f t="shared" si="326"/>
        <v>0</v>
      </c>
      <c r="WJ20" s="49">
        <f t="shared" si="327"/>
        <v>0</v>
      </c>
      <c r="WK20" s="50">
        <f t="shared" si="328"/>
        <v>0</v>
      </c>
      <c r="WL20" s="51">
        <v>0</v>
      </c>
      <c r="WM20" s="52"/>
      <c r="WN20" s="50">
        <f t="shared" si="329"/>
        <v>0</v>
      </c>
      <c r="WO20" s="52"/>
      <c r="WP20" s="52"/>
      <c r="WQ20" s="66">
        <f t="shared" si="330"/>
        <v>0</v>
      </c>
      <c r="WR20" s="48">
        <f t="shared" si="331"/>
        <v>0</v>
      </c>
      <c r="WS20" s="49">
        <f t="shared" si="332"/>
        <v>0</v>
      </c>
      <c r="WT20" s="50">
        <f t="shared" si="333"/>
        <v>0</v>
      </c>
      <c r="WU20" s="51">
        <v>0</v>
      </c>
      <c r="WV20" s="52"/>
      <c r="WW20" s="50">
        <f t="shared" si="334"/>
        <v>0</v>
      </c>
      <c r="WX20" s="52"/>
      <c r="WY20" s="52"/>
      <c r="WZ20" s="66">
        <f t="shared" si="335"/>
        <v>0</v>
      </c>
      <c r="XA20" s="48">
        <f t="shared" si="336"/>
        <v>0</v>
      </c>
      <c r="XB20" s="49">
        <f t="shared" si="337"/>
        <v>0</v>
      </c>
      <c r="XC20" s="50">
        <f t="shared" si="338"/>
        <v>0</v>
      </c>
      <c r="XD20" s="51">
        <v>0</v>
      </c>
      <c r="XE20" s="52"/>
      <c r="XF20" s="50">
        <f t="shared" si="339"/>
        <v>0</v>
      </c>
      <c r="XG20" s="52"/>
      <c r="XH20" s="52"/>
      <c r="XI20" s="66">
        <f t="shared" si="340"/>
        <v>0</v>
      </c>
      <c r="XJ20" s="48">
        <f t="shared" si="341"/>
        <v>0</v>
      </c>
      <c r="XK20" s="49">
        <f t="shared" si="342"/>
        <v>0</v>
      </c>
      <c r="XL20" s="50">
        <f t="shared" si="343"/>
        <v>0</v>
      </c>
      <c r="XM20" s="51">
        <v>0</v>
      </c>
      <c r="XN20" s="52"/>
      <c r="XO20" s="50">
        <f t="shared" si="344"/>
        <v>0</v>
      </c>
      <c r="XP20" s="52"/>
      <c r="XQ20" s="52"/>
      <c r="XR20" s="66">
        <f t="shared" si="345"/>
        <v>0</v>
      </c>
      <c r="XS20" s="48">
        <f t="shared" si="346"/>
        <v>0</v>
      </c>
      <c r="XT20" s="49">
        <f t="shared" si="347"/>
        <v>0</v>
      </c>
      <c r="XU20" s="50">
        <f t="shared" si="348"/>
        <v>0</v>
      </c>
      <c r="XV20" s="51">
        <v>0</v>
      </c>
      <c r="XW20" s="52"/>
      <c r="XX20" s="50">
        <f t="shared" si="349"/>
        <v>0</v>
      </c>
      <c r="XY20" s="52"/>
      <c r="XZ20" s="52"/>
      <c r="YA20" s="66">
        <f t="shared" si="350"/>
        <v>0</v>
      </c>
      <c r="YB20" s="48">
        <f t="shared" si="351"/>
        <v>0</v>
      </c>
      <c r="YC20" s="49">
        <f t="shared" si="352"/>
        <v>0</v>
      </c>
      <c r="YD20" s="50">
        <f t="shared" si="353"/>
        <v>0</v>
      </c>
      <c r="YE20" s="51">
        <v>0</v>
      </c>
      <c r="YF20" s="52"/>
      <c r="YG20" s="50">
        <f t="shared" si="354"/>
        <v>0</v>
      </c>
      <c r="YH20" s="52"/>
      <c r="YI20" s="52"/>
      <c r="YJ20" s="66">
        <f t="shared" si="355"/>
        <v>0</v>
      </c>
      <c r="YK20" s="48">
        <f t="shared" si="356"/>
        <v>0</v>
      </c>
      <c r="YL20" s="49">
        <f t="shared" si="357"/>
        <v>0</v>
      </c>
      <c r="YM20" s="50">
        <f t="shared" si="358"/>
        <v>0</v>
      </c>
      <c r="YN20" s="51">
        <v>0</v>
      </c>
      <c r="YO20" s="52"/>
      <c r="YP20" s="50">
        <f t="shared" si="359"/>
        <v>0</v>
      </c>
      <c r="YQ20" s="52"/>
      <c r="YR20" s="52"/>
      <c r="YS20" s="66">
        <f t="shared" si="360"/>
        <v>0</v>
      </c>
      <c r="YT20" s="48">
        <f t="shared" si="361"/>
        <v>0</v>
      </c>
      <c r="YU20" s="49">
        <f t="shared" si="362"/>
        <v>0</v>
      </c>
      <c r="YV20" s="50">
        <f t="shared" si="363"/>
        <v>0</v>
      </c>
      <c r="YW20" s="51">
        <v>0</v>
      </c>
      <c r="YX20" s="52"/>
      <c r="YY20" s="50">
        <f t="shared" si="364"/>
        <v>0</v>
      </c>
      <c r="YZ20" s="52"/>
      <c r="ZA20" s="52"/>
      <c r="ZB20" s="66">
        <f t="shared" si="365"/>
        <v>0</v>
      </c>
      <c r="ZC20" s="48">
        <f t="shared" si="366"/>
        <v>0</v>
      </c>
      <c r="ZD20" s="49">
        <f t="shared" si="367"/>
        <v>0</v>
      </c>
      <c r="ZE20" s="50">
        <f t="shared" si="368"/>
        <v>0</v>
      </c>
      <c r="ZF20" s="51">
        <v>0</v>
      </c>
      <c r="ZG20" s="52"/>
      <c r="ZH20" s="50">
        <f t="shared" si="369"/>
        <v>0</v>
      </c>
      <c r="ZI20" s="52"/>
      <c r="ZJ20" s="52"/>
      <c r="ZK20" s="66">
        <f t="shared" si="370"/>
        <v>0</v>
      </c>
      <c r="ZL20" s="48">
        <f t="shared" si="371"/>
        <v>0</v>
      </c>
      <c r="ZM20" s="49">
        <f t="shared" si="372"/>
        <v>0</v>
      </c>
      <c r="ZN20" s="50">
        <f t="shared" si="373"/>
        <v>0</v>
      </c>
      <c r="ZO20" s="51">
        <v>0</v>
      </c>
      <c r="ZP20" s="52"/>
      <c r="ZQ20" s="50">
        <f t="shared" si="374"/>
        <v>0</v>
      </c>
      <c r="ZR20" s="52"/>
      <c r="ZS20" s="52"/>
      <c r="ZT20" s="66">
        <f t="shared" si="375"/>
        <v>0</v>
      </c>
      <c r="ZU20" s="48">
        <f t="shared" si="376"/>
        <v>0</v>
      </c>
      <c r="ZV20" s="49">
        <f t="shared" si="377"/>
        <v>0</v>
      </c>
      <c r="ZW20" s="50">
        <f t="shared" si="378"/>
        <v>0</v>
      </c>
      <c r="ZX20" s="51">
        <v>0</v>
      </c>
      <c r="ZY20" s="52"/>
      <c r="ZZ20" s="50">
        <f t="shared" si="379"/>
        <v>0</v>
      </c>
      <c r="AAA20" s="52"/>
      <c r="AAB20" s="52"/>
      <c r="AAC20" s="66">
        <f t="shared" si="380"/>
        <v>0</v>
      </c>
      <c r="AAD20" s="48">
        <f t="shared" si="381"/>
        <v>0</v>
      </c>
      <c r="AAE20" s="49">
        <f t="shared" si="382"/>
        <v>0</v>
      </c>
      <c r="AAF20" s="50">
        <f t="shared" si="383"/>
        <v>0</v>
      </c>
      <c r="AAG20" s="51">
        <v>0</v>
      </c>
      <c r="AAH20" s="52"/>
      <c r="AAI20" s="50">
        <f t="shared" si="384"/>
        <v>0</v>
      </c>
      <c r="AAJ20" s="52"/>
      <c r="AAK20" s="52"/>
      <c r="AAL20" s="66">
        <f t="shared" si="385"/>
        <v>0</v>
      </c>
      <c r="AAM20" s="48">
        <f t="shared" si="386"/>
        <v>0</v>
      </c>
      <c r="AAN20" s="49">
        <f t="shared" si="387"/>
        <v>0</v>
      </c>
      <c r="AAO20" s="50">
        <f t="shared" si="388"/>
        <v>0</v>
      </c>
      <c r="AAP20" s="51">
        <v>0</v>
      </c>
      <c r="AAQ20" s="52"/>
      <c r="AAR20" s="50">
        <f t="shared" si="389"/>
        <v>0</v>
      </c>
      <c r="AAS20" s="52"/>
      <c r="AAT20" s="52"/>
      <c r="AAU20" s="66">
        <f t="shared" si="390"/>
        <v>0</v>
      </c>
      <c r="AAV20" s="48">
        <f t="shared" si="391"/>
        <v>0</v>
      </c>
      <c r="AAW20" s="49">
        <f t="shared" si="392"/>
        <v>0</v>
      </c>
      <c r="AAX20" s="50">
        <f t="shared" si="393"/>
        <v>0</v>
      </c>
      <c r="AAY20" s="51">
        <v>0</v>
      </c>
      <c r="AAZ20" s="52"/>
      <c r="ABA20" s="50">
        <f t="shared" si="394"/>
        <v>0</v>
      </c>
      <c r="ABB20" s="52"/>
      <c r="ABC20" s="52"/>
      <c r="ABD20" s="66">
        <f t="shared" si="395"/>
        <v>0</v>
      </c>
      <c r="ABE20" s="48">
        <f t="shared" si="396"/>
        <v>0</v>
      </c>
      <c r="ABF20" s="49">
        <f t="shared" si="397"/>
        <v>0</v>
      </c>
      <c r="ABG20" s="50">
        <f t="shared" si="398"/>
        <v>0</v>
      </c>
      <c r="ABH20" s="51">
        <v>0</v>
      </c>
      <c r="ABI20" s="52"/>
      <c r="ABJ20" s="50">
        <f t="shared" si="399"/>
        <v>0</v>
      </c>
      <c r="ABK20" s="52"/>
      <c r="ABL20" s="52"/>
      <c r="ABM20" s="66">
        <f t="shared" si="400"/>
        <v>0</v>
      </c>
      <c r="ABN20" s="48">
        <f t="shared" si="401"/>
        <v>0</v>
      </c>
      <c r="ABO20" s="49">
        <f t="shared" si="402"/>
        <v>0</v>
      </c>
      <c r="ABP20" s="50">
        <f t="shared" si="403"/>
        <v>0</v>
      </c>
      <c r="ABQ20" s="51">
        <v>0</v>
      </c>
      <c r="ABR20" s="52"/>
      <c r="ABS20" s="50">
        <f t="shared" si="404"/>
        <v>0</v>
      </c>
      <c r="ABT20" s="52"/>
      <c r="ABU20" s="52"/>
      <c r="ABV20" s="66">
        <f t="shared" si="405"/>
        <v>0</v>
      </c>
      <c r="ABW20" s="48">
        <f t="shared" si="406"/>
        <v>0</v>
      </c>
      <c r="ABX20" s="49">
        <f t="shared" si="407"/>
        <v>0</v>
      </c>
      <c r="ABY20" s="50">
        <f t="shared" si="408"/>
        <v>0</v>
      </c>
      <c r="ABZ20" s="51">
        <v>0</v>
      </c>
      <c r="ACA20" s="52"/>
      <c r="ACB20" s="50">
        <f t="shared" si="409"/>
        <v>0</v>
      </c>
      <c r="ACC20" s="52"/>
      <c r="ACD20" s="52"/>
      <c r="ACE20" s="66">
        <f t="shared" si="410"/>
        <v>0</v>
      </c>
      <c r="ACF20" s="48">
        <f t="shared" si="411"/>
        <v>0</v>
      </c>
      <c r="ACG20" s="49">
        <f t="shared" si="412"/>
        <v>0</v>
      </c>
      <c r="ACH20" s="50">
        <f t="shared" si="413"/>
        <v>0</v>
      </c>
      <c r="ACI20" s="51">
        <v>0</v>
      </c>
      <c r="ACJ20" s="52"/>
      <c r="ACK20" s="50">
        <f t="shared" si="414"/>
        <v>0</v>
      </c>
      <c r="ACL20" s="52"/>
      <c r="ACM20" s="52"/>
      <c r="ACN20" s="66">
        <f t="shared" si="415"/>
        <v>0</v>
      </c>
      <c r="ACO20" s="48">
        <f t="shared" si="416"/>
        <v>0</v>
      </c>
      <c r="ACP20" s="49">
        <f t="shared" si="417"/>
        <v>0</v>
      </c>
      <c r="ACQ20" s="50">
        <f t="shared" si="418"/>
        <v>0</v>
      </c>
      <c r="ACR20" s="51">
        <v>0</v>
      </c>
      <c r="ACS20" s="52"/>
      <c r="ACT20" s="50">
        <f t="shared" si="419"/>
        <v>0</v>
      </c>
      <c r="ACU20" s="52"/>
      <c r="ACV20" s="52"/>
      <c r="ACW20" s="66">
        <f t="shared" si="420"/>
        <v>0</v>
      </c>
      <c r="ACX20" s="48">
        <f t="shared" si="421"/>
        <v>0</v>
      </c>
      <c r="ACY20" s="49">
        <f t="shared" si="422"/>
        <v>0</v>
      </c>
      <c r="ACZ20" s="50">
        <f t="shared" si="423"/>
        <v>0</v>
      </c>
      <c r="ADA20" s="51">
        <v>0</v>
      </c>
      <c r="ADB20" s="52"/>
      <c r="ADC20" s="50">
        <f t="shared" si="424"/>
        <v>0</v>
      </c>
      <c r="ADD20" s="52"/>
      <c r="ADE20" s="52"/>
      <c r="ADF20" s="66">
        <f t="shared" si="425"/>
        <v>0</v>
      </c>
      <c r="ADG20" s="48">
        <f t="shared" si="426"/>
        <v>0</v>
      </c>
      <c r="ADH20" s="49">
        <f t="shared" si="427"/>
        <v>0</v>
      </c>
      <c r="ADI20" s="50">
        <f t="shared" si="428"/>
        <v>0</v>
      </c>
      <c r="ADJ20" s="51">
        <v>0</v>
      </c>
      <c r="ADK20" s="52"/>
      <c r="ADL20" s="50">
        <f t="shared" si="429"/>
        <v>0</v>
      </c>
      <c r="ADM20" s="52"/>
      <c r="ADN20" s="52"/>
      <c r="ADO20" s="66">
        <f t="shared" si="430"/>
        <v>0</v>
      </c>
      <c r="ADP20" s="48">
        <f t="shared" si="431"/>
        <v>0</v>
      </c>
      <c r="ADQ20" s="49">
        <f t="shared" si="432"/>
        <v>0</v>
      </c>
      <c r="ADR20" s="50">
        <f t="shared" si="433"/>
        <v>0</v>
      </c>
      <c r="ADS20" s="51">
        <v>0</v>
      </c>
      <c r="ADT20" s="52"/>
      <c r="ADU20" s="50">
        <f t="shared" si="434"/>
        <v>0</v>
      </c>
      <c r="ADV20" s="52"/>
      <c r="ADW20" s="52"/>
      <c r="ADX20" s="66">
        <f t="shared" si="435"/>
        <v>0</v>
      </c>
      <c r="ADY20" s="48">
        <f t="shared" si="436"/>
        <v>0</v>
      </c>
      <c r="ADZ20" s="49">
        <f t="shared" si="437"/>
        <v>0</v>
      </c>
      <c r="AEA20" s="50">
        <f t="shared" si="438"/>
        <v>0</v>
      </c>
      <c r="AEB20" s="51">
        <v>0</v>
      </c>
      <c r="AEC20" s="52"/>
      <c r="AED20" s="50">
        <f t="shared" si="439"/>
        <v>0</v>
      </c>
      <c r="AEE20" s="52"/>
      <c r="AEF20" s="52"/>
      <c r="AEG20" s="66">
        <f t="shared" si="440"/>
        <v>0</v>
      </c>
      <c r="AEH20" s="48">
        <f t="shared" si="441"/>
        <v>0</v>
      </c>
      <c r="AEI20" s="49">
        <f t="shared" si="442"/>
        <v>0</v>
      </c>
      <c r="AEJ20" s="50">
        <f t="shared" si="443"/>
        <v>0</v>
      </c>
      <c r="AEK20" s="51">
        <v>0</v>
      </c>
      <c r="AEL20" s="52"/>
      <c r="AEM20" s="50">
        <f t="shared" si="444"/>
        <v>0</v>
      </c>
      <c r="AEN20" s="52"/>
      <c r="AEO20" s="52"/>
      <c r="AEP20" s="66">
        <f t="shared" si="445"/>
        <v>0</v>
      </c>
      <c r="AEQ20" s="48">
        <f t="shared" si="446"/>
        <v>0</v>
      </c>
      <c r="AER20" s="49">
        <f t="shared" si="447"/>
        <v>0</v>
      </c>
      <c r="AES20" s="50">
        <f t="shared" si="448"/>
        <v>0</v>
      </c>
      <c r="AET20" s="51">
        <v>0</v>
      </c>
      <c r="AEU20" s="52"/>
      <c r="AEV20" s="50">
        <f t="shared" si="449"/>
        <v>0</v>
      </c>
      <c r="AEW20" s="52"/>
      <c r="AEX20" s="52"/>
      <c r="AEY20" s="66">
        <f t="shared" si="450"/>
        <v>0</v>
      </c>
      <c r="AEZ20" s="48">
        <f t="shared" si="451"/>
        <v>0</v>
      </c>
      <c r="AFA20" s="49">
        <f t="shared" si="452"/>
        <v>0</v>
      </c>
      <c r="AFB20" s="50">
        <f t="shared" si="453"/>
        <v>0</v>
      </c>
      <c r="AFC20" s="51">
        <v>0</v>
      </c>
      <c r="AFD20" s="52"/>
      <c r="AFE20" s="50">
        <f t="shared" si="454"/>
        <v>0</v>
      </c>
      <c r="AFF20" s="52"/>
      <c r="AFG20" s="52"/>
      <c r="AFH20" s="66">
        <f t="shared" si="455"/>
        <v>0</v>
      </c>
      <c r="AFI20" s="48">
        <f t="shared" si="456"/>
        <v>0</v>
      </c>
      <c r="AFJ20" s="49">
        <f t="shared" si="457"/>
        <v>0</v>
      </c>
      <c r="AFK20" s="50">
        <f t="shared" si="458"/>
        <v>0</v>
      </c>
      <c r="AFL20" s="51">
        <v>0</v>
      </c>
      <c r="AFM20" s="52"/>
      <c r="AFN20" s="50">
        <f t="shared" si="459"/>
        <v>0</v>
      </c>
      <c r="AFO20" s="52"/>
      <c r="AFP20" s="52"/>
      <c r="AFQ20" s="66">
        <f t="shared" si="460"/>
        <v>0</v>
      </c>
      <c r="AFR20" s="48">
        <f t="shared" si="461"/>
        <v>0</v>
      </c>
      <c r="AFS20" s="49">
        <f t="shared" si="462"/>
        <v>0</v>
      </c>
      <c r="AFT20" s="50">
        <f t="shared" si="463"/>
        <v>0</v>
      </c>
      <c r="AFU20" s="51">
        <v>0</v>
      </c>
      <c r="AFV20" s="52"/>
      <c r="AFW20" s="50">
        <f t="shared" si="464"/>
        <v>0</v>
      </c>
      <c r="AFX20" s="52"/>
      <c r="AFY20" s="52"/>
      <c r="AFZ20" s="66">
        <f t="shared" si="465"/>
        <v>0</v>
      </c>
      <c r="AGA20" s="48">
        <f t="shared" si="466"/>
        <v>0</v>
      </c>
      <c r="AGB20" s="49">
        <f t="shared" si="467"/>
        <v>0</v>
      </c>
      <c r="AGC20" s="50">
        <f t="shared" si="468"/>
        <v>0</v>
      </c>
      <c r="AGD20" s="51">
        <v>0</v>
      </c>
      <c r="AGE20" s="52"/>
      <c r="AGF20" s="50">
        <f t="shared" si="469"/>
        <v>0</v>
      </c>
      <c r="AGG20" s="52"/>
      <c r="AGH20" s="52"/>
      <c r="AGI20" s="66">
        <f t="shared" si="470"/>
        <v>0</v>
      </c>
      <c r="AGJ20" s="48">
        <f t="shared" si="471"/>
        <v>0</v>
      </c>
      <c r="AGK20" s="49">
        <f t="shared" si="472"/>
        <v>0</v>
      </c>
      <c r="AGL20" s="50">
        <f t="shared" si="473"/>
        <v>0</v>
      </c>
      <c r="AGM20" s="51">
        <v>0</v>
      </c>
      <c r="AGN20" s="52"/>
      <c r="AGO20" s="50">
        <f t="shared" si="474"/>
        <v>0</v>
      </c>
      <c r="AGP20" s="52"/>
      <c r="AGQ20" s="52"/>
      <c r="AGR20" s="66">
        <f t="shared" si="475"/>
        <v>0</v>
      </c>
      <c r="AGS20" s="48">
        <f t="shared" si="476"/>
        <v>0</v>
      </c>
      <c r="AGT20" s="49">
        <f t="shared" si="477"/>
        <v>0</v>
      </c>
      <c r="AGU20" s="50">
        <f t="shared" si="478"/>
        <v>0</v>
      </c>
      <c r="AGV20" s="51">
        <v>0</v>
      </c>
      <c r="AGW20" s="52"/>
      <c r="AGX20" s="50">
        <f t="shared" si="479"/>
        <v>0</v>
      </c>
      <c r="AGY20" s="52"/>
      <c r="AGZ20" s="52"/>
      <c r="AHA20" s="66">
        <f t="shared" si="480"/>
        <v>0</v>
      </c>
      <c r="AHB20" s="48">
        <f t="shared" si="481"/>
        <v>0</v>
      </c>
      <c r="AHC20" s="49">
        <f t="shared" si="482"/>
        <v>0</v>
      </c>
      <c r="AHD20" s="50">
        <f t="shared" si="483"/>
        <v>0</v>
      </c>
      <c r="AHE20" s="51">
        <v>0</v>
      </c>
      <c r="AHF20" s="52"/>
      <c r="AHG20" s="50">
        <f t="shared" si="484"/>
        <v>0</v>
      </c>
      <c r="AHH20" s="52"/>
      <c r="AHI20" s="52"/>
      <c r="AHJ20" s="66">
        <f t="shared" si="485"/>
        <v>0</v>
      </c>
      <c r="AHK20" s="48">
        <f t="shared" si="486"/>
        <v>0</v>
      </c>
      <c r="AHL20" s="49">
        <f t="shared" si="487"/>
        <v>0</v>
      </c>
      <c r="AHM20" s="50">
        <f t="shared" si="488"/>
        <v>0</v>
      </c>
      <c r="AHN20" s="51">
        <v>0</v>
      </c>
      <c r="AHO20" s="52"/>
      <c r="AHP20" s="50">
        <f t="shared" si="489"/>
        <v>0</v>
      </c>
      <c r="AHQ20" s="52"/>
      <c r="AHR20" s="52"/>
      <c r="AHS20" s="66">
        <f t="shared" si="490"/>
        <v>0</v>
      </c>
      <c r="AHT20" s="48">
        <f t="shared" si="491"/>
        <v>0</v>
      </c>
      <c r="AHU20" s="49">
        <f t="shared" si="492"/>
        <v>0</v>
      </c>
      <c r="AHV20" s="50">
        <f t="shared" si="493"/>
        <v>0</v>
      </c>
      <c r="AHW20" s="51">
        <v>0</v>
      </c>
      <c r="AHX20" s="52"/>
      <c r="AHY20" s="50">
        <f t="shared" si="494"/>
        <v>0</v>
      </c>
      <c r="AHZ20" s="52"/>
      <c r="AIA20" s="52"/>
      <c r="AIB20" s="66">
        <f t="shared" si="495"/>
        <v>0</v>
      </c>
      <c r="AIC20" s="48">
        <f t="shared" si="496"/>
        <v>0</v>
      </c>
      <c r="AID20" s="49">
        <f t="shared" si="497"/>
        <v>0</v>
      </c>
      <c r="AIE20" s="50">
        <f t="shared" si="498"/>
        <v>0</v>
      </c>
      <c r="AIF20" s="51">
        <v>0</v>
      </c>
      <c r="AIG20" s="52"/>
      <c r="AIH20" s="50">
        <f t="shared" si="499"/>
        <v>0</v>
      </c>
      <c r="AII20" s="52"/>
      <c r="AIJ20" s="52"/>
      <c r="AIK20" s="66">
        <f t="shared" si="500"/>
        <v>0</v>
      </c>
      <c r="AIL20" s="48">
        <f t="shared" si="501"/>
        <v>0</v>
      </c>
      <c r="AIM20" s="49">
        <f t="shared" si="502"/>
        <v>0</v>
      </c>
      <c r="AIN20" s="50">
        <f t="shared" si="503"/>
        <v>0</v>
      </c>
      <c r="AIO20" s="51">
        <v>0</v>
      </c>
      <c r="AIP20" s="52"/>
      <c r="AIQ20" s="50">
        <f t="shared" si="504"/>
        <v>0</v>
      </c>
      <c r="AIR20" s="52"/>
      <c r="AIS20" s="52"/>
      <c r="AIT20" s="66">
        <f t="shared" si="505"/>
        <v>0</v>
      </c>
      <c r="AIU20" s="48">
        <f t="shared" si="506"/>
        <v>0</v>
      </c>
      <c r="AIV20" s="49">
        <f t="shared" si="507"/>
        <v>0</v>
      </c>
      <c r="AIW20" s="50">
        <f t="shared" si="508"/>
        <v>0</v>
      </c>
      <c r="AIX20" s="51">
        <v>0</v>
      </c>
      <c r="AIY20" s="52">
        <v>0</v>
      </c>
      <c r="AIZ20" s="50">
        <f t="shared" si="509"/>
        <v>0</v>
      </c>
      <c r="AJA20" s="52"/>
      <c r="AJB20" s="52"/>
      <c r="AJC20" s="66">
        <f t="shared" si="510"/>
        <v>0</v>
      </c>
      <c r="AJD20" s="48">
        <f t="shared" si="511"/>
        <v>0</v>
      </c>
      <c r="AJE20" s="49">
        <f t="shared" si="512"/>
        <v>0</v>
      </c>
      <c r="AJF20" s="50">
        <f t="shared" si="513"/>
        <v>0</v>
      </c>
      <c r="AJG20" s="51">
        <v>0</v>
      </c>
      <c r="AJH20" s="52">
        <v>0</v>
      </c>
      <c r="AJI20" s="50">
        <f t="shared" si="514"/>
        <v>0</v>
      </c>
      <c r="AJJ20" s="52"/>
      <c r="AJK20" s="52"/>
      <c r="AJL20" s="66">
        <f t="shared" si="515"/>
        <v>0</v>
      </c>
      <c r="AJM20" s="48">
        <f t="shared" si="516"/>
        <v>0</v>
      </c>
      <c r="AJN20" s="49">
        <f t="shared" si="517"/>
        <v>0</v>
      </c>
      <c r="AJO20" s="50">
        <f t="shared" si="518"/>
        <v>0</v>
      </c>
      <c r="AJP20" s="51">
        <v>0</v>
      </c>
      <c r="AJQ20" s="52">
        <v>0</v>
      </c>
      <c r="AJR20" s="50">
        <f t="shared" si="519"/>
        <v>0</v>
      </c>
      <c r="AJS20" s="52"/>
      <c r="AJT20" s="52"/>
      <c r="AJU20" s="66">
        <f t="shared" si="520"/>
        <v>0</v>
      </c>
      <c r="AJV20" s="48">
        <f t="shared" si="521"/>
        <v>0</v>
      </c>
      <c r="AJW20" s="49">
        <f t="shared" si="522"/>
        <v>0</v>
      </c>
      <c r="AJX20" s="50">
        <f t="shared" si="523"/>
        <v>0</v>
      </c>
      <c r="AJY20" s="51">
        <v>0</v>
      </c>
      <c r="AJZ20" s="52">
        <v>0</v>
      </c>
      <c r="AKA20" s="50">
        <f t="shared" si="524"/>
        <v>0</v>
      </c>
      <c r="AKB20" s="52"/>
      <c r="AKC20" s="52"/>
      <c r="AKD20" s="66">
        <f t="shared" si="525"/>
        <v>0</v>
      </c>
      <c r="AKE20" s="48">
        <f t="shared" si="526"/>
        <v>0</v>
      </c>
      <c r="AKF20" s="49">
        <f t="shared" si="527"/>
        <v>0</v>
      </c>
      <c r="AKG20" s="50">
        <f t="shared" si="528"/>
        <v>0</v>
      </c>
      <c r="AKH20" s="51">
        <v>0</v>
      </c>
      <c r="AKI20" s="52">
        <v>0</v>
      </c>
      <c r="AKJ20" s="50">
        <f t="shared" si="529"/>
        <v>0</v>
      </c>
      <c r="AKK20" s="52">
        <v>0</v>
      </c>
      <c r="AKL20" s="52">
        <v>0</v>
      </c>
      <c r="AKM20" s="66">
        <f t="shared" si="530"/>
        <v>0</v>
      </c>
      <c r="AKN20" s="48">
        <f t="shared" si="531"/>
        <v>0</v>
      </c>
      <c r="AKO20" s="49">
        <f t="shared" si="532"/>
        <v>0</v>
      </c>
      <c r="AKP20" s="50">
        <f t="shared" si="533"/>
        <v>0</v>
      </c>
      <c r="AKQ20" s="51">
        <v>0</v>
      </c>
      <c r="AKR20" s="52">
        <v>0</v>
      </c>
      <c r="AKS20" s="50">
        <f t="shared" si="534"/>
        <v>0</v>
      </c>
      <c r="AKT20" s="52">
        <v>0</v>
      </c>
      <c r="AKU20" s="52">
        <v>0</v>
      </c>
      <c r="AKV20" s="66">
        <f t="shared" si="535"/>
        <v>0</v>
      </c>
      <c r="AKW20" s="48">
        <f t="shared" si="536"/>
        <v>0</v>
      </c>
      <c r="AKX20" s="49">
        <f t="shared" si="537"/>
        <v>0</v>
      </c>
      <c r="AKY20" s="50">
        <f t="shared" si="538"/>
        <v>0</v>
      </c>
      <c r="AKZ20" s="51">
        <v>0</v>
      </c>
      <c r="ALA20" s="52">
        <v>0</v>
      </c>
      <c r="ALB20" s="50">
        <f t="shared" si="539"/>
        <v>0</v>
      </c>
      <c r="ALC20" s="52">
        <v>0</v>
      </c>
      <c r="ALD20" s="52">
        <v>0</v>
      </c>
      <c r="ALE20" s="66">
        <f t="shared" si="540"/>
        <v>0</v>
      </c>
      <c r="ALF20" s="48">
        <f t="shared" si="541"/>
        <v>0</v>
      </c>
      <c r="ALG20" s="49">
        <f t="shared" si="542"/>
        <v>0</v>
      </c>
      <c r="ALH20" s="50">
        <f t="shared" si="543"/>
        <v>0</v>
      </c>
      <c r="ALI20" s="51">
        <v>0</v>
      </c>
      <c r="ALJ20" s="52">
        <v>0</v>
      </c>
      <c r="ALK20" s="50">
        <f t="shared" si="544"/>
        <v>0</v>
      </c>
      <c r="ALL20" s="52"/>
      <c r="ALM20" s="52"/>
      <c r="ALN20" s="66">
        <f t="shared" si="545"/>
        <v>0</v>
      </c>
      <c r="ALO20" s="48">
        <f t="shared" si="546"/>
        <v>0</v>
      </c>
      <c r="ALP20" s="49">
        <f t="shared" si="547"/>
        <v>0</v>
      </c>
      <c r="ALQ20" s="50">
        <f t="shared" si="548"/>
        <v>0</v>
      </c>
      <c r="ALR20" s="51">
        <v>0</v>
      </c>
      <c r="ALS20" s="52">
        <v>0</v>
      </c>
      <c r="ALT20" s="50">
        <f t="shared" si="549"/>
        <v>0</v>
      </c>
      <c r="ALU20" s="52">
        <v>0</v>
      </c>
      <c r="ALV20" s="52">
        <v>0</v>
      </c>
      <c r="ALW20" s="66">
        <f t="shared" si="550"/>
        <v>0</v>
      </c>
      <c r="ALX20" s="48">
        <f t="shared" si="551"/>
        <v>0</v>
      </c>
      <c r="ALY20" s="49">
        <f t="shared" si="552"/>
        <v>0</v>
      </c>
      <c r="ALZ20" s="50">
        <f t="shared" si="553"/>
        <v>0</v>
      </c>
      <c r="AMA20" s="51">
        <v>0</v>
      </c>
      <c r="AMB20" s="52">
        <v>0</v>
      </c>
      <c r="AMC20" s="50">
        <f t="shared" si="554"/>
        <v>0</v>
      </c>
      <c r="AMD20" s="52">
        <v>0</v>
      </c>
      <c r="AME20" s="52">
        <v>0</v>
      </c>
      <c r="AMF20" s="66">
        <f t="shared" si="555"/>
        <v>0</v>
      </c>
      <c r="AMG20" s="48">
        <f t="shared" si="556"/>
        <v>0</v>
      </c>
      <c r="AMH20" s="49">
        <f t="shared" si="557"/>
        <v>0</v>
      </c>
      <c r="AMI20" s="50">
        <f t="shared" si="558"/>
        <v>0</v>
      </c>
      <c r="AMJ20" s="51">
        <v>0</v>
      </c>
      <c r="AMK20" s="52">
        <v>0</v>
      </c>
      <c r="AML20" s="50">
        <f t="shared" si="559"/>
        <v>0</v>
      </c>
      <c r="AMM20" s="52">
        <v>0</v>
      </c>
      <c r="AMN20" s="52">
        <v>0</v>
      </c>
      <c r="AMO20" s="66">
        <f t="shared" si="560"/>
        <v>0</v>
      </c>
      <c r="AMP20" s="48">
        <f t="shared" si="561"/>
        <v>0</v>
      </c>
      <c r="AMQ20" s="49">
        <f t="shared" si="562"/>
        <v>0</v>
      </c>
      <c r="AMR20" s="50">
        <f t="shared" si="563"/>
        <v>0</v>
      </c>
      <c r="AMS20" s="51">
        <v>0</v>
      </c>
      <c r="AMT20" s="52">
        <v>0</v>
      </c>
      <c r="AMU20" s="50">
        <f t="shared" si="564"/>
        <v>0</v>
      </c>
      <c r="AMV20" s="52">
        <v>0</v>
      </c>
      <c r="AMW20" s="52"/>
      <c r="AMX20" s="66">
        <f t="shared" si="565"/>
        <v>0</v>
      </c>
      <c r="AMY20" s="48">
        <f t="shared" si="566"/>
        <v>0</v>
      </c>
      <c r="AMZ20" s="49">
        <f t="shared" si="567"/>
        <v>0</v>
      </c>
      <c r="ANA20" s="50">
        <f t="shared" si="568"/>
        <v>0</v>
      </c>
      <c r="ANB20" s="51">
        <v>0</v>
      </c>
      <c r="ANC20" s="52">
        <v>0</v>
      </c>
      <c r="AND20" s="50">
        <f t="shared" si="569"/>
        <v>0</v>
      </c>
      <c r="ANE20" s="52">
        <v>0</v>
      </c>
      <c r="ANF20" s="52">
        <v>0</v>
      </c>
      <c r="ANG20" s="66">
        <f t="shared" si="570"/>
        <v>0</v>
      </c>
      <c r="ANH20" s="48">
        <f t="shared" si="571"/>
        <v>0</v>
      </c>
      <c r="ANI20" s="49">
        <f t="shared" si="572"/>
        <v>0</v>
      </c>
      <c r="ANJ20" s="50">
        <f t="shared" si="573"/>
        <v>0</v>
      </c>
      <c r="ANK20" s="51">
        <v>0</v>
      </c>
      <c r="ANL20" s="52">
        <v>0</v>
      </c>
      <c r="ANM20" s="50">
        <f t="shared" si="574"/>
        <v>0</v>
      </c>
      <c r="ANN20" s="52">
        <v>0</v>
      </c>
      <c r="ANO20" s="52">
        <v>0</v>
      </c>
      <c r="ANP20" s="66">
        <f t="shared" si="575"/>
        <v>0</v>
      </c>
      <c r="ANQ20" s="48">
        <f t="shared" si="576"/>
        <v>0</v>
      </c>
      <c r="ANR20" s="49">
        <f t="shared" si="577"/>
        <v>0</v>
      </c>
      <c r="ANS20" s="50">
        <f t="shared" si="578"/>
        <v>0</v>
      </c>
      <c r="ANT20" s="51">
        <v>0</v>
      </c>
      <c r="ANU20" s="52">
        <v>0</v>
      </c>
      <c r="ANV20" s="50">
        <f t="shared" si="579"/>
        <v>0</v>
      </c>
      <c r="ANW20" s="52">
        <v>0</v>
      </c>
      <c r="ANX20" s="52">
        <v>0</v>
      </c>
      <c r="ANY20" s="66">
        <f t="shared" si="580"/>
        <v>0</v>
      </c>
      <c r="ANZ20" s="48">
        <f t="shared" si="581"/>
        <v>11</v>
      </c>
      <c r="AOA20" s="49">
        <f t="shared" si="582"/>
        <v>11</v>
      </c>
      <c r="AOB20" s="50">
        <f t="shared" si="583"/>
        <v>1</v>
      </c>
      <c r="AOC20" s="51">
        <v>9</v>
      </c>
      <c r="AOD20" s="52">
        <v>9</v>
      </c>
      <c r="AOE20" s="50">
        <f t="shared" si="584"/>
        <v>1</v>
      </c>
      <c r="AOF20" s="52">
        <v>2</v>
      </c>
      <c r="AOG20" s="52">
        <v>2</v>
      </c>
      <c r="AOH20" s="66">
        <f t="shared" si="585"/>
        <v>1</v>
      </c>
      <c r="AOI20" s="48">
        <f t="shared" si="586"/>
        <v>11</v>
      </c>
      <c r="AOJ20" s="49">
        <f t="shared" si="587"/>
        <v>10</v>
      </c>
      <c r="AOK20" s="50">
        <f t="shared" si="588"/>
        <v>0.90909090909090906</v>
      </c>
      <c r="AOL20" s="51">
        <v>9</v>
      </c>
      <c r="AOM20" s="52">
        <v>8</v>
      </c>
      <c r="AON20" s="50">
        <f t="shared" si="589"/>
        <v>0.88888888888888884</v>
      </c>
      <c r="AOO20" s="52">
        <v>2</v>
      </c>
      <c r="AOP20" s="52">
        <v>2</v>
      </c>
      <c r="AOQ20" s="66">
        <f t="shared" si="590"/>
        <v>1</v>
      </c>
      <c r="AOR20" s="48">
        <f t="shared" si="591"/>
        <v>12</v>
      </c>
      <c r="AOS20" s="49">
        <f t="shared" si="592"/>
        <v>12</v>
      </c>
      <c r="AOT20" s="50">
        <f t="shared" si="593"/>
        <v>1</v>
      </c>
      <c r="AOU20" s="51">
        <v>9</v>
      </c>
      <c r="AOV20" s="52">
        <v>9</v>
      </c>
      <c r="AOW20" s="50">
        <f t="shared" si="594"/>
        <v>1</v>
      </c>
      <c r="AOX20" s="52">
        <v>3</v>
      </c>
      <c r="AOY20" s="52">
        <v>3</v>
      </c>
      <c r="AOZ20" s="66">
        <f t="shared" si="595"/>
        <v>1</v>
      </c>
      <c r="APA20" s="48">
        <f t="shared" si="596"/>
        <v>13</v>
      </c>
      <c r="APB20" s="49">
        <f t="shared" si="597"/>
        <v>12</v>
      </c>
      <c r="APC20" s="50">
        <f t="shared" si="598"/>
        <v>0.92307692307692313</v>
      </c>
      <c r="APD20" s="51">
        <v>10</v>
      </c>
      <c r="APE20" s="52">
        <v>9</v>
      </c>
      <c r="APF20" s="50">
        <f t="shared" si="599"/>
        <v>0.9</v>
      </c>
      <c r="APG20" s="52">
        <v>3</v>
      </c>
      <c r="APH20" s="52">
        <v>3</v>
      </c>
      <c r="API20" s="66">
        <f t="shared" si="600"/>
        <v>1</v>
      </c>
      <c r="APJ20" s="48">
        <f t="shared" si="601"/>
        <v>13</v>
      </c>
      <c r="APK20" s="49">
        <f t="shared" si="602"/>
        <v>11</v>
      </c>
      <c r="APL20" s="50">
        <f t="shared" si="603"/>
        <v>0.84615384615384615</v>
      </c>
      <c r="APM20" s="51">
        <v>10</v>
      </c>
      <c r="APN20" s="52">
        <v>8</v>
      </c>
      <c r="APO20" s="50">
        <f t="shared" si="604"/>
        <v>0.8</v>
      </c>
      <c r="APP20" s="52">
        <v>3</v>
      </c>
      <c r="APQ20" s="52">
        <v>3</v>
      </c>
      <c r="APR20" s="66">
        <f t="shared" si="605"/>
        <v>1</v>
      </c>
      <c r="APS20" s="48">
        <f t="shared" si="606"/>
        <v>13</v>
      </c>
      <c r="APT20" s="49">
        <f t="shared" si="607"/>
        <v>12</v>
      </c>
      <c r="APU20" s="50">
        <f t="shared" si="608"/>
        <v>0.92307692307692313</v>
      </c>
      <c r="APV20" s="51">
        <v>10</v>
      </c>
      <c r="APW20" s="52">
        <v>9</v>
      </c>
      <c r="APX20" s="50">
        <f t="shared" si="609"/>
        <v>0.9</v>
      </c>
      <c r="APY20" s="52">
        <v>3</v>
      </c>
      <c r="APZ20" s="52">
        <v>3</v>
      </c>
      <c r="AQA20" s="66">
        <f t="shared" si="610"/>
        <v>1</v>
      </c>
      <c r="AQB20" s="48">
        <f t="shared" si="611"/>
        <v>14</v>
      </c>
      <c r="AQC20" s="49">
        <f t="shared" si="612"/>
        <v>13</v>
      </c>
      <c r="AQD20" s="50">
        <f t="shared" si="613"/>
        <v>0.9285714285714286</v>
      </c>
      <c r="AQE20" s="51">
        <v>10</v>
      </c>
      <c r="AQF20" s="52">
        <v>9</v>
      </c>
      <c r="AQG20" s="50">
        <f t="shared" si="614"/>
        <v>0.9</v>
      </c>
      <c r="AQH20" s="52">
        <v>4</v>
      </c>
      <c r="AQI20" s="52">
        <v>4</v>
      </c>
      <c r="AQJ20" s="66">
        <f t="shared" si="615"/>
        <v>1</v>
      </c>
      <c r="AQK20" s="48">
        <f t="shared" si="616"/>
        <v>19</v>
      </c>
      <c r="AQL20" s="49">
        <f t="shared" si="617"/>
        <v>16</v>
      </c>
      <c r="AQM20" s="50">
        <f t="shared" si="618"/>
        <v>0.84210526315789469</v>
      </c>
      <c r="AQN20" s="21">
        <v>9</v>
      </c>
      <c r="AQO20" s="17">
        <v>6</v>
      </c>
      <c r="AQP20" s="50">
        <f t="shared" si="619"/>
        <v>0.66666666666666663</v>
      </c>
      <c r="AQQ20" s="21">
        <v>10</v>
      </c>
      <c r="AQR20" s="17">
        <v>10</v>
      </c>
      <c r="AQS20" s="112">
        <f t="shared" si="620"/>
        <v>1</v>
      </c>
      <c r="AQT20" s="19">
        <f t="shared" si="621"/>
        <v>18</v>
      </c>
      <c r="AQU20" s="23">
        <f t="shared" si="622"/>
        <v>15</v>
      </c>
      <c r="AQV20" s="27">
        <f t="shared" si="623"/>
        <v>0.83333333333333337</v>
      </c>
      <c r="AQW20" s="21">
        <v>10</v>
      </c>
      <c r="AQX20" s="17">
        <v>8</v>
      </c>
      <c r="AQY20" s="27">
        <f t="shared" si="624"/>
        <v>0.8</v>
      </c>
      <c r="AQZ20" s="21">
        <v>8</v>
      </c>
      <c r="ARA20" s="17">
        <v>7</v>
      </c>
      <c r="ARB20" s="112">
        <f t="shared" si="625"/>
        <v>0.875</v>
      </c>
      <c r="ARC20" s="19">
        <f t="shared" si="626"/>
        <v>19</v>
      </c>
      <c r="ARD20" s="23">
        <f t="shared" si="627"/>
        <v>8</v>
      </c>
      <c r="ARE20" s="27">
        <f t="shared" si="628"/>
        <v>0.42105263157894735</v>
      </c>
      <c r="ARF20" s="21">
        <v>11</v>
      </c>
      <c r="ARG20" s="17">
        <v>8</v>
      </c>
      <c r="ARH20" s="27">
        <f t="shared" si="629"/>
        <v>0.72727272727272729</v>
      </c>
      <c r="ARI20" s="21">
        <v>8</v>
      </c>
      <c r="ARJ20" s="52"/>
      <c r="ARK20" s="66">
        <f t="shared" si="630"/>
        <v>0</v>
      </c>
      <c r="ARL20" s="10">
        <v>0</v>
      </c>
      <c r="ARM20" s="10">
        <v>5</v>
      </c>
      <c r="ARN20" s="10">
        <f t="shared" si="631"/>
        <v>13</v>
      </c>
      <c r="ARO20" s="10">
        <f t="shared" si="632"/>
        <v>12</v>
      </c>
    </row>
    <row r="21" spans="2:1159" ht="29.25" hidden="1" customHeight="1">
      <c r="B21" s="55">
        <v>11</v>
      </c>
      <c r="C21" s="47" t="s">
        <v>113</v>
      </c>
      <c r="D21" s="48"/>
      <c r="E21" s="49"/>
      <c r="F21" s="50"/>
      <c r="G21" s="51"/>
      <c r="H21" s="52"/>
      <c r="I21" s="50"/>
      <c r="J21" s="51"/>
      <c r="K21" s="52"/>
      <c r="L21" s="53"/>
      <c r="M21" s="48"/>
      <c r="N21" s="49"/>
      <c r="O21" s="50"/>
      <c r="P21" s="51"/>
      <c r="Q21" s="52"/>
      <c r="R21" s="50"/>
      <c r="S21" s="51"/>
      <c r="T21" s="52"/>
      <c r="U21" s="53"/>
      <c r="V21" s="48"/>
      <c r="W21" s="49"/>
      <c r="X21" s="50"/>
      <c r="Y21" s="51"/>
      <c r="Z21" s="52"/>
      <c r="AA21" s="50"/>
      <c r="AB21" s="51"/>
      <c r="AC21" s="52"/>
      <c r="AD21" s="53"/>
      <c r="AE21" s="48"/>
      <c r="AF21" s="49"/>
      <c r="AG21" s="50"/>
      <c r="AH21" s="51"/>
      <c r="AI21" s="52"/>
      <c r="AJ21" s="50"/>
      <c r="AK21" s="51"/>
      <c r="AL21" s="52"/>
      <c r="AM21" s="53"/>
      <c r="AN21" s="48"/>
      <c r="AO21" s="49"/>
      <c r="AP21" s="50"/>
      <c r="AQ21" s="51"/>
      <c r="AR21" s="52"/>
      <c r="AS21" s="50"/>
      <c r="AT21" s="51"/>
      <c r="AU21" s="52"/>
      <c r="AV21" s="53"/>
      <c r="AW21" s="48"/>
      <c r="AX21" s="49"/>
      <c r="AY21" s="50"/>
      <c r="AZ21" s="51"/>
      <c r="BA21" s="52"/>
      <c r="BB21" s="50"/>
      <c r="BC21" s="51"/>
      <c r="BD21" s="52"/>
      <c r="BE21" s="53"/>
      <c r="BF21" s="48"/>
      <c r="BG21" s="49"/>
      <c r="BH21" s="50"/>
      <c r="BI21" s="51"/>
      <c r="BJ21" s="52"/>
      <c r="BK21" s="50"/>
      <c r="BL21" s="51"/>
      <c r="BM21" s="52"/>
      <c r="BN21" s="53"/>
      <c r="BO21" s="48"/>
      <c r="BP21" s="49"/>
      <c r="BQ21" s="50"/>
      <c r="BR21" s="51"/>
      <c r="BS21" s="52"/>
      <c r="BT21" s="50"/>
      <c r="BU21" s="51"/>
      <c r="BV21" s="52"/>
      <c r="BW21" s="53"/>
      <c r="BX21" s="48"/>
      <c r="BY21" s="49"/>
      <c r="BZ21" s="50"/>
      <c r="CA21" s="51"/>
      <c r="CB21" s="52"/>
      <c r="CC21" s="50"/>
      <c r="CD21" s="51"/>
      <c r="CE21" s="52"/>
      <c r="CF21" s="53"/>
      <c r="CG21" s="48"/>
      <c r="CH21" s="49"/>
      <c r="CI21" s="50"/>
      <c r="CJ21" s="51"/>
      <c r="CK21" s="52"/>
      <c r="CL21" s="50"/>
      <c r="CM21" s="51"/>
      <c r="CN21" s="52"/>
      <c r="CO21" s="53"/>
      <c r="CP21" s="48"/>
      <c r="CQ21" s="49"/>
      <c r="CR21" s="50"/>
      <c r="CS21" s="51"/>
      <c r="CT21" s="52"/>
      <c r="CU21" s="50"/>
      <c r="CV21" s="51"/>
      <c r="CW21" s="52"/>
      <c r="CX21" s="53"/>
      <c r="CY21" s="48"/>
      <c r="CZ21" s="49"/>
      <c r="DA21" s="50"/>
      <c r="DB21" s="51"/>
      <c r="DC21" s="52"/>
      <c r="DD21" s="50"/>
      <c r="DE21" s="51"/>
      <c r="DF21" s="52"/>
      <c r="DG21" s="53"/>
      <c r="DH21" s="48"/>
      <c r="DI21" s="49"/>
      <c r="DJ21" s="50"/>
      <c r="DK21" s="51"/>
      <c r="DL21" s="52"/>
      <c r="DM21" s="50"/>
      <c r="DN21" s="51"/>
      <c r="DO21" s="52"/>
      <c r="DP21" s="53"/>
      <c r="DQ21" s="48"/>
      <c r="DR21" s="49"/>
      <c r="DS21" s="50"/>
      <c r="DT21" s="51"/>
      <c r="DU21" s="52"/>
      <c r="DV21" s="50"/>
      <c r="DW21" s="51"/>
      <c r="DX21" s="52"/>
      <c r="DY21" s="53"/>
      <c r="DZ21" s="48"/>
      <c r="EA21" s="49"/>
      <c r="EB21" s="50"/>
      <c r="EC21" s="51"/>
      <c r="ED21" s="52"/>
      <c r="EE21" s="50"/>
      <c r="EF21" s="51"/>
      <c r="EG21" s="52"/>
      <c r="EH21" s="53"/>
      <c r="EI21" s="48"/>
      <c r="EJ21" s="49"/>
      <c r="EK21" s="50"/>
      <c r="EL21" s="51"/>
      <c r="EM21" s="52"/>
      <c r="EN21" s="50"/>
      <c r="EO21" s="51"/>
      <c r="EP21" s="52"/>
      <c r="EQ21" s="53"/>
      <c r="ER21" s="48"/>
      <c r="ES21" s="49"/>
      <c r="ET21" s="50"/>
      <c r="EU21" s="51"/>
      <c r="EV21" s="52"/>
      <c r="EW21" s="50"/>
      <c r="EX21" s="51"/>
      <c r="EY21" s="52"/>
      <c r="EZ21" s="53"/>
      <c r="FA21" s="48"/>
      <c r="FB21" s="49"/>
      <c r="FC21" s="50"/>
      <c r="FD21" s="51"/>
      <c r="FE21" s="52"/>
      <c r="FF21" s="50"/>
      <c r="FG21" s="51"/>
      <c r="FH21" s="52"/>
      <c r="FI21" s="53"/>
      <c r="FJ21" s="48"/>
      <c r="FK21" s="49"/>
      <c r="FL21" s="50"/>
      <c r="FM21" s="51"/>
      <c r="FN21" s="52"/>
      <c r="FO21" s="50"/>
      <c r="FP21" s="51"/>
      <c r="FQ21" s="52"/>
      <c r="FR21" s="53"/>
      <c r="FS21" s="48"/>
      <c r="FT21" s="49"/>
      <c r="FU21" s="50"/>
      <c r="FV21" s="51"/>
      <c r="FW21" s="52"/>
      <c r="FX21" s="50"/>
      <c r="FY21" s="51"/>
      <c r="FZ21" s="52"/>
      <c r="GA21" s="53"/>
      <c r="GB21" s="48"/>
      <c r="GC21" s="49"/>
      <c r="GD21" s="50"/>
      <c r="GE21" s="51"/>
      <c r="GF21" s="52"/>
      <c r="GG21" s="50"/>
      <c r="GH21" s="51"/>
      <c r="GI21" s="52"/>
      <c r="GJ21" s="53"/>
      <c r="GK21" s="48"/>
      <c r="GL21" s="49"/>
      <c r="GM21" s="50"/>
      <c r="GN21" s="51"/>
      <c r="GO21" s="52"/>
      <c r="GP21" s="50"/>
      <c r="GQ21" s="51"/>
      <c r="GR21" s="52"/>
      <c r="GS21" s="53"/>
      <c r="GT21" s="48"/>
      <c r="GU21" s="49"/>
      <c r="GV21" s="50"/>
      <c r="GW21" s="51"/>
      <c r="GX21" s="52"/>
      <c r="GY21" s="50"/>
      <c r="GZ21" s="51"/>
      <c r="HA21" s="52"/>
      <c r="HB21" s="53"/>
      <c r="HC21" s="48"/>
      <c r="HD21" s="49"/>
      <c r="HE21" s="50"/>
      <c r="HF21" s="51"/>
      <c r="HG21" s="52"/>
      <c r="HH21" s="50"/>
      <c r="HI21" s="51"/>
      <c r="HJ21" s="52"/>
      <c r="HK21" s="53"/>
      <c r="HL21" s="48"/>
      <c r="HM21" s="49"/>
      <c r="HN21" s="50"/>
      <c r="HO21" s="51"/>
      <c r="HP21" s="52"/>
      <c r="HQ21" s="50"/>
      <c r="HR21" s="51"/>
      <c r="HS21" s="52"/>
      <c r="HT21" s="53"/>
      <c r="HU21" s="48"/>
      <c r="HV21" s="49"/>
      <c r="HW21" s="50"/>
      <c r="HX21" s="51"/>
      <c r="HY21" s="52"/>
      <c r="HZ21" s="50"/>
      <c r="IA21" s="51"/>
      <c r="IB21" s="52"/>
      <c r="IC21" s="53"/>
      <c r="ID21" s="48"/>
      <c r="IE21" s="49"/>
      <c r="IF21" s="50"/>
      <c r="IG21" s="51"/>
      <c r="IH21" s="52"/>
      <c r="II21" s="50"/>
      <c r="IJ21" s="51"/>
      <c r="IK21" s="52"/>
      <c r="IL21" s="53"/>
      <c r="IM21" s="48"/>
      <c r="IN21" s="49"/>
      <c r="IO21" s="50"/>
      <c r="IP21" s="51"/>
      <c r="IQ21" s="52"/>
      <c r="IR21" s="50"/>
      <c r="IS21" s="51"/>
      <c r="IT21" s="52"/>
      <c r="IU21" s="53"/>
      <c r="IV21" s="48"/>
      <c r="IW21" s="49"/>
      <c r="IX21" s="50"/>
      <c r="IY21" s="51"/>
      <c r="IZ21" s="52"/>
      <c r="JA21" s="50"/>
      <c r="JB21" s="51"/>
      <c r="JC21" s="52"/>
      <c r="JD21" s="53"/>
      <c r="JE21" s="48"/>
      <c r="JF21" s="49"/>
      <c r="JG21" s="50"/>
      <c r="JH21" s="51"/>
      <c r="JI21" s="52"/>
      <c r="JJ21" s="50"/>
      <c r="JK21" s="51"/>
      <c r="JL21" s="52"/>
      <c r="JM21" s="53"/>
      <c r="JN21" s="48"/>
      <c r="JO21" s="49"/>
      <c r="JP21" s="50"/>
      <c r="JQ21" s="51"/>
      <c r="JR21" s="52"/>
      <c r="JS21" s="50"/>
      <c r="JT21" s="51"/>
      <c r="JU21" s="52"/>
      <c r="JV21" s="53"/>
      <c r="JW21" s="48"/>
      <c r="JX21" s="49"/>
      <c r="JY21" s="50"/>
      <c r="JZ21" s="51"/>
      <c r="KA21" s="52"/>
      <c r="KB21" s="50"/>
      <c r="KC21" s="51"/>
      <c r="KD21" s="52"/>
      <c r="KE21" s="53"/>
      <c r="KF21" s="48"/>
      <c r="KG21" s="49"/>
      <c r="KH21" s="50"/>
      <c r="KI21" s="51"/>
      <c r="KJ21" s="52"/>
      <c r="KK21" s="50"/>
      <c r="KL21" s="51"/>
      <c r="KM21" s="52"/>
      <c r="KN21" s="53"/>
      <c r="KO21" s="48"/>
      <c r="KP21" s="49"/>
      <c r="KQ21" s="50"/>
      <c r="KR21" s="51"/>
      <c r="KS21" s="52"/>
      <c r="KT21" s="50"/>
      <c r="KU21" s="51"/>
      <c r="KV21" s="52"/>
      <c r="KW21" s="53"/>
      <c r="KX21" s="48"/>
      <c r="KY21" s="49"/>
      <c r="KZ21" s="50"/>
      <c r="LA21" s="51"/>
      <c r="LB21" s="52"/>
      <c r="LC21" s="50"/>
      <c r="LD21" s="51"/>
      <c r="LE21" s="52"/>
      <c r="LF21" s="53"/>
      <c r="LG21" s="48"/>
      <c r="LH21" s="49"/>
      <c r="LI21" s="50"/>
      <c r="LJ21" s="51"/>
      <c r="LK21" s="52"/>
      <c r="LL21" s="50"/>
      <c r="LM21" s="51"/>
      <c r="LN21" s="52"/>
      <c r="LO21" s="53"/>
      <c r="LP21" s="48"/>
      <c r="LQ21" s="49"/>
      <c r="LR21" s="50"/>
      <c r="LS21" s="51"/>
      <c r="LT21" s="52"/>
      <c r="LU21" s="50"/>
      <c r="LV21" s="51"/>
      <c r="LW21" s="52"/>
      <c r="LX21" s="53"/>
      <c r="LY21" s="48"/>
      <c r="LZ21" s="49"/>
      <c r="MA21" s="50"/>
      <c r="MB21" s="51"/>
      <c r="MC21" s="52"/>
      <c r="MD21" s="50"/>
      <c r="ME21" s="51"/>
      <c r="MF21" s="52"/>
      <c r="MG21" s="53"/>
      <c r="MH21" s="48"/>
      <c r="MI21" s="49"/>
      <c r="MJ21" s="50"/>
      <c r="MK21" s="51"/>
      <c r="ML21" s="52"/>
      <c r="MM21" s="50"/>
      <c r="MN21" s="51"/>
      <c r="MO21" s="52"/>
      <c r="MP21" s="53"/>
      <c r="MQ21" s="48"/>
      <c r="MR21" s="49"/>
      <c r="MS21" s="50"/>
      <c r="MT21" s="51"/>
      <c r="MU21" s="52"/>
      <c r="MV21" s="50"/>
      <c r="MW21" s="51"/>
      <c r="MX21" s="52"/>
      <c r="MY21" s="53"/>
      <c r="MZ21" s="48"/>
      <c r="NA21" s="49"/>
      <c r="NB21" s="50"/>
      <c r="NC21" s="51"/>
      <c r="ND21" s="52"/>
      <c r="NE21" s="50"/>
      <c r="NF21" s="51"/>
      <c r="NG21" s="52"/>
      <c r="NH21" s="53"/>
      <c r="NI21" s="48"/>
      <c r="NJ21" s="49"/>
      <c r="NK21" s="50"/>
      <c r="NL21" s="51"/>
      <c r="NM21" s="52"/>
      <c r="NN21" s="50"/>
      <c r="NO21" s="51"/>
      <c r="NP21" s="52"/>
      <c r="NQ21" s="53"/>
      <c r="NR21" s="48"/>
      <c r="NS21" s="49"/>
      <c r="NT21" s="50"/>
      <c r="NU21" s="51"/>
      <c r="NV21" s="52"/>
      <c r="NW21" s="50"/>
      <c r="NX21" s="51"/>
      <c r="NY21" s="52"/>
      <c r="NZ21" s="53"/>
      <c r="OA21" s="48"/>
      <c r="OB21" s="49"/>
      <c r="OC21" s="50"/>
      <c r="OD21" s="51"/>
      <c r="OE21" s="52"/>
      <c r="OF21" s="50"/>
      <c r="OG21" s="51"/>
      <c r="OH21" s="52"/>
      <c r="OI21" s="53"/>
      <c r="OJ21" s="48"/>
      <c r="OK21" s="49"/>
      <c r="OL21" s="50"/>
      <c r="OM21" s="51"/>
      <c r="ON21" s="52"/>
      <c r="OO21" s="50"/>
      <c r="OP21" s="51"/>
      <c r="OQ21" s="52"/>
      <c r="OR21" s="53"/>
      <c r="OS21" s="48"/>
      <c r="OT21" s="49"/>
      <c r="OU21" s="50"/>
      <c r="OV21" s="51"/>
      <c r="OW21" s="52"/>
      <c r="OX21" s="50"/>
      <c r="OY21" s="51"/>
      <c r="OZ21" s="52"/>
      <c r="PA21" s="53"/>
      <c r="PB21" s="48"/>
      <c r="PC21" s="49"/>
      <c r="PD21" s="50"/>
      <c r="PE21" s="51"/>
      <c r="PF21" s="52"/>
      <c r="PG21" s="50"/>
      <c r="PH21" s="51"/>
      <c r="PI21" s="52"/>
      <c r="PJ21" s="53"/>
      <c r="PK21" s="48"/>
      <c r="PL21" s="49"/>
      <c r="PM21" s="50"/>
      <c r="PN21" s="52"/>
      <c r="PO21" s="52"/>
      <c r="PP21" s="50"/>
      <c r="PQ21" s="52"/>
      <c r="PR21" s="52"/>
      <c r="PS21" s="66"/>
      <c r="PT21" s="48">
        <f t="shared" ref="PT21" si="907">+PW21+PZ21</f>
        <v>0</v>
      </c>
      <c r="PU21" s="49">
        <f t="shared" ref="PU21" si="908">+PX21+QA21</f>
        <v>0</v>
      </c>
      <c r="PV21" s="50">
        <f t="shared" ref="PV21" si="909">IFERROR(PU21/PT21,0)</f>
        <v>0</v>
      </c>
      <c r="PW21" s="52">
        <v>0</v>
      </c>
      <c r="PX21" s="52"/>
      <c r="PY21" s="50">
        <f t="shared" si="840"/>
        <v>0</v>
      </c>
      <c r="PZ21" s="52"/>
      <c r="QA21" s="52"/>
      <c r="QB21" s="66">
        <f t="shared" si="841"/>
        <v>0</v>
      </c>
      <c r="QC21" s="48">
        <f t="shared" si="842"/>
        <v>0</v>
      </c>
      <c r="QD21" s="49">
        <f t="shared" si="843"/>
        <v>0</v>
      </c>
      <c r="QE21" s="50">
        <f t="shared" si="844"/>
        <v>0</v>
      </c>
      <c r="QF21" s="52">
        <v>0</v>
      </c>
      <c r="QG21" s="52"/>
      <c r="QH21" s="50">
        <f t="shared" si="845"/>
        <v>0</v>
      </c>
      <c r="QI21" s="52"/>
      <c r="QJ21" s="52"/>
      <c r="QK21" s="66">
        <f t="shared" si="846"/>
        <v>0</v>
      </c>
      <c r="QL21" s="48">
        <f t="shared" si="847"/>
        <v>0</v>
      </c>
      <c r="QM21" s="49">
        <f t="shared" si="848"/>
        <v>0</v>
      </c>
      <c r="QN21" s="50">
        <f t="shared" si="849"/>
        <v>0</v>
      </c>
      <c r="QO21" s="52">
        <v>0</v>
      </c>
      <c r="QP21" s="52"/>
      <c r="QQ21" s="50">
        <f t="shared" si="850"/>
        <v>0</v>
      </c>
      <c r="QR21" s="52"/>
      <c r="QS21" s="52"/>
      <c r="QT21" s="66">
        <f t="shared" si="851"/>
        <v>0</v>
      </c>
      <c r="QU21" s="48">
        <f t="shared" si="852"/>
        <v>0</v>
      </c>
      <c r="QV21" s="49">
        <f t="shared" si="853"/>
        <v>0</v>
      </c>
      <c r="QW21" s="50">
        <f t="shared" si="854"/>
        <v>0</v>
      </c>
      <c r="QX21" s="52">
        <v>0</v>
      </c>
      <c r="QY21" s="52"/>
      <c r="QZ21" s="50">
        <f t="shared" si="855"/>
        <v>0</v>
      </c>
      <c r="RA21" s="52"/>
      <c r="RB21" s="52"/>
      <c r="RC21" s="66">
        <f t="shared" si="856"/>
        <v>0</v>
      </c>
      <c r="RD21" s="48">
        <f t="shared" si="857"/>
        <v>0</v>
      </c>
      <c r="RE21" s="49">
        <f t="shared" si="858"/>
        <v>0</v>
      </c>
      <c r="RF21" s="50">
        <f t="shared" si="859"/>
        <v>0</v>
      </c>
      <c r="RG21" s="52">
        <v>0</v>
      </c>
      <c r="RH21" s="52"/>
      <c r="RI21" s="50">
        <f t="shared" si="860"/>
        <v>0</v>
      </c>
      <c r="RJ21" s="52"/>
      <c r="RK21" s="52"/>
      <c r="RL21" s="66">
        <f t="shared" si="861"/>
        <v>0</v>
      </c>
      <c r="RM21" s="48">
        <f t="shared" si="862"/>
        <v>0</v>
      </c>
      <c r="RN21" s="49">
        <f t="shared" si="863"/>
        <v>0</v>
      </c>
      <c r="RO21" s="50">
        <f t="shared" si="864"/>
        <v>0</v>
      </c>
      <c r="RP21" s="52">
        <v>0</v>
      </c>
      <c r="RQ21" s="52"/>
      <c r="RR21" s="50">
        <f t="shared" si="865"/>
        <v>0</v>
      </c>
      <c r="RS21" s="52"/>
      <c r="RT21" s="52"/>
      <c r="RU21" s="66">
        <f t="shared" si="866"/>
        <v>0</v>
      </c>
      <c r="RV21" s="48">
        <f t="shared" si="867"/>
        <v>0</v>
      </c>
      <c r="RW21" s="49">
        <f t="shared" si="868"/>
        <v>0</v>
      </c>
      <c r="RX21" s="50">
        <f t="shared" si="869"/>
        <v>0</v>
      </c>
      <c r="RY21" s="52">
        <v>0</v>
      </c>
      <c r="RZ21" s="52"/>
      <c r="SA21" s="50">
        <f t="shared" si="870"/>
        <v>0</v>
      </c>
      <c r="SB21" s="52"/>
      <c r="SC21" s="52"/>
      <c r="SD21" s="66">
        <f t="shared" si="871"/>
        <v>0</v>
      </c>
      <c r="SE21" s="48">
        <f t="shared" si="872"/>
        <v>0</v>
      </c>
      <c r="SF21" s="49">
        <f t="shared" si="873"/>
        <v>0</v>
      </c>
      <c r="SG21" s="50">
        <f t="shared" si="874"/>
        <v>0</v>
      </c>
      <c r="SH21" s="52">
        <v>0</v>
      </c>
      <c r="SI21" s="52"/>
      <c r="SJ21" s="50">
        <f t="shared" si="875"/>
        <v>0</v>
      </c>
      <c r="SK21" s="52"/>
      <c r="SL21" s="52"/>
      <c r="SM21" s="66">
        <f t="shared" si="876"/>
        <v>0</v>
      </c>
      <c r="SN21" s="48">
        <f t="shared" si="877"/>
        <v>0</v>
      </c>
      <c r="SO21" s="49">
        <f t="shared" si="878"/>
        <v>0</v>
      </c>
      <c r="SP21" s="50">
        <f t="shared" si="879"/>
        <v>0</v>
      </c>
      <c r="SQ21" s="52">
        <v>0</v>
      </c>
      <c r="SR21" s="52"/>
      <c r="SS21" s="50">
        <f t="shared" si="880"/>
        <v>0</v>
      </c>
      <c r="ST21" s="52"/>
      <c r="SU21" s="52"/>
      <c r="SV21" s="66">
        <f t="shared" si="881"/>
        <v>0</v>
      </c>
      <c r="SW21" s="48">
        <f t="shared" si="882"/>
        <v>0</v>
      </c>
      <c r="SX21" s="49">
        <f t="shared" si="883"/>
        <v>0</v>
      </c>
      <c r="SY21" s="50">
        <f t="shared" si="884"/>
        <v>0</v>
      </c>
      <c r="SZ21" s="52">
        <v>0</v>
      </c>
      <c r="TA21" s="52"/>
      <c r="TB21" s="50">
        <f t="shared" si="885"/>
        <v>0</v>
      </c>
      <c r="TC21" s="52"/>
      <c r="TD21" s="52"/>
      <c r="TE21" s="66">
        <f t="shared" si="886"/>
        <v>0</v>
      </c>
      <c r="TF21" s="48">
        <f t="shared" si="887"/>
        <v>0</v>
      </c>
      <c r="TG21" s="49">
        <f t="shared" si="888"/>
        <v>0</v>
      </c>
      <c r="TH21" s="50">
        <f t="shared" si="889"/>
        <v>0</v>
      </c>
      <c r="TI21" s="52">
        <v>0</v>
      </c>
      <c r="TJ21" s="52"/>
      <c r="TK21" s="50">
        <f t="shared" si="890"/>
        <v>0</v>
      </c>
      <c r="TL21" s="52"/>
      <c r="TM21" s="52"/>
      <c r="TN21" s="66">
        <f t="shared" si="891"/>
        <v>0</v>
      </c>
      <c r="TO21" s="48">
        <f t="shared" si="892"/>
        <v>0</v>
      </c>
      <c r="TP21" s="49">
        <f t="shared" si="893"/>
        <v>0</v>
      </c>
      <c r="TQ21" s="50">
        <f t="shared" si="894"/>
        <v>0</v>
      </c>
      <c r="TR21" s="52">
        <v>0</v>
      </c>
      <c r="TS21" s="52"/>
      <c r="TT21" s="50">
        <f t="shared" si="895"/>
        <v>0</v>
      </c>
      <c r="TU21" s="52"/>
      <c r="TV21" s="52"/>
      <c r="TW21" s="66">
        <f t="shared" si="896"/>
        <v>0</v>
      </c>
      <c r="TX21" s="48">
        <f t="shared" si="897"/>
        <v>0</v>
      </c>
      <c r="TY21" s="49">
        <f t="shared" si="898"/>
        <v>0</v>
      </c>
      <c r="TZ21" s="50">
        <f t="shared" si="899"/>
        <v>0</v>
      </c>
      <c r="UA21" s="52">
        <v>0</v>
      </c>
      <c r="UB21" s="52"/>
      <c r="UC21" s="50">
        <f t="shared" si="900"/>
        <v>0</v>
      </c>
      <c r="UD21" s="52"/>
      <c r="UE21" s="52"/>
      <c r="UF21" s="66">
        <f t="shared" si="901"/>
        <v>0</v>
      </c>
      <c r="UG21" s="48">
        <f t="shared" si="902"/>
        <v>0</v>
      </c>
      <c r="UH21" s="49">
        <f t="shared" si="903"/>
        <v>0</v>
      </c>
      <c r="UI21" s="50">
        <f t="shared" si="904"/>
        <v>0</v>
      </c>
      <c r="UJ21" s="52">
        <v>0</v>
      </c>
      <c r="UK21" s="52"/>
      <c r="UL21" s="50">
        <f t="shared" si="905"/>
        <v>0</v>
      </c>
      <c r="UM21" s="52"/>
      <c r="UN21" s="52"/>
      <c r="UO21" s="66">
        <f t="shared" si="906"/>
        <v>0</v>
      </c>
      <c r="UP21" s="48">
        <f t="shared" si="301"/>
        <v>0</v>
      </c>
      <c r="UQ21" s="49">
        <f t="shared" si="302"/>
        <v>0</v>
      </c>
      <c r="UR21" s="50">
        <f t="shared" si="303"/>
        <v>0</v>
      </c>
      <c r="US21" s="52">
        <v>0</v>
      </c>
      <c r="UT21" s="52"/>
      <c r="UU21" s="50">
        <f t="shared" si="304"/>
        <v>0</v>
      </c>
      <c r="UV21" s="52"/>
      <c r="UW21" s="52"/>
      <c r="UX21" s="66">
        <f t="shared" si="305"/>
        <v>0</v>
      </c>
      <c r="UY21" s="48">
        <f t="shared" si="306"/>
        <v>0</v>
      </c>
      <c r="UZ21" s="49">
        <f t="shared" si="307"/>
        <v>0</v>
      </c>
      <c r="VA21" s="50">
        <f t="shared" si="308"/>
        <v>0</v>
      </c>
      <c r="VB21" s="52">
        <v>0</v>
      </c>
      <c r="VC21" s="52"/>
      <c r="VD21" s="50">
        <f t="shared" si="309"/>
        <v>0</v>
      </c>
      <c r="VE21" s="52"/>
      <c r="VF21" s="52"/>
      <c r="VG21" s="66">
        <f t="shared" si="310"/>
        <v>0</v>
      </c>
      <c r="VH21" s="48">
        <f t="shared" si="311"/>
        <v>0</v>
      </c>
      <c r="VI21" s="49">
        <f t="shared" si="312"/>
        <v>0</v>
      </c>
      <c r="VJ21" s="50">
        <f t="shared" si="313"/>
        <v>0</v>
      </c>
      <c r="VK21" s="52">
        <v>0</v>
      </c>
      <c r="VL21" s="52"/>
      <c r="VM21" s="50">
        <f t="shared" si="314"/>
        <v>0</v>
      </c>
      <c r="VN21" s="52"/>
      <c r="VO21" s="52"/>
      <c r="VP21" s="66">
        <f t="shared" si="315"/>
        <v>0</v>
      </c>
      <c r="VQ21" s="48">
        <f t="shared" si="316"/>
        <v>0</v>
      </c>
      <c r="VR21" s="49">
        <f t="shared" si="317"/>
        <v>0</v>
      </c>
      <c r="VS21" s="50">
        <f t="shared" si="318"/>
        <v>0</v>
      </c>
      <c r="VT21" s="52">
        <v>0</v>
      </c>
      <c r="VU21" s="52"/>
      <c r="VV21" s="50">
        <f t="shared" si="319"/>
        <v>0</v>
      </c>
      <c r="VW21" s="52"/>
      <c r="VX21" s="52"/>
      <c r="VY21" s="66">
        <f t="shared" si="320"/>
        <v>0</v>
      </c>
      <c r="VZ21" s="48">
        <f t="shared" si="321"/>
        <v>0</v>
      </c>
      <c r="WA21" s="49">
        <f t="shared" si="322"/>
        <v>0</v>
      </c>
      <c r="WB21" s="50">
        <f t="shared" si="323"/>
        <v>0</v>
      </c>
      <c r="WC21" s="52">
        <v>0</v>
      </c>
      <c r="WD21" s="52"/>
      <c r="WE21" s="50">
        <f t="shared" si="324"/>
        <v>0</v>
      </c>
      <c r="WF21" s="52"/>
      <c r="WG21" s="52"/>
      <c r="WH21" s="66">
        <f t="shared" si="325"/>
        <v>0</v>
      </c>
      <c r="WI21" s="48">
        <f t="shared" si="326"/>
        <v>0</v>
      </c>
      <c r="WJ21" s="49">
        <f t="shared" si="327"/>
        <v>0</v>
      </c>
      <c r="WK21" s="50">
        <f t="shared" si="328"/>
        <v>0</v>
      </c>
      <c r="WL21" s="52">
        <v>0</v>
      </c>
      <c r="WM21" s="52"/>
      <c r="WN21" s="50">
        <f t="shared" si="329"/>
        <v>0</v>
      </c>
      <c r="WO21" s="52"/>
      <c r="WP21" s="52"/>
      <c r="WQ21" s="66">
        <f t="shared" si="330"/>
        <v>0</v>
      </c>
      <c r="WR21" s="48">
        <f t="shared" si="331"/>
        <v>0</v>
      </c>
      <c r="WS21" s="49">
        <f t="shared" si="332"/>
        <v>0</v>
      </c>
      <c r="WT21" s="50">
        <f t="shared" si="333"/>
        <v>0</v>
      </c>
      <c r="WU21" s="52">
        <v>0</v>
      </c>
      <c r="WV21" s="52"/>
      <c r="WW21" s="50">
        <f t="shared" si="334"/>
        <v>0</v>
      </c>
      <c r="WX21" s="52"/>
      <c r="WY21" s="52"/>
      <c r="WZ21" s="66">
        <f t="shared" si="335"/>
        <v>0</v>
      </c>
      <c r="XA21" s="48">
        <f t="shared" si="336"/>
        <v>0</v>
      </c>
      <c r="XB21" s="49">
        <f t="shared" si="337"/>
        <v>0</v>
      </c>
      <c r="XC21" s="50">
        <f t="shared" si="338"/>
        <v>0</v>
      </c>
      <c r="XD21" s="52">
        <v>0</v>
      </c>
      <c r="XE21" s="52"/>
      <c r="XF21" s="50">
        <f t="shared" si="339"/>
        <v>0</v>
      </c>
      <c r="XG21" s="52"/>
      <c r="XH21" s="52"/>
      <c r="XI21" s="66">
        <f t="shared" si="340"/>
        <v>0</v>
      </c>
      <c r="XJ21" s="48">
        <f t="shared" si="341"/>
        <v>0</v>
      </c>
      <c r="XK21" s="49">
        <f t="shared" si="342"/>
        <v>0</v>
      </c>
      <c r="XL21" s="50">
        <f t="shared" si="343"/>
        <v>0</v>
      </c>
      <c r="XM21" s="52">
        <v>0</v>
      </c>
      <c r="XN21" s="52"/>
      <c r="XO21" s="50">
        <f t="shared" si="344"/>
        <v>0</v>
      </c>
      <c r="XP21" s="52"/>
      <c r="XQ21" s="52"/>
      <c r="XR21" s="66">
        <f t="shared" si="345"/>
        <v>0</v>
      </c>
      <c r="XS21" s="48">
        <f t="shared" si="346"/>
        <v>0</v>
      </c>
      <c r="XT21" s="49">
        <f t="shared" si="347"/>
        <v>0</v>
      </c>
      <c r="XU21" s="50">
        <f t="shared" si="348"/>
        <v>0</v>
      </c>
      <c r="XV21" s="52">
        <v>0</v>
      </c>
      <c r="XW21" s="52"/>
      <c r="XX21" s="50">
        <f t="shared" si="349"/>
        <v>0</v>
      </c>
      <c r="XY21" s="52"/>
      <c r="XZ21" s="52"/>
      <c r="YA21" s="66">
        <f t="shared" si="350"/>
        <v>0</v>
      </c>
      <c r="YB21" s="48">
        <f t="shared" si="351"/>
        <v>0</v>
      </c>
      <c r="YC21" s="49">
        <f t="shared" si="352"/>
        <v>0</v>
      </c>
      <c r="YD21" s="50">
        <f t="shared" si="353"/>
        <v>0</v>
      </c>
      <c r="YE21" s="52">
        <v>0</v>
      </c>
      <c r="YF21" s="52"/>
      <c r="YG21" s="50">
        <f t="shared" si="354"/>
        <v>0</v>
      </c>
      <c r="YH21" s="52"/>
      <c r="YI21" s="52"/>
      <c r="YJ21" s="66">
        <f t="shared" si="355"/>
        <v>0</v>
      </c>
      <c r="YK21" s="48">
        <f t="shared" si="356"/>
        <v>0</v>
      </c>
      <c r="YL21" s="49">
        <f t="shared" si="357"/>
        <v>0</v>
      </c>
      <c r="YM21" s="50">
        <f t="shared" si="358"/>
        <v>0</v>
      </c>
      <c r="YN21" s="52">
        <v>0</v>
      </c>
      <c r="YO21" s="52"/>
      <c r="YP21" s="50">
        <f t="shared" si="359"/>
        <v>0</v>
      </c>
      <c r="YQ21" s="52"/>
      <c r="YR21" s="52"/>
      <c r="YS21" s="66">
        <f t="shared" si="360"/>
        <v>0</v>
      </c>
      <c r="YT21" s="48">
        <f t="shared" si="361"/>
        <v>0</v>
      </c>
      <c r="YU21" s="49">
        <f t="shared" si="362"/>
        <v>0</v>
      </c>
      <c r="YV21" s="50">
        <f t="shared" si="363"/>
        <v>0</v>
      </c>
      <c r="YW21" s="52">
        <v>0</v>
      </c>
      <c r="YX21" s="52"/>
      <c r="YY21" s="50">
        <f t="shared" si="364"/>
        <v>0</v>
      </c>
      <c r="YZ21" s="52"/>
      <c r="ZA21" s="52"/>
      <c r="ZB21" s="66">
        <f t="shared" si="365"/>
        <v>0</v>
      </c>
      <c r="ZC21" s="48">
        <f t="shared" si="366"/>
        <v>0</v>
      </c>
      <c r="ZD21" s="49">
        <f t="shared" si="367"/>
        <v>0</v>
      </c>
      <c r="ZE21" s="50">
        <f t="shared" si="368"/>
        <v>0</v>
      </c>
      <c r="ZF21" s="52">
        <v>0</v>
      </c>
      <c r="ZG21" s="52"/>
      <c r="ZH21" s="50">
        <f t="shared" si="369"/>
        <v>0</v>
      </c>
      <c r="ZI21" s="52"/>
      <c r="ZJ21" s="52"/>
      <c r="ZK21" s="66">
        <f t="shared" si="370"/>
        <v>0</v>
      </c>
      <c r="ZL21" s="48">
        <f t="shared" si="371"/>
        <v>0</v>
      </c>
      <c r="ZM21" s="49">
        <f t="shared" si="372"/>
        <v>0</v>
      </c>
      <c r="ZN21" s="50">
        <f t="shared" si="373"/>
        <v>0</v>
      </c>
      <c r="ZO21" s="52">
        <v>0</v>
      </c>
      <c r="ZP21" s="52"/>
      <c r="ZQ21" s="50">
        <f t="shared" si="374"/>
        <v>0</v>
      </c>
      <c r="ZR21" s="52"/>
      <c r="ZS21" s="52"/>
      <c r="ZT21" s="66">
        <f t="shared" si="375"/>
        <v>0</v>
      </c>
      <c r="ZU21" s="48">
        <f t="shared" si="376"/>
        <v>0</v>
      </c>
      <c r="ZV21" s="49">
        <f t="shared" si="377"/>
        <v>0</v>
      </c>
      <c r="ZW21" s="50">
        <f t="shared" si="378"/>
        <v>0</v>
      </c>
      <c r="ZX21" s="52">
        <v>0</v>
      </c>
      <c r="ZY21" s="52"/>
      <c r="ZZ21" s="50">
        <f t="shared" si="379"/>
        <v>0</v>
      </c>
      <c r="AAA21" s="52"/>
      <c r="AAB21" s="52"/>
      <c r="AAC21" s="66">
        <f t="shared" si="380"/>
        <v>0</v>
      </c>
      <c r="AAD21" s="48">
        <f t="shared" si="381"/>
        <v>0</v>
      </c>
      <c r="AAE21" s="49">
        <f t="shared" si="382"/>
        <v>0</v>
      </c>
      <c r="AAF21" s="50">
        <f t="shared" si="383"/>
        <v>0</v>
      </c>
      <c r="AAG21" s="52">
        <v>0</v>
      </c>
      <c r="AAH21" s="52"/>
      <c r="AAI21" s="50">
        <f t="shared" si="384"/>
        <v>0</v>
      </c>
      <c r="AAJ21" s="52"/>
      <c r="AAK21" s="52"/>
      <c r="AAL21" s="66">
        <f t="shared" si="385"/>
        <v>0</v>
      </c>
      <c r="AAM21" s="48">
        <f t="shared" si="386"/>
        <v>0</v>
      </c>
      <c r="AAN21" s="49">
        <f t="shared" si="387"/>
        <v>0</v>
      </c>
      <c r="AAO21" s="50">
        <f t="shared" si="388"/>
        <v>0</v>
      </c>
      <c r="AAP21" s="52">
        <v>0</v>
      </c>
      <c r="AAQ21" s="52"/>
      <c r="AAR21" s="50">
        <f t="shared" si="389"/>
        <v>0</v>
      </c>
      <c r="AAS21" s="52"/>
      <c r="AAT21" s="52"/>
      <c r="AAU21" s="66">
        <f t="shared" si="390"/>
        <v>0</v>
      </c>
      <c r="AAV21" s="48">
        <f t="shared" si="391"/>
        <v>0</v>
      </c>
      <c r="AAW21" s="49">
        <f t="shared" si="392"/>
        <v>0</v>
      </c>
      <c r="AAX21" s="50">
        <f t="shared" si="393"/>
        <v>0</v>
      </c>
      <c r="AAY21" s="52">
        <v>0</v>
      </c>
      <c r="AAZ21" s="52"/>
      <c r="ABA21" s="50">
        <f t="shared" si="394"/>
        <v>0</v>
      </c>
      <c r="ABB21" s="52"/>
      <c r="ABC21" s="52"/>
      <c r="ABD21" s="66">
        <f t="shared" si="395"/>
        <v>0</v>
      </c>
      <c r="ABE21" s="48">
        <f t="shared" si="396"/>
        <v>0</v>
      </c>
      <c r="ABF21" s="49">
        <f t="shared" si="397"/>
        <v>0</v>
      </c>
      <c r="ABG21" s="50">
        <f t="shared" si="398"/>
        <v>0</v>
      </c>
      <c r="ABH21" s="52">
        <v>0</v>
      </c>
      <c r="ABI21" s="52"/>
      <c r="ABJ21" s="50">
        <f t="shared" si="399"/>
        <v>0</v>
      </c>
      <c r="ABK21" s="52"/>
      <c r="ABL21" s="52"/>
      <c r="ABM21" s="66">
        <f t="shared" si="400"/>
        <v>0</v>
      </c>
      <c r="ABN21" s="48">
        <f t="shared" si="401"/>
        <v>0</v>
      </c>
      <c r="ABO21" s="49">
        <f t="shared" si="402"/>
        <v>0</v>
      </c>
      <c r="ABP21" s="50">
        <f t="shared" si="403"/>
        <v>0</v>
      </c>
      <c r="ABQ21" s="52">
        <v>0</v>
      </c>
      <c r="ABR21" s="52"/>
      <c r="ABS21" s="50">
        <f t="shared" si="404"/>
        <v>0</v>
      </c>
      <c r="ABT21" s="52"/>
      <c r="ABU21" s="52"/>
      <c r="ABV21" s="66">
        <f t="shared" si="405"/>
        <v>0</v>
      </c>
      <c r="ABW21" s="48">
        <f t="shared" si="406"/>
        <v>0</v>
      </c>
      <c r="ABX21" s="49">
        <f t="shared" si="407"/>
        <v>0</v>
      </c>
      <c r="ABY21" s="50">
        <f t="shared" si="408"/>
        <v>0</v>
      </c>
      <c r="ABZ21" s="52">
        <v>0</v>
      </c>
      <c r="ACA21" s="52"/>
      <c r="ACB21" s="50">
        <f t="shared" si="409"/>
        <v>0</v>
      </c>
      <c r="ACC21" s="52"/>
      <c r="ACD21" s="52"/>
      <c r="ACE21" s="66">
        <f t="shared" si="410"/>
        <v>0</v>
      </c>
      <c r="ACF21" s="48">
        <f t="shared" si="411"/>
        <v>0</v>
      </c>
      <c r="ACG21" s="49">
        <f t="shared" si="412"/>
        <v>0</v>
      </c>
      <c r="ACH21" s="50">
        <f t="shared" si="413"/>
        <v>0</v>
      </c>
      <c r="ACI21" s="52">
        <v>0</v>
      </c>
      <c r="ACJ21" s="52"/>
      <c r="ACK21" s="50">
        <f t="shared" si="414"/>
        <v>0</v>
      </c>
      <c r="ACL21" s="52"/>
      <c r="ACM21" s="52"/>
      <c r="ACN21" s="66">
        <f t="shared" si="415"/>
        <v>0</v>
      </c>
      <c r="ACO21" s="48">
        <f t="shared" si="416"/>
        <v>0</v>
      </c>
      <c r="ACP21" s="49">
        <f t="shared" si="417"/>
        <v>0</v>
      </c>
      <c r="ACQ21" s="50">
        <f t="shared" si="418"/>
        <v>0</v>
      </c>
      <c r="ACR21" s="52">
        <v>0</v>
      </c>
      <c r="ACS21" s="52"/>
      <c r="ACT21" s="50">
        <f t="shared" si="419"/>
        <v>0</v>
      </c>
      <c r="ACU21" s="52"/>
      <c r="ACV21" s="52"/>
      <c r="ACW21" s="66">
        <f t="shared" si="420"/>
        <v>0</v>
      </c>
      <c r="ACX21" s="48">
        <f t="shared" si="421"/>
        <v>0</v>
      </c>
      <c r="ACY21" s="49">
        <f t="shared" si="422"/>
        <v>0</v>
      </c>
      <c r="ACZ21" s="50">
        <f t="shared" si="423"/>
        <v>0</v>
      </c>
      <c r="ADA21" s="52">
        <v>0</v>
      </c>
      <c r="ADB21" s="52"/>
      <c r="ADC21" s="50">
        <f t="shared" si="424"/>
        <v>0</v>
      </c>
      <c r="ADD21" s="52"/>
      <c r="ADE21" s="52"/>
      <c r="ADF21" s="66">
        <f t="shared" si="425"/>
        <v>0</v>
      </c>
      <c r="ADG21" s="48">
        <f t="shared" si="426"/>
        <v>0</v>
      </c>
      <c r="ADH21" s="49">
        <f t="shared" si="427"/>
        <v>0</v>
      </c>
      <c r="ADI21" s="50">
        <f t="shared" si="428"/>
        <v>0</v>
      </c>
      <c r="ADJ21" s="52">
        <v>0</v>
      </c>
      <c r="ADK21" s="52"/>
      <c r="ADL21" s="50">
        <f t="shared" si="429"/>
        <v>0</v>
      </c>
      <c r="ADM21" s="52"/>
      <c r="ADN21" s="52"/>
      <c r="ADO21" s="66">
        <f t="shared" si="430"/>
        <v>0</v>
      </c>
      <c r="ADP21" s="48">
        <f t="shared" si="431"/>
        <v>0</v>
      </c>
      <c r="ADQ21" s="49">
        <f t="shared" si="432"/>
        <v>0</v>
      </c>
      <c r="ADR21" s="50">
        <f t="shared" si="433"/>
        <v>0</v>
      </c>
      <c r="ADS21" s="52">
        <v>0</v>
      </c>
      <c r="ADT21" s="52"/>
      <c r="ADU21" s="50">
        <f t="shared" si="434"/>
        <v>0</v>
      </c>
      <c r="ADV21" s="52"/>
      <c r="ADW21" s="52"/>
      <c r="ADX21" s="66">
        <f t="shared" si="435"/>
        <v>0</v>
      </c>
      <c r="ADY21" s="48">
        <f t="shared" si="436"/>
        <v>0</v>
      </c>
      <c r="ADZ21" s="49">
        <f t="shared" si="437"/>
        <v>0</v>
      </c>
      <c r="AEA21" s="50">
        <f t="shared" si="438"/>
        <v>0</v>
      </c>
      <c r="AEB21" s="52">
        <v>0</v>
      </c>
      <c r="AEC21" s="52"/>
      <c r="AED21" s="50">
        <f t="shared" si="439"/>
        <v>0</v>
      </c>
      <c r="AEE21" s="52"/>
      <c r="AEF21" s="52"/>
      <c r="AEG21" s="66">
        <f t="shared" si="440"/>
        <v>0</v>
      </c>
      <c r="AEH21" s="48">
        <f t="shared" si="441"/>
        <v>0</v>
      </c>
      <c r="AEI21" s="49">
        <f t="shared" si="442"/>
        <v>0</v>
      </c>
      <c r="AEJ21" s="50">
        <f t="shared" si="443"/>
        <v>0</v>
      </c>
      <c r="AEK21" s="52">
        <v>0</v>
      </c>
      <c r="AEL21" s="52"/>
      <c r="AEM21" s="50">
        <f t="shared" si="444"/>
        <v>0</v>
      </c>
      <c r="AEN21" s="52"/>
      <c r="AEO21" s="52"/>
      <c r="AEP21" s="66">
        <f t="shared" si="445"/>
        <v>0</v>
      </c>
      <c r="AEQ21" s="48">
        <f t="shared" si="446"/>
        <v>0</v>
      </c>
      <c r="AER21" s="49">
        <f t="shared" si="447"/>
        <v>0</v>
      </c>
      <c r="AES21" s="50">
        <f t="shared" si="448"/>
        <v>0</v>
      </c>
      <c r="AET21" s="52">
        <v>0</v>
      </c>
      <c r="AEU21" s="52"/>
      <c r="AEV21" s="50">
        <f t="shared" si="449"/>
        <v>0</v>
      </c>
      <c r="AEW21" s="52"/>
      <c r="AEX21" s="52"/>
      <c r="AEY21" s="66">
        <f t="shared" si="450"/>
        <v>0</v>
      </c>
      <c r="AEZ21" s="48">
        <f t="shared" si="451"/>
        <v>0</v>
      </c>
      <c r="AFA21" s="49">
        <f t="shared" si="452"/>
        <v>0</v>
      </c>
      <c r="AFB21" s="50">
        <f t="shared" si="453"/>
        <v>0</v>
      </c>
      <c r="AFC21" s="52">
        <v>0</v>
      </c>
      <c r="AFD21" s="52"/>
      <c r="AFE21" s="50">
        <f t="shared" si="454"/>
        <v>0</v>
      </c>
      <c r="AFF21" s="52"/>
      <c r="AFG21" s="52"/>
      <c r="AFH21" s="66">
        <f t="shared" si="455"/>
        <v>0</v>
      </c>
      <c r="AFI21" s="48">
        <f t="shared" si="456"/>
        <v>0</v>
      </c>
      <c r="AFJ21" s="49">
        <f t="shared" si="457"/>
        <v>0</v>
      </c>
      <c r="AFK21" s="50">
        <f t="shared" si="458"/>
        <v>0</v>
      </c>
      <c r="AFL21" s="52">
        <v>0</v>
      </c>
      <c r="AFM21" s="52"/>
      <c r="AFN21" s="50">
        <f t="shared" si="459"/>
        <v>0</v>
      </c>
      <c r="AFO21" s="52"/>
      <c r="AFP21" s="52"/>
      <c r="AFQ21" s="66">
        <f t="shared" si="460"/>
        <v>0</v>
      </c>
      <c r="AFR21" s="48">
        <f t="shared" si="461"/>
        <v>0</v>
      </c>
      <c r="AFS21" s="49">
        <f t="shared" si="462"/>
        <v>0</v>
      </c>
      <c r="AFT21" s="50">
        <f t="shared" si="463"/>
        <v>0</v>
      </c>
      <c r="AFU21" s="52">
        <v>0</v>
      </c>
      <c r="AFV21" s="52"/>
      <c r="AFW21" s="50">
        <f t="shared" si="464"/>
        <v>0</v>
      </c>
      <c r="AFX21" s="52"/>
      <c r="AFY21" s="52"/>
      <c r="AFZ21" s="66">
        <f t="shared" si="465"/>
        <v>0</v>
      </c>
      <c r="AGA21" s="48">
        <f t="shared" si="466"/>
        <v>0</v>
      </c>
      <c r="AGB21" s="49">
        <f t="shared" si="467"/>
        <v>0</v>
      </c>
      <c r="AGC21" s="50">
        <f t="shared" si="468"/>
        <v>0</v>
      </c>
      <c r="AGD21" s="52">
        <v>0</v>
      </c>
      <c r="AGE21" s="52"/>
      <c r="AGF21" s="50">
        <f t="shared" si="469"/>
        <v>0</v>
      </c>
      <c r="AGG21" s="52"/>
      <c r="AGH21" s="52"/>
      <c r="AGI21" s="66">
        <f t="shared" si="470"/>
        <v>0</v>
      </c>
      <c r="AGJ21" s="48">
        <f t="shared" si="471"/>
        <v>0</v>
      </c>
      <c r="AGK21" s="49">
        <f t="shared" si="472"/>
        <v>0</v>
      </c>
      <c r="AGL21" s="50">
        <f t="shared" si="473"/>
        <v>0</v>
      </c>
      <c r="AGM21" s="52">
        <v>0</v>
      </c>
      <c r="AGN21" s="52"/>
      <c r="AGO21" s="50">
        <f t="shared" si="474"/>
        <v>0</v>
      </c>
      <c r="AGP21" s="52"/>
      <c r="AGQ21" s="52"/>
      <c r="AGR21" s="66">
        <f t="shared" si="475"/>
        <v>0</v>
      </c>
      <c r="AGS21" s="48">
        <f t="shared" si="476"/>
        <v>0</v>
      </c>
      <c r="AGT21" s="49">
        <f t="shared" si="477"/>
        <v>0</v>
      </c>
      <c r="AGU21" s="50">
        <f t="shared" si="478"/>
        <v>0</v>
      </c>
      <c r="AGV21" s="52">
        <v>0</v>
      </c>
      <c r="AGW21" s="52"/>
      <c r="AGX21" s="50">
        <f t="shared" si="479"/>
        <v>0</v>
      </c>
      <c r="AGY21" s="52"/>
      <c r="AGZ21" s="52"/>
      <c r="AHA21" s="66">
        <f t="shared" si="480"/>
        <v>0</v>
      </c>
      <c r="AHB21" s="48">
        <f t="shared" si="481"/>
        <v>0</v>
      </c>
      <c r="AHC21" s="49">
        <f t="shared" si="482"/>
        <v>0</v>
      </c>
      <c r="AHD21" s="50">
        <f t="shared" si="483"/>
        <v>0</v>
      </c>
      <c r="AHE21" s="52">
        <v>0</v>
      </c>
      <c r="AHF21" s="52"/>
      <c r="AHG21" s="50">
        <f t="shared" si="484"/>
        <v>0</v>
      </c>
      <c r="AHH21" s="52"/>
      <c r="AHI21" s="52"/>
      <c r="AHJ21" s="66">
        <f t="shared" si="485"/>
        <v>0</v>
      </c>
      <c r="AHK21" s="48">
        <f t="shared" si="486"/>
        <v>0</v>
      </c>
      <c r="AHL21" s="49">
        <f t="shared" si="487"/>
        <v>0</v>
      </c>
      <c r="AHM21" s="50">
        <f t="shared" si="488"/>
        <v>0</v>
      </c>
      <c r="AHN21" s="52">
        <v>0</v>
      </c>
      <c r="AHO21" s="52"/>
      <c r="AHP21" s="50">
        <f t="shared" si="489"/>
        <v>0</v>
      </c>
      <c r="AHQ21" s="52"/>
      <c r="AHR21" s="52"/>
      <c r="AHS21" s="66">
        <f t="shared" si="490"/>
        <v>0</v>
      </c>
      <c r="AHT21" s="48">
        <f t="shared" si="491"/>
        <v>0</v>
      </c>
      <c r="AHU21" s="49">
        <f t="shared" si="492"/>
        <v>0</v>
      </c>
      <c r="AHV21" s="50">
        <f t="shared" si="493"/>
        <v>0</v>
      </c>
      <c r="AHW21" s="52">
        <v>0</v>
      </c>
      <c r="AHX21" s="52"/>
      <c r="AHY21" s="50">
        <f t="shared" si="494"/>
        <v>0</v>
      </c>
      <c r="AHZ21" s="52"/>
      <c r="AIA21" s="52"/>
      <c r="AIB21" s="66">
        <f t="shared" si="495"/>
        <v>0</v>
      </c>
      <c r="AIC21" s="48">
        <f t="shared" si="496"/>
        <v>0</v>
      </c>
      <c r="AID21" s="49">
        <f t="shared" si="497"/>
        <v>0</v>
      </c>
      <c r="AIE21" s="50">
        <f t="shared" si="498"/>
        <v>0</v>
      </c>
      <c r="AIF21" s="52">
        <v>0</v>
      </c>
      <c r="AIG21" s="52"/>
      <c r="AIH21" s="50">
        <f t="shared" si="499"/>
        <v>0</v>
      </c>
      <c r="AII21" s="52"/>
      <c r="AIJ21" s="52"/>
      <c r="AIK21" s="66">
        <f t="shared" si="500"/>
        <v>0</v>
      </c>
      <c r="AIL21" s="48">
        <f t="shared" si="501"/>
        <v>0</v>
      </c>
      <c r="AIM21" s="49">
        <f t="shared" si="502"/>
        <v>0</v>
      </c>
      <c r="AIN21" s="50">
        <f t="shared" si="503"/>
        <v>0</v>
      </c>
      <c r="AIO21" s="52">
        <v>0</v>
      </c>
      <c r="AIP21" s="52"/>
      <c r="AIQ21" s="50">
        <f t="shared" si="504"/>
        <v>0</v>
      </c>
      <c r="AIR21" s="52"/>
      <c r="AIS21" s="52"/>
      <c r="AIT21" s="66">
        <f t="shared" si="505"/>
        <v>0</v>
      </c>
      <c r="AIU21" s="48">
        <f t="shared" si="506"/>
        <v>0</v>
      </c>
      <c r="AIV21" s="49">
        <f t="shared" si="507"/>
        <v>0</v>
      </c>
      <c r="AIW21" s="50">
        <f t="shared" si="508"/>
        <v>0</v>
      </c>
      <c r="AIX21" s="52">
        <v>0</v>
      </c>
      <c r="AIY21" s="52">
        <v>0</v>
      </c>
      <c r="AIZ21" s="50">
        <f t="shared" si="509"/>
        <v>0</v>
      </c>
      <c r="AJA21" s="52"/>
      <c r="AJB21" s="52"/>
      <c r="AJC21" s="66">
        <f t="shared" si="510"/>
        <v>0</v>
      </c>
      <c r="AJD21" s="48">
        <f t="shared" si="511"/>
        <v>0</v>
      </c>
      <c r="AJE21" s="49">
        <f t="shared" si="512"/>
        <v>0</v>
      </c>
      <c r="AJF21" s="50">
        <f t="shared" si="513"/>
        <v>0</v>
      </c>
      <c r="AJG21" s="52">
        <v>0</v>
      </c>
      <c r="AJH21" s="52">
        <v>0</v>
      </c>
      <c r="AJI21" s="50">
        <f t="shared" si="514"/>
        <v>0</v>
      </c>
      <c r="AJJ21" s="52"/>
      <c r="AJK21" s="52"/>
      <c r="AJL21" s="66">
        <f t="shared" si="515"/>
        <v>0</v>
      </c>
      <c r="AJM21" s="48">
        <f t="shared" si="516"/>
        <v>0</v>
      </c>
      <c r="AJN21" s="49">
        <f t="shared" si="517"/>
        <v>0</v>
      </c>
      <c r="AJO21" s="50">
        <f t="shared" si="518"/>
        <v>0</v>
      </c>
      <c r="AJP21" s="52">
        <v>0</v>
      </c>
      <c r="AJQ21" s="52">
        <v>0</v>
      </c>
      <c r="AJR21" s="50">
        <f t="shared" si="519"/>
        <v>0</v>
      </c>
      <c r="AJS21" s="52"/>
      <c r="AJT21" s="52"/>
      <c r="AJU21" s="66">
        <f t="shared" si="520"/>
        <v>0</v>
      </c>
      <c r="AJV21" s="48">
        <f t="shared" si="521"/>
        <v>0</v>
      </c>
      <c r="AJW21" s="49">
        <f t="shared" si="522"/>
        <v>0</v>
      </c>
      <c r="AJX21" s="50">
        <f t="shared" si="523"/>
        <v>0</v>
      </c>
      <c r="AJY21" s="52">
        <v>0</v>
      </c>
      <c r="AJZ21" s="52">
        <v>0</v>
      </c>
      <c r="AKA21" s="50">
        <f t="shared" si="524"/>
        <v>0</v>
      </c>
      <c r="AKB21" s="52"/>
      <c r="AKC21" s="52"/>
      <c r="AKD21" s="66">
        <f t="shared" si="525"/>
        <v>0</v>
      </c>
      <c r="AKE21" s="48">
        <f t="shared" si="526"/>
        <v>0</v>
      </c>
      <c r="AKF21" s="49">
        <f t="shared" si="527"/>
        <v>0</v>
      </c>
      <c r="AKG21" s="50">
        <f t="shared" si="528"/>
        <v>0</v>
      </c>
      <c r="AKH21" s="52">
        <v>0</v>
      </c>
      <c r="AKI21" s="52">
        <v>0</v>
      </c>
      <c r="AKJ21" s="50">
        <f t="shared" si="529"/>
        <v>0</v>
      </c>
      <c r="AKK21" s="52">
        <v>0</v>
      </c>
      <c r="AKL21" s="52">
        <v>0</v>
      </c>
      <c r="AKM21" s="66">
        <f t="shared" si="530"/>
        <v>0</v>
      </c>
      <c r="AKN21" s="48">
        <f t="shared" si="531"/>
        <v>0</v>
      </c>
      <c r="AKO21" s="49">
        <f t="shared" si="532"/>
        <v>0</v>
      </c>
      <c r="AKP21" s="50">
        <f t="shared" si="533"/>
        <v>0</v>
      </c>
      <c r="AKQ21" s="52">
        <v>0</v>
      </c>
      <c r="AKR21" s="52">
        <v>0</v>
      </c>
      <c r="AKS21" s="50">
        <f t="shared" si="534"/>
        <v>0</v>
      </c>
      <c r="AKT21" s="52">
        <v>0</v>
      </c>
      <c r="AKU21" s="52">
        <v>0</v>
      </c>
      <c r="AKV21" s="66">
        <f t="shared" si="535"/>
        <v>0</v>
      </c>
      <c r="AKW21" s="48">
        <f t="shared" si="536"/>
        <v>0</v>
      </c>
      <c r="AKX21" s="49">
        <f t="shared" si="537"/>
        <v>0</v>
      </c>
      <c r="AKY21" s="50">
        <f t="shared" si="538"/>
        <v>0</v>
      </c>
      <c r="AKZ21" s="52">
        <v>0</v>
      </c>
      <c r="ALA21" s="52">
        <v>0</v>
      </c>
      <c r="ALB21" s="50">
        <f t="shared" si="539"/>
        <v>0</v>
      </c>
      <c r="ALC21" s="52">
        <v>0</v>
      </c>
      <c r="ALD21" s="52">
        <v>0</v>
      </c>
      <c r="ALE21" s="66">
        <f t="shared" si="540"/>
        <v>0</v>
      </c>
      <c r="ALF21" s="48">
        <f t="shared" si="541"/>
        <v>0</v>
      </c>
      <c r="ALG21" s="49">
        <f t="shared" si="542"/>
        <v>0</v>
      </c>
      <c r="ALH21" s="50">
        <f t="shared" si="543"/>
        <v>0</v>
      </c>
      <c r="ALI21" s="52">
        <v>0</v>
      </c>
      <c r="ALJ21" s="52">
        <v>0</v>
      </c>
      <c r="ALK21" s="50">
        <f t="shared" si="544"/>
        <v>0</v>
      </c>
      <c r="ALL21" s="52"/>
      <c r="ALM21" s="52"/>
      <c r="ALN21" s="66">
        <f t="shared" si="545"/>
        <v>0</v>
      </c>
      <c r="ALO21" s="48">
        <f t="shared" si="546"/>
        <v>0</v>
      </c>
      <c r="ALP21" s="49">
        <f t="shared" si="547"/>
        <v>0</v>
      </c>
      <c r="ALQ21" s="50">
        <f t="shared" si="548"/>
        <v>0</v>
      </c>
      <c r="ALR21" s="52">
        <v>0</v>
      </c>
      <c r="ALS21" s="52">
        <v>0</v>
      </c>
      <c r="ALT21" s="50">
        <f t="shared" si="549"/>
        <v>0</v>
      </c>
      <c r="ALU21" s="52">
        <v>0</v>
      </c>
      <c r="ALV21" s="52">
        <v>0</v>
      </c>
      <c r="ALW21" s="66">
        <f t="shared" si="550"/>
        <v>0</v>
      </c>
      <c r="ALX21" s="48">
        <f t="shared" si="551"/>
        <v>0</v>
      </c>
      <c r="ALY21" s="49">
        <f t="shared" si="552"/>
        <v>0</v>
      </c>
      <c r="ALZ21" s="50">
        <f t="shared" si="553"/>
        <v>0</v>
      </c>
      <c r="AMA21" s="52">
        <v>0</v>
      </c>
      <c r="AMB21" s="52">
        <v>0</v>
      </c>
      <c r="AMC21" s="50">
        <f t="shared" si="554"/>
        <v>0</v>
      </c>
      <c r="AMD21" s="52">
        <v>0</v>
      </c>
      <c r="AME21" s="52">
        <v>0</v>
      </c>
      <c r="AMF21" s="66">
        <f t="shared" si="555"/>
        <v>0</v>
      </c>
      <c r="AMG21" s="48">
        <f t="shared" si="556"/>
        <v>0</v>
      </c>
      <c r="AMH21" s="49">
        <f t="shared" si="557"/>
        <v>0</v>
      </c>
      <c r="AMI21" s="50">
        <f t="shared" si="558"/>
        <v>0</v>
      </c>
      <c r="AMJ21" s="52">
        <v>0</v>
      </c>
      <c r="AMK21" s="52">
        <v>0</v>
      </c>
      <c r="AML21" s="50">
        <f t="shared" si="559"/>
        <v>0</v>
      </c>
      <c r="AMM21" s="52">
        <v>0</v>
      </c>
      <c r="AMN21" s="52">
        <v>0</v>
      </c>
      <c r="AMO21" s="66">
        <f t="shared" si="560"/>
        <v>0</v>
      </c>
      <c r="AMP21" s="48">
        <f t="shared" si="561"/>
        <v>0</v>
      </c>
      <c r="AMQ21" s="49">
        <f t="shared" si="562"/>
        <v>0</v>
      </c>
      <c r="AMR21" s="50">
        <f t="shared" si="563"/>
        <v>0</v>
      </c>
      <c r="AMS21" s="52">
        <v>0</v>
      </c>
      <c r="AMT21" s="52">
        <v>0</v>
      </c>
      <c r="AMU21" s="50">
        <f t="shared" si="564"/>
        <v>0</v>
      </c>
      <c r="AMV21" s="52">
        <v>0</v>
      </c>
      <c r="AMW21" s="52"/>
      <c r="AMX21" s="66">
        <f t="shared" si="565"/>
        <v>0</v>
      </c>
      <c r="AMY21" s="48">
        <f t="shared" si="566"/>
        <v>0</v>
      </c>
      <c r="AMZ21" s="49">
        <f t="shared" si="567"/>
        <v>0</v>
      </c>
      <c r="ANA21" s="50">
        <f t="shared" si="568"/>
        <v>0</v>
      </c>
      <c r="ANB21" s="52">
        <v>0</v>
      </c>
      <c r="ANC21" s="52">
        <v>0</v>
      </c>
      <c r="AND21" s="50">
        <f t="shared" si="569"/>
        <v>0</v>
      </c>
      <c r="ANE21" s="52">
        <v>0</v>
      </c>
      <c r="ANF21" s="52">
        <v>0</v>
      </c>
      <c r="ANG21" s="66">
        <f t="shared" si="570"/>
        <v>0</v>
      </c>
      <c r="ANH21" s="48">
        <f t="shared" si="571"/>
        <v>0</v>
      </c>
      <c r="ANI21" s="49">
        <f t="shared" si="572"/>
        <v>0</v>
      </c>
      <c r="ANJ21" s="50">
        <f t="shared" si="573"/>
        <v>0</v>
      </c>
      <c r="ANK21" s="52">
        <v>0</v>
      </c>
      <c r="ANL21" s="52">
        <v>0</v>
      </c>
      <c r="ANM21" s="50">
        <f t="shared" si="574"/>
        <v>0</v>
      </c>
      <c r="ANN21" s="52">
        <v>0</v>
      </c>
      <c r="ANO21" s="52">
        <v>0</v>
      </c>
      <c r="ANP21" s="66">
        <f t="shared" si="575"/>
        <v>0</v>
      </c>
      <c r="ANQ21" s="48">
        <f t="shared" si="576"/>
        <v>0</v>
      </c>
      <c r="ANR21" s="49">
        <f t="shared" si="577"/>
        <v>0</v>
      </c>
      <c r="ANS21" s="50">
        <f t="shared" si="578"/>
        <v>0</v>
      </c>
      <c r="ANT21" s="52">
        <v>0</v>
      </c>
      <c r="ANU21" s="52">
        <v>0</v>
      </c>
      <c r="ANV21" s="50">
        <f t="shared" si="579"/>
        <v>0</v>
      </c>
      <c r="ANW21" s="52">
        <v>0</v>
      </c>
      <c r="ANX21" s="52">
        <v>0</v>
      </c>
      <c r="ANY21" s="66">
        <f t="shared" si="580"/>
        <v>0</v>
      </c>
      <c r="ANZ21" s="48">
        <f t="shared" si="581"/>
        <v>0</v>
      </c>
      <c r="AOA21" s="49">
        <f t="shared" si="582"/>
        <v>0</v>
      </c>
      <c r="AOB21" s="50">
        <f t="shared" si="583"/>
        <v>0</v>
      </c>
      <c r="AOC21" s="52">
        <v>0</v>
      </c>
      <c r="AOD21" s="52">
        <v>0</v>
      </c>
      <c r="AOE21" s="50">
        <f t="shared" si="584"/>
        <v>0</v>
      </c>
      <c r="AOF21" s="52">
        <v>0</v>
      </c>
      <c r="AOG21" s="52">
        <v>0</v>
      </c>
      <c r="AOH21" s="66">
        <f t="shared" si="585"/>
        <v>0</v>
      </c>
      <c r="AOI21" s="48">
        <f t="shared" si="586"/>
        <v>0</v>
      </c>
      <c r="AOJ21" s="49">
        <f t="shared" si="587"/>
        <v>0</v>
      </c>
      <c r="AOK21" s="50">
        <f t="shared" si="588"/>
        <v>0</v>
      </c>
      <c r="AOL21" s="52">
        <v>0</v>
      </c>
      <c r="AOM21" s="52">
        <v>0</v>
      </c>
      <c r="AON21" s="50">
        <f t="shared" si="589"/>
        <v>0</v>
      </c>
      <c r="AOO21" s="52">
        <v>0</v>
      </c>
      <c r="AOP21" s="52">
        <v>0</v>
      </c>
      <c r="AOQ21" s="66">
        <f t="shared" si="590"/>
        <v>0</v>
      </c>
      <c r="AOR21" s="48">
        <f t="shared" si="591"/>
        <v>0</v>
      </c>
      <c r="AOS21" s="49">
        <f t="shared" si="592"/>
        <v>0</v>
      </c>
      <c r="AOT21" s="50">
        <f t="shared" si="593"/>
        <v>0</v>
      </c>
      <c r="AOU21" s="52">
        <v>0</v>
      </c>
      <c r="AOV21" s="52">
        <v>0</v>
      </c>
      <c r="AOW21" s="50">
        <f t="shared" si="594"/>
        <v>0</v>
      </c>
      <c r="AOX21" s="52">
        <v>0</v>
      </c>
      <c r="AOY21" s="52">
        <v>0</v>
      </c>
      <c r="AOZ21" s="66">
        <f t="shared" si="595"/>
        <v>0</v>
      </c>
      <c r="APA21" s="48">
        <f t="shared" si="596"/>
        <v>0</v>
      </c>
      <c r="APB21" s="49">
        <f t="shared" si="597"/>
        <v>0</v>
      </c>
      <c r="APC21" s="50">
        <f t="shared" si="598"/>
        <v>0</v>
      </c>
      <c r="APD21" s="52">
        <v>0</v>
      </c>
      <c r="APE21" s="52">
        <v>0</v>
      </c>
      <c r="APF21" s="50">
        <f t="shared" si="599"/>
        <v>0</v>
      </c>
      <c r="APG21" s="52">
        <v>0</v>
      </c>
      <c r="APH21" s="52">
        <v>0</v>
      </c>
      <c r="API21" s="66">
        <f t="shared" si="600"/>
        <v>0</v>
      </c>
      <c r="APJ21" s="48">
        <f t="shared" si="601"/>
        <v>0</v>
      </c>
      <c r="APK21" s="49">
        <f t="shared" si="602"/>
        <v>0</v>
      </c>
      <c r="APL21" s="50">
        <f t="shared" si="603"/>
        <v>0</v>
      </c>
      <c r="APM21" s="52">
        <v>0</v>
      </c>
      <c r="APN21" s="52">
        <v>0</v>
      </c>
      <c r="APO21" s="50">
        <f t="shared" si="604"/>
        <v>0</v>
      </c>
      <c r="APP21" s="52">
        <v>0</v>
      </c>
      <c r="APQ21" s="52">
        <v>0</v>
      </c>
      <c r="APR21" s="66">
        <f t="shared" si="605"/>
        <v>0</v>
      </c>
      <c r="APS21" s="48">
        <f t="shared" si="606"/>
        <v>0</v>
      </c>
      <c r="APT21" s="49">
        <f t="shared" si="607"/>
        <v>0</v>
      </c>
      <c r="APU21" s="50">
        <f t="shared" si="608"/>
        <v>0</v>
      </c>
      <c r="APV21" s="52">
        <v>0</v>
      </c>
      <c r="APW21" s="52">
        <v>0</v>
      </c>
      <c r="APX21" s="50">
        <f t="shared" si="609"/>
        <v>0</v>
      </c>
      <c r="APY21" s="52">
        <v>0</v>
      </c>
      <c r="APZ21" s="52">
        <v>0</v>
      </c>
      <c r="AQA21" s="66">
        <f t="shared" si="610"/>
        <v>0</v>
      </c>
      <c r="AQB21" s="48">
        <f t="shared" si="611"/>
        <v>0</v>
      </c>
      <c r="AQC21" s="49">
        <f t="shared" si="612"/>
        <v>0</v>
      </c>
      <c r="AQD21" s="50">
        <f t="shared" si="613"/>
        <v>0</v>
      </c>
      <c r="AQE21" s="52">
        <v>0</v>
      </c>
      <c r="AQF21" s="52">
        <v>0</v>
      </c>
      <c r="AQG21" s="50">
        <f t="shared" si="614"/>
        <v>0</v>
      </c>
      <c r="AQH21" s="52">
        <v>0</v>
      </c>
      <c r="AQI21" s="52">
        <v>0</v>
      </c>
      <c r="AQJ21" s="66">
        <f t="shared" si="615"/>
        <v>0</v>
      </c>
      <c r="AQK21" s="48">
        <f t="shared" si="616"/>
        <v>3</v>
      </c>
      <c r="AQL21" s="49">
        <f t="shared" si="617"/>
        <v>3</v>
      </c>
      <c r="AQM21" s="50">
        <f t="shared" si="618"/>
        <v>1</v>
      </c>
      <c r="AQN21" s="51">
        <v>3</v>
      </c>
      <c r="AQO21" s="52">
        <v>3</v>
      </c>
      <c r="AQP21" s="50">
        <f t="shared" si="619"/>
        <v>1</v>
      </c>
      <c r="AQQ21" s="52">
        <v>0</v>
      </c>
      <c r="AQR21" s="52">
        <v>0</v>
      </c>
      <c r="AQS21" s="66">
        <f t="shared" si="620"/>
        <v>0</v>
      </c>
      <c r="AQT21" s="48">
        <f t="shared" si="621"/>
        <v>4</v>
      </c>
      <c r="AQU21" s="49">
        <f t="shared" si="622"/>
        <v>3</v>
      </c>
      <c r="AQV21" s="50">
        <f t="shared" si="623"/>
        <v>0.75</v>
      </c>
      <c r="AQW21" s="51">
        <v>0</v>
      </c>
      <c r="AQX21" s="52">
        <v>0</v>
      </c>
      <c r="AQY21" s="50">
        <f t="shared" si="624"/>
        <v>0</v>
      </c>
      <c r="AQZ21" s="52">
        <v>4</v>
      </c>
      <c r="ARA21" s="52">
        <v>3</v>
      </c>
      <c r="ARB21" s="66">
        <f t="shared" si="625"/>
        <v>0.75</v>
      </c>
      <c r="ARC21" s="48">
        <f t="shared" si="626"/>
        <v>2</v>
      </c>
      <c r="ARD21" s="49">
        <f t="shared" si="627"/>
        <v>2</v>
      </c>
      <c r="ARE21" s="50">
        <f t="shared" si="628"/>
        <v>1</v>
      </c>
      <c r="ARF21" s="51">
        <v>2</v>
      </c>
      <c r="ARG21" s="52">
        <v>2</v>
      </c>
      <c r="ARH21" s="50">
        <f t="shared" si="629"/>
        <v>1</v>
      </c>
      <c r="ARI21" s="52"/>
      <c r="ARJ21" s="52"/>
      <c r="ARK21" s="66">
        <f t="shared" si="630"/>
        <v>0</v>
      </c>
      <c r="ARN21" s="10">
        <f t="shared" si="631"/>
        <v>4</v>
      </c>
      <c r="ARO21" s="10">
        <f t="shared" si="632"/>
        <v>3</v>
      </c>
    </row>
    <row r="22" spans="2:1159" ht="29.25" hidden="1" customHeight="1">
      <c r="B22" s="14">
        <v>13</v>
      </c>
      <c r="C22" s="15" t="s">
        <v>12</v>
      </c>
      <c r="D22" s="19">
        <f t="shared" ref="D22:D23" si="910">+G22+J22</f>
        <v>0</v>
      </c>
      <c r="E22" s="23">
        <f t="shared" ref="E22:E23" si="911">+H22+K22</f>
        <v>0</v>
      </c>
      <c r="F22" s="27">
        <f t="shared" ref="F22:F23" si="912">IFERROR(E22/D22,0)</f>
        <v>0</v>
      </c>
      <c r="G22" s="21">
        <v>0</v>
      </c>
      <c r="H22" s="17"/>
      <c r="I22" s="50">
        <f t="shared" ref="I22" si="913">IFERROR(H22/G22,0)</f>
        <v>0</v>
      </c>
      <c r="J22" s="21">
        <v>0</v>
      </c>
      <c r="K22" s="17"/>
      <c r="L22" s="29">
        <f t="shared" ref="L22:L23" si="914">IFERROR(K22/J22,0)</f>
        <v>0</v>
      </c>
      <c r="M22" s="19">
        <f t="shared" ref="M22:M23" si="915">+P22+S22</f>
        <v>0</v>
      </c>
      <c r="N22" s="23">
        <f t="shared" ref="N22:N23" si="916">+Q22+T22</f>
        <v>0</v>
      </c>
      <c r="O22" s="27">
        <f t="shared" ref="O22:O23" si="917">IFERROR(N22/M22,0)</f>
        <v>0</v>
      </c>
      <c r="P22" s="21">
        <v>0</v>
      </c>
      <c r="Q22" s="17"/>
      <c r="R22" s="50">
        <f t="shared" ref="R22" si="918">IFERROR(Q22/P22,0)</f>
        <v>0</v>
      </c>
      <c r="S22" s="21">
        <v>0</v>
      </c>
      <c r="T22" s="17"/>
      <c r="U22" s="29">
        <f t="shared" ref="U22:U23" si="919">IFERROR(T22/S22,0)</f>
        <v>0</v>
      </c>
      <c r="V22" s="19">
        <f t="shared" ref="V22:V23" si="920">+Y22+AB22</f>
        <v>0</v>
      </c>
      <c r="W22" s="23">
        <f t="shared" ref="W22:W23" si="921">+Z22+AC22</f>
        <v>0</v>
      </c>
      <c r="X22" s="27">
        <f t="shared" ref="X22:X23" si="922">IFERROR(W22/V22,0)</f>
        <v>0</v>
      </c>
      <c r="Y22" s="21">
        <v>0</v>
      </c>
      <c r="Z22" s="17"/>
      <c r="AA22" s="50">
        <f t="shared" ref="AA22" si="923">IFERROR(Z22/Y22,0)</f>
        <v>0</v>
      </c>
      <c r="AB22" s="21">
        <v>0</v>
      </c>
      <c r="AC22" s="17"/>
      <c r="AD22" s="29">
        <f t="shared" ref="AD22:AD23" si="924">IFERROR(AC22/AB22,0)</f>
        <v>0</v>
      </c>
      <c r="AE22" s="19">
        <f t="shared" ref="AE22:AE23" si="925">+AH22+AK22</f>
        <v>0</v>
      </c>
      <c r="AF22" s="23">
        <f t="shared" ref="AF22:AF23" si="926">+AI22+AL22</f>
        <v>0</v>
      </c>
      <c r="AG22" s="27">
        <f t="shared" ref="AG22:AG23" si="927">IFERROR(AF22/AE22,0)</f>
        <v>0</v>
      </c>
      <c r="AH22" s="21">
        <v>0</v>
      </c>
      <c r="AI22" s="17"/>
      <c r="AJ22" s="50">
        <f t="shared" ref="AJ22" si="928">IFERROR(AI22/AH22,0)</f>
        <v>0</v>
      </c>
      <c r="AK22" s="21">
        <v>0</v>
      </c>
      <c r="AL22" s="17"/>
      <c r="AM22" s="29">
        <f t="shared" ref="AM22:AM23" si="929">IFERROR(AL22/AK22,0)</f>
        <v>0</v>
      </c>
      <c r="AN22" s="19">
        <f t="shared" ref="AN22:AN23" si="930">+AQ22+AT22</f>
        <v>0</v>
      </c>
      <c r="AO22" s="23">
        <f t="shared" ref="AO22:AO23" si="931">+AR22+AU22</f>
        <v>0</v>
      </c>
      <c r="AP22" s="27">
        <f t="shared" ref="AP22:AP23" si="932">IFERROR(AO22/AN22,0)</f>
        <v>0</v>
      </c>
      <c r="AQ22" s="21">
        <v>0</v>
      </c>
      <c r="AR22" s="17"/>
      <c r="AS22" s="50">
        <f t="shared" ref="AS22" si="933">IFERROR(AR22/AQ22,0)</f>
        <v>0</v>
      </c>
      <c r="AT22" s="21">
        <v>0</v>
      </c>
      <c r="AU22" s="17"/>
      <c r="AV22" s="29">
        <f t="shared" ref="AV22:AV23" si="934">IFERROR(AU22/AT22,0)</f>
        <v>0</v>
      </c>
      <c r="AW22" s="19">
        <f t="shared" ref="AW22:AW23" si="935">+AZ22+BC22</f>
        <v>0</v>
      </c>
      <c r="AX22" s="23">
        <f t="shared" ref="AX22:AX23" si="936">+BA22+BD22</f>
        <v>0</v>
      </c>
      <c r="AY22" s="27">
        <f t="shared" ref="AY22:AY23" si="937">IFERROR(AX22/AW22,0)</f>
        <v>0</v>
      </c>
      <c r="AZ22" s="21">
        <v>0</v>
      </c>
      <c r="BA22" s="17"/>
      <c r="BB22" s="50">
        <f t="shared" ref="BB22" si="938">IFERROR(BA22/AZ22,0)</f>
        <v>0</v>
      </c>
      <c r="BC22" s="21">
        <v>0</v>
      </c>
      <c r="BD22" s="17"/>
      <c r="BE22" s="29">
        <f t="shared" ref="BE22:BE23" si="939">IFERROR(BD22/BC22,0)</f>
        <v>0</v>
      </c>
      <c r="BF22" s="19">
        <f t="shared" ref="BF22:BF23" si="940">+BI22+BL22</f>
        <v>0</v>
      </c>
      <c r="BG22" s="23">
        <f t="shared" ref="BG22:BG23" si="941">+BJ22+BM22</f>
        <v>0</v>
      </c>
      <c r="BH22" s="27">
        <f t="shared" ref="BH22:BH23" si="942">IFERROR(BG22/BF22,0)</f>
        <v>0</v>
      </c>
      <c r="BI22" s="21">
        <v>0</v>
      </c>
      <c r="BJ22" s="17"/>
      <c r="BK22" s="50">
        <f t="shared" ref="BK22" si="943">IFERROR(BJ22/BI22,0)</f>
        <v>0</v>
      </c>
      <c r="BL22" s="21">
        <v>0</v>
      </c>
      <c r="BM22" s="17"/>
      <c r="BN22" s="29">
        <f t="shared" ref="BN22:BN23" si="944">IFERROR(BM22/BL22,0)</f>
        <v>0</v>
      </c>
      <c r="BO22" s="19">
        <f t="shared" ref="BO22:BO23" si="945">+BR22+BU22</f>
        <v>0</v>
      </c>
      <c r="BP22" s="23">
        <f t="shared" ref="BP22:BP23" si="946">+BS22+BV22</f>
        <v>0</v>
      </c>
      <c r="BQ22" s="27">
        <f t="shared" ref="BQ22:BQ23" si="947">IFERROR(BP22/BO22,0)</f>
        <v>0</v>
      </c>
      <c r="BR22" s="21">
        <v>0</v>
      </c>
      <c r="BS22" s="17"/>
      <c r="BT22" s="50">
        <f t="shared" ref="BT22" si="948">IFERROR(BS22/BR22,0)</f>
        <v>0</v>
      </c>
      <c r="BU22" s="21">
        <v>0</v>
      </c>
      <c r="BV22" s="17"/>
      <c r="BW22" s="29">
        <f t="shared" ref="BW22:BW23" si="949">IFERROR(BV22/BU22,0)</f>
        <v>0</v>
      </c>
      <c r="BX22" s="19">
        <f t="shared" ref="BX22:BX23" si="950">+CA22+CD22</f>
        <v>0</v>
      </c>
      <c r="BY22" s="23">
        <f t="shared" ref="BY22:BY23" si="951">+CB22+CE22</f>
        <v>0</v>
      </c>
      <c r="BZ22" s="27">
        <f t="shared" ref="BZ22:BZ23" si="952">IFERROR(BY22/BX22,0)</f>
        <v>0</v>
      </c>
      <c r="CA22" s="21">
        <v>0</v>
      </c>
      <c r="CB22" s="17"/>
      <c r="CC22" s="50">
        <f t="shared" ref="CC22" si="953">IFERROR(CB22/CA22,0)</f>
        <v>0</v>
      </c>
      <c r="CD22" s="21">
        <v>0</v>
      </c>
      <c r="CE22" s="17"/>
      <c r="CF22" s="29">
        <f t="shared" ref="CF22:CF23" si="954">IFERROR(CE22/CD22,0)</f>
        <v>0</v>
      </c>
      <c r="CG22" s="19">
        <f t="shared" ref="CG22:CG23" si="955">+CJ22+CM22</f>
        <v>0</v>
      </c>
      <c r="CH22" s="23">
        <f t="shared" ref="CH22:CH23" si="956">+CK22+CN22</f>
        <v>0</v>
      </c>
      <c r="CI22" s="27">
        <f t="shared" ref="CI22:CI23" si="957">IFERROR(CH22/CG22,0)</f>
        <v>0</v>
      </c>
      <c r="CJ22" s="21">
        <v>0</v>
      </c>
      <c r="CK22" s="17"/>
      <c r="CL22" s="50">
        <f t="shared" ref="CL22" si="958">IFERROR(CK22/CJ22,0)</f>
        <v>0</v>
      </c>
      <c r="CM22" s="21">
        <v>0</v>
      </c>
      <c r="CN22" s="17"/>
      <c r="CO22" s="29">
        <f t="shared" ref="CO22:CO23" si="959">IFERROR(CN22/CM22,0)</f>
        <v>0</v>
      </c>
      <c r="CP22" s="19">
        <f t="shared" ref="CP22:CP23" si="960">+CS22+CV22</f>
        <v>0</v>
      </c>
      <c r="CQ22" s="23">
        <f t="shared" ref="CQ22:CQ23" si="961">+CT22+CW22</f>
        <v>0</v>
      </c>
      <c r="CR22" s="27">
        <f t="shared" ref="CR22:CR23" si="962">IFERROR(CQ22/CP22,0)</f>
        <v>0</v>
      </c>
      <c r="CS22" s="21">
        <v>0</v>
      </c>
      <c r="CT22" s="17"/>
      <c r="CU22" s="50">
        <f t="shared" ref="CU22" si="963">IFERROR(CT22/CS22,0)</f>
        <v>0</v>
      </c>
      <c r="CV22" s="21">
        <v>0</v>
      </c>
      <c r="CW22" s="17"/>
      <c r="CX22" s="29">
        <f t="shared" ref="CX22:CX23" si="964">IFERROR(CW22/CV22,0)</f>
        <v>0</v>
      </c>
      <c r="CY22" s="19">
        <f t="shared" ref="CY22:CY23" si="965">+DB22+DE22</f>
        <v>0</v>
      </c>
      <c r="CZ22" s="23">
        <f t="shared" ref="CZ22:CZ23" si="966">+DC22+DF22</f>
        <v>0</v>
      </c>
      <c r="DA22" s="27">
        <f t="shared" ref="DA22:DA23" si="967">IFERROR(CZ22/CY22,0)</f>
        <v>0</v>
      </c>
      <c r="DB22" s="21">
        <v>0</v>
      </c>
      <c r="DC22" s="17"/>
      <c r="DD22" s="50">
        <f t="shared" ref="DD22" si="968">IFERROR(DC22/DB22,0)</f>
        <v>0</v>
      </c>
      <c r="DE22" s="21">
        <v>0</v>
      </c>
      <c r="DF22" s="17"/>
      <c r="DG22" s="29">
        <f t="shared" ref="DG22:DG23" si="969">IFERROR(DF22/DE22,0)</f>
        <v>0</v>
      </c>
      <c r="DH22" s="19">
        <f t="shared" ref="DH22:DH23" si="970">+DK22+DN22</f>
        <v>0</v>
      </c>
      <c r="DI22" s="23">
        <f t="shared" ref="DI22:DI23" si="971">+DL22+DO22</f>
        <v>0</v>
      </c>
      <c r="DJ22" s="27">
        <f t="shared" ref="DJ22:DJ23" si="972">IFERROR(DI22/DH22,0)</f>
        <v>0</v>
      </c>
      <c r="DK22" s="21">
        <v>0</v>
      </c>
      <c r="DL22" s="17"/>
      <c r="DM22" s="50">
        <f t="shared" ref="DM22" si="973">IFERROR(DL22/DK22,0)</f>
        <v>0</v>
      </c>
      <c r="DN22" s="21">
        <v>0</v>
      </c>
      <c r="DO22" s="17"/>
      <c r="DP22" s="29">
        <f t="shared" ref="DP22:DP23" si="974">IFERROR(DO22/DN22,0)</f>
        <v>0</v>
      </c>
      <c r="DQ22" s="19">
        <f t="shared" ref="DQ22:DQ23" si="975">+DT22+DW22</f>
        <v>0</v>
      </c>
      <c r="DR22" s="23">
        <f t="shared" ref="DR22:DR23" si="976">+DU22+DX22</f>
        <v>0</v>
      </c>
      <c r="DS22" s="27">
        <f t="shared" ref="DS22:DS23" si="977">IFERROR(DR22/DQ22,0)</f>
        <v>0</v>
      </c>
      <c r="DT22" s="21">
        <v>0</v>
      </c>
      <c r="DU22" s="17"/>
      <c r="DV22" s="50">
        <f t="shared" ref="DV22" si="978">IFERROR(DU22/DT22,0)</f>
        <v>0</v>
      </c>
      <c r="DW22" s="21">
        <v>0</v>
      </c>
      <c r="DX22" s="17"/>
      <c r="DY22" s="29">
        <f t="shared" ref="DY22:DY23" si="979">IFERROR(DX22/DW22,0)</f>
        <v>0</v>
      </c>
      <c r="DZ22" s="19">
        <f t="shared" ref="DZ22:DZ23" si="980">+EC22+EF22</f>
        <v>0</v>
      </c>
      <c r="EA22" s="23">
        <f t="shared" ref="EA22:EA23" si="981">+ED22+EG22</f>
        <v>0</v>
      </c>
      <c r="EB22" s="27">
        <f t="shared" ref="EB22:EB23" si="982">IFERROR(EA22/DZ22,0)</f>
        <v>0</v>
      </c>
      <c r="EC22" s="21">
        <v>0</v>
      </c>
      <c r="ED22" s="17"/>
      <c r="EE22" s="50">
        <f t="shared" ref="EE22" si="983">IFERROR(ED22/EC22,0)</f>
        <v>0</v>
      </c>
      <c r="EF22" s="21">
        <v>0</v>
      </c>
      <c r="EG22" s="17"/>
      <c r="EH22" s="29">
        <f t="shared" ref="EH22:EH23" si="984">IFERROR(EG22/EF22,0)</f>
        <v>0</v>
      </c>
      <c r="EI22" s="19">
        <f t="shared" ref="EI22:EI23" si="985">+EL22+EO22</f>
        <v>0</v>
      </c>
      <c r="EJ22" s="23">
        <f t="shared" ref="EJ22:EJ23" si="986">+EM22+EP22</f>
        <v>0</v>
      </c>
      <c r="EK22" s="27">
        <f t="shared" ref="EK22:EK23" si="987">IFERROR(EJ22/EI22,0)</f>
        <v>0</v>
      </c>
      <c r="EL22" s="21">
        <v>0</v>
      </c>
      <c r="EM22" s="17"/>
      <c r="EN22" s="50">
        <f t="shared" ref="EN22" si="988">IFERROR(EM22/EL22,0)</f>
        <v>0</v>
      </c>
      <c r="EO22" s="21">
        <v>0</v>
      </c>
      <c r="EP22" s="17"/>
      <c r="EQ22" s="29">
        <f t="shared" ref="EQ22:EQ23" si="989">IFERROR(EP22/EO22,0)</f>
        <v>0</v>
      </c>
      <c r="ER22" s="19">
        <f t="shared" ref="ER22:ER23" si="990">+EU22+EX22</f>
        <v>0</v>
      </c>
      <c r="ES22" s="23">
        <f t="shared" ref="ES22:ES23" si="991">+EV22+EY22</f>
        <v>0</v>
      </c>
      <c r="ET22" s="27">
        <f t="shared" ref="ET22:ET23" si="992">IFERROR(ES22/ER22,0)</f>
        <v>0</v>
      </c>
      <c r="EU22" s="21">
        <v>0</v>
      </c>
      <c r="EV22" s="17"/>
      <c r="EW22" s="50">
        <f t="shared" ref="EW22" si="993">IFERROR(EV22/EU22,0)</f>
        <v>0</v>
      </c>
      <c r="EX22" s="21">
        <v>0</v>
      </c>
      <c r="EY22" s="17"/>
      <c r="EZ22" s="29">
        <f t="shared" ref="EZ22:EZ23" si="994">IFERROR(EY22/EX22,0)</f>
        <v>0</v>
      </c>
      <c r="FA22" s="19">
        <f t="shared" ref="FA22:FA23" si="995">+FD22+FG22</f>
        <v>0</v>
      </c>
      <c r="FB22" s="23">
        <f t="shared" ref="FB22:FB23" si="996">+FE22+FH22</f>
        <v>0</v>
      </c>
      <c r="FC22" s="27">
        <f t="shared" ref="FC22:FC23" si="997">IFERROR(FB22/FA22,0)</f>
        <v>0</v>
      </c>
      <c r="FD22" s="21">
        <v>0</v>
      </c>
      <c r="FE22" s="17"/>
      <c r="FF22" s="50">
        <f t="shared" ref="FF22" si="998">IFERROR(FE22/FD22,0)</f>
        <v>0</v>
      </c>
      <c r="FG22" s="21">
        <v>0</v>
      </c>
      <c r="FH22" s="17"/>
      <c r="FI22" s="29">
        <f t="shared" ref="FI22:FI23" si="999">IFERROR(FH22/FG22,0)</f>
        <v>0</v>
      </c>
      <c r="FJ22" s="19">
        <f t="shared" ref="FJ22:FJ23" si="1000">+FM22+FP22</f>
        <v>0</v>
      </c>
      <c r="FK22" s="23">
        <f t="shared" ref="FK22:FK23" si="1001">+FN22+FQ22</f>
        <v>0</v>
      </c>
      <c r="FL22" s="27">
        <f t="shared" ref="FL22:FL23" si="1002">IFERROR(FK22/FJ22,0)</f>
        <v>0</v>
      </c>
      <c r="FM22" s="21">
        <v>0</v>
      </c>
      <c r="FN22" s="17"/>
      <c r="FO22" s="50">
        <f t="shared" ref="FO22" si="1003">IFERROR(FN22/FM22,0)</f>
        <v>0</v>
      </c>
      <c r="FP22" s="21">
        <v>0</v>
      </c>
      <c r="FQ22" s="17"/>
      <c r="FR22" s="29">
        <f t="shared" ref="FR22:FR23" si="1004">IFERROR(FQ22/FP22,0)</f>
        <v>0</v>
      </c>
      <c r="FS22" s="19">
        <f t="shared" ref="FS22:FS23" si="1005">+FV22+FY22</f>
        <v>0</v>
      </c>
      <c r="FT22" s="23">
        <f t="shared" ref="FT22:FT23" si="1006">+FW22+FZ22</f>
        <v>0</v>
      </c>
      <c r="FU22" s="27">
        <f t="shared" ref="FU22:FU23" si="1007">IFERROR(FT22/FS22,0)</f>
        <v>0</v>
      </c>
      <c r="FV22" s="21">
        <v>0</v>
      </c>
      <c r="FW22" s="17"/>
      <c r="FX22" s="50">
        <f t="shared" ref="FX22" si="1008">IFERROR(FW22/FV22,0)</f>
        <v>0</v>
      </c>
      <c r="FY22" s="21">
        <v>0</v>
      </c>
      <c r="FZ22" s="17"/>
      <c r="GA22" s="29">
        <f t="shared" ref="GA22:GA23" si="1009">IFERROR(FZ22/FY22,0)</f>
        <v>0</v>
      </c>
      <c r="GB22" s="19">
        <f t="shared" ref="GB22:GB23" si="1010">+GE22+GH22</f>
        <v>0</v>
      </c>
      <c r="GC22" s="23">
        <f t="shared" ref="GC22:GC23" si="1011">+GF22+GI22</f>
        <v>0</v>
      </c>
      <c r="GD22" s="27">
        <f t="shared" ref="GD22:GD23" si="1012">IFERROR(GC22/GB22,0)</f>
        <v>0</v>
      </c>
      <c r="GE22" s="21">
        <v>0</v>
      </c>
      <c r="GF22" s="17"/>
      <c r="GG22" s="50">
        <f t="shared" ref="GG22" si="1013">IFERROR(GF22/GE22,0)</f>
        <v>0</v>
      </c>
      <c r="GH22" s="21">
        <v>0</v>
      </c>
      <c r="GI22" s="17"/>
      <c r="GJ22" s="29">
        <f t="shared" ref="GJ22:GJ23" si="1014">IFERROR(GI22/GH22,0)</f>
        <v>0</v>
      </c>
      <c r="GK22" s="19">
        <f t="shared" ref="GK22:GK23" si="1015">+GN22+GQ22</f>
        <v>0</v>
      </c>
      <c r="GL22" s="23">
        <f t="shared" ref="GL22:GL23" si="1016">+GO22+GR22</f>
        <v>0</v>
      </c>
      <c r="GM22" s="27">
        <f t="shared" ref="GM22:GM23" si="1017">IFERROR(GL22/GK22,0)</f>
        <v>0</v>
      </c>
      <c r="GN22" s="21">
        <v>0</v>
      </c>
      <c r="GO22" s="17"/>
      <c r="GP22" s="50">
        <f t="shared" ref="GP22" si="1018">IFERROR(GO22/GN22,0)</f>
        <v>0</v>
      </c>
      <c r="GQ22" s="21">
        <v>0</v>
      </c>
      <c r="GR22" s="17"/>
      <c r="GS22" s="29">
        <f t="shared" ref="GS22:GS23" si="1019">IFERROR(GR22/GQ22,0)</f>
        <v>0</v>
      </c>
      <c r="GT22" s="19">
        <f t="shared" ref="GT22:GT23" si="1020">+GW22+GZ22</f>
        <v>0</v>
      </c>
      <c r="GU22" s="23">
        <f t="shared" ref="GU22:GU23" si="1021">+GX22+HA22</f>
        <v>0</v>
      </c>
      <c r="GV22" s="27">
        <f t="shared" ref="GV22:GV23" si="1022">IFERROR(GU22/GT22,0)</f>
        <v>0</v>
      </c>
      <c r="GW22" s="21">
        <v>0</v>
      </c>
      <c r="GX22" s="17"/>
      <c r="GY22" s="50">
        <f t="shared" ref="GY22" si="1023">IFERROR(GX22/GW22,0)</f>
        <v>0</v>
      </c>
      <c r="GZ22" s="21">
        <v>0</v>
      </c>
      <c r="HA22" s="17"/>
      <c r="HB22" s="29">
        <f t="shared" ref="HB22:HB23" si="1024">IFERROR(HA22/GZ22,0)</f>
        <v>0</v>
      </c>
      <c r="HC22" s="19">
        <f t="shared" ref="HC22:HC23" si="1025">+HF22+HI22</f>
        <v>0</v>
      </c>
      <c r="HD22" s="23">
        <f t="shared" ref="HD22:HD23" si="1026">+HG22+HJ22</f>
        <v>0</v>
      </c>
      <c r="HE22" s="27">
        <f t="shared" ref="HE22:HE23" si="1027">IFERROR(HD22/HC22,0)</f>
        <v>0</v>
      </c>
      <c r="HF22" s="21">
        <v>0</v>
      </c>
      <c r="HG22" s="17"/>
      <c r="HH22" s="50">
        <f t="shared" ref="HH22" si="1028">IFERROR(HG22/HF22,0)</f>
        <v>0</v>
      </c>
      <c r="HI22" s="21">
        <v>0</v>
      </c>
      <c r="HJ22" s="17"/>
      <c r="HK22" s="29">
        <f t="shared" ref="HK22:HK23" si="1029">IFERROR(HJ22/HI22,0)</f>
        <v>0</v>
      </c>
      <c r="HL22" s="19">
        <f t="shared" ref="HL22:HL23" si="1030">+HO22+HR22</f>
        <v>0</v>
      </c>
      <c r="HM22" s="23">
        <f t="shared" ref="HM22:HM23" si="1031">+HP22+HS22</f>
        <v>0</v>
      </c>
      <c r="HN22" s="27">
        <f t="shared" ref="HN22:HN23" si="1032">IFERROR(HM22/HL22,0)</f>
        <v>0</v>
      </c>
      <c r="HO22" s="21">
        <v>0</v>
      </c>
      <c r="HP22" s="17"/>
      <c r="HQ22" s="50">
        <f t="shared" ref="HQ22" si="1033">IFERROR(HP22/HO22,0)</f>
        <v>0</v>
      </c>
      <c r="HR22" s="21">
        <v>0</v>
      </c>
      <c r="HS22" s="17"/>
      <c r="HT22" s="29">
        <f t="shared" ref="HT22:HT23" si="1034">IFERROR(HS22/HR22,0)</f>
        <v>0</v>
      </c>
      <c r="HU22" s="19">
        <f t="shared" ref="HU22:HU23" si="1035">+HX22+IA22</f>
        <v>0</v>
      </c>
      <c r="HV22" s="23">
        <f t="shared" ref="HV22:HV23" si="1036">+HY22+IB22</f>
        <v>0</v>
      </c>
      <c r="HW22" s="27">
        <f t="shared" ref="HW22:HW23" si="1037">IFERROR(HV22/HU22,0)</f>
        <v>0</v>
      </c>
      <c r="HX22" s="21">
        <v>0</v>
      </c>
      <c r="HY22" s="17"/>
      <c r="HZ22" s="50">
        <f t="shared" ref="HZ22" si="1038">IFERROR(HY22/HX22,0)</f>
        <v>0</v>
      </c>
      <c r="IA22" s="21">
        <v>0</v>
      </c>
      <c r="IB22" s="17"/>
      <c r="IC22" s="29">
        <f t="shared" ref="IC22:IC23" si="1039">IFERROR(IB22/IA22,0)</f>
        <v>0</v>
      </c>
      <c r="ID22" s="19">
        <f t="shared" ref="ID22:ID23" si="1040">+IG22+IJ22</f>
        <v>0</v>
      </c>
      <c r="IE22" s="23">
        <f t="shared" ref="IE22:IE23" si="1041">+IH22+IK22</f>
        <v>0</v>
      </c>
      <c r="IF22" s="27">
        <f t="shared" ref="IF22:IF23" si="1042">IFERROR(IE22/ID22,0)</f>
        <v>0</v>
      </c>
      <c r="IG22" s="21">
        <v>0</v>
      </c>
      <c r="IH22" s="17"/>
      <c r="II22" s="50">
        <f t="shared" ref="II22" si="1043">IFERROR(IH22/IG22,0)</f>
        <v>0</v>
      </c>
      <c r="IJ22" s="21">
        <v>0</v>
      </c>
      <c r="IK22" s="17"/>
      <c r="IL22" s="29">
        <f t="shared" ref="IL22:IL23" si="1044">IFERROR(IK22/IJ22,0)</f>
        <v>0</v>
      </c>
      <c r="IM22" s="19">
        <f t="shared" ref="IM22:IM23" si="1045">+IP22+IS22</f>
        <v>0</v>
      </c>
      <c r="IN22" s="23">
        <f t="shared" ref="IN22:IN23" si="1046">+IQ22+IT22</f>
        <v>0</v>
      </c>
      <c r="IO22" s="27">
        <f t="shared" ref="IO22:IO23" si="1047">IFERROR(IN22/IM22,0)</f>
        <v>0</v>
      </c>
      <c r="IP22" s="21">
        <v>0</v>
      </c>
      <c r="IQ22" s="17"/>
      <c r="IR22" s="50">
        <f t="shared" ref="IR22" si="1048">IFERROR(IQ22/IP22,0)</f>
        <v>0</v>
      </c>
      <c r="IS22" s="21">
        <v>0</v>
      </c>
      <c r="IT22" s="17"/>
      <c r="IU22" s="29">
        <f t="shared" ref="IU22:IU23" si="1049">IFERROR(IT22/IS22,0)</f>
        <v>0</v>
      </c>
      <c r="IV22" s="19">
        <f t="shared" ref="IV22:IV23" si="1050">+IY22+JB22</f>
        <v>0</v>
      </c>
      <c r="IW22" s="23">
        <f t="shared" ref="IW22:IW23" si="1051">+IZ22+JC22</f>
        <v>0</v>
      </c>
      <c r="IX22" s="27">
        <f t="shared" ref="IX22:IX23" si="1052">IFERROR(IW22/IV22,0)</f>
        <v>0</v>
      </c>
      <c r="IY22" s="21">
        <v>0</v>
      </c>
      <c r="IZ22" s="17"/>
      <c r="JA22" s="50">
        <f t="shared" ref="JA22" si="1053">IFERROR(IZ22/IY22,0)</f>
        <v>0</v>
      </c>
      <c r="JB22" s="21">
        <v>0</v>
      </c>
      <c r="JC22" s="17"/>
      <c r="JD22" s="29">
        <f t="shared" ref="JD22:JD23" si="1054">IFERROR(JC22/JB22,0)</f>
        <v>0</v>
      </c>
      <c r="JE22" s="19">
        <f t="shared" ref="JE22:JE23" si="1055">+JH22+JK22</f>
        <v>0</v>
      </c>
      <c r="JF22" s="23">
        <f t="shared" ref="JF22:JF23" si="1056">+JI22+JL22</f>
        <v>0</v>
      </c>
      <c r="JG22" s="27">
        <f t="shared" ref="JG22:JG23" si="1057">IFERROR(JF22/JE22,0)</f>
        <v>0</v>
      </c>
      <c r="JH22" s="21">
        <v>0</v>
      </c>
      <c r="JI22" s="17"/>
      <c r="JJ22" s="50">
        <f t="shared" ref="JJ22" si="1058">IFERROR(JI22/JH22,0)</f>
        <v>0</v>
      </c>
      <c r="JK22" s="21">
        <v>0</v>
      </c>
      <c r="JL22" s="17"/>
      <c r="JM22" s="29">
        <f t="shared" ref="JM22:JM23" si="1059">IFERROR(JL22/JK22,0)</f>
        <v>0</v>
      </c>
      <c r="JN22" s="19">
        <f t="shared" ref="JN22:JN23" si="1060">+JQ22+JT22</f>
        <v>0</v>
      </c>
      <c r="JO22" s="23">
        <f t="shared" ref="JO22:JO23" si="1061">+JR22+JU22</f>
        <v>0</v>
      </c>
      <c r="JP22" s="27">
        <f t="shared" ref="JP22:JP23" si="1062">IFERROR(JO22/JN22,0)</f>
        <v>0</v>
      </c>
      <c r="JQ22" s="21">
        <v>0</v>
      </c>
      <c r="JR22" s="17"/>
      <c r="JS22" s="50">
        <f t="shared" ref="JS22" si="1063">IFERROR(JR22/JQ22,0)</f>
        <v>0</v>
      </c>
      <c r="JT22" s="21">
        <v>0</v>
      </c>
      <c r="JU22" s="17"/>
      <c r="JV22" s="29">
        <f t="shared" ref="JV22:JV23" si="1064">IFERROR(JU22/JT22,0)</f>
        <v>0</v>
      </c>
      <c r="JW22" s="19">
        <f t="shared" ref="JW22:JW23" si="1065">+JZ22+KC22</f>
        <v>0</v>
      </c>
      <c r="JX22" s="23">
        <f t="shared" ref="JX22:JX23" si="1066">+KA22+KD22</f>
        <v>0</v>
      </c>
      <c r="JY22" s="27">
        <f t="shared" ref="JY22:JY23" si="1067">IFERROR(JX22/JW22,0)</f>
        <v>0</v>
      </c>
      <c r="JZ22" s="21">
        <v>0</v>
      </c>
      <c r="KA22" s="17"/>
      <c r="KB22" s="50">
        <f t="shared" ref="KB22" si="1068">IFERROR(KA22/JZ22,0)</f>
        <v>0</v>
      </c>
      <c r="KC22" s="21">
        <v>0</v>
      </c>
      <c r="KD22" s="17"/>
      <c r="KE22" s="29">
        <f t="shared" ref="KE22:KE23" si="1069">IFERROR(KD22/KC22,0)</f>
        <v>0</v>
      </c>
      <c r="KF22" s="19">
        <f t="shared" ref="KF22:KF23" si="1070">+KI22+KL22</f>
        <v>0</v>
      </c>
      <c r="KG22" s="23">
        <f t="shared" ref="KG22:KG23" si="1071">+KJ22+KM22</f>
        <v>0</v>
      </c>
      <c r="KH22" s="27">
        <f t="shared" ref="KH22:KH23" si="1072">IFERROR(KG22/KF22,0)</f>
        <v>0</v>
      </c>
      <c r="KI22" s="21">
        <v>0</v>
      </c>
      <c r="KJ22" s="17"/>
      <c r="KK22" s="50">
        <f t="shared" ref="KK22" si="1073">IFERROR(KJ22/KI22,0)</f>
        <v>0</v>
      </c>
      <c r="KL22" s="21">
        <v>0</v>
      </c>
      <c r="KM22" s="17"/>
      <c r="KN22" s="29">
        <f t="shared" ref="KN22:KN23" si="1074">IFERROR(KM22/KL22,0)</f>
        <v>0</v>
      </c>
      <c r="KO22" s="19">
        <f t="shared" ref="KO22:KO23" si="1075">+KR22+KU22</f>
        <v>0</v>
      </c>
      <c r="KP22" s="23">
        <f t="shared" ref="KP22:KP23" si="1076">+KS22+KV22</f>
        <v>0</v>
      </c>
      <c r="KQ22" s="27">
        <f t="shared" ref="KQ22:KQ23" si="1077">IFERROR(KP22/KO22,0)</f>
        <v>0</v>
      </c>
      <c r="KR22" s="21">
        <v>0</v>
      </c>
      <c r="KS22" s="17"/>
      <c r="KT22" s="50">
        <f t="shared" ref="KT22" si="1078">IFERROR(KS22/KR22,0)</f>
        <v>0</v>
      </c>
      <c r="KU22" s="21">
        <v>0</v>
      </c>
      <c r="KV22" s="17"/>
      <c r="KW22" s="29">
        <f t="shared" ref="KW22:KW23" si="1079">IFERROR(KV22/KU22,0)</f>
        <v>0</v>
      </c>
      <c r="KX22" s="19">
        <f t="shared" ref="KX22:KX23" si="1080">+LA22+LD22</f>
        <v>0</v>
      </c>
      <c r="KY22" s="23">
        <f t="shared" ref="KY22:KY23" si="1081">+LB22+LE22</f>
        <v>0</v>
      </c>
      <c r="KZ22" s="27">
        <f t="shared" ref="KZ22:KZ23" si="1082">IFERROR(KY22/KX22,0)</f>
        <v>0</v>
      </c>
      <c r="LA22" s="21">
        <v>0</v>
      </c>
      <c r="LB22" s="17"/>
      <c r="LC22" s="50">
        <f t="shared" ref="LC22" si="1083">IFERROR(LB22/LA22,0)</f>
        <v>0</v>
      </c>
      <c r="LD22" s="21">
        <v>0</v>
      </c>
      <c r="LE22" s="17"/>
      <c r="LF22" s="29">
        <f t="shared" ref="LF22:LF23" si="1084">IFERROR(LE22/LD22,0)</f>
        <v>0</v>
      </c>
      <c r="LG22" s="19">
        <f t="shared" ref="LG22:LG23" si="1085">+LJ22+LM22</f>
        <v>0</v>
      </c>
      <c r="LH22" s="23">
        <f t="shared" ref="LH22:LH23" si="1086">+LK22+LN22</f>
        <v>0</v>
      </c>
      <c r="LI22" s="27">
        <f t="shared" ref="LI22:LI23" si="1087">IFERROR(LH22/LG22,0)</f>
        <v>0</v>
      </c>
      <c r="LJ22" s="21">
        <v>0</v>
      </c>
      <c r="LK22" s="17"/>
      <c r="LL22" s="50">
        <f t="shared" ref="LL22" si="1088">IFERROR(LK22/LJ22,0)</f>
        <v>0</v>
      </c>
      <c r="LM22" s="21">
        <v>0</v>
      </c>
      <c r="LN22" s="17"/>
      <c r="LO22" s="29">
        <f t="shared" ref="LO22:LO23" si="1089">IFERROR(LN22/LM22,0)</f>
        <v>0</v>
      </c>
      <c r="LP22" s="19">
        <f t="shared" ref="LP22:LP23" si="1090">+LS22+LV22</f>
        <v>0</v>
      </c>
      <c r="LQ22" s="23">
        <f t="shared" ref="LQ22:LQ23" si="1091">+LT22+LW22</f>
        <v>0</v>
      </c>
      <c r="LR22" s="27">
        <f t="shared" ref="LR22:LR23" si="1092">IFERROR(LQ22/LP22,0)</f>
        <v>0</v>
      </c>
      <c r="LS22" s="21">
        <v>0</v>
      </c>
      <c r="LT22" s="17"/>
      <c r="LU22" s="50">
        <f t="shared" ref="LU22" si="1093">IFERROR(LT22/LS22,0)</f>
        <v>0</v>
      </c>
      <c r="LV22" s="21">
        <v>0</v>
      </c>
      <c r="LW22" s="17"/>
      <c r="LX22" s="29">
        <f t="shared" ref="LX22:LX23" si="1094">IFERROR(LW22/LV22,0)</f>
        <v>0</v>
      </c>
      <c r="LY22" s="19">
        <f t="shared" ref="LY22:LY23" si="1095">+MB22+ME22</f>
        <v>0</v>
      </c>
      <c r="LZ22" s="23">
        <f t="shared" ref="LZ22:LZ23" si="1096">+MC22+MF22</f>
        <v>0</v>
      </c>
      <c r="MA22" s="27">
        <f t="shared" ref="MA22:MA23" si="1097">IFERROR(LZ22/LY22,0)</f>
        <v>0</v>
      </c>
      <c r="MB22" s="21">
        <v>0</v>
      </c>
      <c r="MC22" s="17"/>
      <c r="MD22" s="50">
        <f t="shared" ref="MD22" si="1098">IFERROR(MC22/MB22,0)</f>
        <v>0</v>
      </c>
      <c r="ME22" s="21">
        <v>0</v>
      </c>
      <c r="MF22" s="17"/>
      <c r="MG22" s="29">
        <f t="shared" ref="MG22:MG23" si="1099">IFERROR(MF22/ME22,0)</f>
        <v>0</v>
      </c>
      <c r="MH22" s="19">
        <f t="shared" ref="MH22:MH23" si="1100">+MK22+MN22</f>
        <v>0</v>
      </c>
      <c r="MI22" s="23">
        <f t="shared" ref="MI22:MI23" si="1101">+ML22+MO22</f>
        <v>0</v>
      </c>
      <c r="MJ22" s="27">
        <f t="shared" ref="MJ22:MJ23" si="1102">IFERROR(MI22/MH22,0)</f>
        <v>0</v>
      </c>
      <c r="MK22" s="21">
        <v>0</v>
      </c>
      <c r="ML22" s="17"/>
      <c r="MM22" s="50">
        <f t="shared" ref="MM22" si="1103">IFERROR(ML22/MK22,0)</f>
        <v>0</v>
      </c>
      <c r="MN22" s="21">
        <v>0</v>
      </c>
      <c r="MO22" s="17"/>
      <c r="MP22" s="29">
        <f t="shared" ref="MP22:MP23" si="1104">IFERROR(MO22/MN22,0)</f>
        <v>0</v>
      </c>
      <c r="MQ22" s="19">
        <f t="shared" ref="MQ22:MQ23" si="1105">+MT22+MW22</f>
        <v>0</v>
      </c>
      <c r="MR22" s="23">
        <f t="shared" ref="MR22:MR23" si="1106">+MU22+MX22</f>
        <v>0</v>
      </c>
      <c r="MS22" s="27">
        <f t="shared" ref="MS22:MS23" si="1107">IFERROR(MR22/MQ22,0)</f>
        <v>0</v>
      </c>
      <c r="MT22" s="21">
        <v>0</v>
      </c>
      <c r="MU22" s="17"/>
      <c r="MV22" s="50">
        <f t="shared" ref="MV22" si="1108">IFERROR(MU22/MT22,0)</f>
        <v>0</v>
      </c>
      <c r="MW22" s="21">
        <v>0</v>
      </c>
      <c r="MX22" s="17"/>
      <c r="MY22" s="29">
        <f t="shared" ref="MY22:MY23" si="1109">IFERROR(MX22/MW22,0)</f>
        <v>0</v>
      </c>
      <c r="MZ22" s="19">
        <f t="shared" ref="MZ22:MZ23" si="1110">+NC22+NF22</f>
        <v>0</v>
      </c>
      <c r="NA22" s="23">
        <f t="shared" ref="NA22:NA23" si="1111">+ND22+NG22</f>
        <v>0</v>
      </c>
      <c r="NB22" s="27">
        <f t="shared" ref="NB22:NB23" si="1112">IFERROR(NA22/MZ22,0)</f>
        <v>0</v>
      </c>
      <c r="NC22" s="21">
        <v>0</v>
      </c>
      <c r="ND22" s="17"/>
      <c r="NE22" s="50">
        <f t="shared" ref="NE22" si="1113">IFERROR(ND22/NC22,0)</f>
        <v>0</v>
      </c>
      <c r="NF22" s="21">
        <v>0</v>
      </c>
      <c r="NG22" s="17"/>
      <c r="NH22" s="29">
        <f t="shared" ref="NH22:NH23" si="1114">IFERROR(NG22/NF22,0)</f>
        <v>0</v>
      </c>
      <c r="NI22" s="19">
        <f t="shared" ref="NI22:NI23" si="1115">+NL22+NO22</f>
        <v>0</v>
      </c>
      <c r="NJ22" s="23">
        <f t="shared" ref="NJ22:NJ23" si="1116">+NM22+NP22</f>
        <v>0</v>
      </c>
      <c r="NK22" s="27">
        <f t="shared" ref="NK22:NK23" si="1117">IFERROR(NJ22/NI22,0)</f>
        <v>0</v>
      </c>
      <c r="NL22" s="21">
        <v>0</v>
      </c>
      <c r="NM22" s="17"/>
      <c r="NN22" s="50">
        <f t="shared" ref="NN22" si="1118">IFERROR(NM22/NL22,0)</f>
        <v>0</v>
      </c>
      <c r="NO22" s="21">
        <v>0</v>
      </c>
      <c r="NP22" s="17"/>
      <c r="NQ22" s="29">
        <f t="shared" ref="NQ22:NQ23" si="1119">IFERROR(NP22/NO22,0)</f>
        <v>0</v>
      </c>
      <c r="NR22" s="19">
        <f t="shared" ref="NR22:NR23" si="1120">+NU22+NX22</f>
        <v>0</v>
      </c>
      <c r="NS22" s="23">
        <f t="shared" ref="NS22:NS23" si="1121">+NV22+NY22</f>
        <v>0</v>
      </c>
      <c r="NT22" s="27">
        <f t="shared" ref="NT22:NT23" si="1122">IFERROR(NS22/NR22,0)</f>
        <v>0</v>
      </c>
      <c r="NU22" s="21">
        <v>0</v>
      </c>
      <c r="NV22" s="17"/>
      <c r="NW22" s="50">
        <f t="shared" ref="NW22" si="1123">IFERROR(NV22/NU22,0)</f>
        <v>0</v>
      </c>
      <c r="NX22" s="21">
        <v>0</v>
      </c>
      <c r="NY22" s="17"/>
      <c r="NZ22" s="29">
        <f t="shared" ref="NZ22:NZ23" si="1124">IFERROR(NY22/NX22,0)</f>
        <v>0</v>
      </c>
      <c r="OA22" s="19">
        <f t="shared" ref="OA22:OA23" si="1125">+OD22+OG22</f>
        <v>0</v>
      </c>
      <c r="OB22" s="23">
        <f t="shared" ref="OB22:OB23" si="1126">+OE22+OH22</f>
        <v>0</v>
      </c>
      <c r="OC22" s="27">
        <f t="shared" ref="OC22:OC23" si="1127">IFERROR(OB22/OA22,0)</f>
        <v>0</v>
      </c>
      <c r="OD22" s="21">
        <v>0</v>
      </c>
      <c r="OE22" s="17"/>
      <c r="OF22" s="50">
        <f t="shared" ref="OF22" si="1128">IFERROR(OE22/OD22,0)</f>
        <v>0</v>
      </c>
      <c r="OG22" s="21">
        <v>0</v>
      </c>
      <c r="OH22" s="17"/>
      <c r="OI22" s="29">
        <f t="shared" ref="OI22:OI23" si="1129">IFERROR(OH22/OG22,0)</f>
        <v>0</v>
      </c>
      <c r="OJ22" s="19">
        <f t="shared" ref="OJ22:OJ23" si="1130">+OM22+OP22</f>
        <v>0</v>
      </c>
      <c r="OK22" s="23">
        <f t="shared" ref="OK22:OK23" si="1131">+ON22+OQ22</f>
        <v>0</v>
      </c>
      <c r="OL22" s="27">
        <f t="shared" ref="OL22:OL23" si="1132">IFERROR(OK22/OJ22,0)</f>
        <v>0</v>
      </c>
      <c r="OM22" s="21">
        <v>0</v>
      </c>
      <c r="ON22" s="17"/>
      <c r="OO22" s="50">
        <f t="shared" ref="OO22" si="1133">IFERROR(ON22/OM22,0)</f>
        <v>0</v>
      </c>
      <c r="OP22" s="21">
        <v>0</v>
      </c>
      <c r="OQ22" s="17"/>
      <c r="OR22" s="29">
        <f t="shared" ref="OR22:OR23" si="1134">IFERROR(OQ22/OP22,0)</f>
        <v>0</v>
      </c>
      <c r="OS22" s="19">
        <f t="shared" ref="OS22:OS23" si="1135">+OV22+OY22</f>
        <v>0</v>
      </c>
      <c r="OT22" s="23">
        <f t="shared" ref="OT22:OT23" si="1136">+OW22+OZ22</f>
        <v>0</v>
      </c>
      <c r="OU22" s="27">
        <f t="shared" ref="OU22:OU23" si="1137">IFERROR(OT22/OS22,0)</f>
        <v>0</v>
      </c>
      <c r="OV22" s="21">
        <v>0</v>
      </c>
      <c r="OW22" s="17"/>
      <c r="OX22" s="50">
        <f t="shared" ref="OX22" si="1138">IFERROR(OW22/OV22,0)</f>
        <v>0</v>
      </c>
      <c r="OY22" s="21">
        <v>0</v>
      </c>
      <c r="OZ22" s="17"/>
      <c r="PA22" s="29">
        <f t="shared" ref="PA22:PA23" si="1139">IFERROR(OZ22/OY22,0)</f>
        <v>0</v>
      </c>
      <c r="PB22" s="19">
        <f t="shared" ref="PB22:PB23" si="1140">+PE22+PH22</f>
        <v>0</v>
      </c>
      <c r="PC22" s="23">
        <f t="shared" ref="PC22:PC23" si="1141">+PF22+PI22</f>
        <v>0</v>
      </c>
      <c r="PD22" s="27">
        <f t="shared" ref="PD22:PD23" si="1142">IFERROR(PC22/PB22,0)</f>
        <v>0</v>
      </c>
      <c r="PE22" s="21">
        <v>0</v>
      </c>
      <c r="PF22" s="17"/>
      <c r="PG22" s="50">
        <f t="shared" ref="PG22" si="1143">IFERROR(PF22/PE22,0)</f>
        <v>0</v>
      </c>
      <c r="PH22" s="21">
        <v>0</v>
      </c>
      <c r="PI22" s="17"/>
      <c r="PJ22" s="29">
        <f t="shared" ref="PJ22:PJ23" si="1144">IFERROR(PI22/PH22,0)</f>
        <v>0</v>
      </c>
      <c r="PK22" s="19">
        <f t="shared" ref="PK22:PK23" si="1145">+PN22+PQ22</f>
        <v>0</v>
      </c>
      <c r="PL22" s="23">
        <f t="shared" ref="PL22:PL23" si="1146">+PO22+PR22</f>
        <v>0</v>
      </c>
      <c r="PM22" s="27">
        <f t="shared" ref="PM22:PM23" si="1147">IFERROR(PL22/PK22,0)</f>
        <v>0</v>
      </c>
      <c r="PN22" s="21">
        <v>0</v>
      </c>
      <c r="PO22" s="17"/>
      <c r="PP22" s="50">
        <f t="shared" ref="PP22" si="1148">IFERROR(PO22/PN22,0)</f>
        <v>0</v>
      </c>
      <c r="PQ22" s="21">
        <v>0</v>
      </c>
      <c r="PR22" s="17"/>
      <c r="PS22" s="29">
        <f t="shared" ref="PS22:PS23" si="1149">IFERROR(PR22/PQ22,0)</f>
        <v>0</v>
      </c>
      <c r="PT22" s="19">
        <f t="shared" ref="PT22:PT23" si="1150">+PW22+PZ22</f>
        <v>0</v>
      </c>
      <c r="PU22" s="23">
        <f t="shared" ref="PU22:PU23" si="1151">+PX22+QA22</f>
        <v>0</v>
      </c>
      <c r="PV22" s="27">
        <f t="shared" ref="PV22:PV23" si="1152">IFERROR(PU22/PT22,0)</f>
        <v>0</v>
      </c>
      <c r="PW22" s="21">
        <v>0</v>
      </c>
      <c r="PX22" s="17"/>
      <c r="PY22" s="50">
        <f t="shared" ref="PY22" si="1153">IFERROR(PX22/PW22,0)</f>
        <v>0</v>
      </c>
      <c r="PZ22" s="21">
        <v>0</v>
      </c>
      <c r="QA22" s="17"/>
      <c r="QB22" s="29">
        <f t="shared" ref="QB22:QB23" si="1154">IFERROR(QA22/PZ22,0)</f>
        <v>0</v>
      </c>
      <c r="QC22" s="19">
        <f t="shared" si="842"/>
        <v>0</v>
      </c>
      <c r="QD22" s="23">
        <f t="shared" si="843"/>
        <v>0</v>
      </c>
      <c r="QE22" s="27">
        <f t="shared" si="844"/>
        <v>0</v>
      </c>
      <c r="QF22" s="21">
        <v>0</v>
      </c>
      <c r="QG22" s="17"/>
      <c r="QH22" s="50">
        <f t="shared" si="845"/>
        <v>0</v>
      </c>
      <c r="QI22" s="21">
        <v>0</v>
      </c>
      <c r="QJ22" s="17"/>
      <c r="QK22" s="29">
        <f t="shared" si="846"/>
        <v>0</v>
      </c>
      <c r="QL22" s="19">
        <f t="shared" si="847"/>
        <v>0</v>
      </c>
      <c r="QM22" s="23">
        <f t="shared" si="848"/>
        <v>0</v>
      </c>
      <c r="QN22" s="27">
        <f t="shared" si="849"/>
        <v>0</v>
      </c>
      <c r="QO22" s="21">
        <v>0</v>
      </c>
      <c r="QP22" s="17"/>
      <c r="QQ22" s="50">
        <f t="shared" si="850"/>
        <v>0</v>
      </c>
      <c r="QR22" s="21">
        <v>0</v>
      </c>
      <c r="QS22" s="17"/>
      <c r="QT22" s="29">
        <f t="shared" si="851"/>
        <v>0</v>
      </c>
      <c r="QU22" s="19">
        <f t="shared" si="852"/>
        <v>0</v>
      </c>
      <c r="QV22" s="23">
        <f t="shared" si="853"/>
        <v>0</v>
      </c>
      <c r="QW22" s="27">
        <f t="shared" si="854"/>
        <v>0</v>
      </c>
      <c r="QX22" s="21">
        <v>0</v>
      </c>
      <c r="QY22" s="17"/>
      <c r="QZ22" s="50">
        <f t="shared" si="855"/>
        <v>0</v>
      </c>
      <c r="RA22" s="21">
        <v>0</v>
      </c>
      <c r="RB22" s="17"/>
      <c r="RC22" s="29">
        <f t="shared" si="856"/>
        <v>0</v>
      </c>
      <c r="RD22" s="19">
        <f t="shared" si="857"/>
        <v>0</v>
      </c>
      <c r="RE22" s="23">
        <f t="shared" si="858"/>
        <v>0</v>
      </c>
      <c r="RF22" s="27">
        <f t="shared" si="859"/>
        <v>0</v>
      </c>
      <c r="RG22" s="21">
        <v>0</v>
      </c>
      <c r="RH22" s="17"/>
      <c r="RI22" s="50">
        <f t="shared" si="860"/>
        <v>0</v>
      </c>
      <c r="RJ22" s="21">
        <v>0</v>
      </c>
      <c r="RK22" s="17"/>
      <c r="RL22" s="29">
        <f t="shared" si="861"/>
        <v>0</v>
      </c>
      <c r="RM22" s="19">
        <f t="shared" si="862"/>
        <v>0</v>
      </c>
      <c r="RN22" s="23">
        <f t="shared" si="863"/>
        <v>0</v>
      </c>
      <c r="RO22" s="27">
        <f t="shared" si="864"/>
        <v>0</v>
      </c>
      <c r="RP22" s="21">
        <v>0</v>
      </c>
      <c r="RQ22" s="17"/>
      <c r="RR22" s="50">
        <f t="shared" si="865"/>
        <v>0</v>
      </c>
      <c r="RS22" s="21">
        <v>0</v>
      </c>
      <c r="RT22" s="17"/>
      <c r="RU22" s="29">
        <f t="shared" si="866"/>
        <v>0</v>
      </c>
      <c r="RV22" s="19">
        <f t="shared" si="867"/>
        <v>0</v>
      </c>
      <c r="RW22" s="23">
        <f t="shared" si="868"/>
        <v>0</v>
      </c>
      <c r="RX22" s="27">
        <f t="shared" si="869"/>
        <v>0</v>
      </c>
      <c r="RY22" s="21">
        <v>0</v>
      </c>
      <c r="RZ22" s="17"/>
      <c r="SA22" s="50">
        <f t="shared" si="870"/>
        <v>0</v>
      </c>
      <c r="SB22" s="21">
        <v>0</v>
      </c>
      <c r="SC22" s="17"/>
      <c r="SD22" s="29">
        <f t="shared" si="871"/>
        <v>0</v>
      </c>
      <c r="SE22" s="19">
        <f t="shared" si="872"/>
        <v>0</v>
      </c>
      <c r="SF22" s="23">
        <f t="shared" si="873"/>
        <v>0</v>
      </c>
      <c r="SG22" s="27">
        <f t="shared" si="874"/>
        <v>0</v>
      </c>
      <c r="SH22" s="21">
        <v>0</v>
      </c>
      <c r="SI22" s="17"/>
      <c r="SJ22" s="50">
        <f t="shared" si="875"/>
        <v>0</v>
      </c>
      <c r="SK22" s="21">
        <v>0</v>
      </c>
      <c r="SL22" s="17"/>
      <c r="SM22" s="29">
        <f t="shared" si="876"/>
        <v>0</v>
      </c>
      <c r="SN22" s="19">
        <f t="shared" si="877"/>
        <v>0</v>
      </c>
      <c r="SO22" s="23">
        <f t="shared" si="878"/>
        <v>0</v>
      </c>
      <c r="SP22" s="27">
        <f t="shared" si="879"/>
        <v>0</v>
      </c>
      <c r="SQ22" s="21">
        <v>0</v>
      </c>
      <c r="SR22" s="17"/>
      <c r="SS22" s="50">
        <f t="shared" si="880"/>
        <v>0</v>
      </c>
      <c r="ST22" s="21">
        <v>0</v>
      </c>
      <c r="SU22" s="17"/>
      <c r="SV22" s="29">
        <f t="shared" si="881"/>
        <v>0</v>
      </c>
      <c r="SW22" s="19">
        <f t="shared" si="882"/>
        <v>0</v>
      </c>
      <c r="SX22" s="23">
        <f t="shared" si="883"/>
        <v>0</v>
      </c>
      <c r="SY22" s="27">
        <f t="shared" si="884"/>
        <v>0</v>
      </c>
      <c r="SZ22" s="21">
        <v>0</v>
      </c>
      <c r="TA22" s="17"/>
      <c r="TB22" s="50">
        <f t="shared" si="885"/>
        <v>0</v>
      </c>
      <c r="TC22" s="21">
        <v>0</v>
      </c>
      <c r="TD22" s="17"/>
      <c r="TE22" s="29">
        <f t="shared" si="886"/>
        <v>0</v>
      </c>
      <c r="TF22" s="19">
        <f t="shared" si="887"/>
        <v>0</v>
      </c>
      <c r="TG22" s="23">
        <f t="shared" si="888"/>
        <v>0</v>
      </c>
      <c r="TH22" s="27">
        <f t="shared" si="889"/>
        <v>0</v>
      </c>
      <c r="TI22" s="21">
        <v>0</v>
      </c>
      <c r="TJ22" s="17"/>
      <c r="TK22" s="50">
        <f t="shared" si="890"/>
        <v>0</v>
      </c>
      <c r="TL22" s="21">
        <v>0</v>
      </c>
      <c r="TM22" s="17"/>
      <c r="TN22" s="29">
        <f t="shared" si="891"/>
        <v>0</v>
      </c>
      <c r="TO22" s="19">
        <f t="shared" si="892"/>
        <v>0</v>
      </c>
      <c r="TP22" s="23">
        <f t="shared" si="893"/>
        <v>0</v>
      </c>
      <c r="TQ22" s="27">
        <f t="shared" si="894"/>
        <v>0</v>
      </c>
      <c r="TR22" s="21">
        <v>0</v>
      </c>
      <c r="TS22" s="17"/>
      <c r="TT22" s="50">
        <f t="shared" si="895"/>
        <v>0</v>
      </c>
      <c r="TU22" s="21">
        <v>0</v>
      </c>
      <c r="TV22" s="17"/>
      <c r="TW22" s="29">
        <f t="shared" si="896"/>
        <v>0</v>
      </c>
      <c r="TX22" s="19">
        <f t="shared" si="897"/>
        <v>0</v>
      </c>
      <c r="TY22" s="23">
        <f t="shared" si="898"/>
        <v>0</v>
      </c>
      <c r="TZ22" s="27">
        <f t="shared" si="899"/>
        <v>0</v>
      </c>
      <c r="UA22" s="21">
        <v>0</v>
      </c>
      <c r="UB22" s="17"/>
      <c r="UC22" s="50">
        <f t="shared" si="900"/>
        <v>0</v>
      </c>
      <c r="UD22" s="21">
        <v>0</v>
      </c>
      <c r="UE22" s="17"/>
      <c r="UF22" s="29">
        <f t="shared" si="901"/>
        <v>0</v>
      </c>
      <c r="UG22" s="19">
        <f t="shared" si="902"/>
        <v>0</v>
      </c>
      <c r="UH22" s="23">
        <f t="shared" si="903"/>
        <v>0</v>
      </c>
      <c r="UI22" s="27">
        <f t="shared" si="904"/>
        <v>0</v>
      </c>
      <c r="UJ22" s="21">
        <v>0</v>
      </c>
      <c r="UK22" s="17"/>
      <c r="UL22" s="50">
        <f t="shared" si="905"/>
        <v>0</v>
      </c>
      <c r="UM22" s="21">
        <v>0</v>
      </c>
      <c r="UN22" s="17"/>
      <c r="UO22" s="29">
        <f t="shared" si="906"/>
        <v>0</v>
      </c>
      <c r="UP22" s="19">
        <f t="shared" si="301"/>
        <v>0</v>
      </c>
      <c r="UQ22" s="23">
        <f t="shared" si="302"/>
        <v>0</v>
      </c>
      <c r="UR22" s="27">
        <f t="shared" si="303"/>
        <v>0</v>
      </c>
      <c r="US22" s="21">
        <v>0</v>
      </c>
      <c r="UT22" s="17"/>
      <c r="UU22" s="50">
        <f t="shared" si="304"/>
        <v>0</v>
      </c>
      <c r="UV22" s="21">
        <v>0</v>
      </c>
      <c r="UW22" s="17"/>
      <c r="UX22" s="29">
        <f t="shared" si="305"/>
        <v>0</v>
      </c>
      <c r="UY22" s="19">
        <f t="shared" si="306"/>
        <v>0</v>
      </c>
      <c r="UZ22" s="23">
        <f t="shared" si="307"/>
        <v>0</v>
      </c>
      <c r="VA22" s="27">
        <f t="shared" si="308"/>
        <v>0</v>
      </c>
      <c r="VB22" s="21">
        <v>0</v>
      </c>
      <c r="VC22" s="17"/>
      <c r="VD22" s="50">
        <f t="shared" si="309"/>
        <v>0</v>
      </c>
      <c r="VE22" s="21">
        <v>0</v>
      </c>
      <c r="VF22" s="17"/>
      <c r="VG22" s="29">
        <f t="shared" si="310"/>
        <v>0</v>
      </c>
      <c r="VH22" s="19">
        <f t="shared" si="311"/>
        <v>0</v>
      </c>
      <c r="VI22" s="23">
        <f t="shared" si="312"/>
        <v>0</v>
      </c>
      <c r="VJ22" s="27">
        <f t="shared" si="313"/>
        <v>0</v>
      </c>
      <c r="VK22" s="21">
        <v>0</v>
      </c>
      <c r="VL22" s="17"/>
      <c r="VM22" s="50">
        <f t="shared" si="314"/>
        <v>0</v>
      </c>
      <c r="VN22" s="21">
        <v>0</v>
      </c>
      <c r="VO22" s="17"/>
      <c r="VP22" s="29">
        <f t="shared" si="315"/>
        <v>0</v>
      </c>
      <c r="VQ22" s="19">
        <f t="shared" si="316"/>
        <v>0</v>
      </c>
      <c r="VR22" s="23">
        <f t="shared" si="317"/>
        <v>0</v>
      </c>
      <c r="VS22" s="27">
        <f t="shared" si="318"/>
        <v>0</v>
      </c>
      <c r="VT22" s="21">
        <v>0</v>
      </c>
      <c r="VU22" s="17"/>
      <c r="VV22" s="50">
        <f t="shared" si="319"/>
        <v>0</v>
      </c>
      <c r="VW22" s="21">
        <v>0</v>
      </c>
      <c r="VX22" s="17"/>
      <c r="VY22" s="29">
        <f t="shared" si="320"/>
        <v>0</v>
      </c>
      <c r="VZ22" s="19">
        <f t="shared" si="321"/>
        <v>0</v>
      </c>
      <c r="WA22" s="23">
        <f t="shared" si="322"/>
        <v>0</v>
      </c>
      <c r="WB22" s="27">
        <f t="shared" si="323"/>
        <v>0</v>
      </c>
      <c r="WC22" s="21">
        <v>0</v>
      </c>
      <c r="WD22" s="17"/>
      <c r="WE22" s="50">
        <f t="shared" si="324"/>
        <v>0</v>
      </c>
      <c r="WF22" s="21">
        <v>0</v>
      </c>
      <c r="WG22" s="17"/>
      <c r="WH22" s="29">
        <f t="shared" si="325"/>
        <v>0</v>
      </c>
      <c r="WI22" s="19">
        <f t="shared" si="326"/>
        <v>0</v>
      </c>
      <c r="WJ22" s="23">
        <f t="shared" si="327"/>
        <v>0</v>
      </c>
      <c r="WK22" s="27">
        <f t="shared" si="328"/>
        <v>0</v>
      </c>
      <c r="WL22" s="21">
        <v>0</v>
      </c>
      <c r="WM22" s="17"/>
      <c r="WN22" s="50">
        <f t="shared" si="329"/>
        <v>0</v>
      </c>
      <c r="WO22" s="21">
        <v>0</v>
      </c>
      <c r="WP22" s="17"/>
      <c r="WQ22" s="29">
        <f t="shared" si="330"/>
        <v>0</v>
      </c>
      <c r="WR22" s="19">
        <f t="shared" si="331"/>
        <v>0</v>
      </c>
      <c r="WS22" s="23">
        <f t="shared" si="332"/>
        <v>0</v>
      </c>
      <c r="WT22" s="27">
        <f t="shared" si="333"/>
        <v>0</v>
      </c>
      <c r="WU22" s="21">
        <v>0</v>
      </c>
      <c r="WV22" s="17"/>
      <c r="WW22" s="50">
        <f t="shared" si="334"/>
        <v>0</v>
      </c>
      <c r="WX22" s="21">
        <v>0</v>
      </c>
      <c r="WY22" s="17"/>
      <c r="WZ22" s="29">
        <f t="shared" si="335"/>
        <v>0</v>
      </c>
      <c r="XA22" s="19">
        <f t="shared" si="336"/>
        <v>0</v>
      </c>
      <c r="XB22" s="23">
        <f t="shared" si="337"/>
        <v>0</v>
      </c>
      <c r="XC22" s="27">
        <f t="shared" si="338"/>
        <v>0</v>
      </c>
      <c r="XD22" s="21">
        <v>0</v>
      </c>
      <c r="XE22" s="17"/>
      <c r="XF22" s="50">
        <f t="shared" si="339"/>
        <v>0</v>
      </c>
      <c r="XG22" s="21">
        <v>0</v>
      </c>
      <c r="XH22" s="17"/>
      <c r="XI22" s="29">
        <f t="shared" si="340"/>
        <v>0</v>
      </c>
      <c r="XJ22" s="19">
        <f t="shared" si="341"/>
        <v>0</v>
      </c>
      <c r="XK22" s="23">
        <f t="shared" si="342"/>
        <v>0</v>
      </c>
      <c r="XL22" s="27">
        <f t="shared" si="343"/>
        <v>0</v>
      </c>
      <c r="XM22" s="21">
        <v>0</v>
      </c>
      <c r="XN22" s="17"/>
      <c r="XO22" s="50">
        <f t="shared" si="344"/>
        <v>0</v>
      </c>
      <c r="XP22" s="21">
        <v>0</v>
      </c>
      <c r="XQ22" s="17"/>
      <c r="XR22" s="29">
        <f t="shared" si="345"/>
        <v>0</v>
      </c>
      <c r="XS22" s="19">
        <f t="shared" si="346"/>
        <v>0</v>
      </c>
      <c r="XT22" s="23">
        <f t="shared" si="347"/>
        <v>0</v>
      </c>
      <c r="XU22" s="27">
        <f t="shared" si="348"/>
        <v>0</v>
      </c>
      <c r="XV22" s="21">
        <v>0</v>
      </c>
      <c r="XW22" s="17"/>
      <c r="XX22" s="50">
        <f t="shared" si="349"/>
        <v>0</v>
      </c>
      <c r="XY22" s="21">
        <v>0</v>
      </c>
      <c r="XZ22" s="17"/>
      <c r="YA22" s="29">
        <f t="shared" si="350"/>
        <v>0</v>
      </c>
      <c r="YB22" s="19">
        <f t="shared" si="351"/>
        <v>0</v>
      </c>
      <c r="YC22" s="23">
        <f t="shared" si="352"/>
        <v>0</v>
      </c>
      <c r="YD22" s="27">
        <f t="shared" si="353"/>
        <v>0</v>
      </c>
      <c r="YE22" s="21">
        <v>0</v>
      </c>
      <c r="YF22" s="17"/>
      <c r="YG22" s="50">
        <f t="shared" si="354"/>
        <v>0</v>
      </c>
      <c r="YH22" s="21">
        <v>0</v>
      </c>
      <c r="YI22" s="17"/>
      <c r="YJ22" s="29">
        <f t="shared" si="355"/>
        <v>0</v>
      </c>
      <c r="YK22" s="19">
        <f t="shared" si="356"/>
        <v>0</v>
      </c>
      <c r="YL22" s="23">
        <f t="shared" si="357"/>
        <v>0</v>
      </c>
      <c r="YM22" s="27">
        <f t="shared" si="358"/>
        <v>0</v>
      </c>
      <c r="YN22" s="21">
        <v>0</v>
      </c>
      <c r="YO22" s="17"/>
      <c r="YP22" s="50">
        <f t="shared" si="359"/>
        <v>0</v>
      </c>
      <c r="YQ22" s="21">
        <v>0</v>
      </c>
      <c r="YR22" s="17"/>
      <c r="YS22" s="29">
        <f t="shared" si="360"/>
        <v>0</v>
      </c>
      <c r="YT22" s="19">
        <f t="shared" si="361"/>
        <v>0</v>
      </c>
      <c r="YU22" s="23">
        <f t="shared" si="362"/>
        <v>0</v>
      </c>
      <c r="YV22" s="27">
        <f t="shared" si="363"/>
        <v>0</v>
      </c>
      <c r="YW22" s="21">
        <v>0</v>
      </c>
      <c r="YX22" s="17"/>
      <c r="YY22" s="50">
        <f t="shared" si="364"/>
        <v>0</v>
      </c>
      <c r="YZ22" s="21">
        <v>0</v>
      </c>
      <c r="ZA22" s="17"/>
      <c r="ZB22" s="29">
        <f t="shared" si="365"/>
        <v>0</v>
      </c>
      <c r="ZC22" s="19">
        <f t="shared" si="366"/>
        <v>0</v>
      </c>
      <c r="ZD22" s="23">
        <f t="shared" si="367"/>
        <v>0</v>
      </c>
      <c r="ZE22" s="27">
        <f t="shared" si="368"/>
        <v>0</v>
      </c>
      <c r="ZF22" s="21">
        <v>0</v>
      </c>
      <c r="ZG22" s="17"/>
      <c r="ZH22" s="50">
        <f t="shared" si="369"/>
        <v>0</v>
      </c>
      <c r="ZI22" s="21">
        <v>0</v>
      </c>
      <c r="ZJ22" s="17"/>
      <c r="ZK22" s="29">
        <f t="shared" si="370"/>
        <v>0</v>
      </c>
      <c r="ZL22" s="19">
        <f t="shared" si="371"/>
        <v>0</v>
      </c>
      <c r="ZM22" s="23">
        <f t="shared" si="372"/>
        <v>0</v>
      </c>
      <c r="ZN22" s="27">
        <f t="shared" si="373"/>
        <v>0</v>
      </c>
      <c r="ZO22" s="21">
        <v>0</v>
      </c>
      <c r="ZP22" s="17"/>
      <c r="ZQ22" s="50">
        <f t="shared" si="374"/>
        <v>0</v>
      </c>
      <c r="ZR22" s="21">
        <v>0</v>
      </c>
      <c r="ZS22" s="17"/>
      <c r="ZT22" s="29">
        <f t="shared" si="375"/>
        <v>0</v>
      </c>
      <c r="ZU22" s="19">
        <f t="shared" si="376"/>
        <v>0</v>
      </c>
      <c r="ZV22" s="23">
        <f t="shared" si="377"/>
        <v>0</v>
      </c>
      <c r="ZW22" s="27">
        <f t="shared" si="378"/>
        <v>0</v>
      </c>
      <c r="ZX22" s="21">
        <v>0</v>
      </c>
      <c r="ZY22" s="17"/>
      <c r="ZZ22" s="50">
        <f t="shared" si="379"/>
        <v>0</v>
      </c>
      <c r="AAA22" s="21">
        <v>0</v>
      </c>
      <c r="AAB22" s="17"/>
      <c r="AAC22" s="29">
        <f t="shared" si="380"/>
        <v>0</v>
      </c>
      <c r="AAD22" s="19">
        <f t="shared" si="381"/>
        <v>0</v>
      </c>
      <c r="AAE22" s="23">
        <f t="shared" si="382"/>
        <v>0</v>
      </c>
      <c r="AAF22" s="27">
        <f t="shared" si="383"/>
        <v>0</v>
      </c>
      <c r="AAG22" s="21">
        <v>0</v>
      </c>
      <c r="AAH22" s="17"/>
      <c r="AAI22" s="50">
        <f t="shared" si="384"/>
        <v>0</v>
      </c>
      <c r="AAJ22" s="21">
        <v>0</v>
      </c>
      <c r="AAK22" s="17"/>
      <c r="AAL22" s="29">
        <f t="shared" si="385"/>
        <v>0</v>
      </c>
      <c r="AAM22" s="19">
        <f t="shared" si="386"/>
        <v>0</v>
      </c>
      <c r="AAN22" s="23">
        <f t="shared" si="387"/>
        <v>0</v>
      </c>
      <c r="AAO22" s="27">
        <f t="shared" si="388"/>
        <v>0</v>
      </c>
      <c r="AAP22" s="21">
        <v>0</v>
      </c>
      <c r="AAQ22" s="17"/>
      <c r="AAR22" s="50">
        <f t="shared" si="389"/>
        <v>0</v>
      </c>
      <c r="AAS22" s="21">
        <v>0</v>
      </c>
      <c r="AAT22" s="17"/>
      <c r="AAU22" s="29">
        <f t="shared" si="390"/>
        <v>0</v>
      </c>
      <c r="AAV22" s="19">
        <f t="shared" si="391"/>
        <v>0</v>
      </c>
      <c r="AAW22" s="23">
        <f t="shared" si="392"/>
        <v>0</v>
      </c>
      <c r="AAX22" s="27">
        <f t="shared" si="393"/>
        <v>0</v>
      </c>
      <c r="AAY22" s="21">
        <v>0</v>
      </c>
      <c r="AAZ22" s="17"/>
      <c r="ABA22" s="50">
        <f t="shared" si="394"/>
        <v>0</v>
      </c>
      <c r="ABB22" s="21">
        <v>0</v>
      </c>
      <c r="ABC22" s="17"/>
      <c r="ABD22" s="29">
        <f t="shared" si="395"/>
        <v>0</v>
      </c>
      <c r="ABE22" s="19">
        <f t="shared" si="396"/>
        <v>0</v>
      </c>
      <c r="ABF22" s="23">
        <f t="shared" si="397"/>
        <v>0</v>
      </c>
      <c r="ABG22" s="27">
        <f t="shared" si="398"/>
        <v>0</v>
      </c>
      <c r="ABH22" s="21">
        <v>0</v>
      </c>
      <c r="ABI22" s="17"/>
      <c r="ABJ22" s="50">
        <f t="shared" si="399"/>
        <v>0</v>
      </c>
      <c r="ABK22" s="21">
        <v>0</v>
      </c>
      <c r="ABL22" s="17"/>
      <c r="ABM22" s="29">
        <f t="shared" si="400"/>
        <v>0</v>
      </c>
      <c r="ABN22" s="19">
        <f t="shared" si="401"/>
        <v>0</v>
      </c>
      <c r="ABO22" s="23">
        <f t="shared" si="402"/>
        <v>0</v>
      </c>
      <c r="ABP22" s="27">
        <f t="shared" si="403"/>
        <v>0</v>
      </c>
      <c r="ABQ22" s="21">
        <v>0</v>
      </c>
      <c r="ABR22" s="17"/>
      <c r="ABS22" s="50">
        <f t="shared" si="404"/>
        <v>0</v>
      </c>
      <c r="ABT22" s="21">
        <v>0</v>
      </c>
      <c r="ABU22" s="17"/>
      <c r="ABV22" s="29">
        <f t="shared" si="405"/>
        <v>0</v>
      </c>
      <c r="ABW22" s="19">
        <f t="shared" si="406"/>
        <v>0</v>
      </c>
      <c r="ABX22" s="23">
        <f t="shared" si="407"/>
        <v>0</v>
      </c>
      <c r="ABY22" s="27">
        <f t="shared" si="408"/>
        <v>0</v>
      </c>
      <c r="ABZ22" s="21">
        <v>0</v>
      </c>
      <c r="ACA22" s="17"/>
      <c r="ACB22" s="50">
        <f t="shared" si="409"/>
        <v>0</v>
      </c>
      <c r="ACC22" s="21">
        <v>0</v>
      </c>
      <c r="ACD22" s="17"/>
      <c r="ACE22" s="29">
        <f t="shared" si="410"/>
        <v>0</v>
      </c>
      <c r="ACF22" s="19">
        <f t="shared" si="411"/>
        <v>0</v>
      </c>
      <c r="ACG22" s="23">
        <f t="shared" si="412"/>
        <v>0</v>
      </c>
      <c r="ACH22" s="27">
        <f t="shared" si="413"/>
        <v>0</v>
      </c>
      <c r="ACI22" s="21">
        <v>0</v>
      </c>
      <c r="ACJ22" s="17"/>
      <c r="ACK22" s="50">
        <f t="shared" si="414"/>
        <v>0</v>
      </c>
      <c r="ACL22" s="21">
        <v>0</v>
      </c>
      <c r="ACM22" s="17"/>
      <c r="ACN22" s="29">
        <f t="shared" si="415"/>
        <v>0</v>
      </c>
      <c r="ACO22" s="19">
        <f t="shared" si="416"/>
        <v>0</v>
      </c>
      <c r="ACP22" s="23">
        <f t="shared" si="417"/>
        <v>0</v>
      </c>
      <c r="ACQ22" s="27">
        <f t="shared" si="418"/>
        <v>0</v>
      </c>
      <c r="ACR22" s="21">
        <v>0</v>
      </c>
      <c r="ACS22" s="17"/>
      <c r="ACT22" s="50">
        <f t="shared" si="419"/>
        <v>0</v>
      </c>
      <c r="ACU22" s="21">
        <v>0</v>
      </c>
      <c r="ACV22" s="17"/>
      <c r="ACW22" s="29">
        <f t="shared" si="420"/>
        <v>0</v>
      </c>
      <c r="ACX22" s="19">
        <f t="shared" si="421"/>
        <v>0</v>
      </c>
      <c r="ACY22" s="23">
        <f t="shared" si="422"/>
        <v>0</v>
      </c>
      <c r="ACZ22" s="27">
        <f t="shared" si="423"/>
        <v>0</v>
      </c>
      <c r="ADA22" s="21">
        <v>0</v>
      </c>
      <c r="ADB22" s="17"/>
      <c r="ADC22" s="50">
        <f t="shared" si="424"/>
        <v>0</v>
      </c>
      <c r="ADD22" s="21">
        <v>0</v>
      </c>
      <c r="ADE22" s="17"/>
      <c r="ADF22" s="29">
        <f t="shared" si="425"/>
        <v>0</v>
      </c>
      <c r="ADG22" s="19">
        <f t="shared" si="426"/>
        <v>0</v>
      </c>
      <c r="ADH22" s="23">
        <f t="shared" si="427"/>
        <v>0</v>
      </c>
      <c r="ADI22" s="27">
        <f t="shared" si="428"/>
        <v>0</v>
      </c>
      <c r="ADJ22" s="21">
        <v>0</v>
      </c>
      <c r="ADK22" s="17"/>
      <c r="ADL22" s="50">
        <f t="shared" si="429"/>
        <v>0</v>
      </c>
      <c r="ADM22" s="21">
        <v>0</v>
      </c>
      <c r="ADN22" s="17"/>
      <c r="ADO22" s="29">
        <f t="shared" si="430"/>
        <v>0</v>
      </c>
      <c r="ADP22" s="19">
        <f t="shared" si="431"/>
        <v>0</v>
      </c>
      <c r="ADQ22" s="23">
        <f t="shared" si="432"/>
        <v>0</v>
      </c>
      <c r="ADR22" s="27">
        <f t="shared" si="433"/>
        <v>0</v>
      </c>
      <c r="ADS22" s="21">
        <v>0</v>
      </c>
      <c r="ADT22" s="17"/>
      <c r="ADU22" s="50">
        <f t="shared" si="434"/>
        <v>0</v>
      </c>
      <c r="ADV22" s="21">
        <v>0</v>
      </c>
      <c r="ADW22" s="17"/>
      <c r="ADX22" s="29">
        <f t="shared" si="435"/>
        <v>0</v>
      </c>
      <c r="ADY22" s="19">
        <f t="shared" si="436"/>
        <v>0</v>
      </c>
      <c r="ADZ22" s="23">
        <f t="shared" si="437"/>
        <v>0</v>
      </c>
      <c r="AEA22" s="27">
        <f t="shared" si="438"/>
        <v>0</v>
      </c>
      <c r="AEB22" s="21">
        <v>0</v>
      </c>
      <c r="AEC22" s="17"/>
      <c r="AED22" s="50">
        <f t="shared" si="439"/>
        <v>0</v>
      </c>
      <c r="AEE22" s="21">
        <v>0</v>
      </c>
      <c r="AEF22" s="17"/>
      <c r="AEG22" s="29">
        <f t="shared" si="440"/>
        <v>0</v>
      </c>
      <c r="AEH22" s="19">
        <f t="shared" si="441"/>
        <v>0</v>
      </c>
      <c r="AEI22" s="23">
        <f t="shared" si="442"/>
        <v>0</v>
      </c>
      <c r="AEJ22" s="27">
        <f t="shared" si="443"/>
        <v>0</v>
      </c>
      <c r="AEK22" s="21">
        <v>0</v>
      </c>
      <c r="AEL22" s="17"/>
      <c r="AEM22" s="50">
        <f t="shared" si="444"/>
        <v>0</v>
      </c>
      <c r="AEN22" s="21">
        <v>0</v>
      </c>
      <c r="AEO22" s="17"/>
      <c r="AEP22" s="29">
        <f t="shared" si="445"/>
        <v>0</v>
      </c>
      <c r="AEQ22" s="19">
        <f t="shared" si="446"/>
        <v>0</v>
      </c>
      <c r="AER22" s="23">
        <f t="shared" si="447"/>
        <v>0</v>
      </c>
      <c r="AES22" s="27">
        <f t="shared" si="448"/>
        <v>0</v>
      </c>
      <c r="AET22" s="21">
        <v>0</v>
      </c>
      <c r="AEU22" s="17"/>
      <c r="AEV22" s="50">
        <f t="shared" si="449"/>
        <v>0</v>
      </c>
      <c r="AEW22" s="21">
        <v>0</v>
      </c>
      <c r="AEX22" s="17"/>
      <c r="AEY22" s="29">
        <f t="shared" si="450"/>
        <v>0</v>
      </c>
      <c r="AEZ22" s="19">
        <f t="shared" si="451"/>
        <v>0</v>
      </c>
      <c r="AFA22" s="23">
        <f t="shared" si="452"/>
        <v>0</v>
      </c>
      <c r="AFB22" s="27">
        <f t="shared" si="453"/>
        <v>0</v>
      </c>
      <c r="AFC22" s="21">
        <v>0</v>
      </c>
      <c r="AFD22" s="17"/>
      <c r="AFE22" s="50">
        <f t="shared" si="454"/>
        <v>0</v>
      </c>
      <c r="AFF22" s="21">
        <v>0</v>
      </c>
      <c r="AFG22" s="17"/>
      <c r="AFH22" s="29">
        <f t="shared" si="455"/>
        <v>0</v>
      </c>
      <c r="AFI22" s="19">
        <f t="shared" si="456"/>
        <v>0</v>
      </c>
      <c r="AFJ22" s="23">
        <f t="shared" si="457"/>
        <v>0</v>
      </c>
      <c r="AFK22" s="27">
        <f t="shared" si="458"/>
        <v>0</v>
      </c>
      <c r="AFL22" s="21">
        <v>0</v>
      </c>
      <c r="AFM22" s="17"/>
      <c r="AFN22" s="50">
        <f t="shared" si="459"/>
        <v>0</v>
      </c>
      <c r="AFO22" s="21">
        <v>0</v>
      </c>
      <c r="AFP22" s="17"/>
      <c r="AFQ22" s="29">
        <f t="shared" si="460"/>
        <v>0</v>
      </c>
      <c r="AFR22" s="19">
        <f t="shared" si="461"/>
        <v>0</v>
      </c>
      <c r="AFS22" s="23">
        <f t="shared" si="462"/>
        <v>0</v>
      </c>
      <c r="AFT22" s="27">
        <f t="shared" si="463"/>
        <v>0</v>
      </c>
      <c r="AFU22" s="21">
        <v>0</v>
      </c>
      <c r="AFV22" s="17"/>
      <c r="AFW22" s="50">
        <f t="shared" si="464"/>
        <v>0</v>
      </c>
      <c r="AFX22" s="21">
        <v>0</v>
      </c>
      <c r="AFY22" s="17"/>
      <c r="AFZ22" s="29">
        <f t="shared" si="465"/>
        <v>0</v>
      </c>
      <c r="AGA22" s="19">
        <f t="shared" si="466"/>
        <v>0</v>
      </c>
      <c r="AGB22" s="23">
        <f t="shared" si="467"/>
        <v>0</v>
      </c>
      <c r="AGC22" s="27">
        <f t="shared" si="468"/>
        <v>0</v>
      </c>
      <c r="AGD22" s="21">
        <v>0</v>
      </c>
      <c r="AGE22" s="17"/>
      <c r="AGF22" s="50">
        <f t="shared" si="469"/>
        <v>0</v>
      </c>
      <c r="AGG22" s="21">
        <v>0</v>
      </c>
      <c r="AGH22" s="17"/>
      <c r="AGI22" s="29">
        <f t="shared" si="470"/>
        <v>0</v>
      </c>
      <c r="AGJ22" s="19">
        <f t="shared" si="471"/>
        <v>0</v>
      </c>
      <c r="AGK22" s="23">
        <f t="shared" si="472"/>
        <v>0</v>
      </c>
      <c r="AGL22" s="27">
        <f t="shared" si="473"/>
        <v>0</v>
      </c>
      <c r="AGM22" s="21">
        <v>0</v>
      </c>
      <c r="AGN22" s="17"/>
      <c r="AGO22" s="50">
        <f t="shared" si="474"/>
        <v>0</v>
      </c>
      <c r="AGP22" s="21">
        <v>0</v>
      </c>
      <c r="AGQ22" s="17"/>
      <c r="AGR22" s="29">
        <f t="shared" si="475"/>
        <v>0</v>
      </c>
      <c r="AGS22" s="19">
        <f t="shared" si="476"/>
        <v>0</v>
      </c>
      <c r="AGT22" s="23">
        <f t="shared" si="477"/>
        <v>0</v>
      </c>
      <c r="AGU22" s="27">
        <f t="shared" si="478"/>
        <v>0</v>
      </c>
      <c r="AGV22" s="21">
        <v>0</v>
      </c>
      <c r="AGW22" s="17"/>
      <c r="AGX22" s="50">
        <f t="shared" si="479"/>
        <v>0</v>
      </c>
      <c r="AGY22" s="21">
        <v>0</v>
      </c>
      <c r="AGZ22" s="17"/>
      <c r="AHA22" s="29">
        <f t="shared" si="480"/>
        <v>0</v>
      </c>
      <c r="AHB22" s="19">
        <f t="shared" si="481"/>
        <v>0</v>
      </c>
      <c r="AHC22" s="23">
        <f t="shared" si="482"/>
        <v>0</v>
      </c>
      <c r="AHD22" s="27">
        <f t="shared" si="483"/>
        <v>0</v>
      </c>
      <c r="AHE22" s="21">
        <v>0</v>
      </c>
      <c r="AHF22" s="17"/>
      <c r="AHG22" s="50">
        <f t="shared" si="484"/>
        <v>0</v>
      </c>
      <c r="AHH22" s="21">
        <v>0</v>
      </c>
      <c r="AHI22" s="17"/>
      <c r="AHJ22" s="29">
        <f t="shared" si="485"/>
        <v>0</v>
      </c>
      <c r="AHK22" s="19">
        <f t="shared" si="486"/>
        <v>0</v>
      </c>
      <c r="AHL22" s="23">
        <f t="shared" si="487"/>
        <v>0</v>
      </c>
      <c r="AHM22" s="27">
        <f t="shared" si="488"/>
        <v>0</v>
      </c>
      <c r="AHN22" s="21">
        <v>0</v>
      </c>
      <c r="AHO22" s="17"/>
      <c r="AHP22" s="50">
        <f t="shared" si="489"/>
        <v>0</v>
      </c>
      <c r="AHQ22" s="21">
        <v>0</v>
      </c>
      <c r="AHR22" s="17"/>
      <c r="AHS22" s="29">
        <f t="shared" si="490"/>
        <v>0</v>
      </c>
      <c r="AHT22" s="19">
        <f t="shared" si="491"/>
        <v>0</v>
      </c>
      <c r="AHU22" s="23">
        <f t="shared" si="492"/>
        <v>0</v>
      </c>
      <c r="AHV22" s="27">
        <f t="shared" si="493"/>
        <v>0</v>
      </c>
      <c r="AHW22" s="21">
        <v>0</v>
      </c>
      <c r="AHX22" s="17"/>
      <c r="AHY22" s="50">
        <f t="shared" si="494"/>
        <v>0</v>
      </c>
      <c r="AHZ22" s="21">
        <v>0</v>
      </c>
      <c r="AIA22" s="17"/>
      <c r="AIB22" s="29">
        <f t="shared" si="495"/>
        <v>0</v>
      </c>
      <c r="AIC22" s="19">
        <f t="shared" si="496"/>
        <v>0</v>
      </c>
      <c r="AID22" s="23">
        <f t="shared" si="497"/>
        <v>0</v>
      </c>
      <c r="AIE22" s="27">
        <f t="shared" si="498"/>
        <v>0</v>
      </c>
      <c r="AIF22" s="21">
        <v>0</v>
      </c>
      <c r="AIG22" s="17"/>
      <c r="AIH22" s="50">
        <f t="shared" si="499"/>
        <v>0</v>
      </c>
      <c r="AII22" s="21">
        <v>0</v>
      </c>
      <c r="AIJ22" s="17"/>
      <c r="AIK22" s="29">
        <f t="shared" si="500"/>
        <v>0</v>
      </c>
      <c r="AIL22" s="19">
        <f t="shared" si="501"/>
        <v>0</v>
      </c>
      <c r="AIM22" s="23">
        <f t="shared" si="502"/>
        <v>0</v>
      </c>
      <c r="AIN22" s="27">
        <f t="shared" si="503"/>
        <v>0</v>
      </c>
      <c r="AIO22" s="21">
        <v>0</v>
      </c>
      <c r="AIP22" s="17"/>
      <c r="AIQ22" s="50">
        <f t="shared" si="504"/>
        <v>0</v>
      </c>
      <c r="AIR22" s="21">
        <v>0</v>
      </c>
      <c r="AIS22" s="17"/>
      <c r="AIT22" s="29">
        <f t="shared" si="505"/>
        <v>0</v>
      </c>
      <c r="AIU22" s="19">
        <f t="shared" si="506"/>
        <v>0</v>
      </c>
      <c r="AIV22" s="23">
        <f t="shared" si="507"/>
        <v>0</v>
      </c>
      <c r="AIW22" s="27">
        <f t="shared" si="508"/>
        <v>0</v>
      </c>
      <c r="AIX22" s="21">
        <v>0</v>
      </c>
      <c r="AIY22" s="17">
        <v>0</v>
      </c>
      <c r="AIZ22" s="50">
        <f t="shared" si="509"/>
        <v>0</v>
      </c>
      <c r="AJA22" s="21">
        <v>0</v>
      </c>
      <c r="AJB22" s="17"/>
      <c r="AJC22" s="29">
        <f t="shared" si="510"/>
        <v>0</v>
      </c>
      <c r="AJD22" s="19">
        <f t="shared" si="511"/>
        <v>0</v>
      </c>
      <c r="AJE22" s="23">
        <f t="shared" si="512"/>
        <v>0</v>
      </c>
      <c r="AJF22" s="27">
        <f t="shared" si="513"/>
        <v>0</v>
      </c>
      <c r="AJG22" s="21">
        <v>0</v>
      </c>
      <c r="AJH22" s="17">
        <v>0</v>
      </c>
      <c r="AJI22" s="50">
        <f t="shared" si="514"/>
        <v>0</v>
      </c>
      <c r="AJJ22" s="21">
        <v>0</v>
      </c>
      <c r="AJK22" s="17"/>
      <c r="AJL22" s="29">
        <f t="shared" si="515"/>
        <v>0</v>
      </c>
      <c r="AJM22" s="19">
        <f t="shared" si="516"/>
        <v>0</v>
      </c>
      <c r="AJN22" s="23">
        <f t="shared" si="517"/>
        <v>0</v>
      </c>
      <c r="AJO22" s="27">
        <f t="shared" si="518"/>
        <v>0</v>
      </c>
      <c r="AJP22" s="21">
        <v>0</v>
      </c>
      <c r="AJQ22" s="17">
        <v>0</v>
      </c>
      <c r="AJR22" s="50">
        <f t="shared" si="519"/>
        <v>0</v>
      </c>
      <c r="AJS22" s="21">
        <v>0</v>
      </c>
      <c r="AJT22" s="17"/>
      <c r="AJU22" s="29">
        <f t="shared" si="520"/>
        <v>0</v>
      </c>
      <c r="AJV22" s="19">
        <f t="shared" si="521"/>
        <v>0</v>
      </c>
      <c r="AJW22" s="23">
        <f t="shared" si="522"/>
        <v>0</v>
      </c>
      <c r="AJX22" s="27">
        <f t="shared" si="523"/>
        <v>0</v>
      </c>
      <c r="AJY22" s="21">
        <v>0</v>
      </c>
      <c r="AJZ22" s="17">
        <v>0</v>
      </c>
      <c r="AKA22" s="50">
        <f t="shared" si="524"/>
        <v>0</v>
      </c>
      <c r="AKB22" s="21">
        <v>0</v>
      </c>
      <c r="AKC22" s="17"/>
      <c r="AKD22" s="29">
        <f t="shared" si="525"/>
        <v>0</v>
      </c>
      <c r="AKE22" s="19">
        <f t="shared" si="526"/>
        <v>0</v>
      </c>
      <c r="AKF22" s="23">
        <f t="shared" si="527"/>
        <v>0</v>
      </c>
      <c r="AKG22" s="27">
        <f t="shared" si="528"/>
        <v>0</v>
      </c>
      <c r="AKH22" s="21">
        <v>0</v>
      </c>
      <c r="AKI22" s="17">
        <v>0</v>
      </c>
      <c r="AKJ22" s="50">
        <f t="shared" si="529"/>
        <v>0</v>
      </c>
      <c r="AKK22" s="21">
        <v>0</v>
      </c>
      <c r="AKL22" s="17">
        <v>0</v>
      </c>
      <c r="AKM22" s="29">
        <f t="shared" si="530"/>
        <v>0</v>
      </c>
      <c r="AKN22" s="19">
        <f t="shared" si="531"/>
        <v>0</v>
      </c>
      <c r="AKO22" s="23">
        <f t="shared" si="532"/>
        <v>0</v>
      </c>
      <c r="AKP22" s="27">
        <f t="shared" si="533"/>
        <v>0</v>
      </c>
      <c r="AKQ22" s="21">
        <v>0</v>
      </c>
      <c r="AKR22" s="17">
        <v>0</v>
      </c>
      <c r="AKS22" s="50">
        <f t="shared" si="534"/>
        <v>0</v>
      </c>
      <c r="AKT22" s="21">
        <v>0</v>
      </c>
      <c r="AKU22" s="17">
        <v>0</v>
      </c>
      <c r="AKV22" s="29">
        <f t="shared" si="535"/>
        <v>0</v>
      </c>
      <c r="AKW22" s="19">
        <f t="shared" si="536"/>
        <v>0</v>
      </c>
      <c r="AKX22" s="23">
        <f t="shared" si="537"/>
        <v>0</v>
      </c>
      <c r="AKY22" s="27">
        <f t="shared" si="538"/>
        <v>0</v>
      </c>
      <c r="AKZ22" s="21">
        <v>0</v>
      </c>
      <c r="ALA22" s="17">
        <v>0</v>
      </c>
      <c r="ALB22" s="50">
        <f t="shared" si="539"/>
        <v>0</v>
      </c>
      <c r="ALC22" s="21">
        <v>0</v>
      </c>
      <c r="ALD22" s="17">
        <v>0</v>
      </c>
      <c r="ALE22" s="29">
        <f t="shared" si="540"/>
        <v>0</v>
      </c>
      <c r="ALF22" s="19">
        <f t="shared" si="541"/>
        <v>0</v>
      </c>
      <c r="ALG22" s="23">
        <f t="shared" si="542"/>
        <v>0</v>
      </c>
      <c r="ALH22" s="27">
        <f t="shared" si="543"/>
        <v>0</v>
      </c>
      <c r="ALI22" s="21">
        <v>0</v>
      </c>
      <c r="ALJ22" s="17">
        <v>0</v>
      </c>
      <c r="ALK22" s="50">
        <f t="shared" si="544"/>
        <v>0</v>
      </c>
      <c r="ALL22" s="21">
        <v>0</v>
      </c>
      <c r="ALM22" s="17"/>
      <c r="ALN22" s="29">
        <f t="shared" si="545"/>
        <v>0</v>
      </c>
      <c r="ALO22" s="19">
        <f t="shared" si="546"/>
        <v>0</v>
      </c>
      <c r="ALP22" s="23">
        <f t="shared" si="547"/>
        <v>0</v>
      </c>
      <c r="ALQ22" s="27">
        <f t="shared" si="548"/>
        <v>0</v>
      </c>
      <c r="ALR22" s="21">
        <v>0</v>
      </c>
      <c r="ALS22" s="17">
        <v>0</v>
      </c>
      <c r="ALT22" s="50">
        <f t="shared" si="549"/>
        <v>0</v>
      </c>
      <c r="ALU22" s="21">
        <v>0</v>
      </c>
      <c r="ALV22" s="17">
        <v>0</v>
      </c>
      <c r="ALW22" s="29">
        <f t="shared" si="550"/>
        <v>0</v>
      </c>
      <c r="ALX22" s="19">
        <f t="shared" si="551"/>
        <v>0</v>
      </c>
      <c r="ALY22" s="23">
        <f t="shared" si="552"/>
        <v>0</v>
      </c>
      <c r="ALZ22" s="27">
        <f t="shared" si="553"/>
        <v>0</v>
      </c>
      <c r="AMA22" s="21">
        <v>0</v>
      </c>
      <c r="AMB22" s="17">
        <v>0</v>
      </c>
      <c r="AMC22" s="50">
        <f t="shared" si="554"/>
        <v>0</v>
      </c>
      <c r="AMD22" s="21">
        <v>0</v>
      </c>
      <c r="AME22" s="17">
        <v>0</v>
      </c>
      <c r="AMF22" s="29">
        <f t="shared" si="555"/>
        <v>0</v>
      </c>
      <c r="AMG22" s="19">
        <f t="shared" si="556"/>
        <v>0</v>
      </c>
      <c r="AMH22" s="23">
        <f t="shared" si="557"/>
        <v>0</v>
      </c>
      <c r="AMI22" s="27">
        <f t="shared" si="558"/>
        <v>0</v>
      </c>
      <c r="AMJ22" s="21">
        <v>0</v>
      </c>
      <c r="AMK22" s="17">
        <v>0</v>
      </c>
      <c r="AML22" s="50">
        <f t="shared" si="559"/>
        <v>0</v>
      </c>
      <c r="AMM22" s="21">
        <v>0</v>
      </c>
      <c r="AMN22" s="17">
        <v>0</v>
      </c>
      <c r="AMO22" s="29">
        <f t="shared" si="560"/>
        <v>0</v>
      </c>
      <c r="AMP22" s="19">
        <f t="shared" si="561"/>
        <v>0</v>
      </c>
      <c r="AMQ22" s="23">
        <f t="shared" si="562"/>
        <v>0</v>
      </c>
      <c r="AMR22" s="27">
        <f t="shared" si="563"/>
        <v>0</v>
      </c>
      <c r="AMS22" s="21">
        <v>0</v>
      </c>
      <c r="AMT22" s="17">
        <v>0</v>
      </c>
      <c r="AMU22" s="50">
        <f t="shared" si="564"/>
        <v>0</v>
      </c>
      <c r="AMV22" s="21">
        <v>0</v>
      </c>
      <c r="AMW22" s="17"/>
      <c r="AMX22" s="29">
        <f t="shared" si="565"/>
        <v>0</v>
      </c>
      <c r="AMY22" s="19">
        <f t="shared" si="566"/>
        <v>0</v>
      </c>
      <c r="AMZ22" s="23">
        <f t="shared" si="567"/>
        <v>0</v>
      </c>
      <c r="ANA22" s="27">
        <f t="shared" si="568"/>
        <v>0</v>
      </c>
      <c r="ANB22" s="21">
        <v>0</v>
      </c>
      <c r="ANC22" s="17">
        <v>0</v>
      </c>
      <c r="AND22" s="50">
        <f t="shared" si="569"/>
        <v>0</v>
      </c>
      <c r="ANE22" s="21">
        <v>0</v>
      </c>
      <c r="ANF22" s="17">
        <v>0</v>
      </c>
      <c r="ANG22" s="29">
        <f t="shared" si="570"/>
        <v>0</v>
      </c>
      <c r="ANH22" s="19">
        <f t="shared" si="571"/>
        <v>0</v>
      </c>
      <c r="ANI22" s="23">
        <f t="shared" si="572"/>
        <v>0</v>
      </c>
      <c r="ANJ22" s="27">
        <f t="shared" si="573"/>
        <v>0</v>
      </c>
      <c r="ANK22" s="21">
        <v>0</v>
      </c>
      <c r="ANL22" s="17">
        <v>0</v>
      </c>
      <c r="ANM22" s="50">
        <f t="shared" si="574"/>
        <v>0</v>
      </c>
      <c r="ANN22" s="21">
        <v>0</v>
      </c>
      <c r="ANO22" s="17">
        <v>0</v>
      </c>
      <c r="ANP22" s="29">
        <f t="shared" si="575"/>
        <v>0</v>
      </c>
      <c r="ANQ22" s="19">
        <f t="shared" si="576"/>
        <v>0</v>
      </c>
      <c r="ANR22" s="23">
        <f t="shared" si="577"/>
        <v>0</v>
      </c>
      <c r="ANS22" s="27">
        <f t="shared" si="578"/>
        <v>0</v>
      </c>
      <c r="ANT22" s="21">
        <v>0</v>
      </c>
      <c r="ANU22" s="17">
        <v>0</v>
      </c>
      <c r="ANV22" s="50">
        <f t="shared" si="579"/>
        <v>0</v>
      </c>
      <c r="ANW22" s="21">
        <v>0</v>
      </c>
      <c r="ANX22" s="17">
        <v>0</v>
      </c>
      <c r="ANY22" s="29">
        <f t="shared" si="580"/>
        <v>0</v>
      </c>
      <c r="ANZ22" s="19">
        <f t="shared" si="581"/>
        <v>0</v>
      </c>
      <c r="AOA22" s="23">
        <f t="shared" si="582"/>
        <v>0</v>
      </c>
      <c r="AOB22" s="27">
        <f t="shared" si="583"/>
        <v>0</v>
      </c>
      <c r="AOC22" s="21">
        <v>0</v>
      </c>
      <c r="AOD22" s="17">
        <v>0</v>
      </c>
      <c r="AOE22" s="50">
        <f t="shared" si="584"/>
        <v>0</v>
      </c>
      <c r="AOF22" s="21">
        <v>0</v>
      </c>
      <c r="AOG22" s="17">
        <v>0</v>
      </c>
      <c r="AOH22" s="29">
        <f t="shared" si="585"/>
        <v>0</v>
      </c>
      <c r="AOI22" s="19">
        <f t="shared" si="586"/>
        <v>0</v>
      </c>
      <c r="AOJ22" s="23">
        <f t="shared" si="587"/>
        <v>0</v>
      </c>
      <c r="AOK22" s="27">
        <f t="shared" si="588"/>
        <v>0</v>
      </c>
      <c r="AOL22" s="21">
        <v>0</v>
      </c>
      <c r="AOM22" s="17">
        <v>0</v>
      </c>
      <c r="AON22" s="50">
        <f t="shared" si="589"/>
        <v>0</v>
      </c>
      <c r="AOO22" s="21">
        <v>0</v>
      </c>
      <c r="AOP22" s="17">
        <v>0</v>
      </c>
      <c r="AOQ22" s="29">
        <f t="shared" si="590"/>
        <v>0</v>
      </c>
      <c r="AOR22" s="19">
        <f t="shared" si="591"/>
        <v>0</v>
      </c>
      <c r="AOS22" s="23">
        <f t="shared" si="592"/>
        <v>0</v>
      </c>
      <c r="AOT22" s="27">
        <f t="shared" si="593"/>
        <v>0</v>
      </c>
      <c r="AOU22" s="21">
        <v>0</v>
      </c>
      <c r="AOV22" s="17">
        <v>0</v>
      </c>
      <c r="AOW22" s="50">
        <f t="shared" si="594"/>
        <v>0</v>
      </c>
      <c r="AOX22" s="21">
        <v>0</v>
      </c>
      <c r="AOY22" s="17">
        <v>0</v>
      </c>
      <c r="AOZ22" s="29">
        <f t="shared" si="595"/>
        <v>0</v>
      </c>
      <c r="APA22" s="19">
        <f t="shared" si="596"/>
        <v>0</v>
      </c>
      <c r="APB22" s="23">
        <f t="shared" si="597"/>
        <v>0</v>
      </c>
      <c r="APC22" s="27">
        <f t="shared" si="598"/>
        <v>0</v>
      </c>
      <c r="APD22" s="21">
        <v>0</v>
      </c>
      <c r="APE22" s="17">
        <v>0</v>
      </c>
      <c r="APF22" s="50">
        <f t="shared" si="599"/>
        <v>0</v>
      </c>
      <c r="APG22" s="21">
        <v>0</v>
      </c>
      <c r="APH22" s="17">
        <v>0</v>
      </c>
      <c r="API22" s="29">
        <f t="shared" si="600"/>
        <v>0</v>
      </c>
      <c r="APJ22" s="19">
        <f t="shared" si="601"/>
        <v>0</v>
      </c>
      <c r="APK22" s="23">
        <f t="shared" si="602"/>
        <v>0</v>
      </c>
      <c r="APL22" s="27">
        <f t="shared" si="603"/>
        <v>0</v>
      </c>
      <c r="APM22" s="21">
        <v>0</v>
      </c>
      <c r="APN22" s="17">
        <v>0</v>
      </c>
      <c r="APO22" s="50">
        <f t="shared" si="604"/>
        <v>0</v>
      </c>
      <c r="APP22" s="21">
        <v>0</v>
      </c>
      <c r="APQ22" s="17">
        <v>0</v>
      </c>
      <c r="APR22" s="29">
        <f t="shared" si="605"/>
        <v>0</v>
      </c>
      <c r="APS22" s="19">
        <f t="shared" si="606"/>
        <v>0</v>
      </c>
      <c r="APT22" s="23">
        <f t="shared" si="607"/>
        <v>0</v>
      </c>
      <c r="APU22" s="27">
        <f t="shared" si="608"/>
        <v>0</v>
      </c>
      <c r="APV22" s="21">
        <v>0</v>
      </c>
      <c r="APW22" s="17">
        <v>0</v>
      </c>
      <c r="APX22" s="50">
        <f t="shared" si="609"/>
        <v>0</v>
      </c>
      <c r="APY22" s="21">
        <v>0</v>
      </c>
      <c r="APZ22" s="17">
        <v>0</v>
      </c>
      <c r="AQA22" s="29">
        <f t="shared" si="610"/>
        <v>0</v>
      </c>
      <c r="AQB22" s="19">
        <f t="shared" si="611"/>
        <v>0</v>
      </c>
      <c r="AQC22" s="23">
        <f t="shared" si="612"/>
        <v>0</v>
      </c>
      <c r="AQD22" s="27">
        <f t="shared" si="613"/>
        <v>0</v>
      </c>
      <c r="AQE22" s="21">
        <v>0</v>
      </c>
      <c r="AQF22" s="17">
        <v>0</v>
      </c>
      <c r="AQG22" s="50">
        <f t="shared" si="614"/>
        <v>0</v>
      </c>
      <c r="AQH22" s="21">
        <v>0</v>
      </c>
      <c r="AQI22" s="17">
        <v>0</v>
      </c>
      <c r="AQJ22" s="29">
        <f t="shared" si="615"/>
        <v>0</v>
      </c>
      <c r="AQK22" s="19">
        <f t="shared" si="616"/>
        <v>0</v>
      </c>
      <c r="AQL22" s="23">
        <f t="shared" si="617"/>
        <v>0</v>
      </c>
      <c r="AQM22" s="27">
        <f t="shared" si="618"/>
        <v>0</v>
      </c>
      <c r="AQN22" s="21">
        <v>0</v>
      </c>
      <c r="AQO22" s="17">
        <v>0</v>
      </c>
      <c r="AQP22" s="50">
        <f t="shared" si="619"/>
        <v>0</v>
      </c>
      <c r="AQQ22" s="21">
        <v>0</v>
      </c>
      <c r="AQR22" s="17">
        <v>0</v>
      </c>
      <c r="AQS22" s="29">
        <f t="shared" si="620"/>
        <v>0</v>
      </c>
      <c r="AQT22" s="19">
        <f t="shared" si="621"/>
        <v>0</v>
      </c>
      <c r="AQU22" s="23">
        <f t="shared" si="622"/>
        <v>0</v>
      </c>
      <c r="AQV22" s="27">
        <f t="shared" si="623"/>
        <v>0</v>
      </c>
      <c r="AQW22" s="21">
        <v>0</v>
      </c>
      <c r="AQX22" s="17">
        <v>0</v>
      </c>
      <c r="AQY22" s="50">
        <f t="shared" si="624"/>
        <v>0</v>
      </c>
      <c r="AQZ22" s="21">
        <v>0</v>
      </c>
      <c r="ARA22" s="17">
        <v>0</v>
      </c>
      <c r="ARB22" s="29">
        <f t="shared" si="625"/>
        <v>0</v>
      </c>
      <c r="ARC22" s="19">
        <f t="shared" si="626"/>
        <v>0</v>
      </c>
      <c r="ARD22" s="23">
        <f t="shared" si="627"/>
        <v>0</v>
      </c>
      <c r="ARE22" s="27">
        <f t="shared" si="628"/>
        <v>0</v>
      </c>
      <c r="ARF22" s="21">
        <v>0</v>
      </c>
      <c r="ARG22" s="17">
        <v>0</v>
      </c>
      <c r="ARH22" s="50">
        <f t="shared" si="629"/>
        <v>0</v>
      </c>
      <c r="ARI22" s="21">
        <v>0</v>
      </c>
      <c r="ARJ22" s="17"/>
      <c r="ARK22" s="29">
        <f t="shared" si="630"/>
        <v>0</v>
      </c>
      <c r="ARN22" s="10">
        <f t="shared" si="631"/>
        <v>0</v>
      </c>
      <c r="ARO22" s="10">
        <f t="shared" si="632"/>
        <v>0</v>
      </c>
    </row>
    <row r="23" spans="2:1159" ht="29.25" hidden="1" customHeight="1">
      <c r="B23" s="33">
        <v>14</v>
      </c>
      <c r="C23" s="47" t="s">
        <v>27</v>
      </c>
      <c r="D23" s="48">
        <f t="shared" si="910"/>
        <v>0</v>
      </c>
      <c r="E23" s="49">
        <f t="shared" si="911"/>
        <v>0</v>
      </c>
      <c r="F23" s="50">
        <f t="shared" si="912"/>
        <v>0</v>
      </c>
      <c r="G23" s="51">
        <v>0</v>
      </c>
      <c r="H23" s="52"/>
      <c r="I23" s="50"/>
      <c r="J23" s="51">
        <v>0</v>
      </c>
      <c r="K23" s="52"/>
      <c r="L23" s="53">
        <f t="shared" si="914"/>
        <v>0</v>
      </c>
      <c r="M23" s="48">
        <f t="shared" si="915"/>
        <v>0</v>
      </c>
      <c r="N23" s="49">
        <f t="shared" si="916"/>
        <v>0</v>
      </c>
      <c r="O23" s="50">
        <f t="shared" si="917"/>
        <v>0</v>
      </c>
      <c r="P23" s="51">
        <v>0</v>
      </c>
      <c r="Q23" s="52"/>
      <c r="R23" s="50"/>
      <c r="S23" s="51">
        <v>0</v>
      </c>
      <c r="T23" s="52"/>
      <c r="U23" s="53">
        <f t="shared" si="919"/>
        <v>0</v>
      </c>
      <c r="V23" s="48">
        <f t="shared" si="920"/>
        <v>0</v>
      </c>
      <c r="W23" s="49">
        <f t="shared" si="921"/>
        <v>0</v>
      </c>
      <c r="X23" s="50">
        <f t="shared" si="922"/>
        <v>0</v>
      </c>
      <c r="Y23" s="51">
        <v>0</v>
      </c>
      <c r="Z23" s="52"/>
      <c r="AA23" s="50"/>
      <c r="AB23" s="51">
        <v>0</v>
      </c>
      <c r="AC23" s="52"/>
      <c r="AD23" s="53">
        <f t="shared" si="924"/>
        <v>0</v>
      </c>
      <c r="AE23" s="48">
        <f t="shared" si="925"/>
        <v>0</v>
      </c>
      <c r="AF23" s="49">
        <f t="shared" si="926"/>
        <v>0</v>
      </c>
      <c r="AG23" s="50">
        <f t="shared" si="927"/>
        <v>0</v>
      </c>
      <c r="AH23" s="51">
        <v>0</v>
      </c>
      <c r="AI23" s="52"/>
      <c r="AJ23" s="50"/>
      <c r="AK23" s="51">
        <v>0</v>
      </c>
      <c r="AL23" s="52"/>
      <c r="AM23" s="53">
        <f t="shared" si="929"/>
        <v>0</v>
      </c>
      <c r="AN23" s="48">
        <f t="shared" si="930"/>
        <v>0</v>
      </c>
      <c r="AO23" s="49">
        <f t="shared" si="931"/>
        <v>0</v>
      </c>
      <c r="AP23" s="50">
        <f t="shared" si="932"/>
        <v>0</v>
      </c>
      <c r="AQ23" s="51">
        <v>0</v>
      </c>
      <c r="AR23" s="52"/>
      <c r="AS23" s="50"/>
      <c r="AT23" s="51">
        <v>0</v>
      </c>
      <c r="AU23" s="52"/>
      <c r="AV23" s="53">
        <f t="shared" si="934"/>
        <v>0</v>
      </c>
      <c r="AW23" s="48">
        <f t="shared" si="935"/>
        <v>0</v>
      </c>
      <c r="AX23" s="49">
        <f t="shared" si="936"/>
        <v>0</v>
      </c>
      <c r="AY23" s="50">
        <f t="shared" si="937"/>
        <v>0</v>
      </c>
      <c r="AZ23" s="51">
        <v>0</v>
      </c>
      <c r="BA23" s="52"/>
      <c r="BB23" s="50"/>
      <c r="BC23" s="51">
        <v>0</v>
      </c>
      <c r="BD23" s="52"/>
      <c r="BE23" s="53">
        <f t="shared" si="939"/>
        <v>0</v>
      </c>
      <c r="BF23" s="48">
        <f t="shared" si="940"/>
        <v>0</v>
      </c>
      <c r="BG23" s="49">
        <f t="shared" si="941"/>
        <v>0</v>
      </c>
      <c r="BH23" s="50">
        <f t="shared" si="942"/>
        <v>0</v>
      </c>
      <c r="BI23" s="51">
        <v>0</v>
      </c>
      <c r="BJ23" s="52"/>
      <c r="BK23" s="50"/>
      <c r="BL23" s="51">
        <v>0</v>
      </c>
      <c r="BM23" s="52"/>
      <c r="BN23" s="53">
        <f t="shared" si="944"/>
        <v>0</v>
      </c>
      <c r="BO23" s="48">
        <f t="shared" si="945"/>
        <v>0</v>
      </c>
      <c r="BP23" s="49">
        <f t="shared" si="946"/>
        <v>0</v>
      </c>
      <c r="BQ23" s="50">
        <f t="shared" si="947"/>
        <v>0</v>
      </c>
      <c r="BR23" s="51">
        <v>0</v>
      </c>
      <c r="BS23" s="52"/>
      <c r="BT23" s="50"/>
      <c r="BU23" s="51">
        <v>0</v>
      </c>
      <c r="BV23" s="52"/>
      <c r="BW23" s="53">
        <f t="shared" si="949"/>
        <v>0</v>
      </c>
      <c r="BX23" s="48">
        <f t="shared" si="950"/>
        <v>0</v>
      </c>
      <c r="BY23" s="49">
        <f t="shared" si="951"/>
        <v>0</v>
      </c>
      <c r="BZ23" s="50">
        <f t="shared" si="952"/>
        <v>0</v>
      </c>
      <c r="CA23" s="51">
        <v>0</v>
      </c>
      <c r="CB23" s="52"/>
      <c r="CC23" s="50"/>
      <c r="CD23" s="51">
        <v>0</v>
      </c>
      <c r="CE23" s="52"/>
      <c r="CF23" s="53">
        <f t="shared" si="954"/>
        <v>0</v>
      </c>
      <c r="CG23" s="48">
        <f t="shared" si="955"/>
        <v>0</v>
      </c>
      <c r="CH23" s="49">
        <f t="shared" si="956"/>
        <v>0</v>
      </c>
      <c r="CI23" s="50">
        <f t="shared" si="957"/>
        <v>0</v>
      </c>
      <c r="CJ23" s="51">
        <v>0</v>
      </c>
      <c r="CK23" s="52"/>
      <c r="CL23" s="50"/>
      <c r="CM23" s="51">
        <v>0</v>
      </c>
      <c r="CN23" s="52"/>
      <c r="CO23" s="53">
        <f t="shared" si="959"/>
        <v>0</v>
      </c>
      <c r="CP23" s="48">
        <f t="shared" si="960"/>
        <v>0</v>
      </c>
      <c r="CQ23" s="49">
        <f t="shared" si="961"/>
        <v>0</v>
      </c>
      <c r="CR23" s="50">
        <f t="shared" si="962"/>
        <v>0</v>
      </c>
      <c r="CS23" s="51">
        <v>0</v>
      </c>
      <c r="CT23" s="52"/>
      <c r="CU23" s="50"/>
      <c r="CV23" s="51">
        <v>0</v>
      </c>
      <c r="CW23" s="52"/>
      <c r="CX23" s="53">
        <f t="shared" si="964"/>
        <v>0</v>
      </c>
      <c r="CY23" s="48">
        <f t="shared" si="965"/>
        <v>0</v>
      </c>
      <c r="CZ23" s="49">
        <f t="shared" si="966"/>
        <v>0</v>
      </c>
      <c r="DA23" s="50">
        <f t="shared" si="967"/>
        <v>0</v>
      </c>
      <c r="DB23" s="51">
        <v>0</v>
      </c>
      <c r="DC23" s="52"/>
      <c r="DD23" s="50"/>
      <c r="DE23" s="51">
        <v>0</v>
      </c>
      <c r="DF23" s="52"/>
      <c r="DG23" s="53">
        <f t="shared" si="969"/>
        <v>0</v>
      </c>
      <c r="DH23" s="48">
        <f t="shared" si="970"/>
        <v>0</v>
      </c>
      <c r="DI23" s="49">
        <f t="shared" si="971"/>
        <v>0</v>
      </c>
      <c r="DJ23" s="50">
        <f t="shared" si="972"/>
        <v>0</v>
      </c>
      <c r="DK23" s="51">
        <v>0</v>
      </c>
      <c r="DL23" s="52"/>
      <c r="DM23" s="50"/>
      <c r="DN23" s="51">
        <v>0</v>
      </c>
      <c r="DO23" s="52"/>
      <c r="DP23" s="53">
        <f t="shared" si="974"/>
        <v>0</v>
      </c>
      <c r="DQ23" s="48">
        <f t="shared" si="975"/>
        <v>0</v>
      </c>
      <c r="DR23" s="49">
        <f t="shared" si="976"/>
        <v>0</v>
      </c>
      <c r="DS23" s="50">
        <f t="shared" si="977"/>
        <v>0</v>
      </c>
      <c r="DT23" s="51">
        <v>0</v>
      </c>
      <c r="DU23" s="52"/>
      <c r="DV23" s="50"/>
      <c r="DW23" s="51">
        <v>0</v>
      </c>
      <c r="DX23" s="52"/>
      <c r="DY23" s="53">
        <f t="shared" si="979"/>
        <v>0</v>
      </c>
      <c r="DZ23" s="48">
        <f t="shared" si="980"/>
        <v>0</v>
      </c>
      <c r="EA23" s="49">
        <f t="shared" si="981"/>
        <v>0</v>
      </c>
      <c r="EB23" s="50">
        <f t="shared" si="982"/>
        <v>0</v>
      </c>
      <c r="EC23" s="51">
        <v>0</v>
      </c>
      <c r="ED23" s="52"/>
      <c r="EE23" s="50"/>
      <c r="EF23" s="51">
        <v>0</v>
      </c>
      <c r="EG23" s="52"/>
      <c r="EH23" s="53">
        <f t="shared" si="984"/>
        <v>0</v>
      </c>
      <c r="EI23" s="48">
        <f t="shared" si="985"/>
        <v>0</v>
      </c>
      <c r="EJ23" s="49">
        <f t="shared" si="986"/>
        <v>0</v>
      </c>
      <c r="EK23" s="50">
        <f t="shared" si="987"/>
        <v>0</v>
      </c>
      <c r="EL23" s="51">
        <v>0</v>
      </c>
      <c r="EM23" s="52"/>
      <c r="EN23" s="50"/>
      <c r="EO23" s="51">
        <v>0</v>
      </c>
      <c r="EP23" s="52"/>
      <c r="EQ23" s="53">
        <f t="shared" si="989"/>
        <v>0</v>
      </c>
      <c r="ER23" s="48">
        <f t="shared" si="990"/>
        <v>0</v>
      </c>
      <c r="ES23" s="49">
        <f t="shared" si="991"/>
        <v>0</v>
      </c>
      <c r="ET23" s="50">
        <f t="shared" si="992"/>
        <v>0</v>
      </c>
      <c r="EU23" s="51">
        <v>0</v>
      </c>
      <c r="EV23" s="52"/>
      <c r="EW23" s="50"/>
      <c r="EX23" s="51">
        <v>0</v>
      </c>
      <c r="EY23" s="52"/>
      <c r="EZ23" s="53">
        <f t="shared" si="994"/>
        <v>0</v>
      </c>
      <c r="FA23" s="48">
        <f t="shared" si="995"/>
        <v>0</v>
      </c>
      <c r="FB23" s="49">
        <f t="shared" si="996"/>
        <v>0</v>
      </c>
      <c r="FC23" s="50">
        <f t="shared" si="997"/>
        <v>0</v>
      </c>
      <c r="FD23" s="51">
        <v>0</v>
      </c>
      <c r="FE23" s="52"/>
      <c r="FF23" s="50"/>
      <c r="FG23" s="51">
        <v>0</v>
      </c>
      <c r="FH23" s="52"/>
      <c r="FI23" s="53">
        <f t="shared" si="999"/>
        <v>0</v>
      </c>
      <c r="FJ23" s="48">
        <f t="shared" si="1000"/>
        <v>0</v>
      </c>
      <c r="FK23" s="49">
        <f t="shared" si="1001"/>
        <v>0</v>
      </c>
      <c r="FL23" s="50">
        <f t="shared" si="1002"/>
        <v>0</v>
      </c>
      <c r="FM23" s="51">
        <v>0</v>
      </c>
      <c r="FN23" s="52"/>
      <c r="FO23" s="50"/>
      <c r="FP23" s="51">
        <v>0</v>
      </c>
      <c r="FQ23" s="52"/>
      <c r="FR23" s="53">
        <f t="shared" si="1004"/>
        <v>0</v>
      </c>
      <c r="FS23" s="48">
        <f t="shared" si="1005"/>
        <v>0</v>
      </c>
      <c r="FT23" s="49">
        <f t="shared" si="1006"/>
        <v>0</v>
      </c>
      <c r="FU23" s="50">
        <f t="shared" si="1007"/>
        <v>0</v>
      </c>
      <c r="FV23" s="51">
        <v>0</v>
      </c>
      <c r="FW23" s="52"/>
      <c r="FX23" s="50"/>
      <c r="FY23" s="51">
        <v>0</v>
      </c>
      <c r="FZ23" s="52"/>
      <c r="GA23" s="53">
        <f t="shared" si="1009"/>
        <v>0</v>
      </c>
      <c r="GB23" s="48">
        <f t="shared" si="1010"/>
        <v>0</v>
      </c>
      <c r="GC23" s="49">
        <f t="shared" si="1011"/>
        <v>0</v>
      </c>
      <c r="GD23" s="50">
        <f t="shared" si="1012"/>
        <v>0</v>
      </c>
      <c r="GE23" s="51">
        <v>0</v>
      </c>
      <c r="GF23" s="52"/>
      <c r="GG23" s="50"/>
      <c r="GH23" s="51">
        <v>0</v>
      </c>
      <c r="GI23" s="52"/>
      <c r="GJ23" s="53">
        <f t="shared" si="1014"/>
        <v>0</v>
      </c>
      <c r="GK23" s="48">
        <f t="shared" si="1015"/>
        <v>0</v>
      </c>
      <c r="GL23" s="49">
        <f t="shared" si="1016"/>
        <v>0</v>
      </c>
      <c r="GM23" s="50">
        <f t="shared" si="1017"/>
        <v>0</v>
      </c>
      <c r="GN23" s="51">
        <v>0</v>
      </c>
      <c r="GO23" s="52"/>
      <c r="GP23" s="50"/>
      <c r="GQ23" s="51">
        <v>0</v>
      </c>
      <c r="GR23" s="52"/>
      <c r="GS23" s="53">
        <f t="shared" si="1019"/>
        <v>0</v>
      </c>
      <c r="GT23" s="48">
        <f t="shared" si="1020"/>
        <v>0</v>
      </c>
      <c r="GU23" s="49">
        <f t="shared" si="1021"/>
        <v>0</v>
      </c>
      <c r="GV23" s="50">
        <f t="shared" si="1022"/>
        <v>0</v>
      </c>
      <c r="GW23" s="51">
        <v>0</v>
      </c>
      <c r="GX23" s="52"/>
      <c r="GY23" s="50"/>
      <c r="GZ23" s="51">
        <v>0</v>
      </c>
      <c r="HA23" s="52"/>
      <c r="HB23" s="53">
        <f t="shared" si="1024"/>
        <v>0</v>
      </c>
      <c r="HC23" s="48">
        <f t="shared" si="1025"/>
        <v>0</v>
      </c>
      <c r="HD23" s="49">
        <f t="shared" si="1026"/>
        <v>0</v>
      </c>
      <c r="HE23" s="50">
        <f t="shared" si="1027"/>
        <v>0</v>
      </c>
      <c r="HF23" s="51">
        <v>0</v>
      </c>
      <c r="HG23" s="52"/>
      <c r="HH23" s="50"/>
      <c r="HI23" s="51">
        <v>0</v>
      </c>
      <c r="HJ23" s="52"/>
      <c r="HK23" s="53">
        <f t="shared" si="1029"/>
        <v>0</v>
      </c>
      <c r="HL23" s="48">
        <f t="shared" si="1030"/>
        <v>0</v>
      </c>
      <c r="HM23" s="49">
        <f t="shared" si="1031"/>
        <v>0</v>
      </c>
      <c r="HN23" s="50">
        <f t="shared" si="1032"/>
        <v>0</v>
      </c>
      <c r="HO23" s="51">
        <v>0</v>
      </c>
      <c r="HP23" s="52"/>
      <c r="HQ23" s="50"/>
      <c r="HR23" s="51">
        <v>0</v>
      </c>
      <c r="HS23" s="52"/>
      <c r="HT23" s="53">
        <f t="shared" si="1034"/>
        <v>0</v>
      </c>
      <c r="HU23" s="48">
        <f t="shared" si="1035"/>
        <v>0</v>
      </c>
      <c r="HV23" s="49">
        <f t="shared" si="1036"/>
        <v>0</v>
      </c>
      <c r="HW23" s="50">
        <f t="shared" si="1037"/>
        <v>0</v>
      </c>
      <c r="HX23" s="51">
        <v>0</v>
      </c>
      <c r="HY23" s="52"/>
      <c r="HZ23" s="50"/>
      <c r="IA23" s="51">
        <v>0</v>
      </c>
      <c r="IB23" s="52"/>
      <c r="IC23" s="53">
        <f t="shared" si="1039"/>
        <v>0</v>
      </c>
      <c r="ID23" s="48">
        <f t="shared" si="1040"/>
        <v>0</v>
      </c>
      <c r="IE23" s="49">
        <f t="shared" si="1041"/>
        <v>0</v>
      </c>
      <c r="IF23" s="50">
        <f t="shared" si="1042"/>
        <v>0</v>
      </c>
      <c r="IG23" s="51">
        <v>0</v>
      </c>
      <c r="IH23" s="52"/>
      <c r="II23" s="50"/>
      <c r="IJ23" s="51">
        <v>0</v>
      </c>
      <c r="IK23" s="52"/>
      <c r="IL23" s="53">
        <f t="shared" si="1044"/>
        <v>0</v>
      </c>
      <c r="IM23" s="48">
        <f t="shared" si="1045"/>
        <v>0</v>
      </c>
      <c r="IN23" s="49">
        <f t="shared" si="1046"/>
        <v>0</v>
      </c>
      <c r="IO23" s="50">
        <f t="shared" si="1047"/>
        <v>0</v>
      </c>
      <c r="IP23" s="51">
        <v>0</v>
      </c>
      <c r="IQ23" s="52"/>
      <c r="IR23" s="50"/>
      <c r="IS23" s="51">
        <v>0</v>
      </c>
      <c r="IT23" s="52"/>
      <c r="IU23" s="53">
        <f t="shared" si="1049"/>
        <v>0</v>
      </c>
      <c r="IV23" s="48">
        <f t="shared" si="1050"/>
        <v>0</v>
      </c>
      <c r="IW23" s="49">
        <f t="shared" si="1051"/>
        <v>0</v>
      </c>
      <c r="IX23" s="50">
        <f t="shared" si="1052"/>
        <v>0</v>
      </c>
      <c r="IY23" s="51">
        <v>0</v>
      </c>
      <c r="IZ23" s="52"/>
      <c r="JA23" s="50"/>
      <c r="JB23" s="51">
        <v>0</v>
      </c>
      <c r="JC23" s="52"/>
      <c r="JD23" s="53">
        <f t="shared" si="1054"/>
        <v>0</v>
      </c>
      <c r="JE23" s="48">
        <f t="shared" si="1055"/>
        <v>0</v>
      </c>
      <c r="JF23" s="49">
        <f t="shared" si="1056"/>
        <v>0</v>
      </c>
      <c r="JG23" s="50">
        <f t="shared" si="1057"/>
        <v>0</v>
      </c>
      <c r="JH23" s="51">
        <v>0</v>
      </c>
      <c r="JI23" s="52"/>
      <c r="JJ23" s="50"/>
      <c r="JK23" s="51">
        <v>0</v>
      </c>
      <c r="JL23" s="52"/>
      <c r="JM23" s="53">
        <f t="shared" si="1059"/>
        <v>0</v>
      </c>
      <c r="JN23" s="48">
        <f t="shared" si="1060"/>
        <v>0</v>
      </c>
      <c r="JO23" s="49">
        <f t="shared" si="1061"/>
        <v>0</v>
      </c>
      <c r="JP23" s="50">
        <f t="shared" si="1062"/>
        <v>0</v>
      </c>
      <c r="JQ23" s="51">
        <v>0</v>
      </c>
      <c r="JR23" s="52"/>
      <c r="JS23" s="50"/>
      <c r="JT23" s="51">
        <v>0</v>
      </c>
      <c r="JU23" s="52"/>
      <c r="JV23" s="53">
        <f t="shared" si="1064"/>
        <v>0</v>
      </c>
      <c r="JW23" s="48">
        <f t="shared" si="1065"/>
        <v>0</v>
      </c>
      <c r="JX23" s="49">
        <f t="shared" si="1066"/>
        <v>0</v>
      </c>
      <c r="JY23" s="50">
        <f t="shared" si="1067"/>
        <v>0</v>
      </c>
      <c r="JZ23" s="51">
        <v>0</v>
      </c>
      <c r="KA23" s="52"/>
      <c r="KB23" s="50"/>
      <c r="KC23" s="51">
        <v>0</v>
      </c>
      <c r="KD23" s="52"/>
      <c r="KE23" s="53">
        <f t="shared" si="1069"/>
        <v>0</v>
      </c>
      <c r="KF23" s="48">
        <f t="shared" si="1070"/>
        <v>0</v>
      </c>
      <c r="KG23" s="49">
        <f t="shared" si="1071"/>
        <v>0</v>
      </c>
      <c r="KH23" s="50">
        <f t="shared" si="1072"/>
        <v>0</v>
      </c>
      <c r="KI23" s="51">
        <v>0</v>
      </c>
      <c r="KJ23" s="52"/>
      <c r="KK23" s="50"/>
      <c r="KL23" s="51">
        <v>0</v>
      </c>
      <c r="KM23" s="52"/>
      <c r="KN23" s="53">
        <f t="shared" si="1074"/>
        <v>0</v>
      </c>
      <c r="KO23" s="48">
        <f t="shared" si="1075"/>
        <v>0</v>
      </c>
      <c r="KP23" s="49">
        <f t="shared" si="1076"/>
        <v>0</v>
      </c>
      <c r="KQ23" s="50">
        <f t="shared" si="1077"/>
        <v>0</v>
      </c>
      <c r="KR23" s="51">
        <v>0</v>
      </c>
      <c r="KS23" s="52"/>
      <c r="KT23" s="50"/>
      <c r="KU23" s="51">
        <v>0</v>
      </c>
      <c r="KV23" s="52"/>
      <c r="KW23" s="53">
        <f t="shared" si="1079"/>
        <v>0</v>
      </c>
      <c r="KX23" s="48">
        <f t="shared" si="1080"/>
        <v>0</v>
      </c>
      <c r="KY23" s="49">
        <f t="shared" si="1081"/>
        <v>0</v>
      </c>
      <c r="KZ23" s="50">
        <f t="shared" si="1082"/>
        <v>0</v>
      </c>
      <c r="LA23" s="51">
        <v>0</v>
      </c>
      <c r="LB23" s="52"/>
      <c r="LC23" s="50"/>
      <c r="LD23" s="51">
        <v>0</v>
      </c>
      <c r="LE23" s="52"/>
      <c r="LF23" s="53">
        <f t="shared" si="1084"/>
        <v>0</v>
      </c>
      <c r="LG23" s="48">
        <f t="shared" si="1085"/>
        <v>0</v>
      </c>
      <c r="LH23" s="49">
        <f t="shared" si="1086"/>
        <v>0</v>
      </c>
      <c r="LI23" s="50">
        <f t="shared" si="1087"/>
        <v>0</v>
      </c>
      <c r="LJ23" s="51">
        <v>0</v>
      </c>
      <c r="LK23" s="52"/>
      <c r="LL23" s="50"/>
      <c r="LM23" s="51">
        <v>0</v>
      </c>
      <c r="LN23" s="52"/>
      <c r="LO23" s="53">
        <f t="shared" si="1089"/>
        <v>0</v>
      </c>
      <c r="LP23" s="48">
        <f t="shared" si="1090"/>
        <v>0</v>
      </c>
      <c r="LQ23" s="49">
        <f t="shared" si="1091"/>
        <v>0</v>
      </c>
      <c r="LR23" s="50">
        <f t="shared" si="1092"/>
        <v>0</v>
      </c>
      <c r="LS23" s="51">
        <v>0</v>
      </c>
      <c r="LT23" s="52"/>
      <c r="LU23" s="50"/>
      <c r="LV23" s="51">
        <v>0</v>
      </c>
      <c r="LW23" s="52"/>
      <c r="LX23" s="53">
        <f t="shared" si="1094"/>
        <v>0</v>
      </c>
      <c r="LY23" s="48">
        <f t="shared" si="1095"/>
        <v>0</v>
      </c>
      <c r="LZ23" s="49">
        <f t="shared" si="1096"/>
        <v>0</v>
      </c>
      <c r="MA23" s="50">
        <f t="shared" si="1097"/>
        <v>0</v>
      </c>
      <c r="MB23" s="51">
        <v>0</v>
      </c>
      <c r="MC23" s="52"/>
      <c r="MD23" s="50"/>
      <c r="ME23" s="51">
        <v>0</v>
      </c>
      <c r="MF23" s="52"/>
      <c r="MG23" s="53">
        <f t="shared" si="1099"/>
        <v>0</v>
      </c>
      <c r="MH23" s="48">
        <f t="shared" si="1100"/>
        <v>0</v>
      </c>
      <c r="MI23" s="49">
        <f t="shared" si="1101"/>
        <v>0</v>
      </c>
      <c r="MJ23" s="50">
        <f t="shared" si="1102"/>
        <v>0</v>
      </c>
      <c r="MK23" s="51">
        <v>0</v>
      </c>
      <c r="ML23" s="52"/>
      <c r="MM23" s="50"/>
      <c r="MN23" s="51">
        <v>0</v>
      </c>
      <c r="MO23" s="52"/>
      <c r="MP23" s="53">
        <f t="shared" si="1104"/>
        <v>0</v>
      </c>
      <c r="MQ23" s="48">
        <f t="shared" si="1105"/>
        <v>0</v>
      </c>
      <c r="MR23" s="49">
        <f t="shared" si="1106"/>
        <v>0</v>
      </c>
      <c r="MS23" s="50">
        <f t="shared" si="1107"/>
        <v>0</v>
      </c>
      <c r="MT23" s="51">
        <v>0</v>
      </c>
      <c r="MU23" s="52"/>
      <c r="MV23" s="50"/>
      <c r="MW23" s="51">
        <v>0</v>
      </c>
      <c r="MX23" s="52"/>
      <c r="MY23" s="53">
        <f t="shared" si="1109"/>
        <v>0</v>
      </c>
      <c r="MZ23" s="48">
        <f t="shared" si="1110"/>
        <v>0</v>
      </c>
      <c r="NA23" s="49">
        <f t="shared" si="1111"/>
        <v>0</v>
      </c>
      <c r="NB23" s="50">
        <f t="shared" si="1112"/>
        <v>0</v>
      </c>
      <c r="NC23" s="51">
        <v>0</v>
      </c>
      <c r="ND23" s="52"/>
      <c r="NE23" s="50"/>
      <c r="NF23" s="51">
        <v>0</v>
      </c>
      <c r="NG23" s="52"/>
      <c r="NH23" s="53">
        <f t="shared" si="1114"/>
        <v>0</v>
      </c>
      <c r="NI23" s="48">
        <f t="shared" si="1115"/>
        <v>0</v>
      </c>
      <c r="NJ23" s="49">
        <f t="shared" si="1116"/>
        <v>0</v>
      </c>
      <c r="NK23" s="50">
        <f t="shared" si="1117"/>
        <v>0</v>
      </c>
      <c r="NL23" s="51">
        <v>0</v>
      </c>
      <c r="NM23" s="52"/>
      <c r="NN23" s="50"/>
      <c r="NO23" s="51">
        <v>0</v>
      </c>
      <c r="NP23" s="52"/>
      <c r="NQ23" s="53">
        <f t="shared" si="1119"/>
        <v>0</v>
      </c>
      <c r="NR23" s="48">
        <f t="shared" si="1120"/>
        <v>0</v>
      </c>
      <c r="NS23" s="49">
        <f t="shared" si="1121"/>
        <v>0</v>
      </c>
      <c r="NT23" s="50">
        <f t="shared" si="1122"/>
        <v>0</v>
      </c>
      <c r="NU23" s="51">
        <v>0</v>
      </c>
      <c r="NV23" s="52"/>
      <c r="NW23" s="50"/>
      <c r="NX23" s="51">
        <v>0</v>
      </c>
      <c r="NY23" s="52"/>
      <c r="NZ23" s="53">
        <f t="shared" si="1124"/>
        <v>0</v>
      </c>
      <c r="OA23" s="48">
        <f t="shared" si="1125"/>
        <v>0</v>
      </c>
      <c r="OB23" s="49">
        <f t="shared" si="1126"/>
        <v>0</v>
      </c>
      <c r="OC23" s="50">
        <f t="shared" si="1127"/>
        <v>0</v>
      </c>
      <c r="OD23" s="51">
        <v>0</v>
      </c>
      <c r="OE23" s="52"/>
      <c r="OF23" s="50"/>
      <c r="OG23" s="51">
        <v>0</v>
      </c>
      <c r="OH23" s="52"/>
      <c r="OI23" s="53">
        <f t="shared" si="1129"/>
        <v>0</v>
      </c>
      <c r="OJ23" s="48">
        <f t="shared" si="1130"/>
        <v>0</v>
      </c>
      <c r="OK23" s="49">
        <f t="shared" si="1131"/>
        <v>0</v>
      </c>
      <c r="OL23" s="50">
        <f t="shared" si="1132"/>
        <v>0</v>
      </c>
      <c r="OM23" s="51">
        <v>0</v>
      </c>
      <c r="ON23" s="52"/>
      <c r="OO23" s="50"/>
      <c r="OP23" s="51">
        <v>0</v>
      </c>
      <c r="OQ23" s="52"/>
      <c r="OR23" s="53">
        <f t="shared" si="1134"/>
        <v>0</v>
      </c>
      <c r="OS23" s="48">
        <f t="shared" si="1135"/>
        <v>0</v>
      </c>
      <c r="OT23" s="49">
        <f t="shared" si="1136"/>
        <v>0</v>
      </c>
      <c r="OU23" s="50">
        <f t="shared" si="1137"/>
        <v>0</v>
      </c>
      <c r="OV23" s="51">
        <v>0</v>
      </c>
      <c r="OW23" s="52"/>
      <c r="OX23" s="50"/>
      <c r="OY23" s="51">
        <v>0</v>
      </c>
      <c r="OZ23" s="52"/>
      <c r="PA23" s="53">
        <f t="shared" si="1139"/>
        <v>0</v>
      </c>
      <c r="PB23" s="48">
        <f t="shared" si="1140"/>
        <v>0</v>
      </c>
      <c r="PC23" s="49">
        <f t="shared" si="1141"/>
        <v>0</v>
      </c>
      <c r="PD23" s="50">
        <f t="shared" si="1142"/>
        <v>0</v>
      </c>
      <c r="PE23" s="51">
        <v>0</v>
      </c>
      <c r="PF23" s="52"/>
      <c r="PG23" s="50"/>
      <c r="PH23" s="51">
        <v>0</v>
      </c>
      <c r="PI23" s="52"/>
      <c r="PJ23" s="53">
        <f t="shared" si="1144"/>
        <v>0</v>
      </c>
      <c r="PK23" s="48">
        <f t="shared" si="1145"/>
        <v>0</v>
      </c>
      <c r="PL23" s="49">
        <f t="shared" si="1146"/>
        <v>0</v>
      </c>
      <c r="PM23" s="50">
        <f t="shared" si="1147"/>
        <v>0</v>
      </c>
      <c r="PN23" s="51">
        <v>0</v>
      </c>
      <c r="PO23" s="52"/>
      <c r="PP23" s="50"/>
      <c r="PQ23" s="51">
        <v>0</v>
      </c>
      <c r="PR23" s="52"/>
      <c r="PS23" s="53">
        <f t="shared" si="1149"/>
        <v>0</v>
      </c>
      <c r="PT23" s="48">
        <f t="shared" si="1150"/>
        <v>0</v>
      </c>
      <c r="PU23" s="49">
        <f t="shared" si="1151"/>
        <v>0</v>
      </c>
      <c r="PV23" s="50">
        <f t="shared" si="1152"/>
        <v>0</v>
      </c>
      <c r="PW23" s="51">
        <v>0</v>
      </c>
      <c r="PX23" s="52"/>
      <c r="PY23" s="50"/>
      <c r="PZ23" s="51">
        <v>0</v>
      </c>
      <c r="QA23" s="52"/>
      <c r="QB23" s="53">
        <f t="shared" si="1154"/>
        <v>0</v>
      </c>
      <c r="QC23" s="48">
        <f t="shared" si="842"/>
        <v>0</v>
      </c>
      <c r="QD23" s="49">
        <f t="shared" si="843"/>
        <v>0</v>
      </c>
      <c r="QE23" s="50">
        <f t="shared" si="844"/>
        <v>0</v>
      </c>
      <c r="QF23" s="51">
        <v>0</v>
      </c>
      <c r="QG23" s="52"/>
      <c r="QH23" s="50"/>
      <c r="QI23" s="51">
        <v>0</v>
      </c>
      <c r="QJ23" s="52"/>
      <c r="QK23" s="53">
        <f t="shared" si="846"/>
        <v>0</v>
      </c>
      <c r="QL23" s="48">
        <f t="shared" si="847"/>
        <v>0</v>
      </c>
      <c r="QM23" s="49">
        <f t="shared" si="848"/>
        <v>0</v>
      </c>
      <c r="QN23" s="50">
        <f t="shared" si="849"/>
        <v>0</v>
      </c>
      <c r="QO23" s="51">
        <v>0</v>
      </c>
      <c r="QP23" s="52"/>
      <c r="QQ23" s="50"/>
      <c r="QR23" s="51">
        <v>0</v>
      </c>
      <c r="QS23" s="52"/>
      <c r="QT23" s="53">
        <f t="shared" si="851"/>
        <v>0</v>
      </c>
      <c r="QU23" s="48">
        <f t="shared" si="852"/>
        <v>0</v>
      </c>
      <c r="QV23" s="49">
        <f t="shared" si="853"/>
        <v>0</v>
      </c>
      <c r="QW23" s="50">
        <f t="shared" si="854"/>
        <v>0</v>
      </c>
      <c r="QX23" s="51">
        <v>0</v>
      </c>
      <c r="QY23" s="52"/>
      <c r="QZ23" s="50"/>
      <c r="RA23" s="51">
        <v>0</v>
      </c>
      <c r="RB23" s="52"/>
      <c r="RC23" s="53">
        <f t="shared" si="856"/>
        <v>0</v>
      </c>
      <c r="RD23" s="48">
        <f t="shared" si="857"/>
        <v>0</v>
      </c>
      <c r="RE23" s="49">
        <f t="shared" si="858"/>
        <v>0</v>
      </c>
      <c r="RF23" s="50">
        <f t="shared" si="859"/>
        <v>0</v>
      </c>
      <c r="RG23" s="51">
        <v>0</v>
      </c>
      <c r="RH23" s="52"/>
      <c r="RI23" s="50"/>
      <c r="RJ23" s="51">
        <v>0</v>
      </c>
      <c r="RK23" s="52"/>
      <c r="RL23" s="53">
        <f t="shared" si="861"/>
        <v>0</v>
      </c>
      <c r="RM23" s="48">
        <f t="shared" si="862"/>
        <v>0</v>
      </c>
      <c r="RN23" s="49">
        <f t="shared" si="863"/>
        <v>0</v>
      </c>
      <c r="RO23" s="50">
        <f t="shared" si="864"/>
        <v>0</v>
      </c>
      <c r="RP23" s="51">
        <v>0</v>
      </c>
      <c r="RQ23" s="52"/>
      <c r="RR23" s="50"/>
      <c r="RS23" s="51">
        <v>0</v>
      </c>
      <c r="RT23" s="52"/>
      <c r="RU23" s="53">
        <f t="shared" si="866"/>
        <v>0</v>
      </c>
      <c r="RV23" s="48">
        <f t="shared" si="867"/>
        <v>0</v>
      </c>
      <c r="RW23" s="49">
        <f t="shared" si="868"/>
        <v>0</v>
      </c>
      <c r="RX23" s="50">
        <f t="shared" si="869"/>
        <v>0</v>
      </c>
      <c r="RY23" s="51">
        <v>0</v>
      </c>
      <c r="RZ23" s="52"/>
      <c r="SA23" s="50"/>
      <c r="SB23" s="51">
        <v>0</v>
      </c>
      <c r="SC23" s="52"/>
      <c r="SD23" s="53">
        <f t="shared" si="871"/>
        <v>0</v>
      </c>
      <c r="SE23" s="48">
        <f t="shared" si="872"/>
        <v>0</v>
      </c>
      <c r="SF23" s="49">
        <f t="shared" si="873"/>
        <v>0</v>
      </c>
      <c r="SG23" s="50">
        <f t="shared" si="874"/>
        <v>0</v>
      </c>
      <c r="SH23" s="51">
        <v>0</v>
      </c>
      <c r="SI23" s="52"/>
      <c r="SJ23" s="50"/>
      <c r="SK23" s="51">
        <v>0</v>
      </c>
      <c r="SL23" s="52"/>
      <c r="SM23" s="53">
        <f t="shared" si="876"/>
        <v>0</v>
      </c>
      <c r="SN23" s="48">
        <f t="shared" si="877"/>
        <v>0</v>
      </c>
      <c r="SO23" s="49">
        <f t="shared" si="878"/>
        <v>0</v>
      </c>
      <c r="SP23" s="50">
        <f t="shared" si="879"/>
        <v>0</v>
      </c>
      <c r="SQ23" s="51">
        <v>0</v>
      </c>
      <c r="SR23" s="52"/>
      <c r="SS23" s="50"/>
      <c r="ST23" s="51">
        <v>0</v>
      </c>
      <c r="SU23" s="52"/>
      <c r="SV23" s="53">
        <f t="shared" si="881"/>
        <v>0</v>
      </c>
      <c r="SW23" s="48">
        <f t="shared" si="882"/>
        <v>0</v>
      </c>
      <c r="SX23" s="49">
        <f t="shared" si="883"/>
        <v>0</v>
      </c>
      <c r="SY23" s="50">
        <f t="shared" si="884"/>
        <v>0</v>
      </c>
      <c r="SZ23" s="51">
        <v>0</v>
      </c>
      <c r="TA23" s="52"/>
      <c r="TB23" s="50"/>
      <c r="TC23" s="51">
        <v>0</v>
      </c>
      <c r="TD23" s="52"/>
      <c r="TE23" s="53">
        <f t="shared" si="886"/>
        <v>0</v>
      </c>
      <c r="TF23" s="48">
        <f t="shared" si="887"/>
        <v>0</v>
      </c>
      <c r="TG23" s="49">
        <f t="shared" si="888"/>
        <v>0</v>
      </c>
      <c r="TH23" s="50">
        <f t="shared" si="889"/>
        <v>0</v>
      </c>
      <c r="TI23" s="51">
        <v>0</v>
      </c>
      <c r="TJ23" s="52"/>
      <c r="TK23" s="50"/>
      <c r="TL23" s="51">
        <v>0</v>
      </c>
      <c r="TM23" s="52"/>
      <c r="TN23" s="53">
        <f t="shared" si="891"/>
        <v>0</v>
      </c>
      <c r="TO23" s="48">
        <f t="shared" si="892"/>
        <v>0</v>
      </c>
      <c r="TP23" s="49">
        <f t="shared" si="893"/>
        <v>0</v>
      </c>
      <c r="TQ23" s="50">
        <f t="shared" si="894"/>
        <v>0</v>
      </c>
      <c r="TR23" s="51">
        <v>0</v>
      </c>
      <c r="TS23" s="52"/>
      <c r="TT23" s="50"/>
      <c r="TU23" s="51">
        <v>0</v>
      </c>
      <c r="TV23" s="52"/>
      <c r="TW23" s="53">
        <f t="shared" si="896"/>
        <v>0</v>
      </c>
      <c r="TX23" s="48">
        <f t="shared" si="897"/>
        <v>0</v>
      </c>
      <c r="TY23" s="49">
        <f t="shared" si="898"/>
        <v>0</v>
      </c>
      <c r="TZ23" s="50">
        <f t="shared" si="899"/>
        <v>0</v>
      </c>
      <c r="UA23" s="51">
        <v>0</v>
      </c>
      <c r="UB23" s="52"/>
      <c r="UC23" s="50"/>
      <c r="UD23" s="51">
        <v>0</v>
      </c>
      <c r="UE23" s="52"/>
      <c r="UF23" s="53">
        <f t="shared" si="901"/>
        <v>0</v>
      </c>
      <c r="UG23" s="48">
        <f t="shared" si="902"/>
        <v>0</v>
      </c>
      <c r="UH23" s="49">
        <f t="shared" si="903"/>
        <v>0</v>
      </c>
      <c r="UI23" s="50">
        <f t="shared" si="904"/>
        <v>0</v>
      </c>
      <c r="UJ23" s="51">
        <v>0</v>
      </c>
      <c r="UK23" s="52"/>
      <c r="UL23" s="50"/>
      <c r="UM23" s="51">
        <v>0</v>
      </c>
      <c r="UN23" s="52"/>
      <c r="UO23" s="53">
        <f t="shared" si="906"/>
        <v>0</v>
      </c>
      <c r="UP23" s="48">
        <f t="shared" si="301"/>
        <v>0</v>
      </c>
      <c r="UQ23" s="49">
        <f t="shared" si="302"/>
        <v>0</v>
      </c>
      <c r="UR23" s="50">
        <f t="shared" si="303"/>
        <v>0</v>
      </c>
      <c r="US23" s="51">
        <v>0</v>
      </c>
      <c r="UT23" s="52"/>
      <c r="UU23" s="50"/>
      <c r="UV23" s="51">
        <v>0</v>
      </c>
      <c r="UW23" s="52"/>
      <c r="UX23" s="53">
        <f t="shared" si="305"/>
        <v>0</v>
      </c>
      <c r="UY23" s="48">
        <f t="shared" si="306"/>
        <v>0</v>
      </c>
      <c r="UZ23" s="49">
        <f t="shared" si="307"/>
        <v>0</v>
      </c>
      <c r="VA23" s="50">
        <f t="shared" si="308"/>
        <v>0</v>
      </c>
      <c r="VB23" s="51">
        <v>0</v>
      </c>
      <c r="VC23" s="52"/>
      <c r="VD23" s="50"/>
      <c r="VE23" s="51">
        <v>0</v>
      </c>
      <c r="VF23" s="52"/>
      <c r="VG23" s="53">
        <f t="shared" si="310"/>
        <v>0</v>
      </c>
      <c r="VH23" s="48">
        <f t="shared" si="311"/>
        <v>0</v>
      </c>
      <c r="VI23" s="49">
        <f t="shared" si="312"/>
        <v>0</v>
      </c>
      <c r="VJ23" s="50">
        <f t="shared" si="313"/>
        <v>0</v>
      </c>
      <c r="VK23" s="51">
        <v>0</v>
      </c>
      <c r="VL23" s="52"/>
      <c r="VM23" s="50"/>
      <c r="VN23" s="51">
        <v>0</v>
      </c>
      <c r="VO23" s="52"/>
      <c r="VP23" s="53">
        <f t="shared" si="315"/>
        <v>0</v>
      </c>
      <c r="VQ23" s="48">
        <f t="shared" si="316"/>
        <v>0</v>
      </c>
      <c r="VR23" s="49">
        <f t="shared" si="317"/>
        <v>0</v>
      </c>
      <c r="VS23" s="50">
        <f t="shared" si="318"/>
        <v>0</v>
      </c>
      <c r="VT23" s="51">
        <v>0</v>
      </c>
      <c r="VU23" s="52"/>
      <c r="VV23" s="50"/>
      <c r="VW23" s="51">
        <v>0</v>
      </c>
      <c r="VX23" s="52"/>
      <c r="VY23" s="53">
        <f t="shared" si="320"/>
        <v>0</v>
      </c>
      <c r="VZ23" s="48">
        <f t="shared" si="321"/>
        <v>0</v>
      </c>
      <c r="WA23" s="49">
        <f t="shared" si="322"/>
        <v>0</v>
      </c>
      <c r="WB23" s="50">
        <f t="shared" si="323"/>
        <v>0</v>
      </c>
      <c r="WC23" s="51">
        <v>0</v>
      </c>
      <c r="WD23" s="52"/>
      <c r="WE23" s="50"/>
      <c r="WF23" s="51">
        <v>0</v>
      </c>
      <c r="WG23" s="52"/>
      <c r="WH23" s="53">
        <f t="shared" si="325"/>
        <v>0</v>
      </c>
      <c r="WI23" s="48">
        <f t="shared" si="326"/>
        <v>0</v>
      </c>
      <c r="WJ23" s="49">
        <f t="shared" si="327"/>
        <v>0</v>
      </c>
      <c r="WK23" s="50">
        <f t="shared" si="328"/>
        <v>0</v>
      </c>
      <c r="WL23" s="51">
        <v>0</v>
      </c>
      <c r="WM23" s="52"/>
      <c r="WN23" s="50"/>
      <c r="WO23" s="51">
        <v>0</v>
      </c>
      <c r="WP23" s="52"/>
      <c r="WQ23" s="53">
        <f t="shared" si="330"/>
        <v>0</v>
      </c>
      <c r="WR23" s="48">
        <f t="shared" si="331"/>
        <v>0</v>
      </c>
      <c r="WS23" s="49">
        <f t="shared" si="332"/>
        <v>0</v>
      </c>
      <c r="WT23" s="50">
        <f t="shared" si="333"/>
        <v>0</v>
      </c>
      <c r="WU23" s="51">
        <v>0</v>
      </c>
      <c r="WV23" s="52"/>
      <c r="WW23" s="50"/>
      <c r="WX23" s="51">
        <v>0</v>
      </c>
      <c r="WY23" s="52"/>
      <c r="WZ23" s="53">
        <f t="shared" si="335"/>
        <v>0</v>
      </c>
      <c r="XA23" s="48">
        <f t="shared" si="336"/>
        <v>0</v>
      </c>
      <c r="XB23" s="49">
        <f t="shared" si="337"/>
        <v>0</v>
      </c>
      <c r="XC23" s="50">
        <f t="shared" si="338"/>
        <v>0</v>
      </c>
      <c r="XD23" s="51">
        <v>0</v>
      </c>
      <c r="XE23" s="52"/>
      <c r="XF23" s="50"/>
      <c r="XG23" s="51">
        <v>0</v>
      </c>
      <c r="XH23" s="52"/>
      <c r="XI23" s="53">
        <f t="shared" si="340"/>
        <v>0</v>
      </c>
      <c r="XJ23" s="48">
        <f t="shared" si="341"/>
        <v>0</v>
      </c>
      <c r="XK23" s="49">
        <f t="shared" si="342"/>
        <v>0</v>
      </c>
      <c r="XL23" s="50">
        <f t="shared" si="343"/>
        <v>0</v>
      </c>
      <c r="XM23" s="51">
        <v>0</v>
      </c>
      <c r="XN23" s="52"/>
      <c r="XO23" s="50"/>
      <c r="XP23" s="51">
        <v>0</v>
      </c>
      <c r="XQ23" s="52"/>
      <c r="XR23" s="53">
        <f t="shared" si="345"/>
        <v>0</v>
      </c>
      <c r="XS23" s="48">
        <f t="shared" si="346"/>
        <v>0</v>
      </c>
      <c r="XT23" s="49">
        <f t="shared" si="347"/>
        <v>0</v>
      </c>
      <c r="XU23" s="50">
        <f t="shared" si="348"/>
        <v>0</v>
      </c>
      <c r="XV23" s="51">
        <v>0</v>
      </c>
      <c r="XW23" s="52"/>
      <c r="XX23" s="50"/>
      <c r="XY23" s="51">
        <v>0</v>
      </c>
      <c r="XZ23" s="52"/>
      <c r="YA23" s="53">
        <f t="shared" si="350"/>
        <v>0</v>
      </c>
      <c r="YB23" s="48">
        <f t="shared" si="351"/>
        <v>0</v>
      </c>
      <c r="YC23" s="49">
        <f t="shared" si="352"/>
        <v>0</v>
      </c>
      <c r="YD23" s="50">
        <f t="shared" si="353"/>
        <v>0</v>
      </c>
      <c r="YE23" s="51">
        <v>0</v>
      </c>
      <c r="YF23" s="52"/>
      <c r="YG23" s="50"/>
      <c r="YH23" s="51">
        <v>0</v>
      </c>
      <c r="YI23" s="52"/>
      <c r="YJ23" s="53">
        <f t="shared" si="355"/>
        <v>0</v>
      </c>
      <c r="YK23" s="48">
        <f t="shared" si="356"/>
        <v>0</v>
      </c>
      <c r="YL23" s="49">
        <f t="shared" si="357"/>
        <v>0</v>
      </c>
      <c r="YM23" s="50">
        <f t="shared" si="358"/>
        <v>0</v>
      </c>
      <c r="YN23" s="51">
        <v>0</v>
      </c>
      <c r="YO23" s="52"/>
      <c r="YP23" s="50"/>
      <c r="YQ23" s="51">
        <v>0</v>
      </c>
      <c r="YR23" s="52"/>
      <c r="YS23" s="53">
        <f t="shared" si="360"/>
        <v>0</v>
      </c>
      <c r="YT23" s="48">
        <f t="shared" si="361"/>
        <v>0</v>
      </c>
      <c r="YU23" s="49">
        <f t="shared" si="362"/>
        <v>0</v>
      </c>
      <c r="YV23" s="50">
        <f t="shared" si="363"/>
        <v>0</v>
      </c>
      <c r="YW23" s="51">
        <v>0</v>
      </c>
      <c r="YX23" s="52"/>
      <c r="YY23" s="50"/>
      <c r="YZ23" s="51">
        <v>0</v>
      </c>
      <c r="ZA23" s="52"/>
      <c r="ZB23" s="53">
        <f t="shared" si="365"/>
        <v>0</v>
      </c>
      <c r="ZC23" s="48">
        <f t="shared" si="366"/>
        <v>0</v>
      </c>
      <c r="ZD23" s="49">
        <f t="shared" si="367"/>
        <v>0</v>
      </c>
      <c r="ZE23" s="50">
        <f t="shared" si="368"/>
        <v>0</v>
      </c>
      <c r="ZF23" s="51">
        <v>0</v>
      </c>
      <c r="ZG23" s="52"/>
      <c r="ZH23" s="50"/>
      <c r="ZI23" s="51">
        <v>0</v>
      </c>
      <c r="ZJ23" s="52"/>
      <c r="ZK23" s="53">
        <f t="shared" si="370"/>
        <v>0</v>
      </c>
      <c r="ZL23" s="48">
        <f t="shared" si="371"/>
        <v>0</v>
      </c>
      <c r="ZM23" s="49">
        <f t="shared" si="372"/>
        <v>0</v>
      </c>
      <c r="ZN23" s="50">
        <f t="shared" si="373"/>
        <v>0</v>
      </c>
      <c r="ZO23" s="51">
        <v>0</v>
      </c>
      <c r="ZP23" s="52"/>
      <c r="ZQ23" s="50"/>
      <c r="ZR23" s="51">
        <v>0</v>
      </c>
      <c r="ZS23" s="52"/>
      <c r="ZT23" s="53">
        <f t="shared" si="375"/>
        <v>0</v>
      </c>
      <c r="ZU23" s="48">
        <f t="shared" si="376"/>
        <v>0</v>
      </c>
      <c r="ZV23" s="49">
        <f t="shared" si="377"/>
        <v>0</v>
      </c>
      <c r="ZW23" s="50">
        <f t="shared" si="378"/>
        <v>0</v>
      </c>
      <c r="ZX23" s="51">
        <v>0</v>
      </c>
      <c r="ZY23" s="52"/>
      <c r="ZZ23" s="50"/>
      <c r="AAA23" s="51">
        <v>0</v>
      </c>
      <c r="AAB23" s="52"/>
      <c r="AAC23" s="53">
        <f t="shared" si="380"/>
        <v>0</v>
      </c>
      <c r="AAD23" s="48">
        <f t="shared" si="381"/>
        <v>0</v>
      </c>
      <c r="AAE23" s="49">
        <f t="shared" si="382"/>
        <v>0</v>
      </c>
      <c r="AAF23" s="50">
        <f t="shared" si="383"/>
        <v>0</v>
      </c>
      <c r="AAG23" s="51">
        <v>0</v>
      </c>
      <c r="AAH23" s="52"/>
      <c r="AAI23" s="50"/>
      <c r="AAJ23" s="51">
        <v>0</v>
      </c>
      <c r="AAK23" s="52"/>
      <c r="AAL23" s="53">
        <f t="shared" si="385"/>
        <v>0</v>
      </c>
      <c r="AAM23" s="48">
        <f t="shared" si="386"/>
        <v>0</v>
      </c>
      <c r="AAN23" s="49">
        <f t="shared" si="387"/>
        <v>0</v>
      </c>
      <c r="AAO23" s="50">
        <f t="shared" si="388"/>
        <v>0</v>
      </c>
      <c r="AAP23" s="51">
        <v>0</v>
      </c>
      <c r="AAQ23" s="52"/>
      <c r="AAR23" s="50"/>
      <c r="AAS23" s="51">
        <v>0</v>
      </c>
      <c r="AAT23" s="52"/>
      <c r="AAU23" s="53">
        <f t="shared" si="390"/>
        <v>0</v>
      </c>
      <c r="AAV23" s="48">
        <f t="shared" si="391"/>
        <v>0</v>
      </c>
      <c r="AAW23" s="49">
        <f t="shared" si="392"/>
        <v>0</v>
      </c>
      <c r="AAX23" s="50">
        <f t="shared" si="393"/>
        <v>0</v>
      </c>
      <c r="AAY23" s="51">
        <v>0</v>
      </c>
      <c r="AAZ23" s="52"/>
      <c r="ABA23" s="50"/>
      <c r="ABB23" s="51">
        <v>0</v>
      </c>
      <c r="ABC23" s="52"/>
      <c r="ABD23" s="53">
        <f t="shared" si="395"/>
        <v>0</v>
      </c>
      <c r="ABE23" s="48">
        <f t="shared" si="396"/>
        <v>0</v>
      </c>
      <c r="ABF23" s="49">
        <f t="shared" si="397"/>
        <v>0</v>
      </c>
      <c r="ABG23" s="50">
        <f t="shared" si="398"/>
        <v>0</v>
      </c>
      <c r="ABH23" s="51">
        <v>0</v>
      </c>
      <c r="ABI23" s="52"/>
      <c r="ABJ23" s="50"/>
      <c r="ABK23" s="51">
        <v>0</v>
      </c>
      <c r="ABL23" s="52"/>
      <c r="ABM23" s="53">
        <f t="shared" si="400"/>
        <v>0</v>
      </c>
      <c r="ABN23" s="48">
        <f t="shared" si="401"/>
        <v>0</v>
      </c>
      <c r="ABO23" s="49">
        <f t="shared" si="402"/>
        <v>0</v>
      </c>
      <c r="ABP23" s="50">
        <f t="shared" si="403"/>
        <v>0</v>
      </c>
      <c r="ABQ23" s="51">
        <v>0</v>
      </c>
      <c r="ABR23" s="52"/>
      <c r="ABS23" s="50"/>
      <c r="ABT23" s="51">
        <v>0</v>
      </c>
      <c r="ABU23" s="52"/>
      <c r="ABV23" s="53">
        <f t="shared" si="405"/>
        <v>0</v>
      </c>
      <c r="ABW23" s="48">
        <f t="shared" si="406"/>
        <v>0</v>
      </c>
      <c r="ABX23" s="49">
        <f t="shared" si="407"/>
        <v>0</v>
      </c>
      <c r="ABY23" s="50">
        <f t="shared" si="408"/>
        <v>0</v>
      </c>
      <c r="ABZ23" s="51">
        <v>0</v>
      </c>
      <c r="ACA23" s="52"/>
      <c r="ACB23" s="50"/>
      <c r="ACC23" s="51">
        <v>0</v>
      </c>
      <c r="ACD23" s="52"/>
      <c r="ACE23" s="53">
        <f t="shared" si="410"/>
        <v>0</v>
      </c>
      <c r="ACF23" s="48">
        <f t="shared" si="411"/>
        <v>0</v>
      </c>
      <c r="ACG23" s="49">
        <f t="shared" si="412"/>
        <v>0</v>
      </c>
      <c r="ACH23" s="50">
        <f t="shared" si="413"/>
        <v>0</v>
      </c>
      <c r="ACI23" s="51">
        <v>0</v>
      </c>
      <c r="ACJ23" s="52"/>
      <c r="ACK23" s="50"/>
      <c r="ACL23" s="51">
        <v>0</v>
      </c>
      <c r="ACM23" s="52"/>
      <c r="ACN23" s="53">
        <f t="shared" si="415"/>
        <v>0</v>
      </c>
      <c r="ACO23" s="48">
        <f t="shared" si="416"/>
        <v>0</v>
      </c>
      <c r="ACP23" s="49">
        <f t="shared" si="417"/>
        <v>0</v>
      </c>
      <c r="ACQ23" s="50">
        <f t="shared" si="418"/>
        <v>0</v>
      </c>
      <c r="ACR23" s="51">
        <v>0</v>
      </c>
      <c r="ACS23" s="52"/>
      <c r="ACT23" s="50"/>
      <c r="ACU23" s="51">
        <v>0</v>
      </c>
      <c r="ACV23" s="52"/>
      <c r="ACW23" s="53">
        <f t="shared" si="420"/>
        <v>0</v>
      </c>
      <c r="ACX23" s="48">
        <f t="shared" si="421"/>
        <v>0</v>
      </c>
      <c r="ACY23" s="49">
        <f t="shared" si="422"/>
        <v>0</v>
      </c>
      <c r="ACZ23" s="50">
        <f t="shared" si="423"/>
        <v>0</v>
      </c>
      <c r="ADA23" s="51">
        <v>0</v>
      </c>
      <c r="ADB23" s="52"/>
      <c r="ADC23" s="50"/>
      <c r="ADD23" s="51">
        <v>0</v>
      </c>
      <c r="ADE23" s="52"/>
      <c r="ADF23" s="53">
        <f t="shared" si="425"/>
        <v>0</v>
      </c>
      <c r="ADG23" s="48">
        <f t="shared" si="426"/>
        <v>0</v>
      </c>
      <c r="ADH23" s="49">
        <f t="shared" si="427"/>
        <v>0</v>
      </c>
      <c r="ADI23" s="50">
        <f t="shared" si="428"/>
        <v>0</v>
      </c>
      <c r="ADJ23" s="51">
        <v>0</v>
      </c>
      <c r="ADK23" s="52"/>
      <c r="ADL23" s="50"/>
      <c r="ADM23" s="51">
        <v>0</v>
      </c>
      <c r="ADN23" s="52"/>
      <c r="ADO23" s="53">
        <f t="shared" si="430"/>
        <v>0</v>
      </c>
      <c r="ADP23" s="48">
        <f t="shared" si="431"/>
        <v>0</v>
      </c>
      <c r="ADQ23" s="49">
        <f t="shared" si="432"/>
        <v>0</v>
      </c>
      <c r="ADR23" s="50">
        <f t="shared" si="433"/>
        <v>0</v>
      </c>
      <c r="ADS23" s="51">
        <v>0</v>
      </c>
      <c r="ADT23" s="52"/>
      <c r="ADU23" s="50"/>
      <c r="ADV23" s="51">
        <v>0</v>
      </c>
      <c r="ADW23" s="52"/>
      <c r="ADX23" s="53">
        <f t="shared" si="435"/>
        <v>0</v>
      </c>
      <c r="ADY23" s="48">
        <f t="shared" si="436"/>
        <v>0</v>
      </c>
      <c r="ADZ23" s="49">
        <f t="shared" si="437"/>
        <v>0</v>
      </c>
      <c r="AEA23" s="50">
        <f t="shared" si="438"/>
        <v>0</v>
      </c>
      <c r="AEB23" s="51">
        <v>0</v>
      </c>
      <c r="AEC23" s="52"/>
      <c r="AED23" s="50"/>
      <c r="AEE23" s="51">
        <v>0</v>
      </c>
      <c r="AEF23" s="52"/>
      <c r="AEG23" s="53">
        <f t="shared" si="440"/>
        <v>0</v>
      </c>
      <c r="AEH23" s="48">
        <f t="shared" si="441"/>
        <v>0</v>
      </c>
      <c r="AEI23" s="49">
        <f t="shared" si="442"/>
        <v>0</v>
      </c>
      <c r="AEJ23" s="50">
        <f t="shared" si="443"/>
        <v>0</v>
      </c>
      <c r="AEK23" s="51">
        <v>0</v>
      </c>
      <c r="AEL23" s="52"/>
      <c r="AEM23" s="50"/>
      <c r="AEN23" s="51">
        <v>0</v>
      </c>
      <c r="AEO23" s="52"/>
      <c r="AEP23" s="53">
        <f t="shared" si="445"/>
        <v>0</v>
      </c>
      <c r="AEQ23" s="48">
        <f t="shared" si="446"/>
        <v>0</v>
      </c>
      <c r="AER23" s="49">
        <f t="shared" si="447"/>
        <v>0</v>
      </c>
      <c r="AES23" s="50">
        <f t="shared" si="448"/>
        <v>0</v>
      </c>
      <c r="AET23" s="51">
        <v>0</v>
      </c>
      <c r="AEU23" s="52"/>
      <c r="AEV23" s="50"/>
      <c r="AEW23" s="51">
        <v>0</v>
      </c>
      <c r="AEX23" s="52"/>
      <c r="AEY23" s="53">
        <f t="shared" si="450"/>
        <v>0</v>
      </c>
      <c r="AEZ23" s="48">
        <f t="shared" si="451"/>
        <v>0</v>
      </c>
      <c r="AFA23" s="49">
        <f t="shared" si="452"/>
        <v>0</v>
      </c>
      <c r="AFB23" s="50">
        <f t="shared" si="453"/>
        <v>0</v>
      </c>
      <c r="AFC23" s="51">
        <v>0</v>
      </c>
      <c r="AFD23" s="52"/>
      <c r="AFE23" s="50"/>
      <c r="AFF23" s="51">
        <v>0</v>
      </c>
      <c r="AFG23" s="52"/>
      <c r="AFH23" s="53">
        <f t="shared" si="455"/>
        <v>0</v>
      </c>
      <c r="AFI23" s="48">
        <f t="shared" si="456"/>
        <v>0</v>
      </c>
      <c r="AFJ23" s="49">
        <f t="shared" si="457"/>
        <v>0</v>
      </c>
      <c r="AFK23" s="50">
        <f t="shared" si="458"/>
        <v>0</v>
      </c>
      <c r="AFL23" s="51">
        <v>0</v>
      </c>
      <c r="AFM23" s="52"/>
      <c r="AFN23" s="50"/>
      <c r="AFO23" s="51">
        <v>0</v>
      </c>
      <c r="AFP23" s="52"/>
      <c r="AFQ23" s="53">
        <f t="shared" si="460"/>
        <v>0</v>
      </c>
      <c r="AFR23" s="48">
        <f t="shared" si="461"/>
        <v>0</v>
      </c>
      <c r="AFS23" s="49">
        <f t="shared" si="462"/>
        <v>0</v>
      </c>
      <c r="AFT23" s="50">
        <f t="shared" si="463"/>
        <v>0</v>
      </c>
      <c r="AFU23" s="51">
        <v>0</v>
      </c>
      <c r="AFV23" s="52"/>
      <c r="AFW23" s="50"/>
      <c r="AFX23" s="51">
        <v>0</v>
      </c>
      <c r="AFY23" s="52"/>
      <c r="AFZ23" s="53">
        <f t="shared" si="465"/>
        <v>0</v>
      </c>
      <c r="AGA23" s="48">
        <f t="shared" si="466"/>
        <v>0</v>
      </c>
      <c r="AGB23" s="49">
        <f t="shared" si="467"/>
        <v>0</v>
      </c>
      <c r="AGC23" s="50">
        <f t="shared" si="468"/>
        <v>0</v>
      </c>
      <c r="AGD23" s="51">
        <v>0</v>
      </c>
      <c r="AGE23" s="52"/>
      <c r="AGF23" s="50"/>
      <c r="AGG23" s="51">
        <v>0</v>
      </c>
      <c r="AGH23" s="52"/>
      <c r="AGI23" s="53">
        <f t="shared" si="470"/>
        <v>0</v>
      </c>
      <c r="AGJ23" s="48">
        <f t="shared" si="471"/>
        <v>0</v>
      </c>
      <c r="AGK23" s="49">
        <f t="shared" si="472"/>
        <v>0</v>
      </c>
      <c r="AGL23" s="50">
        <f t="shared" si="473"/>
        <v>0</v>
      </c>
      <c r="AGM23" s="51">
        <v>0</v>
      </c>
      <c r="AGN23" s="52"/>
      <c r="AGO23" s="50"/>
      <c r="AGP23" s="51">
        <v>0</v>
      </c>
      <c r="AGQ23" s="52"/>
      <c r="AGR23" s="53">
        <f t="shared" si="475"/>
        <v>0</v>
      </c>
      <c r="AGS23" s="48">
        <f t="shared" si="476"/>
        <v>0</v>
      </c>
      <c r="AGT23" s="49">
        <f t="shared" si="477"/>
        <v>0</v>
      </c>
      <c r="AGU23" s="50">
        <f t="shared" si="478"/>
        <v>0</v>
      </c>
      <c r="AGV23" s="51">
        <v>0</v>
      </c>
      <c r="AGW23" s="52"/>
      <c r="AGX23" s="50"/>
      <c r="AGY23" s="51">
        <v>0</v>
      </c>
      <c r="AGZ23" s="52"/>
      <c r="AHA23" s="53">
        <f t="shared" si="480"/>
        <v>0</v>
      </c>
      <c r="AHB23" s="48">
        <f t="shared" si="481"/>
        <v>0</v>
      </c>
      <c r="AHC23" s="49">
        <f t="shared" si="482"/>
        <v>0</v>
      </c>
      <c r="AHD23" s="50">
        <f t="shared" si="483"/>
        <v>0</v>
      </c>
      <c r="AHE23" s="51">
        <v>0</v>
      </c>
      <c r="AHF23" s="52"/>
      <c r="AHG23" s="50"/>
      <c r="AHH23" s="51">
        <v>0</v>
      </c>
      <c r="AHI23" s="52"/>
      <c r="AHJ23" s="53">
        <f t="shared" si="485"/>
        <v>0</v>
      </c>
      <c r="AHK23" s="48">
        <f t="shared" si="486"/>
        <v>0</v>
      </c>
      <c r="AHL23" s="49">
        <f t="shared" si="487"/>
        <v>0</v>
      </c>
      <c r="AHM23" s="50">
        <f t="shared" si="488"/>
        <v>0</v>
      </c>
      <c r="AHN23" s="51">
        <v>0</v>
      </c>
      <c r="AHO23" s="52"/>
      <c r="AHP23" s="50"/>
      <c r="AHQ23" s="51">
        <v>0</v>
      </c>
      <c r="AHR23" s="52"/>
      <c r="AHS23" s="53">
        <f t="shared" si="490"/>
        <v>0</v>
      </c>
      <c r="AHT23" s="48">
        <f t="shared" si="491"/>
        <v>0</v>
      </c>
      <c r="AHU23" s="49">
        <f t="shared" si="492"/>
        <v>0</v>
      </c>
      <c r="AHV23" s="50">
        <f t="shared" si="493"/>
        <v>0</v>
      </c>
      <c r="AHW23" s="51">
        <v>0</v>
      </c>
      <c r="AHX23" s="52"/>
      <c r="AHY23" s="50"/>
      <c r="AHZ23" s="51">
        <v>0</v>
      </c>
      <c r="AIA23" s="52"/>
      <c r="AIB23" s="53">
        <f t="shared" si="495"/>
        <v>0</v>
      </c>
      <c r="AIC23" s="48">
        <f t="shared" si="496"/>
        <v>0</v>
      </c>
      <c r="AID23" s="49">
        <f t="shared" si="497"/>
        <v>0</v>
      </c>
      <c r="AIE23" s="50">
        <f t="shared" si="498"/>
        <v>0</v>
      </c>
      <c r="AIF23" s="51">
        <v>0</v>
      </c>
      <c r="AIG23" s="52"/>
      <c r="AIH23" s="50"/>
      <c r="AII23" s="51">
        <v>0</v>
      </c>
      <c r="AIJ23" s="52"/>
      <c r="AIK23" s="53">
        <f t="shared" si="500"/>
        <v>0</v>
      </c>
      <c r="AIL23" s="48">
        <f t="shared" si="501"/>
        <v>0</v>
      </c>
      <c r="AIM23" s="49">
        <f t="shared" si="502"/>
        <v>0</v>
      </c>
      <c r="AIN23" s="50">
        <f t="shared" si="503"/>
        <v>0</v>
      </c>
      <c r="AIO23" s="51">
        <v>0</v>
      </c>
      <c r="AIP23" s="52"/>
      <c r="AIQ23" s="50"/>
      <c r="AIR23" s="51">
        <v>0</v>
      </c>
      <c r="AIS23" s="52"/>
      <c r="AIT23" s="53">
        <f t="shared" si="505"/>
        <v>0</v>
      </c>
      <c r="AIU23" s="48">
        <f t="shared" si="506"/>
        <v>0</v>
      </c>
      <c r="AIV23" s="49">
        <f t="shared" si="507"/>
        <v>0</v>
      </c>
      <c r="AIW23" s="50">
        <f t="shared" si="508"/>
        <v>0</v>
      </c>
      <c r="AIX23" s="51">
        <v>0</v>
      </c>
      <c r="AIY23" s="52">
        <v>0</v>
      </c>
      <c r="AIZ23" s="50"/>
      <c r="AJA23" s="51">
        <v>0</v>
      </c>
      <c r="AJB23" s="52"/>
      <c r="AJC23" s="53">
        <f t="shared" si="510"/>
        <v>0</v>
      </c>
      <c r="AJD23" s="48">
        <f t="shared" si="511"/>
        <v>0</v>
      </c>
      <c r="AJE23" s="49">
        <f t="shared" si="512"/>
        <v>0</v>
      </c>
      <c r="AJF23" s="50">
        <f t="shared" si="513"/>
        <v>0</v>
      </c>
      <c r="AJG23" s="51">
        <v>0</v>
      </c>
      <c r="AJH23" s="52">
        <v>0</v>
      </c>
      <c r="AJI23" s="50"/>
      <c r="AJJ23" s="51">
        <v>0</v>
      </c>
      <c r="AJK23" s="52"/>
      <c r="AJL23" s="53">
        <f t="shared" si="515"/>
        <v>0</v>
      </c>
      <c r="AJM23" s="48">
        <f t="shared" si="516"/>
        <v>0</v>
      </c>
      <c r="AJN23" s="49">
        <f t="shared" si="517"/>
        <v>0</v>
      </c>
      <c r="AJO23" s="50">
        <f t="shared" si="518"/>
        <v>0</v>
      </c>
      <c r="AJP23" s="51">
        <v>0</v>
      </c>
      <c r="AJQ23" s="52">
        <v>0</v>
      </c>
      <c r="AJR23" s="50"/>
      <c r="AJS23" s="51">
        <v>0</v>
      </c>
      <c r="AJT23" s="52"/>
      <c r="AJU23" s="53">
        <f t="shared" si="520"/>
        <v>0</v>
      </c>
      <c r="AJV23" s="48">
        <f t="shared" si="521"/>
        <v>0</v>
      </c>
      <c r="AJW23" s="49">
        <f t="shared" si="522"/>
        <v>0</v>
      </c>
      <c r="AJX23" s="50">
        <f t="shared" si="523"/>
        <v>0</v>
      </c>
      <c r="AJY23" s="51">
        <v>0</v>
      </c>
      <c r="AJZ23" s="52">
        <v>0</v>
      </c>
      <c r="AKA23" s="50"/>
      <c r="AKB23" s="51">
        <v>0</v>
      </c>
      <c r="AKC23" s="52"/>
      <c r="AKD23" s="53">
        <f t="shared" si="525"/>
        <v>0</v>
      </c>
      <c r="AKE23" s="48">
        <f t="shared" si="526"/>
        <v>0</v>
      </c>
      <c r="AKF23" s="49">
        <f t="shared" si="527"/>
        <v>0</v>
      </c>
      <c r="AKG23" s="50">
        <f t="shared" si="528"/>
        <v>0</v>
      </c>
      <c r="AKH23" s="51">
        <v>0</v>
      </c>
      <c r="AKI23" s="52">
        <v>0</v>
      </c>
      <c r="AKJ23" s="50"/>
      <c r="AKK23" s="51">
        <v>0</v>
      </c>
      <c r="AKL23" s="52">
        <v>0</v>
      </c>
      <c r="AKM23" s="53">
        <f t="shared" si="530"/>
        <v>0</v>
      </c>
      <c r="AKN23" s="48">
        <f t="shared" si="531"/>
        <v>0</v>
      </c>
      <c r="AKO23" s="49">
        <f t="shared" si="532"/>
        <v>0</v>
      </c>
      <c r="AKP23" s="50">
        <f t="shared" si="533"/>
        <v>0</v>
      </c>
      <c r="AKQ23" s="51">
        <v>0</v>
      </c>
      <c r="AKR23" s="52">
        <v>0</v>
      </c>
      <c r="AKS23" s="50"/>
      <c r="AKT23" s="51">
        <v>0</v>
      </c>
      <c r="AKU23" s="52">
        <v>0</v>
      </c>
      <c r="AKV23" s="53">
        <f t="shared" si="535"/>
        <v>0</v>
      </c>
      <c r="AKW23" s="48">
        <f t="shared" si="536"/>
        <v>0</v>
      </c>
      <c r="AKX23" s="49">
        <f t="shared" si="537"/>
        <v>0</v>
      </c>
      <c r="AKY23" s="50">
        <f t="shared" si="538"/>
        <v>0</v>
      </c>
      <c r="AKZ23" s="51">
        <v>0</v>
      </c>
      <c r="ALA23" s="52">
        <v>0</v>
      </c>
      <c r="ALB23" s="50"/>
      <c r="ALC23" s="51">
        <v>0</v>
      </c>
      <c r="ALD23" s="52">
        <v>0</v>
      </c>
      <c r="ALE23" s="53">
        <f t="shared" si="540"/>
        <v>0</v>
      </c>
      <c r="ALF23" s="48">
        <f t="shared" si="541"/>
        <v>0</v>
      </c>
      <c r="ALG23" s="49">
        <f t="shared" si="542"/>
        <v>0</v>
      </c>
      <c r="ALH23" s="50">
        <f t="shared" si="543"/>
        <v>0</v>
      </c>
      <c r="ALI23" s="51">
        <v>0</v>
      </c>
      <c r="ALJ23" s="52">
        <v>0</v>
      </c>
      <c r="ALK23" s="50"/>
      <c r="ALL23" s="51">
        <v>0</v>
      </c>
      <c r="ALM23" s="52"/>
      <c r="ALN23" s="53">
        <f t="shared" si="545"/>
        <v>0</v>
      </c>
      <c r="ALO23" s="48">
        <f t="shared" si="546"/>
        <v>0</v>
      </c>
      <c r="ALP23" s="49">
        <f t="shared" si="547"/>
        <v>0</v>
      </c>
      <c r="ALQ23" s="50">
        <f t="shared" si="548"/>
        <v>0</v>
      </c>
      <c r="ALR23" s="51">
        <v>0</v>
      </c>
      <c r="ALS23" s="52">
        <v>0</v>
      </c>
      <c r="ALT23" s="50"/>
      <c r="ALU23" s="51">
        <v>0</v>
      </c>
      <c r="ALV23" s="52">
        <v>0</v>
      </c>
      <c r="ALW23" s="53">
        <f t="shared" si="550"/>
        <v>0</v>
      </c>
      <c r="ALX23" s="48">
        <f t="shared" si="551"/>
        <v>0</v>
      </c>
      <c r="ALY23" s="49">
        <f t="shared" si="552"/>
        <v>0</v>
      </c>
      <c r="ALZ23" s="50">
        <f t="shared" si="553"/>
        <v>0</v>
      </c>
      <c r="AMA23" s="51">
        <v>0</v>
      </c>
      <c r="AMB23" s="52">
        <v>0</v>
      </c>
      <c r="AMC23" s="50"/>
      <c r="AMD23" s="51">
        <v>0</v>
      </c>
      <c r="AME23" s="52">
        <v>0</v>
      </c>
      <c r="AMF23" s="53">
        <f t="shared" si="555"/>
        <v>0</v>
      </c>
      <c r="AMG23" s="48">
        <f t="shared" si="556"/>
        <v>0</v>
      </c>
      <c r="AMH23" s="49">
        <f t="shared" si="557"/>
        <v>0</v>
      </c>
      <c r="AMI23" s="50">
        <f t="shared" si="558"/>
        <v>0</v>
      </c>
      <c r="AMJ23" s="51">
        <v>0</v>
      </c>
      <c r="AMK23" s="52">
        <v>0</v>
      </c>
      <c r="AML23" s="50"/>
      <c r="AMM23" s="51">
        <v>0</v>
      </c>
      <c r="AMN23" s="52">
        <v>0</v>
      </c>
      <c r="AMO23" s="53">
        <f t="shared" si="560"/>
        <v>0</v>
      </c>
      <c r="AMP23" s="48">
        <f t="shared" si="561"/>
        <v>0</v>
      </c>
      <c r="AMQ23" s="49">
        <f t="shared" si="562"/>
        <v>0</v>
      </c>
      <c r="AMR23" s="50">
        <f t="shared" si="563"/>
        <v>0</v>
      </c>
      <c r="AMS23" s="51">
        <v>0</v>
      </c>
      <c r="AMT23" s="52">
        <v>0</v>
      </c>
      <c r="AMU23" s="50"/>
      <c r="AMV23" s="51">
        <v>0</v>
      </c>
      <c r="AMW23" s="52"/>
      <c r="AMX23" s="53">
        <f t="shared" si="565"/>
        <v>0</v>
      </c>
      <c r="AMY23" s="48">
        <f t="shared" si="566"/>
        <v>0</v>
      </c>
      <c r="AMZ23" s="49">
        <f t="shared" si="567"/>
        <v>0</v>
      </c>
      <c r="ANA23" s="50">
        <f t="shared" si="568"/>
        <v>0</v>
      </c>
      <c r="ANB23" s="51">
        <v>0</v>
      </c>
      <c r="ANC23" s="52">
        <v>0</v>
      </c>
      <c r="AND23" s="50"/>
      <c r="ANE23" s="51">
        <v>0</v>
      </c>
      <c r="ANF23" s="52">
        <v>0</v>
      </c>
      <c r="ANG23" s="53">
        <f t="shared" si="570"/>
        <v>0</v>
      </c>
      <c r="ANH23" s="48">
        <f t="shared" si="571"/>
        <v>0</v>
      </c>
      <c r="ANI23" s="49">
        <f t="shared" si="572"/>
        <v>0</v>
      </c>
      <c r="ANJ23" s="50">
        <f t="shared" si="573"/>
        <v>0</v>
      </c>
      <c r="ANK23" s="51">
        <v>0</v>
      </c>
      <c r="ANL23" s="52">
        <v>0</v>
      </c>
      <c r="ANM23" s="50"/>
      <c r="ANN23" s="51">
        <v>0</v>
      </c>
      <c r="ANO23" s="52">
        <v>0</v>
      </c>
      <c r="ANP23" s="53">
        <f t="shared" si="575"/>
        <v>0</v>
      </c>
      <c r="ANQ23" s="48">
        <f t="shared" si="576"/>
        <v>0</v>
      </c>
      <c r="ANR23" s="49">
        <f t="shared" si="577"/>
        <v>0</v>
      </c>
      <c r="ANS23" s="50">
        <f t="shared" si="578"/>
        <v>0</v>
      </c>
      <c r="ANT23" s="51">
        <v>0</v>
      </c>
      <c r="ANU23" s="52">
        <v>0</v>
      </c>
      <c r="ANV23" s="50"/>
      <c r="ANW23" s="51">
        <v>0</v>
      </c>
      <c r="ANX23" s="52">
        <v>0</v>
      </c>
      <c r="ANY23" s="53">
        <f t="shared" si="580"/>
        <v>0</v>
      </c>
      <c r="ANZ23" s="48">
        <f t="shared" si="581"/>
        <v>0</v>
      </c>
      <c r="AOA23" s="49">
        <f t="shared" si="582"/>
        <v>0</v>
      </c>
      <c r="AOB23" s="50">
        <f t="shared" si="583"/>
        <v>0</v>
      </c>
      <c r="AOC23" s="51">
        <v>0</v>
      </c>
      <c r="AOD23" s="52">
        <v>0</v>
      </c>
      <c r="AOE23" s="50"/>
      <c r="AOF23" s="51">
        <v>0</v>
      </c>
      <c r="AOG23" s="52">
        <v>0</v>
      </c>
      <c r="AOH23" s="53">
        <f t="shared" si="585"/>
        <v>0</v>
      </c>
      <c r="AOI23" s="48">
        <f t="shared" si="586"/>
        <v>0</v>
      </c>
      <c r="AOJ23" s="49">
        <f t="shared" si="587"/>
        <v>0</v>
      </c>
      <c r="AOK23" s="50">
        <f t="shared" si="588"/>
        <v>0</v>
      </c>
      <c r="AOL23" s="51">
        <v>0</v>
      </c>
      <c r="AOM23" s="52">
        <v>0</v>
      </c>
      <c r="AON23" s="50"/>
      <c r="AOO23" s="51">
        <v>0</v>
      </c>
      <c r="AOP23" s="52">
        <v>0</v>
      </c>
      <c r="AOQ23" s="53">
        <f t="shared" si="590"/>
        <v>0</v>
      </c>
      <c r="AOR23" s="48">
        <f t="shared" si="591"/>
        <v>0</v>
      </c>
      <c r="AOS23" s="49">
        <f t="shared" si="592"/>
        <v>0</v>
      </c>
      <c r="AOT23" s="50">
        <f t="shared" si="593"/>
        <v>0</v>
      </c>
      <c r="AOU23" s="51">
        <v>0</v>
      </c>
      <c r="AOV23" s="52">
        <v>0</v>
      </c>
      <c r="AOW23" s="50"/>
      <c r="AOX23" s="51">
        <v>0</v>
      </c>
      <c r="AOY23" s="52">
        <v>0</v>
      </c>
      <c r="AOZ23" s="53">
        <f t="shared" si="595"/>
        <v>0</v>
      </c>
      <c r="APA23" s="48">
        <f t="shared" si="596"/>
        <v>0</v>
      </c>
      <c r="APB23" s="49">
        <f t="shared" si="597"/>
        <v>0</v>
      </c>
      <c r="APC23" s="50">
        <f t="shared" si="598"/>
        <v>0</v>
      </c>
      <c r="APD23" s="51">
        <v>0</v>
      </c>
      <c r="APE23" s="52">
        <v>0</v>
      </c>
      <c r="APF23" s="50"/>
      <c r="APG23" s="51">
        <v>0</v>
      </c>
      <c r="APH23" s="52">
        <v>0</v>
      </c>
      <c r="API23" s="53">
        <f t="shared" si="600"/>
        <v>0</v>
      </c>
      <c r="APJ23" s="48">
        <f t="shared" si="601"/>
        <v>0</v>
      </c>
      <c r="APK23" s="49">
        <f t="shared" si="602"/>
        <v>0</v>
      </c>
      <c r="APL23" s="50">
        <f t="shared" si="603"/>
        <v>0</v>
      </c>
      <c r="APM23" s="51">
        <v>0</v>
      </c>
      <c r="APN23" s="52">
        <v>0</v>
      </c>
      <c r="APO23" s="50"/>
      <c r="APP23" s="51">
        <v>0</v>
      </c>
      <c r="APQ23" s="52">
        <v>0</v>
      </c>
      <c r="APR23" s="53">
        <f t="shared" si="605"/>
        <v>0</v>
      </c>
      <c r="APS23" s="48">
        <f t="shared" si="606"/>
        <v>0</v>
      </c>
      <c r="APT23" s="49">
        <f t="shared" si="607"/>
        <v>0</v>
      </c>
      <c r="APU23" s="50">
        <f t="shared" si="608"/>
        <v>0</v>
      </c>
      <c r="APV23" s="51">
        <v>0</v>
      </c>
      <c r="APW23" s="52">
        <v>0</v>
      </c>
      <c r="APX23" s="50"/>
      <c r="APY23" s="51">
        <v>0</v>
      </c>
      <c r="APZ23" s="52">
        <v>0</v>
      </c>
      <c r="AQA23" s="53">
        <f t="shared" si="610"/>
        <v>0</v>
      </c>
      <c r="AQB23" s="48">
        <f t="shared" si="611"/>
        <v>0</v>
      </c>
      <c r="AQC23" s="49">
        <f t="shared" si="612"/>
        <v>0</v>
      </c>
      <c r="AQD23" s="50">
        <f t="shared" si="613"/>
        <v>0</v>
      </c>
      <c r="AQE23" s="51">
        <v>0</v>
      </c>
      <c r="AQF23" s="52">
        <v>0</v>
      </c>
      <c r="AQG23" s="50"/>
      <c r="AQH23" s="51">
        <v>0</v>
      </c>
      <c r="AQI23" s="52">
        <v>0</v>
      </c>
      <c r="AQJ23" s="53">
        <f t="shared" si="615"/>
        <v>0</v>
      </c>
      <c r="AQK23" s="48">
        <f t="shared" si="616"/>
        <v>0</v>
      </c>
      <c r="AQL23" s="49">
        <f t="shared" si="617"/>
        <v>0</v>
      </c>
      <c r="AQM23" s="50">
        <f t="shared" si="618"/>
        <v>0</v>
      </c>
      <c r="AQN23" s="51">
        <v>0</v>
      </c>
      <c r="AQO23" s="52">
        <v>0</v>
      </c>
      <c r="AQP23" s="50"/>
      <c r="AQQ23" s="51">
        <v>0</v>
      </c>
      <c r="AQR23" s="52">
        <v>0</v>
      </c>
      <c r="AQS23" s="53">
        <f t="shared" si="620"/>
        <v>0</v>
      </c>
      <c r="AQT23" s="48">
        <f t="shared" si="621"/>
        <v>0</v>
      </c>
      <c r="AQU23" s="49">
        <f t="shared" si="622"/>
        <v>0</v>
      </c>
      <c r="AQV23" s="50">
        <f t="shared" si="623"/>
        <v>0</v>
      </c>
      <c r="AQW23" s="51">
        <v>0</v>
      </c>
      <c r="AQX23" s="52">
        <v>0</v>
      </c>
      <c r="AQY23" s="50"/>
      <c r="AQZ23" s="51">
        <v>0</v>
      </c>
      <c r="ARA23" s="52">
        <v>0</v>
      </c>
      <c r="ARB23" s="53">
        <f t="shared" si="625"/>
        <v>0</v>
      </c>
      <c r="ARC23" s="48">
        <f t="shared" si="626"/>
        <v>0</v>
      </c>
      <c r="ARD23" s="49">
        <f t="shared" si="627"/>
        <v>0</v>
      </c>
      <c r="ARE23" s="50">
        <f t="shared" si="628"/>
        <v>0</v>
      </c>
      <c r="ARF23" s="51">
        <v>0</v>
      </c>
      <c r="ARG23" s="52">
        <v>0</v>
      </c>
      <c r="ARH23" s="50"/>
      <c r="ARI23" s="51">
        <v>0</v>
      </c>
      <c r="ARJ23" s="52"/>
      <c r="ARK23" s="53">
        <f t="shared" si="630"/>
        <v>0</v>
      </c>
      <c r="ARN23" s="10">
        <f t="shared" si="631"/>
        <v>0</v>
      </c>
      <c r="ARO23" s="10">
        <f t="shared" si="632"/>
        <v>0</v>
      </c>
    </row>
    <row r="27" spans="2:1159">
      <c r="F27" s="9"/>
      <c r="O27" s="9"/>
      <c r="X27" s="9"/>
      <c r="AG27" s="9"/>
      <c r="AP27" s="9"/>
      <c r="AY27" s="9"/>
    </row>
  </sheetData>
  <mergeCells count="1667">
    <mergeCell ref="ARC4:ARK4"/>
    <mergeCell ref="ARC5:ARE5"/>
    <mergeCell ref="ARF5:ARH5"/>
    <mergeCell ref="ARI5:ARK5"/>
    <mergeCell ref="ARC6:ARC7"/>
    <mergeCell ref="ARD6:ARD7"/>
    <mergeCell ref="ARE6:ARE7"/>
    <mergeCell ref="ARF6:ARF7"/>
    <mergeCell ref="ARG6:ARG7"/>
    <mergeCell ref="ARH6:ARH7"/>
    <mergeCell ref="ARI6:ARI7"/>
    <mergeCell ref="ARJ6:ARJ7"/>
    <mergeCell ref="ARK6:ARK7"/>
    <mergeCell ref="AQT4:ARB4"/>
    <mergeCell ref="AQT5:AQV5"/>
    <mergeCell ref="AQW5:AQY5"/>
    <mergeCell ref="AQZ5:ARB5"/>
    <mergeCell ref="AQT6:AQT7"/>
    <mergeCell ref="AQU6:AQU7"/>
    <mergeCell ref="AQV6:AQV7"/>
    <mergeCell ref="AQW6:AQW7"/>
    <mergeCell ref="AQX6:AQX7"/>
    <mergeCell ref="AQY6:AQY7"/>
    <mergeCell ref="AQZ6:AQZ7"/>
    <mergeCell ref="ARA6:ARA7"/>
    <mergeCell ref="ARB6:ARB7"/>
    <mergeCell ref="AQK4:AQS4"/>
    <mergeCell ref="AQK5:AQM5"/>
    <mergeCell ref="AQN5:AQP5"/>
    <mergeCell ref="AQQ5:AQS5"/>
    <mergeCell ref="AQK6:AQK7"/>
    <mergeCell ref="AQL6:AQL7"/>
    <mergeCell ref="AQM6:AQM7"/>
    <mergeCell ref="AQN6:AQN7"/>
    <mergeCell ref="AQO6:AQO7"/>
    <mergeCell ref="AQP6:AQP7"/>
    <mergeCell ref="AQQ6:AQQ7"/>
    <mergeCell ref="AQR6:AQR7"/>
    <mergeCell ref="AQS6:AQS7"/>
    <mergeCell ref="APU6:APU7"/>
    <mergeCell ref="APV6:APV7"/>
    <mergeCell ref="APW6:APW7"/>
    <mergeCell ref="APX6:APX7"/>
    <mergeCell ref="APY6:APY7"/>
    <mergeCell ref="APZ6:APZ7"/>
    <mergeCell ref="AQA6:AQA7"/>
    <mergeCell ref="ANH5:ANJ5"/>
    <mergeCell ref="ANK5:ANM5"/>
    <mergeCell ref="ANN5:ANP5"/>
    <mergeCell ref="ANH6:ANH7"/>
    <mergeCell ref="ANI6:ANI7"/>
    <mergeCell ref="AMY4:ANG4"/>
    <mergeCell ref="AMY5:ANA5"/>
    <mergeCell ref="ANB5:AND5"/>
    <mergeCell ref="ANE5:ANG5"/>
    <mergeCell ref="AMY6:AMY7"/>
    <mergeCell ref="AMZ6:AMZ7"/>
    <mergeCell ref="AOI6:AOI7"/>
    <mergeCell ref="AOJ6:AOJ7"/>
    <mergeCell ref="ANM6:ANM7"/>
    <mergeCell ref="ANN6:ANN7"/>
    <mergeCell ref="ANO6:ANO7"/>
    <mergeCell ref="ANQ4:ANY4"/>
    <mergeCell ref="ANQ5:ANS5"/>
    <mergeCell ref="ANT5:ANV5"/>
    <mergeCell ref="ANW5:ANY5"/>
    <mergeCell ref="ANQ6:ANQ7"/>
    <mergeCell ref="ANR6:ANR7"/>
    <mergeCell ref="ANS6:ANS7"/>
    <mergeCell ref="ANT6:ANT7"/>
    <mergeCell ref="ANU6:ANU7"/>
    <mergeCell ref="ANV6:ANV7"/>
    <mergeCell ref="ANW6:ANW7"/>
    <mergeCell ref="ANX6:ANX7"/>
    <mergeCell ref="ANH4:ANP4"/>
    <mergeCell ref="ANK6:ANK7"/>
    <mergeCell ref="ANL6:ANL7"/>
    <mergeCell ref="AMS5:AMU5"/>
    <mergeCell ref="AMV5:AMX5"/>
    <mergeCell ref="AMP6:AMP7"/>
    <mergeCell ref="AMQ6:AMQ7"/>
    <mergeCell ref="AMR6:AMR7"/>
    <mergeCell ref="AMS6:AMS7"/>
    <mergeCell ref="AMT6:AMT7"/>
    <mergeCell ref="AMU6:AMU7"/>
    <mergeCell ref="AMV6:AMV7"/>
    <mergeCell ref="AMW6:AMW7"/>
    <mergeCell ref="AMX6:AMX7"/>
    <mergeCell ref="AOZ6:AOZ7"/>
    <mergeCell ref="ANZ4:AOH4"/>
    <mergeCell ref="ANZ5:AOB5"/>
    <mergeCell ref="AOC5:AOE5"/>
    <mergeCell ref="ANG6:ANG7"/>
    <mergeCell ref="ANY6:ANY7"/>
    <mergeCell ref="AOF5:AOH5"/>
    <mergeCell ref="ANZ6:ANZ7"/>
    <mergeCell ref="AOA6:AOA7"/>
    <mergeCell ref="AOB6:AOB7"/>
    <mergeCell ref="AOC6:AOC7"/>
    <mergeCell ref="AOD6:AOD7"/>
    <mergeCell ref="AOE6:AOE7"/>
    <mergeCell ref="AOF6:AOF7"/>
    <mergeCell ref="AOG6:AOG7"/>
    <mergeCell ref="AOH6:AOH7"/>
    <mergeCell ref="AOI4:AOQ4"/>
    <mergeCell ref="AOI5:AOK5"/>
    <mergeCell ref="AOL5:AON5"/>
    <mergeCell ref="AOO5:AOQ5"/>
    <mergeCell ref="ANJ6:ANJ7"/>
    <mergeCell ref="ALE6:ALE7"/>
    <mergeCell ref="AKW4:ALE4"/>
    <mergeCell ref="AKW5:AKY5"/>
    <mergeCell ref="AKZ5:ALB5"/>
    <mergeCell ref="ALC5:ALE5"/>
    <mergeCell ref="AKW6:AKW7"/>
    <mergeCell ref="AKX6:AKX7"/>
    <mergeCell ref="AKY6:AKY7"/>
    <mergeCell ref="AKZ6:AKZ7"/>
    <mergeCell ref="ALO4:ALW4"/>
    <mergeCell ref="ALO5:ALQ5"/>
    <mergeCell ref="ALR5:ALT5"/>
    <mergeCell ref="ALU5:ALW5"/>
    <mergeCell ref="ALO6:ALO7"/>
    <mergeCell ref="ALP6:ALP7"/>
    <mergeCell ref="ALQ6:ALQ7"/>
    <mergeCell ref="ALF4:ALN4"/>
    <mergeCell ref="ALF5:ALH5"/>
    <mergeCell ref="ALI5:ALK5"/>
    <mergeCell ref="ALL5:ALN5"/>
    <mergeCell ref="ALF6:ALF7"/>
    <mergeCell ref="ALG6:ALG7"/>
    <mergeCell ref="ALH6:ALH7"/>
    <mergeCell ref="ALI6:ALI7"/>
    <mergeCell ref="ALJ6:ALJ7"/>
    <mergeCell ref="ALK6:ALK7"/>
    <mergeCell ref="ALL6:ALL7"/>
    <mergeCell ref="ALM6:ALM7"/>
    <mergeCell ref="ALN6:ALN7"/>
    <mergeCell ref="ALR6:ALR7"/>
    <mergeCell ref="ALS6:ALS7"/>
    <mergeCell ref="ALT6:ALT7"/>
    <mergeCell ref="AJX6:AJX7"/>
    <mergeCell ref="AJY6:AJY7"/>
    <mergeCell ref="AJZ6:AJZ7"/>
    <mergeCell ref="AKA6:AKA7"/>
    <mergeCell ref="AKB6:AKB7"/>
    <mergeCell ref="AKC6:AKC7"/>
    <mergeCell ref="AKD6:AKD7"/>
    <mergeCell ref="AKS6:AKS7"/>
    <mergeCell ref="AKT6:AKT7"/>
    <mergeCell ref="AKU6:AKU7"/>
    <mergeCell ref="AKV6:AKV7"/>
    <mergeCell ref="ALD6:ALD7"/>
    <mergeCell ref="AKN4:AKV4"/>
    <mergeCell ref="AKN5:AKP5"/>
    <mergeCell ref="AKQ5:AKS5"/>
    <mergeCell ref="AKT5:AKV5"/>
    <mergeCell ref="AKN6:AKN7"/>
    <mergeCell ref="AKO6:AKO7"/>
    <mergeCell ref="ALA6:ALA7"/>
    <mergeCell ref="ALB6:ALB7"/>
    <mergeCell ref="ALC6:ALC7"/>
    <mergeCell ref="AJV4:AKD4"/>
    <mergeCell ref="AJV5:AJX5"/>
    <mergeCell ref="AJY5:AKA5"/>
    <mergeCell ref="AKB5:AKD5"/>
    <mergeCell ref="AJV6:AJV7"/>
    <mergeCell ref="AJW6:AJW7"/>
    <mergeCell ref="AKP6:AKP7"/>
    <mergeCell ref="AKQ6:AKQ7"/>
    <mergeCell ref="AKR6:AKR7"/>
    <mergeCell ref="AJM4:AJU4"/>
    <mergeCell ref="AJM5:AJO5"/>
    <mergeCell ref="AJP5:AJR5"/>
    <mergeCell ref="AJS5:AJU5"/>
    <mergeCell ref="AJM6:AJM7"/>
    <mergeCell ref="AJN6:AJN7"/>
    <mergeCell ref="AJO6:AJO7"/>
    <mergeCell ref="AJP6:AJP7"/>
    <mergeCell ref="AJQ6:AJQ7"/>
    <mergeCell ref="AJR6:AJR7"/>
    <mergeCell ref="AJS6:AJS7"/>
    <mergeCell ref="AJT6:AJT7"/>
    <mergeCell ref="AJU6:AJU7"/>
    <mergeCell ref="AJH6:AJH7"/>
    <mergeCell ref="AJI6:AJI7"/>
    <mergeCell ref="AJJ6:AJJ7"/>
    <mergeCell ref="AJK6:AJK7"/>
    <mergeCell ref="AJD4:AJL4"/>
    <mergeCell ref="AJD5:AJF5"/>
    <mergeCell ref="AJG5:AJI5"/>
    <mergeCell ref="AJJ5:AJL5"/>
    <mergeCell ref="AJD6:AJD7"/>
    <mergeCell ref="AJE6:AJE7"/>
    <mergeCell ref="AIX5:AIZ5"/>
    <mergeCell ref="AJA5:AJC5"/>
    <mergeCell ref="AIU6:AIU7"/>
    <mergeCell ref="AIV6:AIV7"/>
    <mergeCell ref="AIW6:AIW7"/>
    <mergeCell ref="AIX6:AIX7"/>
    <mergeCell ref="AIY6:AIY7"/>
    <mergeCell ref="AIZ6:AIZ7"/>
    <mergeCell ref="AJA6:AJA7"/>
    <mergeCell ref="AJB6:AJB7"/>
    <mergeCell ref="AJC6:AJC7"/>
    <mergeCell ref="AIL4:AIT4"/>
    <mergeCell ref="AIL5:AIN5"/>
    <mergeCell ref="AIO5:AIQ5"/>
    <mergeCell ref="AIR5:AIT5"/>
    <mergeCell ref="AIL6:AIL7"/>
    <mergeCell ref="AIM6:AIM7"/>
    <mergeCell ref="AIN6:AIN7"/>
    <mergeCell ref="AIO6:AIO7"/>
    <mergeCell ref="AIP6:AIP7"/>
    <mergeCell ref="AIQ6:AIQ7"/>
    <mergeCell ref="AIR6:AIR7"/>
    <mergeCell ref="AIS6:AIS7"/>
    <mergeCell ref="AHK4:AHS4"/>
    <mergeCell ref="AHK5:AHM5"/>
    <mergeCell ref="AHN5:AHP5"/>
    <mergeCell ref="AHQ5:AHS5"/>
    <mergeCell ref="AHK6:AHK7"/>
    <mergeCell ref="AID6:AID7"/>
    <mergeCell ref="AIE6:AIE7"/>
    <mergeCell ref="AIF6:AIF7"/>
    <mergeCell ref="AIG6:AIG7"/>
    <mergeCell ref="AIH6:AIH7"/>
    <mergeCell ref="AII6:AII7"/>
    <mergeCell ref="AIJ6:AIJ7"/>
    <mergeCell ref="AIC4:AIK4"/>
    <mergeCell ref="AIC5:AIE5"/>
    <mergeCell ref="AIF5:AIH5"/>
    <mergeCell ref="AII5:AIK5"/>
    <mergeCell ref="AIC6:AIC7"/>
    <mergeCell ref="AHL6:AHL7"/>
    <mergeCell ref="AHM6:AHM7"/>
    <mergeCell ref="AHN6:AHN7"/>
    <mergeCell ref="AHO6:AHO7"/>
    <mergeCell ref="AHP6:AHP7"/>
    <mergeCell ref="AHQ6:AHQ7"/>
    <mergeCell ref="AHR6:AHR7"/>
    <mergeCell ref="AHS6:AHS7"/>
    <mergeCell ref="AHT4:AIB4"/>
    <mergeCell ref="AHT5:AHV5"/>
    <mergeCell ref="AHW5:AHY5"/>
    <mergeCell ref="AHZ5:AIB5"/>
    <mergeCell ref="AHT6:AHT7"/>
    <mergeCell ref="AHU6:AHU7"/>
    <mergeCell ref="AHV6:AHV7"/>
    <mergeCell ref="AFO6:AFO7"/>
    <mergeCell ref="AFP6:AFP7"/>
    <mergeCell ref="AFQ6:AFQ7"/>
    <mergeCell ref="AFU6:AFU7"/>
    <mergeCell ref="AFV6:AFV7"/>
    <mergeCell ref="AFW6:AFW7"/>
    <mergeCell ref="AGA5:AGC5"/>
    <mergeCell ref="AGD5:AGF5"/>
    <mergeCell ref="AGJ4:AGR4"/>
    <mergeCell ref="AGJ5:AGL5"/>
    <mergeCell ref="AGM5:AGO5"/>
    <mergeCell ref="AGP5:AGR5"/>
    <mergeCell ref="AGJ6:AGJ7"/>
    <mergeCell ref="AGK6:AGK7"/>
    <mergeCell ref="AGL6:AGL7"/>
    <mergeCell ref="AGM6:AGM7"/>
    <mergeCell ref="AGN6:AGN7"/>
    <mergeCell ref="AGO6:AGO7"/>
    <mergeCell ref="AGP6:AGP7"/>
    <mergeCell ref="AGQ6:AGQ7"/>
    <mergeCell ref="AGR6:AGR7"/>
    <mergeCell ref="AGG5:AGI5"/>
    <mergeCell ref="AGA6:AGA7"/>
    <mergeCell ref="AGB6:AGB7"/>
    <mergeCell ref="AGC6:AGC7"/>
    <mergeCell ref="AGD6:AGD7"/>
    <mergeCell ref="AGG6:AGG7"/>
    <mergeCell ref="AGH6:AGH7"/>
    <mergeCell ref="AGI6:AGI7"/>
    <mergeCell ref="AEZ4:AFH4"/>
    <mergeCell ref="AEZ5:AFB5"/>
    <mergeCell ref="AFC5:AFE5"/>
    <mergeCell ref="AFF5:AFH5"/>
    <mergeCell ref="AEZ6:AEZ7"/>
    <mergeCell ref="AFA6:AFA7"/>
    <mergeCell ref="AFB6:AFB7"/>
    <mergeCell ref="AFC6:AFC7"/>
    <mergeCell ref="AFD6:AFD7"/>
    <mergeCell ref="AFE6:AFE7"/>
    <mergeCell ref="AFF6:AFF7"/>
    <mergeCell ref="AFG6:AFG7"/>
    <mergeCell ref="AFH6:AFH7"/>
    <mergeCell ref="AFR4:AFZ4"/>
    <mergeCell ref="AFR5:AFT5"/>
    <mergeCell ref="AGE6:AGE7"/>
    <mergeCell ref="AGF6:AGF7"/>
    <mergeCell ref="AFU5:AFW5"/>
    <mergeCell ref="AFX5:AFZ5"/>
    <mergeCell ref="AFR6:AFR7"/>
    <mergeCell ref="AFS6:AFS7"/>
    <mergeCell ref="AFT6:AFT7"/>
    <mergeCell ref="AFI4:AFQ4"/>
    <mergeCell ref="AFI5:AFK5"/>
    <mergeCell ref="AFL5:AFN5"/>
    <mergeCell ref="AFO5:AFQ5"/>
    <mergeCell ref="AFI6:AFI7"/>
    <mergeCell ref="AFJ6:AFJ7"/>
    <mergeCell ref="AFK6:AFK7"/>
    <mergeCell ref="AFL6:AFL7"/>
    <mergeCell ref="AFM6:AFM7"/>
    <mergeCell ref="AFN6:AFN7"/>
    <mergeCell ref="ABK5:ABM5"/>
    <mergeCell ref="ADD5:ADF5"/>
    <mergeCell ref="ACX6:ACX7"/>
    <mergeCell ref="ACY6:ACY7"/>
    <mergeCell ref="ABN4:ABV4"/>
    <mergeCell ref="ABN5:ABP5"/>
    <mergeCell ref="ABQ5:ABS5"/>
    <mergeCell ref="ABT5:ABV5"/>
    <mergeCell ref="ABN6:ABN7"/>
    <mergeCell ref="ABO6:ABO7"/>
    <mergeCell ref="ABP6:ABP7"/>
    <mergeCell ref="ABQ6:ABQ7"/>
    <mergeCell ref="ABR6:ABR7"/>
    <mergeCell ref="ACC5:ACE5"/>
    <mergeCell ref="ABW6:ABW7"/>
    <mergeCell ref="ABX6:ABX7"/>
    <mergeCell ref="ABY6:ABY7"/>
    <mergeCell ref="ABZ6:ABZ7"/>
    <mergeCell ref="ACA6:ACA7"/>
    <mergeCell ref="ACL5:ACN5"/>
    <mergeCell ref="ACF6:ACF7"/>
    <mergeCell ref="ABS6:ABS7"/>
    <mergeCell ref="ABT6:ABT7"/>
    <mergeCell ref="ABU6:ABU7"/>
    <mergeCell ref="ABV6:ABV7"/>
    <mergeCell ref="ABW4:ACE4"/>
    <mergeCell ref="ABW5:ABY5"/>
    <mergeCell ref="ABZ5:ACB5"/>
    <mergeCell ref="ABL6:ABL7"/>
    <mergeCell ref="ABM6:ABM7"/>
    <mergeCell ref="ACB6:ACB7"/>
    <mergeCell ref="ACC6:ACC7"/>
    <mergeCell ref="ZK6:ZK7"/>
    <mergeCell ref="YV6:YV7"/>
    <mergeCell ref="YW6:YW7"/>
    <mergeCell ref="YX6:YX7"/>
    <mergeCell ref="YY6:YY7"/>
    <mergeCell ref="ZM6:ZM7"/>
    <mergeCell ref="ZN6:ZN7"/>
    <mergeCell ref="ZO6:ZO7"/>
    <mergeCell ref="ZP6:ZP7"/>
    <mergeCell ref="ZQ6:ZQ7"/>
    <mergeCell ref="ZR6:ZR7"/>
    <mergeCell ref="ZS6:ZS7"/>
    <mergeCell ref="ZT6:ZT7"/>
    <mergeCell ref="ZC5:ZE5"/>
    <mergeCell ref="ZF5:ZH5"/>
    <mergeCell ref="ZI5:ZK5"/>
    <mergeCell ref="ZC6:ZC7"/>
    <mergeCell ref="ZD6:ZD7"/>
    <mergeCell ref="ZF6:ZF7"/>
    <mergeCell ref="ZG6:ZG7"/>
    <mergeCell ref="ZH6:ZH7"/>
    <mergeCell ref="ZI6:ZI7"/>
    <mergeCell ref="ZE6:ZE7"/>
    <mergeCell ref="ZO5:ZQ5"/>
    <mergeCell ref="ZR5:ZT5"/>
    <mergeCell ref="ZL6:ZL7"/>
    <mergeCell ref="YE5:YG5"/>
    <mergeCell ref="YH5:YJ5"/>
    <mergeCell ref="YB6:YB7"/>
    <mergeCell ref="YC6:YC7"/>
    <mergeCell ref="YD6:YD7"/>
    <mergeCell ref="YE6:YE7"/>
    <mergeCell ref="YF6:YF7"/>
    <mergeCell ref="YG6:YG7"/>
    <mergeCell ref="YH6:YH7"/>
    <mergeCell ref="YI6:YI7"/>
    <mergeCell ref="YJ6:YJ7"/>
    <mergeCell ref="YT4:ZB4"/>
    <mergeCell ref="YT5:YV5"/>
    <mergeCell ref="YW5:YY5"/>
    <mergeCell ref="YZ5:ZB5"/>
    <mergeCell ref="YT6:YT7"/>
    <mergeCell ref="YU6:YU7"/>
    <mergeCell ref="YM6:YM7"/>
    <mergeCell ref="YQ5:YS5"/>
    <mergeCell ref="YK6:YK7"/>
    <mergeCell ref="YL6:YL7"/>
    <mergeCell ref="YN6:YN7"/>
    <mergeCell ref="YO6:YO7"/>
    <mergeCell ref="YP6:YP7"/>
    <mergeCell ref="YQ6:YQ7"/>
    <mergeCell ref="YR6:YR7"/>
    <mergeCell ref="YS6:YS7"/>
    <mergeCell ref="ZB6:ZB7"/>
    <mergeCell ref="YK5:YM5"/>
    <mergeCell ref="YN5:YP5"/>
    <mergeCell ref="WR4:WZ4"/>
    <mergeCell ref="WR5:WT5"/>
    <mergeCell ref="WU5:WW5"/>
    <mergeCell ref="WX5:WZ5"/>
    <mergeCell ref="ZJ6:ZJ7"/>
    <mergeCell ref="YZ6:YZ7"/>
    <mergeCell ref="ZA6:ZA7"/>
    <mergeCell ref="YK4:YS4"/>
    <mergeCell ref="AAG6:AAG7"/>
    <mergeCell ref="VQ4:VY4"/>
    <mergeCell ref="WR6:WR7"/>
    <mergeCell ref="WS6:WS7"/>
    <mergeCell ref="WT6:WT7"/>
    <mergeCell ref="WU6:WU7"/>
    <mergeCell ref="WV6:WV7"/>
    <mergeCell ref="WW6:WW7"/>
    <mergeCell ref="WX6:WX7"/>
    <mergeCell ref="WY6:WY7"/>
    <mergeCell ref="WZ6:WZ7"/>
    <mergeCell ref="XJ4:XR4"/>
    <mergeCell ref="XJ5:XL5"/>
    <mergeCell ref="XM5:XO5"/>
    <mergeCell ref="XP5:XR5"/>
    <mergeCell ref="XJ6:XJ7"/>
    <mergeCell ref="XK6:XK7"/>
    <mergeCell ref="WP6:WP7"/>
    <mergeCell ref="WQ6:WQ7"/>
    <mergeCell ref="VZ4:WH4"/>
    <mergeCell ref="WI4:WQ4"/>
    <mergeCell ref="VZ5:WB5"/>
    <mergeCell ref="YB4:YJ4"/>
    <mergeCell ref="YB5:YD5"/>
    <mergeCell ref="WC5:WE5"/>
    <mergeCell ref="WF5:WH5"/>
    <mergeCell ref="WI5:WK5"/>
    <mergeCell ref="WL5:WN5"/>
    <mergeCell ref="WO5:WQ5"/>
    <mergeCell ref="VZ6:VZ7"/>
    <mergeCell ref="WA6:WA7"/>
    <mergeCell ref="WB6:WB7"/>
    <mergeCell ref="WC6:WC7"/>
    <mergeCell ref="WD6:WD7"/>
    <mergeCell ref="WE6:WE7"/>
    <mergeCell ref="WF6:WF7"/>
    <mergeCell ref="WG6:WG7"/>
    <mergeCell ref="WH6:WH7"/>
    <mergeCell ref="WI6:WI7"/>
    <mergeCell ref="WJ6:WJ7"/>
    <mergeCell ref="WK6:WK7"/>
    <mergeCell ref="UY4:VG4"/>
    <mergeCell ref="UY5:VA5"/>
    <mergeCell ref="VB5:VD5"/>
    <mergeCell ref="VE5:VG5"/>
    <mergeCell ref="UY6:UY7"/>
    <mergeCell ref="UZ6:UZ7"/>
    <mergeCell ref="VA6:VA7"/>
    <mergeCell ref="VB6:VB7"/>
    <mergeCell ref="VC6:VC7"/>
    <mergeCell ref="VK5:VM5"/>
    <mergeCell ref="VN5:VP5"/>
    <mergeCell ref="VH6:VH7"/>
    <mergeCell ref="VI6:VI7"/>
    <mergeCell ref="VJ6:VJ7"/>
    <mergeCell ref="VK6:VK7"/>
    <mergeCell ref="VL6:VL7"/>
    <mergeCell ref="VM6:VM7"/>
    <mergeCell ref="VN6:VN7"/>
    <mergeCell ref="VO6:VO7"/>
    <mergeCell ref="VP6:VP7"/>
    <mergeCell ref="VQ5:VS5"/>
    <mergeCell ref="VT5:VV5"/>
    <mergeCell ref="VW5:VY5"/>
    <mergeCell ref="VQ6:VQ7"/>
    <mergeCell ref="VR6:VR7"/>
    <mergeCell ref="VS6:VS7"/>
    <mergeCell ref="VT6:VT7"/>
    <mergeCell ref="VU6:VU7"/>
    <mergeCell ref="UG4:UO4"/>
    <mergeCell ref="UG5:UI5"/>
    <mergeCell ref="UJ5:UL5"/>
    <mergeCell ref="UM5:UO5"/>
    <mergeCell ref="UG6:UG7"/>
    <mergeCell ref="UH6:UH7"/>
    <mergeCell ref="UI6:UI7"/>
    <mergeCell ref="UJ6:UJ7"/>
    <mergeCell ref="UK6:UK7"/>
    <mergeCell ref="UL6:UL7"/>
    <mergeCell ref="UM6:UM7"/>
    <mergeCell ref="UN6:UN7"/>
    <mergeCell ref="UO6:UO7"/>
    <mergeCell ref="UP4:UX4"/>
    <mergeCell ref="UP5:UR5"/>
    <mergeCell ref="US5:UU5"/>
    <mergeCell ref="UV5:UX5"/>
    <mergeCell ref="UP6:UP7"/>
    <mergeCell ref="UQ6:UQ7"/>
    <mergeCell ref="UR6:UR7"/>
    <mergeCell ref="US6:US7"/>
    <mergeCell ref="UT6:UT7"/>
    <mergeCell ref="VH4:VP4"/>
    <mergeCell ref="VH5:VJ5"/>
    <mergeCell ref="TF4:TN4"/>
    <mergeCell ref="TF5:TH5"/>
    <mergeCell ref="TI5:TK5"/>
    <mergeCell ref="TL5:TN5"/>
    <mergeCell ref="TF6:TF7"/>
    <mergeCell ref="TG6:TG7"/>
    <mergeCell ref="TH6:TH7"/>
    <mergeCell ref="TI6:TI7"/>
    <mergeCell ref="TJ6:TJ7"/>
    <mergeCell ref="TK6:TK7"/>
    <mergeCell ref="TL6:TL7"/>
    <mergeCell ref="TM6:TM7"/>
    <mergeCell ref="TN6:TN7"/>
    <mergeCell ref="TX4:UF4"/>
    <mergeCell ref="TX5:TZ5"/>
    <mergeCell ref="UA5:UC5"/>
    <mergeCell ref="UD5:UF5"/>
    <mergeCell ref="TX6:TX7"/>
    <mergeCell ref="TY6:TY7"/>
    <mergeCell ref="TZ6:TZ7"/>
    <mergeCell ref="UA6:UA7"/>
    <mergeCell ref="UB6:UB7"/>
    <mergeCell ref="UC6:UC7"/>
    <mergeCell ref="UD6:UD7"/>
    <mergeCell ref="UE6:UE7"/>
    <mergeCell ref="UF6:UF7"/>
    <mergeCell ref="TO4:TW4"/>
    <mergeCell ref="TO5:TQ5"/>
    <mergeCell ref="TR5:TT5"/>
    <mergeCell ref="TU5:TW5"/>
    <mergeCell ref="TO6:TO7"/>
    <mergeCell ref="TP6:TP7"/>
    <mergeCell ref="PT4:QB4"/>
    <mergeCell ref="PT5:PV5"/>
    <mergeCell ref="PW5:PY5"/>
    <mergeCell ref="PZ5:QB5"/>
    <mergeCell ref="PT6:PT7"/>
    <mergeCell ref="PU6:PU7"/>
    <mergeCell ref="PV6:PV7"/>
    <mergeCell ref="PW6:PW7"/>
    <mergeCell ref="PX6:PX7"/>
    <mergeCell ref="PY6:PY7"/>
    <mergeCell ref="PZ6:PZ7"/>
    <mergeCell ref="QA6:QA7"/>
    <mergeCell ref="QB6:QB7"/>
    <mergeCell ref="QL4:QT4"/>
    <mergeCell ref="QL5:QN5"/>
    <mergeCell ref="QO5:QQ5"/>
    <mergeCell ref="QR5:QT5"/>
    <mergeCell ref="QL6:QL7"/>
    <mergeCell ref="QM6:QM7"/>
    <mergeCell ref="QN6:QN7"/>
    <mergeCell ref="QO6:QO7"/>
    <mergeCell ref="QP6:QP7"/>
    <mergeCell ref="QQ6:QQ7"/>
    <mergeCell ref="QR6:QR7"/>
    <mergeCell ref="QS6:QS7"/>
    <mergeCell ref="QT6:QT7"/>
    <mergeCell ref="QC4:QK4"/>
    <mergeCell ref="QC5:QE5"/>
    <mergeCell ref="QF5:QH5"/>
    <mergeCell ref="QI5:QK5"/>
    <mergeCell ref="QC6:QC7"/>
    <mergeCell ref="QD6:QD7"/>
    <mergeCell ref="PB4:PJ4"/>
    <mergeCell ref="PB5:PD5"/>
    <mergeCell ref="PE5:PG5"/>
    <mergeCell ref="PH5:PJ5"/>
    <mergeCell ref="PB6:PB7"/>
    <mergeCell ref="PC6:PC7"/>
    <mergeCell ref="PD6:PD7"/>
    <mergeCell ref="PE6:PE7"/>
    <mergeCell ref="PF6:PF7"/>
    <mergeCell ref="PG6:PG7"/>
    <mergeCell ref="PH6:PH7"/>
    <mergeCell ref="PI6:PI7"/>
    <mergeCell ref="PJ6:PJ7"/>
    <mergeCell ref="PK4:PS4"/>
    <mergeCell ref="PK5:PM5"/>
    <mergeCell ref="PN5:PP5"/>
    <mergeCell ref="PQ5:PS5"/>
    <mergeCell ref="PK6:PK7"/>
    <mergeCell ref="PL6:PL7"/>
    <mergeCell ref="PM6:PM7"/>
    <mergeCell ref="PN6:PN7"/>
    <mergeCell ref="PO6:PO7"/>
    <mergeCell ref="PP6:PP7"/>
    <mergeCell ref="PQ6:PQ7"/>
    <mergeCell ref="PR6:PR7"/>
    <mergeCell ref="PS6:PS7"/>
    <mergeCell ref="MZ4:NH4"/>
    <mergeCell ref="MZ5:NB5"/>
    <mergeCell ref="NC5:NE5"/>
    <mergeCell ref="NF5:NH5"/>
    <mergeCell ref="MZ6:MZ7"/>
    <mergeCell ref="NA6:NA7"/>
    <mergeCell ref="NB6:NB7"/>
    <mergeCell ref="NC6:NC7"/>
    <mergeCell ref="ND6:ND7"/>
    <mergeCell ref="NE6:NE7"/>
    <mergeCell ref="NF6:NF7"/>
    <mergeCell ref="NG6:NG7"/>
    <mergeCell ref="NH6:NH7"/>
    <mergeCell ref="OJ4:OR4"/>
    <mergeCell ref="OJ5:OL5"/>
    <mergeCell ref="OM5:OO5"/>
    <mergeCell ref="OP5:OR5"/>
    <mergeCell ref="OJ6:OJ7"/>
    <mergeCell ref="OK6:OK7"/>
    <mergeCell ref="OL6:OL7"/>
    <mergeCell ref="OM6:OM7"/>
    <mergeCell ref="ON6:ON7"/>
    <mergeCell ref="OO6:OO7"/>
    <mergeCell ref="OP6:OP7"/>
    <mergeCell ref="OQ6:OQ7"/>
    <mergeCell ref="OR6:OR7"/>
    <mergeCell ref="NR4:NZ4"/>
    <mergeCell ref="NR5:NT5"/>
    <mergeCell ref="NU5:NW5"/>
    <mergeCell ref="NX5:NZ5"/>
    <mergeCell ref="NR6:NR7"/>
    <mergeCell ref="NS6:NS7"/>
    <mergeCell ref="LP4:LX4"/>
    <mergeCell ref="LP5:LR5"/>
    <mergeCell ref="LS5:LU5"/>
    <mergeCell ref="LV5:LX5"/>
    <mergeCell ref="LP6:LP7"/>
    <mergeCell ref="LQ6:LQ7"/>
    <mergeCell ref="LR6:LR7"/>
    <mergeCell ref="LS6:LS7"/>
    <mergeCell ref="LT6:LT7"/>
    <mergeCell ref="LU6:LU7"/>
    <mergeCell ref="LV6:LV7"/>
    <mergeCell ref="LW6:LW7"/>
    <mergeCell ref="LX6:LX7"/>
    <mergeCell ref="LY4:MG4"/>
    <mergeCell ref="LY5:MA5"/>
    <mergeCell ref="MB5:MD5"/>
    <mergeCell ref="ME5:MG5"/>
    <mergeCell ref="LY6:LY7"/>
    <mergeCell ref="LZ6:LZ7"/>
    <mergeCell ref="MA6:MA7"/>
    <mergeCell ref="MB6:MB7"/>
    <mergeCell ref="MC6:MC7"/>
    <mergeCell ref="MD6:MD7"/>
    <mergeCell ref="ME6:ME7"/>
    <mergeCell ref="MF6:MF7"/>
    <mergeCell ref="MG6:MG7"/>
    <mergeCell ref="KX4:LF4"/>
    <mergeCell ref="KX5:KZ5"/>
    <mergeCell ref="LA5:LC5"/>
    <mergeCell ref="LD5:LF5"/>
    <mergeCell ref="KX6:KX7"/>
    <mergeCell ref="KY6:KY7"/>
    <mergeCell ref="KZ6:KZ7"/>
    <mergeCell ref="LA6:LA7"/>
    <mergeCell ref="LB6:LB7"/>
    <mergeCell ref="LC6:LC7"/>
    <mergeCell ref="LD6:LD7"/>
    <mergeCell ref="LE6:LE7"/>
    <mergeCell ref="LF6:LF7"/>
    <mergeCell ref="LG4:LO4"/>
    <mergeCell ref="LG5:LI5"/>
    <mergeCell ref="LJ5:LL5"/>
    <mergeCell ref="LM5:LO5"/>
    <mergeCell ref="LG6:LG7"/>
    <mergeCell ref="LH6:LH7"/>
    <mergeCell ref="LI6:LI7"/>
    <mergeCell ref="LJ6:LJ7"/>
    <mergeCell ref="LK6:LK7"/>
    <mergeCell ref="LL6:LL7"/>
    <mergeCell ref="LM6:LM7"/>
    <mergeCell ref="LN6:LN7"/>
    <mergeCell ref="LO6:LO7"/>
    <mergeCell ref="HL4:HT4"/>
    <mergeCell ref="HL5:HN5"/>
    <mergeCell ref="HO5:HQ5"/>
    <mergeCell ref="HR5:HT5"/>
    <mergeCell ref="HL6:HL7"/>
    <mergeCell ref="HM6:HM7"/>
    <mergeCell ref="HN6:HN7"/>
    <mergeCell ref="HO6:HO7"/>
    <mergeCell ref="HP6:HP7"/>
    <mergeCell ref="HQ6:HQ7"/>
    <mergeCell ref="HR6:HR7"/>
    <mergeCell ref="HS6:HS7"/>
    <mergeCell ref="HT6:HT7"/>
    <mergeCell ref="KF4:KN4"/>
    <mergeCell ref="KF5:KH5"/>
    <mergeCell ref="KI5:KK5"/>
    <mergeCell ref="KL5:KN5"/>
    <mergeCell ref="KF6:KF7"/>
    <mergeCell ref="KG6:KG7"/>
    <mergeCell ref="KH6:KH7"/>
    <mergeCell ref="KI6:KI7"/>
    <mergeCell ref="KJ6:KJ7"/>
    <mergeCell ref="KK6:KK7"/>
    <mergeCell ref="KL6:KL7"/>
    <mergeCell ref="KM6:KM7"/>
    <mergeCell ref="KN6:KN7"/>
    <mergeCell ref="ID4:IL4"/>
    <mergeCell ref="ID5:IF5"/>
    <mergeCell ref="IG5:II5"/>
    <mergeCell ref="IJ5:IL5"/>
    <mergeCell ref="ID6:ID7"/>
    <mergeCell ref="IE6:IE7"/>
    <mergeCell ref="GK4:GS4"/>
    <mergeCell ref="GK5:GM5"/>
    <mergeCell ref="GN5:GP5"/>
    <mergeCell ref="GQ5:GS5"/>
    <mergeCell ref="GK6:GK7"/>
    <mergeCell ref="GL6:GL7"/>
    <mergeCell ref="GM6:GM7"/>
    <mergeCell ref="GN6:GN7"/>
    <mergeCell ref="GO6:GO7"/>
    <mergeCell ref="GP6:GP7"/>
    <mergeCell ref="GQ6:GQ7"/>
    <mergeCell ref="GR6:GR7"/>
    <mergeCell ref="GS6:GS7"/>
    <mergeCell ref="GB4:GJ4"/>
    <mergeCell ref="GB5:GD5"/>
    <mergeCell ref="GE5:GG5"/>
    <mergeCell ref="GH5:GJ5"/>
    <mergeCell ref="GB6:GB7"/>
    <mergeCell ref="GC6:GC7"/>
    <mergeCell ref="GD6:GD7"/>
    <mergeCell ref="GE6:GE7"/>
    <mergeCell ref="GF6:GF7"/>
    <mergeCell ref="GG6:GG7"/>
    <mergeCell ref="GH6:GH7"/>
    <mergeCell ref="GI6:GI7"/>
    <mergeCell ref="GJ6:GJ7"/>
    <mergeCell ref="ER4:EZ4"/>
    <mergeCell ref="ER5:ET5"/>
    <mergeCell ref="EU5:EW5"/>
    <mergeCell ref="EX5:EZ5"/>
    <mergeCell ref="ER6:ER7"/>
    <mergeCell ref="ES6:ES7"/>
    <mergeCell ref="ET6:ET7"/>
    <mergeCell ref="EU6:EU7"/>
    <mergeCell ref="EV6:EV7"/>
    <mergeCell ref="EW6:EW7"/>
    <mergeCell ref="EX6:EX7"/>
    <mergeCell ref="EY6:EY7"/>
    <mergeCell ref="EZ6:EZ7"/>
    <mergeCell ref="FA4:FI4"/>
    <mergeCell ref="FA5:FC5"/>
    <mergeCell ref="FD5:FF5"/>
    <mergeCell ref="FG5:FI5"/>
    <mergeCell ref="FA6:FA7"/>
    <mergeCell ref="FB6:FB7"/>
    <mergeCell ref="FC6:FC7"/>
    <mergeCell ref="FD6:FD7"/>
    <mergeCell ref="FE6:FE7"/>
    <mergeCell ref="FF6:FF7"/>
    <mergeCell ref="FG6:FG7"/>
    <mergeCell ref="FH6:FH7"/>
    <mergeCell ref="FI6:FI7"/>
    <mergeCell ref="CY4:DG4"/>
    <mergeCell ref="CY5:DA5"/>
    <mergeCell ref="DB5:DD5"/>
    <mergeCell ref="DE5:DG5"/>
    <mergeCell ref="CY6:CY7"/>
    <mergeCell ref="CZ6:CZ7"/>
    <mergeCell ref="DA6:DA7"/>
    <mergeCell ref="DB6:DB7"/>
    <mergeCell ref="DC6:DC7"/>
    <mergeCell ref="DD6:DD7"/>
    <mergeCell ref="DE6:DE7"/>
    <mergeCell ref="DF6:DF7"/>
    <mergeCell ref="DG6:DG7"/>
    <mergeCell ref="DH4:DP4"/>
    <mergeCell ref="DH5:DJ5"/>
    <mergeCell ref="DK5:DM5"/>
    <mergeCell ref="DN5:DP5"/>
    <mergeCell ref="DH6:DH7"/>
    <mergeCell ref="DI6:DI7"/>
    <mergeCell ref="DJ6:DJ7"/>
    <mergeCell ref="DK6:DK7"/>
    <mergeCell ref="DL6:DL7"/>
    <mergeCell ref="DM6:DM7"/>
    <mergeCell ref="DN6:DN7"/>
    <mergeCell ref="DO6:DO7"/>
    <mergeCell ref="DP6:DP7"/>
    <mergeCell ref="CI6:CI7"/>
    <mergeCell ref="CJ6:CJ7"/>
    <mergeCell ref="CK6:CK7"/>
    <mergeCell ref="CL6:CL7"/>
    <mergeCell ref="CM6:CM7"/>
    <mergeCell ref="CN6:CN7"/>
    <mergeCell ref="CO6:CO7"/>
    <mergeCell ref="CP4:CX4"/>
    <mergeCell ref="CP5:CR5"/>
    <mergeCell ref="CS5:CU5"/>
    <mergeCell ref="CV5:CX5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BF4:BN4"/>
    <mergeCell ref="BF5:BH5"/>
    <mergeCell ref="BI5:BK5"/>
    <mergeCell ref="BL5:BN5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X4:CF4"/>
    <mergeCell ref="BX5:BZ5"/>
    <mergeCell ref="CA5:CC5"/>
    <mergeCell ref="CD5:CF5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AW4:BE4"/>
    <mergeCell ref="AW5:AY5"/>
    <mergeCell ref="AZ5:BB5"/>
    <mergeCell ref="BC5:BE5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AN4:AV4"/>
    <mergeCell ref="AN5:AP5"/>
    <mergeCell ref="AQ5:AS5"/>
    <mergeCell ref="AT5:AV5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B4:B7"/>
    <mergeCell ref="C4:C7"/>
    <mergeCell ref="B8:C8"/>
    <mergeCell ref="D4:L4"/>
    <mergeCell ref="D5:F5"/>
    <mergeCell ref="G5:I5"/>
    <mergeCell ref="J5:L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4:U4"/>
    <mergeCell ref="M5:O5"/>
    <mergeCell ref="P5:R5"/>
    <mergeCell ref="S5:U5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4:AD4"/>
    <mergeCell ref="V5:X5"/>
    <mergeCell ref="Y5:AA5"/>
    <mergeCell ref="AB5:AD5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4:AM4"/>
    <mergeCell ref="AE5:AG5"/>
    <mergeCell ref="AH5:AJ5"/>
    <mergeCell ref="AK5:AM5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DQ4:DY4"/>
    <mergeCell ref="DQ5:DS5"/>
    <mergeCell ref="DT5:DV5"/>
    <mergeCell ref="DW5:DY5"/>
    <mergeCell ref="DQ6:DQ7"/>
    <mergeCell ref="DR6:DR7"/>
    <mergeCell ref="DS6:DS7"/>
    <mergeCell ref="DT6:DT7"/>
    <mergeCell ref="DU6:DU7"/>
    <mergeCell ref="DV6:DV7"/>
    <mergeCell ref="DW6:DW7"/>
    <mergeCell ref="DX6:DX7"/>
    <mergeCell ref="DY6:DY7"/>
    <mergeCell ref="BO4:BW4"/>
    <mergeCell ref="BO5:BQ5"/>
    <mergeCell ref="BR5:BT5"/>
    <mergeCell ref="BU5:BW5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CG4:CO4"/>
    <mergeCell ref="CG5:CI5"/>
    <mergeCell ref="CJ5:CL5"/>
    <mergeCell ref="CM5:CO5"/>
    <mergeCell ref="CG6:CG7"/>
    <mergeCell ref="CH6:CH7"/>
    <mergeCell ref="EI4:EQ4"/>
    <mergeCell ref="EI5:EK5"/>
    <mergeCell ref="EL5:EN5"/>
    <mergeCell ref="EO5:EQ5"/>
    <mergeCell ref="EI6:EI7"/>
    <mergeCell ref="EJ6:EJ7"/>
    <mergeCell ref="EK6:EK7"/>
    <mergeCell ref="EL6:EL7"/>
    <mergeCell ref="EM6:EM7"/>
    <mergeCell ref="EN6:EN7"/>
    <mergeCell ref="EO6:EO7"/>
    <mergeCell ref="EP6:EP7"/>
    <mergeCell ref="EQ6:EQ7"/>
    <mergeCell ref="DZ4:EH4"/>
    <mergeCell ref="DZ5:EB5"/>
    <mergeCell ref="EC5:EE5"/>
    <mergeCell ref="EF5:EH5"/>
    <mergeCell ref="DZ6:DZ7"/>
    <mergeCell ref="EA6:EA7"/>
    <mergeCell ref="EB6:EB7"/>
    <mergeCell ref="EC6:EC7"/>
    <mergeCell ref="ED6:ED7"/>
    <mergeCell ref="EE6:EE7"/>
    <mergeCell ref="EF6:EF7"/>
    <mergeCell ref="EG6:EG7"/>
    <mergeCell ref="EH6:EH7"/>
    <mergeCell ref="FJ4:FR4"/>
    <mergeCell ref="FJ5:FL5"/>
    <mergeCell ref="FM5:FO5"/>
    <mergeCell ref="FP5:FR5"/>
    <mergeCell ref="FJ6:FJ7"/>
    <mergeCell ref="FK6:FK7"/>
    <mergeCell ref="FL6:FL7"/>
    <mergeCell ref="FM6:FM7"/>
    <mergeCell ref="FN6:FN7"/>
    <mergeCell ref="FO6:FO7"/>
    <mergeCell ref="FP6:FP7"/>
    <mergeCell ref="FQ6:FQ7"/>
    <mergeCell ref="FR6:FR7"/>
    <mergeCell ref="FS4:GA4"/>
    <mergeCell ref="FS5:FU5"/>
    <mergeCell ref="FV5:FX5"/>
    <mergeCell ref="FY5:GA5"/>
    <mergeCell ref="FS6:FS7"/>
    <mergeCell ref="FT6:FT7"/>
    <mergeCell ref="FU6:FU7"/>
    <mergeCell ref="FV6:FV7"/>
    <mergeCell ref="FW6:FW7"/>
    <mergeCell ref="FX6:FX7"/>
    <mergeCell ref="FY6:FY7"/>
    <mergeCell ref="FZ6:FZ7"/>
    <mergeCell ref="GA6:GA7"/>
    <mergeCell ref="HC4:HK4"/>
    <mergeCell ref="HC5:HE5"/>
    <mergeCell ref="HF5:HH5"/>
    <mergeCell ref="HI5:HK5"/>
    <mergeCell ref="HC6:HC7"/>
    <mergeCell ref="HD6:HD7"/>
    <mergeCell ref="HE6:HE7"/>
    <mergeCell ref="HF6:HF7"/>
    <mergeCell ref="HG6:HG7"/>
    <mergeCell ref="HH6:HH7"/>
    <mergeCell ref="HI6:HI7"/>
    <mergeCell ref="HJ6:HJ7"/>
    <mergeCell ref="HK6:HK7"/>
    <mergeCell ref="GT4:HB4"/>
    <mergeCell ref="GT5:GV5"/>
    <mergeCell ref="GW5:GY5"/>
    <mergeCell ref="GZ5:HB5"/>
    <mergeCell ref="GT6:GT7"/>
    <mergeCell ref="GU6:GU7"/>
    <mergeCell ref="GV6:GV7"/>
    <mergeCell ref="GW6:GW7"/>
    <mergeCell ref="GX6:GX7"/>
    <mergeCell ref="GY6:GY7"/>
    <mergeCell ref="GZ6:GZ7"/>
    <mergeCell ref="HA6:HA7"/>
    <mergeCell ref="HB6:HB7"/>
    <mergeCell ref="IF6:IF7"/>
    <mergeCell ref="IG6:IG7"/>
    <mergeCell ref="IH6:IH7"/>
    <mergeCell ref="II6:II7"/>
    <mergeCell ref="IJ6:IJ7"/>
    <mergeCell ref="IK6:IK7"/>
    <mergeCell ref="IL6:IL7"/>
    <mergeCell ref="HU4:IC4"/>
    <mergeCell ref="HU5:HW5"/>
    <mergeCell ref="HX5:HZ5"/>
    <mergeCell ref="IA5:IC5"/>
    <mergeCell ref="HU6:HU7"/>
    <mergeCell ref="HV6:HV7"/>
    <mergeCell ref="HW6:HW7"/>
    <mergeCell ref="HX6:HX7"/>
    <mergeCell ref="HY6:HY7"/>
    <mergeCell ref="HZ6:HZ7"/>
    <mergeCell ref="IA6:IA7"/>
    <mergeCell ref="IB6:IB7"/>
    <mergeCell ref="IC6:IC7"/>
    <mergeCell ref="IV4:JD4"/>
    <mergeCell ref="IV5:IX5"/>
    <mergeCell ref="IY5:JA5"/>
    <mergeCell ref="JB5:JD5"/>
    <mergeCell ref="IV6:IV7"/>
    <mergeCell ref="IW6:IW7"/>
    <mergeCell ref="IX6:IX7"/>
    <mergeCell ref="IY6:IY7"/>
    <mergeCell ref="IZ6:IZ7"/>
    <mergeCell ref="JA6:JA7"/>
    <mergeCell ref="JB6:JB7"/>
    <mergeCell ref="JC6:JC7"/>
    <mergeCell ref="JD6:JD7"/>
    <mergeCell ref="IM4:IU4"/>
    <mergeCell ref="IM5:IO5"/>
    <mergeCell ref="IP5:IR5"/>
    <mergeCell ref="IS5:IU5"/>
    <mergeCell ref="IM6:IM7"/>
    <mergeCell ref="IN6:IN7"/>
    <mergeCell ref="IO6:IO7"/>
    <mergeCell ref="IP6:IP7"/>
    <mergeCell ref="IQ6:IQ7"/>
    <mergeCell ref="IR6:IR7"/>
    <mergeCell ref="IS6:IS7"/>
    <mergeCell ref="IT6:IT7"/>
    <mergeCell ref="IU6:IU7"/>
    <mergeCell ref="JN4:JV4"/>
    <mergeCell ref="JN5:JP5"/>
    <mergeCell ref="JQ5:JS5"/>
    <mergeCell ref="JT5:JV5"/>
    <mergeCell ref="JN6:JN7"/>
    <mergeCell ref="JO6:JO7"/>
    <mergeCell ref="JP6:JP7"/>
    <mergeCell ref="JQ6:JQ7"/>
    <mergeCell ref="JR6:JR7"/>
    <mergeCell ref="JS6:JS7"/>
    <mergeCell ref="JT6:JT7"/>
    <mergeCell ref="JU6:JU7"/>
    <mergeCell ref="JV6:JV7"/>
    <mergeCell ref="JE4:JM4"/>
    <mergeCell ref="JE5:JG5"/>
    <mergeCell ref="JH5:JJ5"/>
    <mergeCell ref="JK5:JM5"/>
    <mergeCell ref="JE6:JE7"/>
    <mergeCell ref="JF6:JF7"/>
    <mergeCell ref="JG6:JG7"/>
    <mergeCell ref="JH6:JH7"/>
    <mergeCell ref="JI6:JI7"/>
    <mergeCell ref="JJ6:JJ7"/>
    <mergeCell ref="JK6:JK7"/>
    <mergeCell ref="JL6:JL7"/>
    <mergeCell ref="JM6:JM7"/>
    <mergeCell ref="KO4:KW4"/>
    <mergeCell ref="KO5:KQ5"/>
    <mergeCell ref="KR5:KT5"/>
    <mergeCell ref="KU5:KW5"/>
    <mergeCell ref="KO6:KO7"/>
    <mergeCell ref="KP6:KP7"/>
    <mergeCell ref="KQ6:KQ7"/>
    <mergeCell ref="KR6:KR7"/>
    <mergeCell ref="KS6:KS7"/>
    <mergeCell ref="KT6:KT7"/>
    <mergeCell ref="KU6:KU7"/>
    <mergeCell ref="KV6:KV7"/>
    <mergeCell ref="KW6:KW7"/>
    <mergeCell ref="JW4:KE4"/>
    <mergeCell ref="JW5:JY5"/>
    <mergeCell ref="JZ5:KB5"/>
    <mergeCell ref="KC5:KE5"/>
    <mergeCell ref="JW6:JW7"/>
    <mergeCell ref="JX6:JX7"/>
    <mergeCell ref="JY6:JY7"/>
    <mergeCell ref="JZ6:JZ7"/>
    <mergeCell ref="KA6:KA7"/>
    <mergeCell ref="KB6:KB7"/>
    <mergeCell ref="KC6:KC7"/>
    <mergeCell ref="KD6:KD7"/>
    <mergeCell ref="KE6:KE7"/>
    <mergeCell ref="MH4:MP4"/>
    <mergeCell ref="MH5:MJ5"/>
    <mergeCell ref="MK5:MM5"/>
    <mergeCell ref="MN5:MP5"/>
    <mergeCell ref="MH6:MH7"/>
    <mergeCell ref="MI6:MI7"/>
    <mergeCell ref="MJ6:MJ7"/>
    <mergeCell ref="MK6:MK7"/>
    <mergeCell ref="ML6:ML7"/>
    <mergeCell ref="MM6:MM7"/>
    <mergeCell ref="MN6:MN7"/>
    <mergeCell ref="MO6:MO7"/>
    <mergeCell ref="MP6:MP7"/>
    <mergeCell ref="MQ4:MY4"/>
    <mergeCell ref="MQ5:MS5"/>
    <mergeCell ref="MT5:MV5"/>
    <mergeCell ref="MW5:MY5"/>
    <mergeCell ref="MQ6:MQ7"/>
    <mergeCell ref="MR6:MR7"/>
    <mergeCell ref="MS6:MS7"/>
    <mergeCell ref="MT6:MT7"/>
    <mergeCell ref="MU6:MU7"/>
    <mergeCell ref="MV6:MV7"/>
    <mergeCell ref="MW6:MW7"/>
    <mergeCell ref="MX6:MX7"/>
    <mergeCell ref="MY6:MY7"/>
    <mergeCell ref="NT6:NT7"/>
    <mergeCell ref="NU6:NU7"/>
    <mergeCell ref="NV6:NV7"/>
    <mergeCell ref="NW6:NW7"/>
    <mergeCell ref="NX6:NX7"/>
    <mergeCell ref="NY6:NY7"/>
    <mergeCell ref="NZ6:NZ7"/>
    <mergeCell ref="NI4:NQ4"/>
    <mergeCell ref="NI5:NK5"/>
    <mergeCell ref="NL5:NN5"/>
    <mergeCell ref="NO5:NQ5"/>
    <mergeCell ref="NI6:NI7"/>
    <mergeCell ref="NJ6:NJ7"/>
    <mergeCell ref="NK6:NK7"/>
    <mergeCell ref="NL6:NL7"/>
    <mergeCell ref="NM6:NM7"/>
    <mergeCell ref="NN6:NN7"/>
    <mergeCell ref="NO6:NO7"/>
    <mergeCell ref="NP6:NP7"/>
    <mergeCell ref="NQ6:NQ7"/>
    <mergeCell ref="OA4:OI4"/>
    <mergeCell ref="OA5:OC5"/>
    <mergeCell ref="OD5:OF5"/>
    <mergeCell ref="OG5:OI5"/>
    <mergeCell ref="OA6:OA7"/>
    <mergeCell ref="OB6:OB7"/>
    <mergeCell ref="OC6:OC7"/>
    <mergeCell ref="OD6:OD7"/>
    <mergeCell ref="OE6:OE7"/>
    <mergeCell ref="OF6:OF7"/>
    <mergeCell ref="OG6:OG7"/>
    <mergeCell ref="OH6:OH7"/>
    <mergeCell ref="OI6:OI7"/>
    <mergeCell ref="OS4:PA4"/>
    <mergeCell ref="OS5:OU5"/>
    <mergeCell ref="OV5:OX5"/>
    <mergeCell ref="OY5:PA5"/>
    <mergeCell ref="OS6:OS7"/>
    <mergeCell ref="OT6:OT7"/>
    <mergeCell ref="OU6:OU7"/>
    <mergeCell ref="OV6:OV7"/>
    <mergeCell ref="OW6:OW7"/>
    <mergeCell ref="OX6:OX7"/>
    <mergeCell ref="OY6:OY7"/>
    <mergeCell ref="OZ6:OZ7"/>
    <mergeCell ref="PA6:PA7"/>
    <mergeCell ref="QE6:QE7"/>
    <mergeCell ref="QF6:QF7"/>
    <mergeCell ref="QG6:QG7"/>
    <mergeCell ref="QH6:QH7"/>
    <mergeCell ref="QI6:QI7"/>
    <mergeCell ref="QJ6:QJ7"/>
    <mergeCell ref="QK6:QK7"/>
    <mergeCell ref="RD4:RL4"/>
    <mergeCell ref="RD5:RF5"/>
    <mergeCell ref="RG5:RI5"/>
    <mergeCell ref="RJ5:RL5"/>
    <mergeCell ref="RD6:RD7"/>
    <mergeCell ref="RE6:RE7"/>
    <mergeCell ref="RF6:RF7"/>
    <mergeCell ref="RG6:RG7"/>
    <mergeCell ref="RH6:RH7"/>
    <mergeCell ref="RI6:RI7"/>
    <mergeCell ref="RJ6:RJ7"/>
    <mergeCell ref="RK6:RK7"/>
    <mergeCell ref="RL6:RL7"/>
    <mergeCell ref="QU4:RC4"/>
    <mergeCell ref="QU5:QW5"/>
    <mergeCell ref="QX5:QZ5"/>
    <mergeCell ref="RA5:RC5"/>
    <mergeCell ref="QU6:QU7"/>
    <mergeCell ref="QV6:QV7"/>
    <mergeCell ref="QW6:QW7"/>
    <mergeCell ref="QX6:QX7"/>
    <mergeCell ref="QY6:QY7"/>
    <mergeCell ref="QZ6:QZ7"/>
    <mergeCell ref="RA6:RA7"/>
    <mergeCell ref="RB6:RB7"/>
    <mergeCell ref="RC6:RC7"/>
    <mergeCell ref="RV4:SD4"/>
    <mergeCell ref="RV5:RX5"/>
    <mergeCell ref="RY5:SA5"/>
    <mergeCell ref="SB5:SD5"/>
    <mergeCell ref="RV6:RV7"/>
    <mergeCell ref="RW6:RW7"/>
    <mergeCell ref="RX6:RX7"/>
    <mergeCell ref="RY6:RY7"/>
    <mergeCell ref="RZ6:RZ7"/>
    <mergeCell ref="SA6:SA7"/>
    <mergeCell ref="SB6:SB7"/>
    <mergeCell ref="SC6:SC7"/>
    <mergeCell ref="SD6:SD7"/>
    <mergeCell ref="RM4:RU4"/>
    <mergeCell ref="RM5:RO5"/>
    <mergeCell ref="RP5:RR5"/>
    <mergeCell ref="RS5:RU5"/>
    <mergeCell ref="RM6:RM7"/>
    <mergeCell ref="RN6:RN7"/>
    <mergeCell ref="RO6:RO7"/>
    <mergeCell ref="RP6:RP7"/>
    <mergeCell ref="RQ6:RQ7"/>
    <mergeCell ref="RR6:RR7"/>
    <mergeCell ref="RS6:RS7"/>
    <mergeCell ref="RT6:RT7"/>
    <mergeCell ref="RU6:RU7"/>
    <mergeCell ref="SZ6:SZ7"/>
    <mergeCell ref="TA6:TA7"/>
    <mergeCell ref="TB6:TB7"/>
    <mergeCell ref="TC6:TC7"/>
    <mergeCell ref="TD6:TD7"/>
    <mergeCell ref="TE6:TE7"/>
    <mergeCell ref="SE4:SM4"/>
    <mergeCell ref="SE5:SG5"/>
    <mergeCell ref="SH5:SJ5"/>
    <mergeCell ref="SK5:SM5"/>
    <mergeCell ref="SE6:SE7"/>
    <mergeCell ref="SF6:SF7"/>
    <mergeCell ref="SG6:SG7"/>
    <mergeCell ref="SH6:SH7"/>
    <mergeCell ref="SI6:SI7"/>
    <mergeCell ref="SJ6:SJ7"/>
    <mergeCell ref="SK6:SK7"/>
    <mergeCell ref="SL6:SL7"/>
    <mergeCell ref="SM6:SM7"/>
    <mergeCell ref="SN4:SV4"/>
    <mergeCell ref="SN5:SP5"/>
    <mergeCell ref="SQ5:SS5"/>
    <mergeCell ref="ST5:SV5"/>
    <mergeCell ref="SN6:SN7"/>
    <mergeCell ref="SO6:SO7"/>
    <mergeCell ref="SP6:SP7"/>
    <mergeCell ref="SQ6:SQ7"/>
    <mergeCell ref="SR6:SR7"/>
    <mergeCell ref="SS6:SS7"/>
    <mergeCell ref="ST6:ST7"/>
    <mergeCell ref="SU6:SU7"/>
    <mergeCell ref="SV6:SV7"/>
    <mergeCell ref="SW4:TE4"/>
    <mergeCell ref="SW5:SY5"/>
    <mergeCell ref="SZ5:TB5"/>
    <mergeCell ref="TC5:TE5"/>
    <mergeCell ref="SW6:SW7"/>
    <mergeCell ref="SX6:SX7"/>
    <mergeCell ref="SY6:SY7"/>
    <mergeCell ref="XP6:XP7"/>
    <mergeCell ref="XQ6:XQ7"/>
    <mergeCell ref="TQ6:TQ7"/>
    <mergeCell ref="TR6:TR7"/>
    <mergeCell ref="TS6:TS7"/>
    <mergeCell ref="TT6:TT7"/>
    <mergeCell ref="TU6:TU7"/>
    <mergeCell ref="TV6:TV7"/>
    <mergeCell ref="TW6:TW7"/>
    <mergeCell ref="VV6:VV7"/>
    <mergeCell ref="VW6:VW7"/>
    <mergeCell ref="VX6:VX7"/>
    <mergeCell ref="VY6:VY7"/>
    <mergeCell ref="VD6:VD7"/>
    <mergeCell ref="VE6:VE7"/>
    <mergeCell ref="VF6:VF7"/>
    <mergeCell ref="VG6:VG7"/>
    <mergeCell ref="UV6:UV7"/>
    <mergeCell ref="UW6:UW7"/>
    <mergeCell ref="UX6:UX7"/>
    <mergeCell ref="WM6:WM7"/>
    <mergeCell ref="WN6:WN7"/>
    <mergeCell ref="WO6:WO7"/>
    <mergeCell ref="UU6:UU7"/>
    <mergeCell ref="WL6:WL7"/>
    <mergeCell ref="XG5:XI5"/>
    <mergeCell ref="XA6:XA7"/>
    <mergeCell ref="XB6:XB7"/>
    <mergeCell ref="XC6:XC7"/>
    <mergeCell ref="XD6:XD7"/>
    <mergeCell ref="XE6:XE7"/>
    <mergeCell ref="XF6:XF7"/>
    <mergeCell ref="XG6:XG7"/>
    <mergeCell ref="XH6:XH7"/>
    <mergeCell ref="XI6:XI7"/>
    <mergeCell ref="XS4:YA4"/>
    <mergeCell ref="XS5:XU5"/>
    <mergeCell ref="XV5:XX5"/>
    <mergeCell ref="XY5:YA5"/>
    <mergeCell ref="XS6:XS7"/>
    <mergeCell ref="XL6:XL7"/>
    <mergeCell ref="XM6:XM7"/>
    <mergeCell ref="XN6:XN7"/>
    <mergeCell ref="XO6:XO7"/>
    <mergeCell ref="XT6:XT7"/>
    <mergeCell ref="XU6:XU7"/>
    <mergeCell ref="XV6:XV7"/>
    <mergeCell ref="XW6:XW7"/>
    <mergeCell ref="XR6:XR7"/>
    <mergeCell ref="XX6:XX7"/>
    <mergeCell ref="XY6:XY7"/>
    <mergeCell ref="XZ6:XZ7"/>
    <mergeCell ref="YA6:YA7"/>
    <mergeCell ref="XA4:XI4"/>
    <mergeCell ref="XA5:XC5"/>
    <mergeCell ref="XD5:XF5"/>
    <mergeCell ref="ZC4:ZK4"/>
    <mergeCell ref="AAD4:AAL4"/>
    <mergeCell ref="AAD5:AAF5"/>
    <mergeCell ref="AAG5:AAI5"/>
    <mergeCell ref="AAJ5:AAL5"/>
    <mergeCell ref="AAD6:AAD7"/>
    <mergeCell ref="AAE6:AAE7"/>
    <mergeCell ref="AAH6:AAH7"/>
    <mergeCell ref="AAI6:AAI7"/>
    <mergeCell ref="AAJ6:AAJ7"/>
    <mergeCell ref="AAK6:AAK7"/>
    <mergeCell ref="AAL6:AAL7"/>
    <mergeCell ref="ABE6:ABE7"/>
    <mergeCell ref="ABF6:ABF7"/>
    <mergeCell ref="ABG6:ABG7"/>
    <mergeCell ref="ABH6:ABH7"/>
    <mergeCell ref="ABI6:ABI7"/>
    <mergeCell ref="ZU4:AAC4"/>
    <mergeCell ref="ZU5:ZW5"/>
    <mergeCell ref="ZX5:ZZ5"/>
    <mergeCell ref="AAA5:AAC5"/>
    <mergeCell ref="ZU6:ZU7"/>
    <mergeCell ref="ZV6:ZV7"/>
    <mergeCell ref="ZW6:ZW7"/>
    <mergeCell ref="ZX6:ZX7"/>
    <mergeCell ref="ZY6:ZY7"/>
    <mergeCell ref="ZZ6:ZZ7"/>
    <mergeCell ref="AAA6:AAA7"/>
    <mergeCell ref="AAB6:AAB7"/>
    <mergeCell ref="AAC6:AAC7"/>
    <mergeCell ref="ZL4:ZT4"/>
    <mergeCell ref="ZL5:ZN5"/>
    <mergeCell ref="ABJ6:ABJ7"/>
    <mergeCell ref="AAF6:AAF7"/>
    <mergeCell ref="AAM4:AAU4"/>
    <mergeCell ref="AAM5:AAO5"/>
    <mergeCell ref="AAP5:AAR5"/>
    <mergeCell ref="AAS5:AAU5"/>
    <mergeCell ref="AAM6:AAM7"/>
    <mergeCell ref="AAN6:AAN7"/>
    <mergeCell ref="AAO6:AAO7"/>
    <mergeCell ref="AAP6:AAP7"/>
    <mergeCell ref="AAQ6:AAQ7"/>
    <mergeCell ref="AAR6:AAR7"/>
    <mergeCell ref="AAS6:AAS7"/>
    <mergeCell ref="AAT6:AAT7"/>
    <mergeCell ref="AAU6:AAU7"/>
    <mergeCell ref="AAV4:ABD4"/>
    <mergeCell ref="ABK6:ABK7"/>
    <mergeCell ref="AAV5:AAX5"/>
    <mergeCell ref="AAY5:ABA5"/>
    <mergeCell ref="ABB5:ABD5"/>
    <mergeCell ref="AAV6:AAV7"/>
    <mergeCell ref="AAW6:AAW7"/>
    <mergeCell ref="AAX6:AAX7"/>
    <mergeCell ref="AAY6:AAY7"/>
    <mergeCell ref="AAZ6:AAZ7"/>
    <mergeCell ref="ABA6:ABA7"/>
    <mergeCell ref="ABB6:ABB7"/>
    <mergeCell ref="ABC6:ABC7"/>
    <mergeCell ref="ABD6:ABD7"/>
    <mergeCell ref="ABE4:ABM4"/>
    <mergeCell ref="ABE5:ABG5"/>
    <mergeCell ref="ABH5:ABJ5"/>
    <mergeCell ref="ACD6:ACD7"/>
    <mergeCell ref="ACE6:ACE7"/>
    <mergeCell ref="ACF4:ACN4"/>
    <mergeCell ref="ACF5:ACH5"/>
    <mergeCell ref="ACI5:ACK5"/>
    <mergeCell ref="AEO6:AEO7"/>
    <mergeCell ref="AEF6:AEF7"/>
    <mergeCell ref="AEG6:AEG7"/>
    <mergeCell ref="ADO6:ADO7"/>
    <mergeCell ref="ACO4:ACW4"/>
    <mergeCell ref="ACO5:ACQ5"/>
    <mergeCell ref="ACR5:ACT5"/>
    <mergeCell ref="ACU5:ACW5"/>
    <mergeCell ref="ACO6:ACO7"/>
    <mergeCell ref="ACP6:ACP7"/>
    <mergeCell ref="ACQ6:ACQ7"/>
    <mergeCell ref="ACR6:ACR7"/>
    <mergeCell ref="ACS6:ACS7"/>
    <mergeCell ref="ACT6:ACT7"/>
    <mergeCell ref="ACU6:ACU7"/>
    <mergeCell ref="ACV6:ACV7"/>
    <mergeCell ref="ACG6:ACG7"/>
    <mergeCell ref="ACH6:ACH7"/>
    <mergeCell ref="ACI6:ACI7"/>
    <mergeCell ref="ACJ6:ACJ7"/>
    <mergeCell ref="ACK6:ACK7"/>
    <mergeCell ref="ACL6:ACL7"/>
    <mergeCell ref="ACM6:ACM7"/>
    <mergeCell ref="ACN6:ACN7"/>
    <mergeCell ref="ADP4:ADX4"/>
    <mergeCell ref="ADP5:ADR5"/>
    <mergeCell ref="ADS5:ADU5"/>
    <mergeCell ref="ACW6:ACW7"/>
    <mergeCell ref="ACX4:ADF4"/>
    <mergeCell ref="ACX5:ACZ5"/>
    <mergeCell ref="ADA5:ADC5"/>
    <mergeCell ref="ADW6:ADW7"/>
    <mergeCell ref="ADX6:ADX7"/>
    <mergeCell ref="ACZ6:ACZ7"/>
    <mergeCell ref="ADA6:ADA7"/>
    <mergeCell ref="ADB6:ADB7"/>
    <mergeCell ref="ADC6:ADC7"/>
    <mergeCell ref="ADD6:ADD7"/>
    <mergeCell ref="ADE6:ADE7"/>
    <mergeCell ref="ADF6:ADF7"/>
    <mergeCell ref="ADG6:ADG7"/>
    <mergeCell ref="ADH6:ADH7"/>
    <mergeCell ref="ADI6:ADI7"/>
    <mergeCell ref="ADJ6:ADJ7"/>
    <mergeCell ref="ADK6:ADK7"/>
    <mergeCell ref="ADL6:ADL7"/>
    <mergeCell ref="ADM6:ADM7"/>
    <mergeCell ref="ADN6:ADN7"/>
    <mergeCell ref="ADG4:ADO4"/>
    <mergeCell ref="ADG5:ADI5"/>
    <mergeCell ref="ADJ5:ADL5"/>
    <mergeCell ref="ADM5:ADO5"/>
    <mergeCell ref="AEB5:AED5"/>
    <mergeCell ref="AEE5:AEG5"/>
    <mergeCell ref="ADY6:ADY7"/>
    <mergeCell ref="ADZ6:ADZ7"/>
    <mergeCell ref="AEA6:AEA7"/>
    <mergeCell ref="AEB6:AEB7"/>
    <mergeCell ref="AEC6:AEC7"/>
    <mergeCell ref="AED6:AED7"/>
    <mergeCell ref="AEE6:AEE7"/>
    <mergeCell ref="ADV5:ADX5"/>
    <mergeCell ref="ADP6:ADP7"/>
    <mergeCell ref="ADQ6:ADQ7"/>
    <mergeCell ref="ADR6:ADR7"/>
    <mergeCell ref="ADS6:ADS7"/>
    <mergeCell ref="ADT6:ADT7"/>
    <mergeCell ref="ADU6:ADU7"/>
    <mergeCell ref="ADV6:ADV7"/>
    <mergeCell ref="AEH4:AEP4"/>
    <mergeCell ref="AEH5:AEJ5"/>
    <mergeCell ref="AEK5:AEM5"/>
    <mergeCell ref="AEN5:AEP5"/>
    <mergeCell ref="AEH6:AEH7"/>
    <mergeCell ref="AEI6:AEI7"/>
    <mergeCell ref="AEJ6:AEJ7"/>
    <mergeCell ref="AEK6:AEK7"/>
    <mergeCell ref="AEL6:AEL7"/>
    <mergeCell ref="AEM6:AEM7"/>
    <mergeCell ref="AEN6:AEN7"/>
    <mergeCell ref="AEP6:AEP7"/>
    <mergeCell ref="AEQ4:AEY4"/>
    <mergeCell ref="AEQ5:AES5"/>
    <mergeCell ref="AET5:AEV5"/>
    <mergeCell ref="AEW5:AEY5"/>
    <mergeCell ref="AEQ6:AEQ7"/>
    <mergeCell ref="AER6:AER7"/>
    <mergeCell ref="AES6:AES7"/>
    <mergeCell ref="AET6:AET7"/>
    <mergeCell ref="AEU6:AEU7"/>
    <mergeCell ref="AEV6:AEV7"/>
    <mergeCell ref="AEW6:AEW7"/>
    <mergeCell ref="AEX6:AEX7"/>
    <mergeCell ref="AEY6:AEY7"/>
    <mergeCell ref="ADY4:AEG4"/>
    <mergeCell ref="ADY5:AEA5"/>
    <mergeCell ref="AHB4:AHJ4"/>
    <mergeCell ref="AHB5:AHD5"/>
    <mergeCell ref="AHE5:AHG5"/>
    <mergeCell ref="AHH5:AHJ5"/>
    <mergeCell ref="AHB6:AHB7"/>
    <mergeCell ref="AHC6:AHC7"/>
    <mergeCell ref="AHD6:AHD7"/>
    <mergeCell ref="AHE6:AHE7"/>
    <mergeCell ref="AHF6:AHF7"/>
    <mergeCell ref="AHG6:AHG7"/>
    <mergeCell ref="AHH6:AHH7"/>
    <mergeCell ref="AHI6:AHI7"/>
    <mergeCell ref="AHJ6:AHJ7"/>
    <mergeCell ref="AGS4:AHA4"/>
    <mergeCell ref="AGS5:AGU5"/>
    <mergeCell ref="AGV5:AGX5"/>
    <mergeCell ref="AGY5:AHA5"/>
    <mergeCell ref="AGS6:AGS7"/>
    <mergeCell ref="AGT6:AGT7"/>
    <mergeCell ref="AGU6:AGU7"/>
    <mergeCell ref="AGV6:AGV7"/>
    <mergeCell ref="AGW6:AGW7"/>
    <mergeCell ref="AGX6:AGX7"/>
    <mergeCell ref="AGY6:AGY7"/>
    <mergeCell ref="AGZ6:AGZ7"/>
    <mergeCell ref="AHA6:AHA7"/>
    <mergeCell ref="AFX6:AFX7"/>
    <mergeCell ref="AFY6:AFY7"/>
    <mergeCell ref="AFZ6:AFZ7"/>
    <mergeCell ref="AGA4:AGI4"/>
    <mergeCell ref="ALU6:ALU7"/>
    <mergeCell ref="ALV6:ALV7"/>
    <mergeCell ref="ALW6:ALW7"/>
    <mergeCell ref="ALX4:AMF4"/>
    <mergeCell ref="ALX5:ALZ5"/>
    <mergeCell ref="AMA5:AMC5"/>
    <mergeCell ref="AHW6:AHW7"/>
    <mergeCell ref="AHX6:AHX7"/>
    <mergeCell ref="AHY6:AHY7"/>
    <mergeCell ref="AHZ6:AHZ7"/>
    <mergeCell ref="AIA6:AIA7"/>
    <mergeCell ref="AIB6:AIB7"/>
    <mergeCell ref="AKE4:AKM4"/>
    <mergeCell ref="AKE5:AKG5"/>
    <mergeCell ref="AKH5:AKJ5"/>
    <mergeCell ref="AKK5:AKM5"/>
    <mergeCell ref="AKE6:AKE7"/>
    <mergeCell ref="AKF6:AKF7"/>
    <mergeCell ref="AKG6:AKG7"/>
    <mergeCell ref="AKH6:AKH7"/>
    <mergeCell ref="AKI6:AKI7"/>
    <mergeCell ref="AKJ6:AKJ7"/>
    <mergeCell ref="AKK6:AKK7"/>
    <mergeCell ref="AKL6:AKL7"/>
    <mergeCell ref="AJL6:AJL7"/>
    <mergeCell ref="AIK6:AIK7"/>
    <mergeCell ref="AJF6:AJF7"/>
    <mergeCell ref="AJG6:AJG7"/>
    <mergeCell ref="AKM6:AKM7"/>
    <mergeCell ref="AIT6:AIT7"/>
    <mergeCell ref="AIU4:AJC4"/>
    <mergeCell ref="AIU5:AIW5"/>
    <mergeCell ref="AOP6:AOP7"/>
    <mergeCell ref="AOQ6:AOQ7"/>
    <mergeCell ref="AOR4:AOZ4"/>
    <mergeCell ref="AOR5:AOT5"/>
    <mergeCell ref="AOU5:AOW5"/>
    <mergeCell ref="AOX5:AOZ5"/>
    <mergeCell ref="AOR6:AOR7"/>
    <mergeCell ref="AMD5:AMF5"/>
    <mergeCell ref="ALX6:ALX7"/>
    <mergeCell ref="ALY6:ALY7"/>
    <mergeCell ref="ALZ6:ALZ7"/>
    <mergeCell ref="AMA6:AMA7"/>
    <mergeCell ref="AMB6:AMB7"/>
    <mergeCell ref="AMC6:AMC7"/>
    <mergeCell ref="AMD6:AMD7"/>
    <mergeCell ref="AME6:AME7"/>
    <mergeCell ref="AMF6:AMF7"/>
    <mergeCell ref="AMG4:AMO4"/>
    <mergeCell ref="AMG5:AMI5"/>
    <mergeCell ref="AMJ5:AML5"/>
    <mergeCell ref="AMM5:AMO5"/>
    <mergeCell ref="AMG6:AMG7"/>
    <mergeCell ref="AMH6:AMH7"/>
    <mergeCell ref="AMI6:AMI7"/>
    <mergeCell ref="AMJ6:AMJ7"/>
    <mergeCell ref="AMK6:AMK7"/>
    <mergeCell ref="AML6:AML7"/>
    <mergeCell ref="AMM6:AMM7"/>
    <mergeCell ref="AMN6:AMN7"/>
    <mergeCell ref="AMO6:AMO7"/>
    <mergeCell ref="AMP4:AMX4"/>
    <mergeCell ref="AMP5:AMR5"/>
    <mergeCell ref="APK6:APK7"/>
    <mergeCell ref="APL6:APL7"/>
    <mergeCell ref="APM6:APM7"/>
    <mergeCell ref="APN6:APN7"/>
    <mergeCell ref="APO6:APO7"/>
    <mergeCell ref="APP6:APP7"/>
    <mergeCell ref="APQ6:APQ7"/>
    <mergeCell ref="ANA6:ANA7"/>
    <mergeCell ref="ANB6:ANB7"/>
    <mergeCell ref="ANC6:ANC7"/>
    <mergeCell ref="AND6:AND7"/>
    <mergeCell ref="ANE6:ANE7"/>
    <mergeCell ref="ANP6:ANP7"/>
    <mergeCell ref="ANF6:ANF7"/>
    <mergeCell ref="APA4:API4"/>
    <mergeCell ref="APA5:APC5"/>
    <mergeCell ref="APD5:APF5"/>
    <mergeCell ref="APG5:API5"/>
    <mergeCell ref="APA6:APA7"/>
    <mergeCell ref="APB6:APB7"/>
    <mergeCell ref="APC6:APC7"/>
    <mergeCell ref="APD6:APD7"/>
    <mergeCell ref="APE6:APE7"/>
    <mergeCell ref="APF6:APF7"/>
    <mergeCell ref="APG6:APG7"/>
    <mergeCell ref="APH6:APH7"/>
    <mergeCell ref="API6:API7"/>
    <mergeCell ref="AOK6:AOK7"/>
    <mergeCell ref="AOL6:AOL7"/>
    <mergeCell ref="AOM6:AOM7"/>
    <mergeCell ref="AON6:AON7"/>
    <mergeCell ref="AOO6:AOO7"/>
    <mergeCell ref="APR6:APR7"/>
    <mergeCell ref="APS4:AQA4"/>
    <mergeCell ref="APS5:APU5"/>
    <mergeCell ref="APV5:APX5"/>
    <mergeCell ref="APY5:AQA5"/>
    <mergeCell ref="APS6:APS7"/>
    <mergeCell ref="APT6:APT7"/>
    <mergeCell ref="AOS6:AOS7"/>
    <mergeCell ref="AOT6:AOT7"/>
    <mergeCell ref="AOU6:AOU7"/>
    <mergeCell ref="AOV6:AOV7"/>
    <mergeCell ref="AOW6:AOW7"/>
    <mergeCell ref="AOX6:AOX7"/>
    <mergeCell ref="AOY6:AOY7"/>
    <mergeCell ref="AQB4:AQJ4"/>
    <mergeCell ref="AQB5:AQD5"/>
    <mergeCell ref="AQE5:AQG5"/>
    <mergeCell ref="AQH5:AQJ5"/>
    <mergeCell ref="AQB6:AQB7"/>
    <mergeCell ref="AQC6:AQC7"/>
    <mergeCell ref="AQD6:AQD7"/>
    <mergeCell ref="AQE6:AQE7"/>
    <mergeCell ref="AQF6:AQF7"/>
    <mergeCell ref="AQG6:AQG7"/>
    <mergeCell ref="AQH6:AQH7"/>
    <mergeCell ref="AQI6:AQI7"/>
    <mergeCell ref="AQJ6:AQJ7"/>
    <mergeCell ref="APJ4:APR4"/>
    <mergeCell ref="APJ5:APL5"/>
    <mergeCell ref="APM5:APO5"/>
    <mergeCell ref="APP5:APR5"/>
    <mergeCell ref="APJ6:APJ7"/>
  </mergeCells>
  <conditionalFormatting sqref="F9">
    <cfRule type="cellIs" dxfId="11249" priority="4961" operator="between">
      <formula>0</formula>
      <formula>0.49</formula>
    </cfRule>
    <cfRule type="cellIs" dxfId="11248" priority="4962" operator="lessThan">
      <formula>#REF!</formula>
    </cfRule>
    <cfRule type="expression" dxfId="11247" priority="4963">
      <formula>#REF!&lt;50%</formula>
    </cfRule>
  </conditionalFormatting>
  <conditionalFormatting sqref="F9:F16">
    <cfRule type="cellIs" dxfId="11246" priority="4971" operator="between">
      <formula>0</formula>
      <formula>0.5</formula>
    </cfRule>
    <cfRule type="cellIs" dxfId="11245" priority="4973" operator="lessThan">
      <formula>"&lt;50%"</formula>
    </cfRule>
    <cfRule type="cellIs" dxfId="11244" priority="4970" operator="lessThan">
      <formula>0.5</formula>
    </cfRule>
    <cfRule type="cellIs" dxfId="11243" priority="4969" operator="between">
      <formula>0</formula>
      <formula>0.49</formula>
    </cfRule>
    <cfRule type="cellIs" dxfId="11242" priority="4968" operator="between">
      <formula>0.5</formula>
      <formula>0.59</formula>
    </cfRule>
    <cfRule type="cellIs" dxfId="11241" priority="4967" operator="between">
      <formula>0.6</formula>
      <formula>0.69</formula>
    </cfRule>
  </conditionalFormatting>
  <conditionalFormatting sqref="I9">
    <cfRule type="cellIs" dxfId="11240" priority="4959" operator="lessThan">
      <formula>#REF!</formula>
    </cfRule>
    <cfRule type="expression" dxfId="11239" priority="4960">
      <formula>#REF!&lt;50%</formula>
    </cfRule>
    <cfRule type="cellIs" dxfId="11238" priority="4958" operator="between">
      <formula>0</formula>
      <formula>0.49</formula>
    </cfRule>
  </conditionalFormatting>
  <conditionalFormatting sqref="I9:I16">
    <cfRule type="cellIs" dxfId="11237" priority="4937" operator="between">
      <formula>0.6</formula>
      <formula>0.69</formula>
    </cfRule>
    <cfRule type="cellIs" dxfId="11236" priority="4938" operator="between">
      <formula>0.5</formula>
      <formula>0.59</formula>
    </cfRule>
    <cfRule type="cellIs" dxfId="11235" priority="4939" operator="between">
      <formula>0</formula>
      <formula>0.49</formula>
    </cfRule>
    <cfRule type="cellIs" dxfId="11234" priority="4940" operator="lessThan">
      <formula>0.5</formula>
    </cfRule>
    <cfRule type="cellIs" dxfId="11233" priority="4941" operator="between">
      <formula>0</formula>
      <formula>0.5</formula>
    </cfRule>
    <cfRule type="cellIs" dxfId="11232" priority="4943" operator="lessThan">
      <formula>"&lt;50%"</formula>
    </cfRule>
  </conditionalFormatting>
  <conditionalFormatting sqref="I22">
    <cfRule type="cellIs" dxfId="11231" priority="5066" operator="lessThan">
      <formula>0.5</formula>
    </cfRule>
    <cfRule type="cellIs" dxfId="11230" priority="5064" operator="between">
      <formula>0.5</formula>
      <formula>0.59</formula>
    </cfRule>
    <cfRule type="cellIs" dxfId="11229" priority="5063" operator="between">
      <formula>0.6</formula>
      <formula>0.69</formula>
    </cfRule>
    <cfRule type="cellIs" dxfId="11228" priority="5065" operator="between">
      <formula>0</formula>
      <formula>0.49</formula>
    </cfRule>
    <cfRule type="cellIs" dxfId="11227" priority="5069" operator="lessThan">
      <formula>"&lt;50%"</formula>
    </cfRule>
    <cfRule type="cellIs" dxfId="11226" priority="5067" operator="between">
      <formula>0</formula>
      <formula>0.5</formula>
    </cfRule>
  </conditionalFormatting>
  <conditionalFormatting sqref="L9">
    <cfRule type="cellIs" dxfId="11225" priority="4964" operator="between">
      <formula>0</formula>
      <formula>0.49</formula>
    </cfRule>
    <cfRule type="expression" dxfId="11224" priority="4966">
      <formula>#REF!&lt;50%</formula>
    </cfRule>
    <cfRule type="cellIs" dxfId="11223" priority="4965" operator="lessThan">
      <formula>#REF!</formula>
    </cfRule>
  </conditionalFormatting>
  <conditionalFormatting sqref="L9:L16">
    <cfRule type="cellIs" dxfId="11222" priority="4933" operator="lessThan">
      <formula>0.5</formula>
    </cfRule>
    <cfRule type="cellIs" dxfId="11221" priority="4931" operator="between">
      <formula>0.5</formula>
      <formula>0.59</formula>
    </cfRule>
    <cfRule type="cellIs" dxfId="11220" priority="4932" operator="between">
      <formula>0</formula>
      <formula>0.49</formula>
    </cfRule>
    <cfRule type="cellIs" dxfId="11219" priority="4934" operator="between">
      <formula>0</formula>
      <formula>0.5</formula>
    </cfRule>
    <cfRule type="cellIs" dxfId="11218" priority="4936" operator="lessThan">
      <formula>"&lt;50%"</formula>
    </cfRule>
    <cfRule type="cellIs" dxfId="11217" priority="4930" operator="between">
      <formula>0.6</formula>
      <formula>0.69</formula>
    </cfRule>
  </conditionalFormatting>
  <conditionalFormatting sqref="O9">
    <cfRule type="cellIs" dxfId="11216" priority="4886" operator="between">
      <formula>0</formula>
      <formula>0.49</formula>
    </cfRule>
    <cfRule type="cellIs" dxfId="11215" priority="4887" operator="lessThan">
      <formula>#REF!</formula>
    </cfRule>
    <cfRule type="expression" dxfId="11214" priority="4888">
      <formula>#REF!&lt;50%</formula>
    </cfRule>
  </conditionalFormatting>
  <conditionalFormatting sqref="O9:O16">
    <cfRule type="cellIs" dxfId="11213" priority="4894" operator="between">
      <formula>0</formula>
      <formula>0.49</formula>
    </cfRule>
    <cfRule type="cellIs" dxfId="11212" priority="4892" operator="between">
      <formula>0.6</formula>
      <formula>0.69</formula>
    </cfRule>
    <cfRule type="cellIs" dxfId="11211" priority="4896" operator="between">
      <formula>0</formula>
      <formula>0.5</formula>
    </cfRule>
    <cfRule type="cellIs" dxfId="11210" priority="4893" operator="between">
      <formula>0.5</formula>
      <formula>0.59</formula>
    </cfRule>
    <cfRule type="cellIs" dxfId="11209" priority="4895" operator="lessThan">
      <formula>0.5</formula>
    </cfRule>
    <cfRule type="cellIs" dxfId="11208" priority="4898" operator="lessThan">
      <formula>"&lt;50%"</formula>
    </cfRule>
  </conditionalFormatting>
  <conditionalFormatting sqref="R9">
    <cfRule type="expression" dxfId="11207" priority="4885">
      <formula>#REF!&lt;50%</formula>
    </cfRule>
    <cfRule type="cellIs" dxfId="11206" priority="4884" operator="lessThan">
      <formula>#REF!</formula>
    </cfRule>
    <cfRule type="cellIs" dxfId="11205" priority="4883" operator="between">
      <formula>0</formula>
      <formula>0.49</formula>
    </cfRule>
  </conditionalFormatting>
  <conditionalFormatting sqref="R9:R16">
    <cfRule type="cellIs" dxfId="11204" priority="4868" operator="lessThan">
      <formula>"&lt;50%"</formula>
    </cfRule>
    <cfRule type="cellIs" dxfId="11203" priority="4866" operator="between">
      <formula>0</formula>
      <formula>0.5</formula>
    </cfRule>
    <cfRule type="cellIs" dxfId="11202" priority="4865" operator="lessThan">
      <formula>0.5</formula>
    </cfRule>
    <cfRule type="cellIs" dxfId="11201" priority="4864" operator="between">
      <formula>0</formula>
      <formula>0.49</formula>
    </cfRule>
    <cfRule type="cellIs" dxfId="11200" priority="4863" operator="between">
      <formula>0.5</formula>
      <formula>0.59</formula>
    </cfRule>
    <cfRule type="cellIs" dxfId="11199" priority="4862" operator="between">
      <formula>0.6</formula>
      <formula>0.69</formula>
    </cfRule>
  </conditionalFormatting>
  <conditionalFormatting sqref="R22">
    <cfRule type="cellIs" dxfId="11198" priority="4982" operator="between">
      <formula>0.5</formula>
      <formula>0.59</formula>
    </cfRule>
    <cfRule type="cellIs" dxfId="11197" priority="4981" operator="between">
      <formula>0.6</formula>
      <formula>0.69</formula>
    </cfRule>
    <cfRule type="cellIs" dxfId="11196" priority="4987" operator="lessThan">
      <formula>"&lt;50%"</formula>
    </cfRule>
    <cfRule type="cellIs" dxfId="11195" priority="4985" operator="between">
      <formula>0</formula>
      <formula>0.5</formula>
    </cfRule>
    <cfRule type="cellIs" dxfId="11194" priority="4984" operator="lessThan">
      <formula>0.5</formula>
    </cfRule>
    <cfRule type="cellIs" dxfId="11193" priority="4983" operator="between">
      <formula>0</formula>
      <formula>0.49</formula>
    </cfRule>
  </conditionalFormatting>
  <conditionalFormatting sqref="U9">
    <cfRule type="cellIs" dxfId="11192" priority="4889" operator="between">
      <formula>0</formula>
      <formula>0.49</formula>
    </cfRule>
    <cfRule type="cellIs" dxfId="11191" priority="4890" operator="lessThan">
      <formula>#REF!</formula>
    </cfRule>
    <cfRule type="expression" dxfId="11190" priority="4891">
      <formula>#REF!&lt;50%</formula>
    </cfRule>
  </conditionalFormatting>
  <conditionalFormatting sqref="U9:U15">
    <cfRule type="cellIs" dxfId="11189" priority="4875" operator="lessThan">
      <formula>"&lt;50%"</formula>
    </cfRule>
    <cfRule type="cellIs" dxfId="11188" priority="4873" operator="between">
      <formula>0</formula>
      <formula>0.5</formula>
    </cfRule>
    <cfRule type="cellIs" dxfId="11187" priority="4872" operator="lessThan">
      <formula>0.5</formula>
    </cfRule>
    <cfRule type="cellIs" dxfId="11186" priority="4871" operator="between">
      <formula>0</formula>
      <formula>0.49</formula>
    </cfRule>
    <cfRule type="cellIs" dxfId="11185" priority="4870" operator="between">
      <formula>0.5</formula>
      <formula>0.59</formula>
    </cfRule>
    <cfRule type="cellIs" dxfId="11184" priority="4869" operator="between">
      <formula>0.6</formula>
      <formula>0.69</formula>
    </cfRule>
  </conditionalFormatting>
  <conditionalFormatting sqref="U17:U19">
    <cfRule type="cellIs" dxfId="11183" priority="4855" operator="between">
      <formula>0.6</formula>
      <formula>0.69</formula>
    </cfRule>
    <cfRule type="cellIs" dxfId="11182" priority="4856" operator="between">
      <formula>0.5</formula>
      <formula>0.59</formula>
    </cfRule>
    <cfRule type="cellIs" dxfId="11181" priority="4857" operator="between">
      <formula>0</formula>
      <formula>0.49</formula>
    </cfRule>
    <cfRule type="cellIs" dxfId="11180" priority="4858" operator="lessThan">
      <formula>0.5</formula>
    </cfRule>
    <cfRule type="cellIs" dxfId="11179" priority="4859" operator="between">
      <formula>0</formula>
      <formula>0.5</formula>
    </cfRule>
    <cfRule type="cellIs" dxfId="11178" priority="4861" operator="lessThan">
      <formula>"&lt;50%"</formula>
    </cfRule>
  </conditionalFormatting>
  <conditionalFormatting sqref="X9">
    <cfRule type="expression" dxfId="11177" priority="4820">
      <formula>#REF!&lt;50%</formula>
    </cfRule>
    <cfRule type="cellIs" dxfId="11176" priority="4819" operator="lessThan">
      <formula>#REF!</formula>
    </cfRule>
    <cfRule type="cellIs" dxfId="11175" priority="4818" operator="between">
      <formula>0</formula>
      <formula>0.49</formula>
    </cfRule>
  </conditionalFormatting>
  <conditionalFormatting sqref="X9:X16">
    <cfRule type="cellIs" dxfId="11174" priority="4825" operator="between">
      <formula>0.5</formula>
      <formula>0.59</formula>
    </cfRule>
    <cfRule type="cellIs" dxfId="11173" priority="4830" operator="lessThan">
      <formula>"&lt;50%"</formula>
    </cfRule>
    <cfRule type="cellIs" dxfId="11172" priority="4824" operator="between">
      <formula>0.6</formula>
      <formula>0.69</formula>
    </cfRule>
    <cfRule type="cellIs" dxfId="11171" priority="4827" operator="lessThan">
      <formula>0.5</formula>
    </cfRule>
    <cfRule type="cellIs" dxfId="11170" priority="4828" operator="between">
      <formula>0</formula>
      <formula>0.5</formula>
    </cfRule>
    <cfRule type="cellIs" dxfId="11169" priority="4826" operator="between">
      <formula>0</formula>
      <formula>0.49</formula>
    </cfRule>
  </conditionalFormatting>
  <conditionalFormatting sqref="AA9">
    <cfRule type="expression" dxfId="11168" priority="4817">
      <formula>#REF!&lt;50%</formula>
    </cfRule>
    <cfRule type="cellIs" dxfId="11167" priority="4816" operator="lessThan">
      <formula>#REF!</formula>
    </cfRule>
    <cfRule type="cellIs" dxfId="11166" priority="4815" operator="between">
      <formula>0</formula>
      <formula>0.49</formula>
    </cfRule>
  </conditionalFormatting>
  <conditionalFormatting sqref="AA9:AA16">
    <cfRule type="cellIs" dxfId="11165" priority="4794" operator="between">
      <formula>0.6</formula>
      <formula>0.69</formula>
    </cfRule>
    <cfRule type="cellIs" dxfId="11164" priority="4800" operator="lessThan">
      <formula>"&lt;50%"</formula>
    </cfRule>
    <cfRule type="cellIs" dxfId="11163" priority="4798" operator="between">
      <formula>0</formula>
      <formula>0.5</formula>
    </cfRule>
    <cfRule type="cellIs" dxfId="11162" priority="4797" operator="lessThan">
      <formula>0.5</formula>
    </cfRule>
    <cfRule type="cellIs" dxfId="11161" priority="4796" operator="between">
      <formula>0</formula>
      <formula>0.49</formula>
    </cfRule>
    <cfRule type="cellIs" dxfId="11160" priority="4795" operator="between">
      <formula>0.5</formula>
      <formula>0.59</formula>
    </cfRule>
  </conditionalFormatting>
  <conditionalFormatting sqref="AA22">
    <cfRule type="cellIs" dxfId="11159" priority="4907" operator="between">
      <formula>0.5</formula>
      <formula>0.59</formula>
    </cfRule>
    <cfRule type="cellIs" dxfId="11158" priority="4908" operator="between">
      <formula>0</formula>
      <formula>0.49</formula>
    </cfRule>
    <cfRule type="cellIs" dxfId="11157" priority="4910" operator="between">
      <formula>0</formula>
      <formula>0.5</formula>
    </cfRule>
    <cfRule type="cellIs" dxfId="11156" priority="4912" operator="lessThan">
      <formula>"&lt;50%"</formula>
    </cfRule>
    <cfRule type="cellIs" dxfId="11155" priority="4906" operator="between">
      <formula>0.6</formula>
      <formula>0.69</formula>
    </cfRule>
    <cfRule type="cellIs" dxfId="11154" priority="4909" operator="lessThan">
      <formula>0.5</formula>
    </cfRule>
  </conditionalFormatting>
  <conditionalFormatting sqref="AD9">
    <cfRule type="cellIs" dxfId="11153" priority="4821" operator="between">
      <formula>0</formula>
      <formula>0.49</formula>
    </cfRule>
    <cfRule type="cellIs" dxfId="11152" priority="4822" operator="lessThan">
      <formula>#REF!</formula>
    </cfRule>
    <cfRule type="expression" dxfId="11151" priority="4823">
      <formula>#REF!&lt;50%</formula>
    </cfRule>
  </conditionalFormatting>
  <conditionalFormatting sqref="AD9:AD15">
    <cfRule type="cellIs" dxfId="11150" priority="4804" operator="lessThan">
      <formula>0.5</formula>
    </cfRule>
    <cfRule type="cellIs" dxfId="11149" priority="4807" operator="lessThan">
      <formula>"&lt;50%"</formula>
    </cfRule>
    <cfRule type="cellIs" dxfId="11148" priority="4805" operator="between">
      <formula>0</formula>
      <formula>0.5</formula>
    </cfRule>
    <cfRule type="cellIs" dxfId="11147" priority="4803" operator="between">
      <formula>0</formula>
      <formula>0.49</formula>
    </cfRule>
    <cfRule type="cellIs" dxfId="11146" priority="4802" operator="between">
      <formula>0.5</formula>
      <formula>0.59</formula>
    </cfRule>
    <cfRule type="cellIs" dxfId="11145" priority="4801" operator="between">
      <formula>0.6</formula>
      <formula>0.69</formula>
    </cfRule>
  </conditionalFormatting>
  <conditionalFormatting sqref="AD17:AD19">
    <cfRule type="cellIs" dxfId="11144" priority="4789" operator="between">
      <formula>0</formula>
      <formula>0.49</formula>
    </cfRule>
    <cfRule type="cellIs" dxfId="11143" priority="4793" operator="lessThan">
      <formula>"&lt;50%"</formula>
    </cfRule>
    <cfRule type="cellIs" dxfId="11142" priority="4791" operator="between">
      <formula>0</formula>
      <formula>0.5</formula>
    </cfRule>
    <cfRule type="cellIs" dxfId="11141" priority="4790" operator="lessThan">
      <formula>0.5</formula>
    </cfRule>
    <cfRule type="cellIs" dxfId="11140" priority="4788" operator="between">
      <formula>0.5</formula>
      <formula>0.59</formula>
    </cfRule>
    <cfRule type="cellIs" dxfId="11139" priority="4787" operator="between">
      <formula>0.6</formula>
      <formula>0.69</formula>
    </cfRule>
  </conditionalFormatting>
  <conditionalFormatting sqref="AG9">
    <cfRule type="expression" dxfId="11138" priority="4752">
      <formula>#REF!&lt;50%</formula>
    </cfRule>
    <cfRule type="cellIs" dxfId="11137" priority="4750" operator="between">
      <formula>0</formula>
      <formula>0.49</formula>
    </cfRule>
    <cfRule type="cellIs" dxfId="11136" priority="4751" operator="lessThan">
      <formula>#REF!</formula>
    </cfRule>
  </conditionalFormatting>
  <conditionalFormatting sqref="AG9:AG16">
    <cfRule type="cellIs" dxfId="11135" priority="4756" operator="between">
      <formula>0.6</formula>
      <formula>0.69</formula>
    </cfRule>
    <cfRule type="cellIs" dxfId="11134" priority="4762" operator="lessThan">
      <formula>"&lt;50%"</formula>
    </cfRule>
    <cfRule type="cellIs" dxfId="11133" priority="4757" operator="between">
      <formula>0.5</formula>
      <formula>0.59</formula>
    </cfRule>
    <cfRule type="cellIs" dxfId="11132" priority="4758" operator="between">
      <formula>0</formula>
      <formula>0.49</formula>
    </cfRule>
    <cfRule type="cellIs" dxfId="11131" priority="4759" operator="lessThan">
      <formula>0.5</formula>
    </cfRule>
    <cfRule type="cellIs" dxfId="11130" priority="4760" operator="between">
      <formula>0</formula>
      <formula>0.5</formula>
    </cfRule>
  </conditionalFormatting>
  <conditionalFormatting sqref="AJ9">
    <cfRule type="cellIs" dxfId="11129" priority="4747" operator="between">
      <formula>0</formula>
      <formula>0.49</formula>
    </cfRule>
    <cfRule type="expression" dxfId="11128" priority="4749">
      <formula>#REF!&lt;50%</formula>
    </cfRule>
    <cfRule type="cellIs" dxfId="11127" priority="4748" operator="lessThan">
      <formula>#REF!</formula>
    </cfRule>
  </conditionalFormatting>
  <conditionalFormatting sqref="AJ9:AJ16">
    <cfRule type="cellIs" dxfId="11126" priority="4726" operator="between">
      <formula>0.6</formula>
      <formula>0.69</formula>
    </cfRule>
    <cfRule type="cellIs" dxfId="11125" priority="4727" operator="between">
      <formula>0.5</formula>
      <formula>0.59</formula>
    </cfRule>
    <cfRule type="cellIs" dxfId="11124" priority="4728" operator="between">
      <formula>0</formula>
      <formula>0.49</formula>
    </cfRule>
    <cfRule type="cellIs" dxfId="11123" priority="4729" operator="lessThan">
      <formula>0.5</formula>
    </cfRule>
    <cfRule type="cellIs" dxfId="11122" priority="4730" operator="between">
      <formula>0</formula>
      <formula>0.5</formula>
    </cfRule>
    <cfRule type="cellIs" dxfId="11121" priority="4732" operator="lessThan">
      <formula>"&lt;50%"</formula>
    </cfRule>
  </conditionalFormatting>
  <conditionalFormatting sqref="AJ22">
    <cfRule type="cellIs" dxfId="11120" priority="4838" operator="between">
      <formula>0.6</formula>
      <formula>0.69</formula>
    </cfRule>
    <cfRule type="cellIs" dxfId="11119" priority="4844" operator="lessThan">
      <formula>"&lt;50%"</formula>
    </cfRule>
    <cfRule type="cellIs" dxfId="11118" priority="4839" operator="between">
      <formula>0.5</formula>
      <formula>0.59</formula>
    </cfRule>
    <cfRule type="cellIs" dxfId="11117" priority="4841" operator="lessThan">
      <formula>0.5</formula>
    </cfRule>
    <cfRule type="cellIs" dxfId="11116" priority="4842" operator="between">
      <formula>0</formula>
      <formula>0.5</formula>
    </cfRule>
    <cfRule type="cellIs" dxfId="11115" priority="4840" operator="between">
      <formula>0</formula>
      <formula>0.49</formula>
    </cfRule>
  </conditionalFormatting>
  <conditionalFormatting sqref="AM9">
    <cfRule type="cellIs" dxfId="11114" priority="4753" operator="between">
      <formula>0</formula>
      <formula>0.49</formula>
    </cfRule>
    <cfRule type="expression" dxfId="11113" priority="4755">
      <formula>#REF!&lt;50%</formula>
    </cfRule>
    <cfRule type="cellIs" dxfId="11112" priority="4754" operator="lessThan">
      <formula>#REF!</formula>
    </cfRule>
  </conditionalFormatting>
  <conditionalFormatting sqref="AM9:AM15">
    <cfRule type="cellIs" dxfId="11111" priority="4739" operator="lessThan">
      <formula>"&lt;50%"</formula>
    </cfRule>
    <cfRule type="cellIs" dxfId="11110" priority="4734" operator="between">
      <formula>0.5</formula>
      <formula>0.59</formula>
    </cfRule>
    <cfRule type="cellIs" dxfId="11109" priority="4733" operator="between">
      <formula>0.6</formula>
      <formula>0.69</formula>
    </cfRule>
    <cfRule type="cellIs" dxfId="11108" priority="4735" operator="between">
      <formula>0</formula>
      <formula>0.49</formula>
    </cfRule>
    <cfRule type="cellIs" dxfId="11107" priority="4737" operator="between">
      <formula>0</formula>
      <formula>0.5</formula>
    </cfRule>
    <cfRule type="cellIs" dxfId="11106" priority="4736" operator="lessThan">
      <formula>0.5</formula>
    </cfRule>
  </conditionalFormatting>
  <conditionalFormatting sqref="AM17:AM19">
    <cfRule type="cellIs" dxfId="11105" priority="4721" operator="between">
      <formula>0</formula>
      <formula>0.49</formula>
    </cfRule>
    <cfRule type="cellIs" dxfId="11104" priority="4725" operator="lessThan">
      <formula>"&lt;50%"</formula>
    </cfRule>
    <cfRule type="cellIs" dxfId="11103" priority="4723" operator="between">
      <formula>0</formula>
      <formula>0.5</formula>
    </cfRule>
    <cfRule type="cellIs" dxfId="11102" priority="4722" operator="lessThan">
      <formula>0.5</formula>
    </cfRule>
    <cfRule type="cellIs" dxfId="11101" priority="4720" operator="between">
      <formula>0.5</formula>
      <formula>0.59</formula>
    </cfRule>
    <cfRule type="cellIs" dxfId="11100" priority="4719" operator="between">
      <formula>0.6</formula>
      <formula>0.69</formula>
    </cfRule>
  </conditionalFormatting>
  <conditionalFormatting sqref="AS9">
    <cfRule type="expression" dxfId="11099" priority="4779">
      <formula>#REF!&lt;50%</formula>
    </cfRule>
    <cfRule type="cellIs" dxfId="11098" priority="4778" operator="lessThan">
      <formula>#REF!</formula>
    </cfRule>
    <cfRule type="cellIs" dxfId="11097" priority="4777" operator="between">
      <formula>0</formula>
      <formula>0.49</formula>
    </cfRule>
  </conditionalFormatting>
  <conditionalFormatting sqref="AS9:AS16">
    <cfRule type="cellIs" dxfId="11096" priority="4764" operator="between">
      <formula>0.5</formula>
      <formula>0.59</formula>
    </cfRule>
    <cfRule type="cellIs" dxfId="11095" priority="4765" operator="between">
      <formula>0</formula>
      <formula>0.49</formula>
    </cfRule>
    <cfRule type="cellIs" dxfId="11094" priority="4767" operator="between">
      <formula>0</formula>
      <formula>0.5</formula>
    </cfRule>
    <cfRule type="cellIs" dxfId="11093" priority="4769" operator="lessThan">
      <formula>"&lt;50%"</formula>
    </cfRule>
    <cfRule type="cellIs" dxfId="11092" priority="4766" operator="lessThan">
      <formula>0.5</formula>
    </cfRule>
    <cfRule type="cellIs" dxfId="11091" priority="4763" operator="between">
      <formula>0.6</formula>
      <formula>0.69</formula>
    </cfRule>
  </conditionalFormatting>
  <conditionalFormatting sqref="AS22">
    <cfRule type="cellIs" dxfId="11090" priority="4771" operator="between">
      <formula>0.5</formula>
      <formula>0.59</formula>
    </cfRule>
    <cfRule type="cellIs" dxfId="11089" priority="4776" operator="lessThan">
      <formula>"&lt;50%"</formula>
    </cfRule>
    <cfRule type="cellIs" dxfId="11088" priority="4774" operator="between">
      <formula>0</formula>
      <formula>0.5</formula>
    </cfRule>
    <cfRule type="cellIs" dxfId="11087" priority="4770" operator="between">
      <formula>0.6</formula>
      <formula>0.69</formula>
    </cfRule>
    <cfRule type="cellIs" dxfId="11086" priority="4772" operator="between">
      <formula>0</formula>
      <formula>0.49</formula>
    </cfRule>
    <cfRule type="cellIs" dxfId="11085" priority="4773" operator="lessThan">
      <formula>0.5</formula>
    </cfRule>
  </conditionalFormatting>
  <conditionalFormatting sqref="AY9">
    <cfRule type="cellIs" dxfId="11084" priority="4683" operator="lessThan">
      <formula>#REF!</formula>
    </cfRule>
    <cfRule type="expression" dxfId="11083" priority="4684">
      <formula>#REF!&lt;50%</formula>
    </cfRule>
    <cfRule type="cellIs" dxfId="11082" priority="4682" operator="between">
      <formula>0</formula>
      <formula>0.49</formula>
    </cfRule>
  </conditionalFormatting>
  <conditionalFormatting sqref="AY9:AY16">
    <cfRule type="cellIs" dxfId="11081" priority="4692" operator="between">
      <formula>0</formula>
      <formula>0.5</formula>
    </cfRule>
    <cfRule type="cellIs" dxfId="11080" priority="4694" operator="lessThan">
      <formula>"&lt;50%"</formula>
    </cfRule>
    <cfRule type="cellIs" dxfId="11079" priority="4689" operator="between">
      <formula>0.5</formula>
      <formula>0.59</formula>
    </cfRule>
    <cfRule type="cellIs" dxfId="11078" priority="4690" operator="between">
      <formula>0</formula>
      <formula>0.49</formula>
    </cfRule>
    <cfRule type="cellIs" dxfId="11077" priority="4688" operator="between">
      <formula>0.6</formula>
      <formula>0.69</formula>
    </cfRule>
    <cfRule type="cellIs" dxfId="11076" priority="4691" operator="lessThan">
      <formula>0.5</formula>
    </cfRule>
  </conditionalFormatting>
  <conditionalFormatting sqref="BB9">
    <cfRule type="expression" dxfId="11075" priority="4681">
      <formula>#REF!&lt;50%</formula>
    </cfRule>
    <cfRule type="cellIs" dxfId="11074" priority="4680" operator="lessThan">
      <formula>#REF!</formula>
    </cfRule>
    <cfRule type="cellIs" dxfId="11073" priority="4679" operator="between">
      <formula>0</formula>
      <formula>0.49</formula>
    </cfRule>
  </conditionalFormatting>
  <conditionalFormatting sqref="BB9:BB16">
    <cfRule type="cellIs" dxfId="11072" priority="4664" operator="lessThan">
      <formula>"&lt;50%"</formula>
    </cfRule>
    <cfRule type="cellIs" dxfId="11071" priority="4662" operator="between">
      <formula>0</formula>
      <formula>0.5</formula>
    </cfRule>
    <cfRule type="cellIs" dxfId="11070" priority="4661" operator="lessThan">
      <formula>0.5</formula>
    </cfRule>
    <cfRule type="cellIs" dxfId="11069" priority="4660" operator="between">
      <formula>0</formula>
      <formula>0.49</formula>
    </cfRule>
    <cfRule type="cellIs" dxfId="11068" priority="4659" operator="between">
      <formula>0.5</formula>
      <formula>0.59</formula>
    </cfRule>
    <cfRule type="cellIs" dxfId="11067" priority="4658" operator="between">
      <formula>0.6</formula>
      <formula>0.69</formula>
    </cfRule>
  </conditionalFormatting>
  <conditionalFormatting sqref="BB22">
    <cfRule type="cellIs" dxfId="11066" priority="4704" operator="between">
      <formula>0</formula>
      <formula>0.49</formula>
    </cfRule>
    <cfRule type="cellIs" dxfId="11065" priority="4706" operator="between">
      <formula>0</formula>
      <formula>0.5</formula>
    </cfRule>
    <cfRule type="cellIs" dxfId="11064" priority="4705" operator="lessThan">
      <formula>0.5</formula>
    </cfRule>
    <cfRule type="cellIs" dxfId="11063" priority="4703" operator="between">
      <formula>0.5</formula>
      <formula>0.59</formula>
    </cfRule>
    <cfRule type="cellIs" dxfId="11062" priority="4702" operator="between">
      <formula>0.6</formula>
      <formula>0.69</formula>
    </cfRule>
    <cfRule type="cellIs" dxfId="11061" priority="4708" operator="lessThan">
      <formula>"&lt;50%"</formula>
    </cfRule>
  </conditionalFormatting>
  <conditionalFormatting sqref="BE9">
    <cfRule type="cellIs" dxfId="11060" priority="4685" operator="between">
      <formula>0</formula>
      <formula>0.49</formula>
    </cfRule>
    <cfRule type="expression" dxfId="11059" priority="4687">
      <formula>#REF!&lt;50%</formula>
    </cfRule>
    <cfRule type="cellIs" dxfId="11058" priority="4686" operator="lessThan">
      <formula>#REF!</formula>
    </cfRule>
  </conditionalFormatting>
  <conditionalFormatting sqref="BE9:BE14">
    <cfRule type="cellIs" dxfId="11057" priority="4674" operator="between">
      <formula>0</formula>
      <formula>0.49</formula>
    </cfRule>
    <cfRule type="cellIs" dxfId="11056" priority="4673" operator="between">
      <formula>0.5</formula>
      <formula>0.59</formula>
    </cfRule>
    <cfRule type="cellIs" dxfId="11055" priority="4672" operator="between">
      <formula>0.6</formula>
      <formula>0.69</formula>
    </cfRule>
    <cfRule type="cellIs" dxfId="11054" priority="4678" operator="lessThan">
      <formula>"&lt;50%"</formula>
    </cfRule>
    <cfRule type="cellIs" dxfId="11053" priority="4676" operator="between">
      <formula>0</formula>
      <formula>0.5</formula>
    </cfRule>
    <cfRule type="cellIs" dxfId="11052" priority="4675" operator="lessThan">
      <formula>0.5</formula>
    </cfRule>
  </conditionalFormatting>
  <conditionalFormatting sqref="BE17:BE19">
    <cfRule type="cellIs" dxfId="11051" priority="4653" operator="between">
      <formula>0</formula>
      <formula>0.49</formula>
    </cfRule>
    <cfRule type="cellIs" dxfId="11050" priority="4657" operator="lessThan">
      <formula>"&lt;50%"</formula>
    </cfRule>
    <cfRule type="cellIs" dxfId="11049" priority="4655" operator="between">
      <formula>0</formula>
      <formula>0.5</formula>
    </cfRule>
    <cfRule type="cellIs" dxfId="11048" priority="4654" operator="lessThan">
      <formula>0.5</formula>
    </cfRule>
    <cfRule type="cellIs" dxfId="11047" priority="4652" operator="between">
      <formula>0.5</formula>
      <formula>0.59</formula>
    </cfRule>
    <cfRule type="cellIs" dxfId="11046" priority="4651" operator="between">
      <formula>0.6</formula>
      <formula>0.69</formula>
    </cfRule>
  </conditionalFormatting>
  <conditionalFormatting sqref="BH9">
    <cfRule type="cellIs" dxfId="11045" priority="4591" operator="lessThan">
      <formula>#REF!</formula>
    </cfRule>
    <cfRule type="expression" dxfId="11044" priority="4592">
      <formula>#REF!&lt;50%</formula>
    </cfRule>
    <cfRule type="cellIs" dxfId="11043" priority="4590" operator="between">
      <formula>0</formula>
      <formula>0.49</formula>
    </cfRule>
  </conditionalFormatting>
  <conditionalFormatting sqref="BH9:BH16">
    <cfRule type="cellIs" dxfId="11042" priority="4596" operator="between">
      <formula>0.6</formula>
      <formula>0.69</formula>
    </cfRule>
    <cfRule type="cellIs" dxfId="11041" priority="4602" operator="lessThan">
      <formula>"&lt;50%"</formula>
    </cfRule>
    <cfRule type="cellIs" dxfId="11040" priority="4600" operator="between">
      <formula>0</formula>
      <formula>0.5</formula>
    </cfRule>
    <cfRule type="cellIs" dxfId="11039" priority="4599" operator="lessThan">
      <formula>0.5</formula>
    </cfRule>
    <cfRule type="cellIs" dxfId="11038" priority="4598" operator="between">
      <formula>0</formula>
      <formula>0.49</formula>
    </cfRule>
    <cfRule type="cellIs" dxfId="11037" priority="4597" operator="between">
      <formula>0.5</formula>
      <formula>0.59</formula>
    </cfRule>
  </conditionalFormatting>
  <conditionalFormatting sqref="BK9">
    <cfRule type="expression" dxfId="11036" priority="4589">
      <formula>#REF!&lt;50%</formula>
    </cfRule>
    <cfRule type="cellIs" dxfId="11035" priority="4587" operator="between">
      <formula>0</formula>
      <formula>0.49</formula>
    </cfRule>
    <cfRule type="cellIs" dxfId="11034" priority="4588" operator="lessThan">
      <formula>#REF!</formula>
    </cfRule>
  </conditionalFormatting>
  <conditionalFormatting sqref="BK9:BK16">
    <cfRule type="cellIs" dxfId="11033" priority="4573" operator="between">
      <formula>0.6</formula>
      <formula>0.69</formula>
    </cfRule>
    <cfRule type="cellIs" dxfId="11032" priority="4574" operator="between">
      <formula>0.5</formula>
      <formula>0.59</formula>
    </cfRule>
    <cfRule type="cellIs" dxfId="11031" priority="4575" operator="between">
      <formula>0</formula>
      <formula>0.49</formula>
    </cfRule>
    <cfRule type="cellIs" dxfId="11030" priority="4576" operator="lessThan">
      <formula>0.5</formula>
    </cfRule>
    <cfRule type="cellIs" dxfId="11029" priority="4577" operator="between">
      <formula>0</formula>
      <formula>0.5</formula>
    </cfRule>
    <cfRule type="cellIs" dxfId="11028" priority="4579" operator="lessThan">
      <formula>"&lt;50%"</formula>
    </cfRule>
  </conditionalFormatting>
  <conditionalFormatting sqref="BK22">
    <cfRule type="cellIs" dxfId="11027" priority="4635" operator="between">
      <formula>0.5</formula>
      <formula>0.59</formula>
    </cfRule>
    <cfRule type="cellIs" dxfId="11026" priority="4634" operator="between">
      <formula>0.6</formula>
      <formula>0.69</formula>
    </cfRule>
    <cfRule type="cellIs" dxfId="11025" priority="4640" operator="lessThan">
      <formula>"&lt;50%"</formula>
    </cfRule>
    <cfRule type="cellIs" dxfId="11024" priority="4638" operator="between">
      <formula>0</formula>
      <formula>0.5</formula>
    </cfRule>
    <cfRule type="cellIs" dxfId="11023" priority="4637" operator="lessThan">
      <formula>0.5</formula>
    </cfRule>
    <cfRule type="cellIs" dxfId="11022" priority="4636" operator="between">
      <formula>0</formula>
      <formula>0.49</formula>
    </cfRule>
  </conditionalFormatting>
  <conditionalFormatting sqref="BN9">
    <cfRule type="expression" dxfId="11021" priority="4595">
      <formula>#REF!&lt;50%</formula>
    </cfRule>
    <cfRule type="cellIs" dxfId="11020" priority="4594" operator="lessThan">
      <formula>#REF!</formula>
    </cfRule>
    <cfRule type="cellIs" dxfId="11019" priority="4593" operator="between">
      <formula>0</formula>
      <formula>0.49</formula>
    </cfRule>
  </conditionalFormatting>
  <conditionalFormatting sqref="BN9:BN14">
    <cfRule type="cellIs" dxfId="11018" priority="4586" operator="lessThan">
      <formula>"&lt;50%"</formula>
    </cfRule>
    <cfRule type="cellIs" dxfId="11017" priority="4584" operator="between">
      <formula>0</formula>
      <formula>0.5</formula>
    </cfRule>
    <cfRule type="cellIs" dxfId="11016" priority="4583" operator="lessThan">
      <formula>0.5</formula>
    </cfRule>
    <cfRule type="cellIs" dxfId="11015" priority="4582" operator="between">
      <formula>0</formula>
      <formula>0.49</formula>
    </cfRule>
    <cfRule type="cellIs" dxfId="11014" priority="4581" operator="between">
      <formula>0.5</formula>
      <formula>0.59</formula>
    </cfRule>
    <cfRule type="cellIs" dxfId="11013" priority="4580" operator="between">
      <formula>0.6</formula>
      <formula>0.69</formula>
    </cfRule>
  </conditionalFormatting>
  <conditionalFormatting sqref="BN17:BN19">
    <cfRule type="cellIs" dxfId="11012" priority="4570" operator="between">
      <formula>0</formula>
      <formula>0.5</formula>
    </cfRule>
    <cfRule type="cellIs" dxfId="11011" priority="4566" operator="between">
      <formula>0.6</formula>
      <formula>0.69</formula>
    </cfRule>
    <cfRule type="cellIs" dxfId="11010" priority="4572" operator="lessThan">
      <formula>"&lt;50%"</formula>
    </cfRule>
    <cfRule type="cellIs" dxfId="11009" priority="4567" operator="between">
      <formula>0.5</formula>
      <formula>0.59</formula>
    </cfRule>
    <cfRule type="cellIs" dxfId="11008" priority="4568" operator="between">
      <formula>0</formula>
      <formula>0.49</formula>
    </cfRule>
    <cfRule type="cellIs" dxfId="11007" priority="4569" operator="lessThan">
      <formula>0.5</formula>
    </cfRule>
  </conditionalFormatting>
  <conditionalFormatting sqref="BQ9">
    <cfRule type="cellIs" dxfId="11006" priority="4529" operator="between">
      <formula>0</formula>
      <formula>0.49</formula>
    </cfRule>
    <cfRule type="expression" dxfId="11005" priority="4531">
      <formula>#REF!&lt;50%</formula>
    </cfRule>
    <cfRule type="cellIs" dxfId="11004" priority="4530" operator="lessThan">
      <formula>#REF!</formula>
    </cfRule>
  </conditionalFormatting>
  <conditionalFormatting sqref="BQ9:BQ16">
    <cfRule type="cellIs" dxfId="11003" priority="4536" operator="between">
      <formula>0.5</formula>
      <formula>0.59</formula>
    </cfRule>
    <cfRule type="cellIs" dxfId="11002" priority="4541" operator="lessThan">
      <formula>"&lt;50%"</formula>
    </cfRule>
    <cfRule type="cellIs" dxfId="11001" priority="4537" operator="between">
      <formula>0</formula>
      <formula>0.49</formula>
    </cfRule>
    <cfRule type="cellIs" dxfId="11000" priority="4538" operator="lessThan">
      <formula>0.5</formula>
    </cfRule>
    <cfRule type="cellIs" dxfId="10999" priority="4539" operator="between">
      <formula>0</formula>
      <formula>0.5</formula>
    </cfRule>
    <cfRule type="cellIs" dxfId="10998" priority="4535" operator="between">
      <formula>0.6</formula>
      <formula>0.69</formula>
    </cfRule>
  </conditionalFormatting>
  <conditionalFormatting sqref="BT9">
    <cfRule type="expression" dxfId="10997" priority="4528">
      <formula>#REF!&lt;50%</formula>
    </cfRule>
    <cfRule type="cellIs" dxfId="10996" priority="4527" operator="lessThan">
      <formula>#REF!</formula>
    </cfRule>
    <cfRule type="cellIs" dxfId="10995" priority="4526" operator="between">
      <formula>0</formula>
      <formula>0.49</formula>
    </cfRule>
  </conditionalFormatting>
  <conditionalFormatting sqref="BT9:BT16">
    <cfRule type="cellIs" dxfId="10994" priority="4516" operator="between">
      <formula>0</formula>
      <formula>0.5</formula>
    </cfRule>
    <cfRule type="cellIs" dxfId="10993" priority="4515" operator="lessThan">
      <formula>0.5</formula>
    </cfRule>
    <cfRule type="cellIs" dxfId="10992" priority="4514" operator="between">
      <formula>0</formula>
      <formula>0.49</formula>
    </cfRule>
    <cfRule type="cellIs" dxfId="10991" priority="4513" operator="between">
      <formula>0.5</formula>
      <formula>0.59</formula>
    </cfRule>
    <cfRule type="cellIs" dxfId="10990" priority="4518" operator="lessThan">
      <formula>"&lt;50%"</formula>
    </cfRule>
    <cfRule type="cellIs" dxfId="10989" priority="4512" operator="between">
      <formula>0.6</formula>
      <formula>0.69</formula>
    </cfRule>
  </conditionalFormatting>
  <conditionalFormatting sqref="BT22">
    <cfRule type="cellIs" dxfId="10988" priority="4611" operator="between">
      <formula>0.5</formula>
      <formula>0.59</formula>
    </cfRule>
    <cfRule type="cellIs" dxfId="10987" priority="4616" operator="lessThan">
      <formula>"&lt;50%"</formula>
    </cfRule>
    <cfRule type="cellIs" dxfId="10986" priority="4614" operator="between">
      <formula>0</formula>
      <formula>0.5</formula>
    </cfRule>
    <cfRule type="cellIs" dxfId="10985" priority="4613" operator="lessThan">
      <formula>0.5</formula>
    </cfRule>
    <cfRule type="cellIs" dxfId="10984" priority="4612" operator="between">
      <formula>0</formula>
      <formula>0.49</formula>
    </cfRule>
    <cfRule type="cellIs" dxfId="10983" priority="4610" operator="between">
      <formula>0.6</formula>
      <formula>0.69</formula>
    </cfRule>
  </conditionalFormatting>
  <conditionalFormatting sqref="BW9">
    <cfRule type="expression" dxfId="10982" priority="4534">
      <formula>#REF!&lt;50%</formula>
    </cfRule>
    <cfRule type="cellIs" dxfId="10981" priority="4533" operator="lessThan">
      <formula>#REF!</formula>
    </cfRule>
    <cfRule type="cellIs" dxfId="10980" priority="4532" operator="between">
      <formula>0</formula>
      <formula>0.49</formula>
    </cfRule>
  </conditionalFormatting>
  <conditionalFormatting sqref="BW9:BW14">
    <cfRule type="cellIs" dxfId="10979" priority="4522" operator="lessThan">
      <formula>0.5</formula>
    </cfRule>
    <cfRule type="cellIs" dxfId="10978" priority="4521" operator="between">
      <formula>0</formula>
      <formula>0.49</formula>
    </cfRule>
    <cfRule type="cellIs" dxfId="10977" priority="4520" operator="between">
      <formula>0.5</formula>
      <formula>0.59</formula>
    </cfRule>
    <cfRule type="cellIs" dxfId="10976" priority="4519" operator="between">
      <formula>0.6</formula>
      <formula>0.69</formula>
    </cfRule>
    <cfRule type="cellIs" dxfId="10975" priority="4525" operator="lessThan">
      <formula>"&lt;50%"</formula>
    </cfRule>
    <cfRule type="cellIs" dxfId="10974" priority="4523" operator="between">
      <formula>0</formula>
      <formula>0.5</formula>
    </cfRule>
  </conditionalFormatting>
  <conditionalFormatting sqref="BW17:BW19">
    <cfRule type="cellIs" dxfId="10973" priority="4507" operator="between">
      <formula>0</formula>
      <formula>0.49</formula>
    </cfRule>
    <cfRule type="cellIs" dxfId="10972" priority="4506" operator="between">
      <formula>0.5</formula>
      <formula>0.59</formula>
    </cfRule>
    <cfRule type="cellIs" dxfId="10971" priority="4505" operator="between">
      <formula>0.6</formula>
      <formula>0.69</formula>
    </cfRule>
    <cfRule type="cellIs" dxfId="10970" priority="4511" operator="lessThan">
      <formula>"&lt;50%"</formula>
    </cfRule>
    <cfRule type="cellIs" dxfId="10969" priority="4509" operator="between">
      <formula>0</formula>
      <formula>0.5</formula>
    </cfRule>
    <cfRule type="cellIs" dxfId="10968" priority="4508" operator="lessThan">
      <formula>0.5</formula>
    </cfRule>
  </conditionalFormatting>
  <conditionalFormatting sqref="BZ9">
    <cfRule type="expression" dxfId="10967" priority="4470">
      <formula>#REF!&lt;50%</formula>
    </cfRule>
    <cfRule type="cellIs" dxfId="10966" priority="4468" operator="between">
      <formula>0</formula>
      <formula>0.49</formula>
    </cfRule>
    <cfRule type="cellIs" dxfId="10965" priority="4469" operator="lessThan">
      <formula>#REF!</formula>
    </cfRule>
  </conditionalFormatting>
  <conditionalFormatting sqref="CC9">
    <cfRule type="cellIs" dxfId="10964" priority="4465" operator="between">
      <formula>0</formula>
      <formula>0.49</formula>
    </cfRule>
    <cfRule type="cellIs" dxfId="10963" priority="4466" operator="lessThan">
      <formula>#REF!</formula>
    </cfRule>
    <cfRule type="expression" dxfId="10962" priority="4467">
      <formula>#REF!&lt;50%</formula>
    </cfRule>
  </conditionalFormatting>
  <conditionalFormatting sqref="CC9:CC15 BZ9:BZ20">
    <cfRule type="cellIs" dxfId="10961" priority="4480" operator="lessThan">
      <formula>"&lt;50%"</formula>
    </cfRule>
    <cfRule type="cellIs" dxfId="10960" priority="4478" operator="between">
      <formula>0</formula>
      <formula>0.5</formula>
    </cfRule>
    <cfRule type="cellIs" dxfId="10959" priority="4477" operator="lessThan">
      <formula>0.5</formula>
    </cfRule>
    <cfRule type="cellIs" dxfId="10958" priority="4476" operator="between">
      <formula>0</formula>
      <formula>0.49</formula>
    </cfRule>
    <cfRule type="cellIs" dxfId="10957" priority="4475" operator="between">
      <formula>0.5</formula>
      <formula>0.59</formula>
    </cfRule>
    <cfRule type="cellIs" dxfId="10956" priority="4474" operator="between">
      <formula>0.6</formula>
      <formula>0.69</formula>
    </cfRule>
  </conditionalFormatting>
  <conditionalFormatting sqref="CC22">
    <cfRule type="cellIs" dxfId="10955" priority="4549" operator="between">
      <formula>0.6</formula>
      <formula>0.69</formula>
    </cfRule>
    <cfRule type="cellIs" dxfId="10954" priority="4555" operator="lessThan">
      <formula>"&lt;50%"</formula>
    </cfRule>
    <cfRule type="cellIs" dxfId="10953" priority="4553" operator="between">
      <formula>0</formula>
      <formula>0.5</formula>
    </cfRule>
    <cfRule type="cellIs" dxfId="10952" priority="4552" operator="lessThan">
      <formula>0.5</formula>
    </cfRule>
    <cfRule type="cellIs" dxfId="10951" priority="4551" operator="between">
      <formula>0</formula>
      <formula>0.49</formula>
    </cfRule>
    <cfRule type="cellIs" dxfId="10950" priority="4550" operator="between">
      <formula>0.5</formula>
      <formula>0.59</formula>
    </cfRule>
  </conditionalFormatting>
  <conditionalFormatting sqref="CF9">
    <cfRule type="expression" dxfId="10949" priority="4473">
      <formula>#REF!&lt;50%</formula>
    </cfRule>
    <cfRule type="cellIs" dxfId="10948" priority="4472" operator="lessThan">
      <formula>#REF!</formula>
    </cfRule>
    <cfRule type="cellIs" dxfId="10947" priority="4471" operator="between">
      <formula>0</formula>
      <formula>0.49</formula>
    </cfRule>
  </conditionalFormatting>
  <conditionalFormatting sqref="CF9:CF19">
    <cfRule type="cellIs" dxfId="10946" priority="4446" operator="between">
      <formula>0</formula>
      <formula>0.49</formula>
    </cfRule>
    <cfRule type="cellIs" dxfId="10945" priority="4445" operator="between">
      <formula>0.5</formula>
      <formula>0.59</formula>
    </cfRule>
    <cfRule type="cellIs" dxfId="10944" priority="4444" operator="between">
      <formula>0.6</formula>
      <formula>0.69</formula>
    </cfRule>
    <cfRule type="cellIs" dxfId="10943" priority="4448" operator="between">
      <formula>0</formula>
      <formula>0.5</formula>
    </cfRule>
    <cfRule type="cellIs" dxfId="10942" priority="4450" operator="lessThan">
      <formula>"&lt;50%"</formula>
    </cfRule>
    <cfRule type="cellIs" dxfId="10941" priority="4447" operator="lessThan">
      <formula>0.5</formula>
    </cfRule>
  </conditionalFormatting>
  <conditionalFormatting sqref="CI9">
    <cfRule type="cellIs" dxfId="10940" priority="4376" operator="between">
      <formula>0</formula>
      <formula>0.49</formula>
    </cfRule>
    <cfRule type="expression" dxfId="10939" priority="4378">
      <formula>#REF!&lt;50%</formula>
    </cfRule>
    <cfRule type="cellIs" dxfId="10938" priority="4377" operator="lessThan">
      <formula>#REF!</formula>
    </cfRule>
  </conditionalFormatting>
  <conditionalFormatting sqref="CL9">
    <cfRule type="cellIs" dxfId="10937" priority="4374" operator="lessThan">
      <formula>#REF!</formula>
    </cfRule>
    <cfRule type="cellIs" dxfId="10936" priority="4373" operator="between">
      <formula>0</formula>
      <formula>0.49</formula>
    </cfRule>
    <cfRule type="expression" dxfId="10935" priority="4375">
      <formula>#REF!&lt;50%</formula>
    </cfRule>
  </conditionalFormatting>
  <conditionalFormatting sqref="CL9:CL15 CI9:CI20">
    <cfRule type="cellIs" dxfId="10934" priority="4383" operator="between">
      <formula>0.5</formula>
      <formula>0.59</formula>
    </cfRule>
    <cfRule type="cellIs" dxfId="10933" priority="4386" operator="between">
      <formula>0</formula>
      <formula>0.5</formula>
    </cfRule>
    <cfRule type="cellIs" dxfId="10932" priority="4388" operator="lessThan">
      <formula>"&lt;50%"</formula>
    </cfRule>
    <cfRule type="cellIs" dxfId="10931" priority="4385" operator="lessThan">
      <formula>0.5</formula>
    </cfRule>
    <cfRule type="cellIs" dxfId="10930" priority="4384" operator="between">
      <formula>0</formula>
      <formula>0.49</formula>
    </cfRule>
    <cfRule type="cellIs" dxfId="10929" priority="4382" operator="between">
      <formula>0.6</formula>
      <formula>0.69</formula>
    </cfRule>
  </conditionalFormatting>
  <conditionalFormatting sqref="CL22">
    <cfRule type="cellIs" dxfId="10928" priority="4490" operator="between">
      <formula>0</formula>
      <formula>0.49</formula>
    </cfRule>
    <cfRule type="cellIs" dxfId="10927" priority="4491" operator="lessThan">
      <formula>0.5</formula>
    </cfRule>
    <cfRule type="cellIs" dxfId="10926" priority="4494" operator="lessThan">
      <formula>"&lt;50%"</formula>
    </cfRule>
    <cfRule type="cellIs" dxfId="10925" priority="4488" operator="between">
      <formula>0.6</formula>
      <formula>0.69</formula>
    </cfRule>
    <cfRule type="cellIs" dxfId="10924" priority="4492" operator="between">
      <formula>0</formula>
      <formula>0.5</formula>
    </cfRule>
    <cfRule type="cellIs" dxfId="10923" priority="4489" operator="between">
      <formula>0.5</formula>
      <formula>0.59</formula>
    </cfRule>
  </conditionalFormatting>
  <conditionalFormatting sqref="CO9">
    <cfRule type="expression" dxfId="10922" priority="4381">
      <formula>#REF!&lt;50%</formula>
    </cfRule>
    <cfRule type="cellIs" dxfId="10921" priority="4380" operator="lessThan">
      <formula>#REF!</formula>
    </cfRule>
    <cfRule type="cellIs" dxfId="10920" priority="4379" operator="between">
      <formula>0</formula>
      <formula>0.49</formula>
    </cfRule>
  </conditionalFormatting>
  <conditionalFormatting sqref="CO9:CO19">
    <cfRule type="cellIs" dxfId="10919" priority="4362" operator="lessThan">
      <formula>0.5</formula>
    </cfRule>
    <cfRule type="cellIs" dxfId="10918" priority="4363" operator="between">
      <formula>0</formula>
      <formula>0.5</formula>
    </cfRule>
    <cfRule type="cellIs" dxfId="10917" priority="4365" operator="lessThan">
      <formula>"&lt;50%"</formula>
    </cfRule>
    <cfRule type="cellIs" dxfId="10916" priority="4360" operator="between">
      <formula>0.5</formula>
      <formula>0.59</formula>
    </cfRule>
    <cfRule type="cellIs" dxfId="10915" priority="4359" operator="between">
      <formula>0.6</formula>
      <formula>0.69</formula>
    </cfRule>
    <cfRule type="cellIs" dxfId="10914" priority="4361" operator="between">
      <formula>0</formula>
      <formula>0.49</formula>
    </cfRule>
  </conditionalFormatting>
  <conditionalFormatting sqref="CR9">
    <cfRule type="expression" dxfId="10913" priority="4324">
      <formula>#REF!&lt;50%</formula>
    </cfRule>
    <cfRule type="cellIs" dxfId="10912" priority="4323" operator="lessThan">
      <formula>#REF!</formula>
    </cfRule>
    <cfRule type="cellIs" dxfId="10911" priority="4322" operator="between">
      <formula>0</formula>
      <formula>0.49</formula>
    </cfRule>
  </conditionalFormatting>
  <conditionalFormatting sqref="CU9">
    <cfRule type="cellIs" dxfId="10910" priority="4320" operator="lessThan">
      <formula>#REF!</formula>
    </cfRule>
    <cfRule type="expression" dxfId="10909" priority="4321">
      <formula>#REF!&lt;50%</formula>
    </cfRule>
    <cfRule type="cellIs" dxfId="10908" priority="4319" operator="between">
      <formula>0</formula>
      <formula>0.49</formula>
    </cfRule>
  </conditionalFormatting>
  <conditionalFormatting sqref="CU9:CU15 CR9:CR20">
    <cfRule type="cellIs" dxfId="10907" priority="4334" operator="lessThan">
      <formula>"&lt;50%"</formula>
    </cfRule>
    <cfRule type="cellIs" dxfId="10906" priority="4332" operator="between">
      <formula>0</formula>
      <formula>0.5</formula>
    </cfRule>
    <cfRule type="cellIs" dxfId="10905" priority="4331" operator="lessThan">
      <formula>0.5</formula>
    </cfRule>
    <cfRule type="cellIs" dxfId="10904" priority="4330" operator="between">
      <formula>0</formula>
      <formula>0.49</formula>
    </cfRule>
    <cfRule type="cellIs" dxfId="10903" priority="4329" operator="between">
      <formula>0.5</formula>
      <formula>0.59</formula>
    </cfRule>
    <cfRule type="cellIs" dxfId="10902" priority="4328" operator="between">
      <formula>0.6</formula>
      <formula>0.69</formula>
    </cfRule>
  </conditionalFormatting>
  <conditionalFormatting sqref="CU22">
    <cfRule type="cellIs" dxfId="10901" priority="4409" operator="lessThan">
      <formula>0.5</formula>
    </cfRule>
    <cfRule type="cellIs" dxfId="10900" priority="4408" operator="between">
      <formula>0</formula>
      <formula>0.49</formula>
    </cfRule>
    <cfRule type="cellIs" dxfId="10899" priority="4406" operator="between">
      <formula>0.6</formula>
      <formula>0.69</formula>
    </cfRule>
    <cfRule type="cellIs" dxfId="10898" priority="4407" operator="between">
      <formula>0.5</formula>
      <formula>0.59</formula>
    </cfRule>
    <cfRule type="cellIs" dxfId="10897" priority="4410" operator="between">
      <formula>0</formula>
      <formula>0.5</formula>
    </cfRule>
    <cfRule type="cellIs" dxfId="10896" priority="4412" operator="lessThan">
      <formula>"&lt;50%"</formula>
    </cfRule>
  </conditionalFormatting>
  <conditionalFormatting sqref="CX9">
    <cfRule type="expression" dxfId="10895" priority="4327">
      <formula>#REF!&lt;50%</formula>
    </cfRule>
    <cfRule type="cellIs" dxfId="10894" priority="4326" operator="lessThan">
      <formula>#REF!</formula>
    </cfRule>
    <cfRule type="cellIs" dxfId="10893" priority="4325" operator="between">
      <formula>0</formula>
      <formula>0.49</formula>
    </cfRule>
  </conditionalFormatting>
  <conditionalFormatting sqref="CX9:CX19">
    <cfRule type="cellIs" dxfId="10892" priority="4305" operator="between">
      <formula>0.6</formula>
      <formula>0.69</formula>
    </cfRule>
    <cfRule type="cellIs" dxfId="10891" priority="4311" operator="lessThan">
      <formula>"&lt;50%"</formula>
    </cfRule>
    <cfRule type="cellIs" dxfId="10890" priority="4309" operator="between">
      <formula>0</formula>
      <formula>0.5</formula>
    </cfRule>
    <cfRule type="cellIs" dxfId="10889" priority="4308" operator="lessThan">
      <formula>0.5</formula>
    </cfRule>
    <cfRule type="cellIs" dxfId="10888" priority="4306" operator="between">
      <formula>0.5</formula>
      <formula>0.59</formula>
    </cfRule>
    <cfRule type="cellIs" dxfId="10887" priority="4307" operator="between">
      <formula>0</formula>
      <formula>0.49</formula>
    </cfRule>
  </conditionalFormatting>
  <conditionalFormatting sqref="DA9">
    <cfRule type="cellIs" dxfId="10886" priority="4268" operator="between">
      <formula>0</formula>
      <formula>0.49</formula>
    </cfRule>
    <cfRule type="expression" dxfId="10885" priority="4270">
      <formula>#REF!&lt;50%</formula>
    </cfRule>
    <cfRule type="cellIs" dxfId="10884" priority="4269" operator="lessThan">
      <formula>#REF!</formula>
    </cfRule>
  </conditionalFormatting>
  <conditionalFormatting sqref="DD9">
    <cfRule type="expression" dxfId="10883" priority="4267">
      <formula>#REF!&lt;50%</formula>
    </cfRule>
    <cfRule type="cellIs" dxfId="10882" priority="4266" operator="lessThan">
      <formula>#REF!</formula>
    </cfRule>
    <cfRule type="cellIs" dxfId="10881" priority="4265" operator="between">
      <formula>0</formula>
      <formula>0.49</formula>
    </cfRule>
  </conditionalFormatting>
  <conditionalFormatting sqref="DD9:DD15 DA9:DA20">
    <cfRule type="cellIs" dxfId="10880" priority="4280" operator="lessThan">
      <formula>"&lt;50%"</formula>
    </cfRule>
    <cfRule type="cellIs" dxfId="10879" priority="4275" operator="between">
      <formula>0.5</formula>
      <formula>0.59</formula>
    </cfRule>
    <cfRule type="cellIs" dxfId="10878" priority="4274" operator="between">
      <formula>0.6</formula>
      <formula>0.69</formula>
    </cfRule>
    <cfRule type="cellIs" dxfId="10877" priority="4278" operator="between">
      <formula>0</formula>
      <formula>0.5</formula>
    </cfRule>
    <cfRule type="cellIs" dxfId="10876" priority="4277" operator="lessThan">
      <formula>0.5</formula>
    </cfRule>
    <cfRule type="cellIs" dxfId="10875" priority="4276" operator="between">
      <formula>0</formula>
      <formula>0.49</formula>
    </cfRule>
  </conditionalFormatting>
  <conditionalFormatting sqref="DD22">
    <cfRule type="cellIs" dxfId="10874" priority="4354" operator="between">
      <formula>0</formula>
      <formula>0.49</formula>
    </cfRule>
    <cfRule type="cellIs" dxfId="10873" priority="4358" operator="lessThan">
      <formula>"&lt;50%"</formula>
    </cfRule>
    <cfRule type="cellIs" dxfId="10872" priority="4356" operator="between">
      <formula>0</formula>
      <formula>0.5</formula>
    </cfRule>
    <cfRule type="cellIs" dxfId="10871" priority="4355" operator="lessThan">
      <formula>0.5</formula>
    </cfRule>
    <cfRule type="cellIs" dxfId="10870" priority="4353" operator="between">
      <formula>0.5</formula>
      <formula>0.59</formula>
    </cfRule>
    <cfRule type="cellIs" dxfId="10869" priority="4352" operator="between">
      <formula>0.6</formula>
      <formula>0.69</formula>
    </cfRule>
  </conditionalFormatting>
  <conditionalFormatting sqref="DG9">
    <cfRule type="cellIs" dxfId="10868" priority="4271" operator="between">
      <formula>0</formula>
      <formula>0.49</formula>
    </cfRule>
    <cfRule type="expression" dxfId="10867" priority="4273">
      <formula>#REF!&lt;50%</formula>
    </cfRule>
    <cfRule type="cellIs" dxfId="10866" priority="4272" operator="lessThan">
      <formula>#REF!</formula>
    </cfRule>
  </conditionalFormatting>
  <conditionalFormatting sqref="DG9:DG19">
    <cfRule type="cellIs" dxfId="10865" priority="4257" operator="lessThan">
      <formula>"&lt;50%"</formula>
    </cfRule>
    <cfRule type="cellIs" dxfId="10864" priority="4255" operator="between">
      <formula>0</formula>
      <formula>0.5</formula>
    </cfRule>
    <cfRule type="cellIs" dxfId="10863" priority="4254" operator="lessThan">
      <formula>0.5</formula>
    </cfRule>
    <cfRule type="cellIs" dxfId="10862" priority="4253" operator="between">
      <formula>0</formula>
      <formula>0.49</formula>
    </cfRule>
    <cfRule type="cellIs" dxfId="10861" priority="4252" operator="between">
      <formula>0.5</formula>
      <formula>0.59</formula>
    </cfRule>
    <cfRule type="cellIs" dxfId="10860" priority="4251" operator="between">
      <formula>0.6</formula>
      <formula>0.69</formula>
    </cfRule>
  </conditionalFormatting>
  <conditionalFormatting sqref="DJ9">
    <cfRule type="expression" dxfId="10859" priority="4216">
      <formula>#REF!&lt;50%</formula>
    </cfRule>
    <cfRule type="cellIs" dxfId="10858" priority="4215" operator="lessThan">
      <formula>#REF!</formula>
    </cfRule>
    <cfRule type="cellIs" dxfId="10857" priority="4214" operator="between">
      <formula>0</formula>
      <formula>0.49</formula>
    </cfRule>
  </conditionalFormatting>
  <conditionalFormatting sqref="DM9">
    <cfRule type="cellIs" dxfId="10856" priority="4211" operator="between">
      <formula>0</formula>
      <formula>0.49</formula>
    </cfRule>
    <cfRule type="expression" dxfId="10855" priority="4213">
      <formula>#REF!&lt;50%</formula>
    </cfRule>
    <cfRule type="cellIs" dxfId="10854" priority="4212" operator="lessThan">
      <formula>#REF!</formula>
    </cfRule>
  </conditionalFormatting>
  <conditionalFormatting sqref="DM9:DM15 DJ9:DJ20">
    <cfRule type="cellIs" dxfId="10853" priority="4226" operator="lessThan">
      <formula>"&lt;50%"</formula>
    </cfRule>
    <cfRule type="cellIs" dxfId="10852" priority="4224" operator="between">
      <formula>0</formula>
      <formula>0.5</formula>
    </cfRule>
    <cfRule type="cellIs" dxfId="10851" priority="4223" operator="lessThan">
      <formula>0.5</formula>
    </cfRule>
    <cfRule type="cellIs" dxfId="10850" priority="4222" operator="between">
      <formula>0</formula>
      <formula>0.49</formula>
    </cfRule>
    <cfRule type="cellIs" dxfId="10849" priority="4221" operator="between">
      <formula>0.5</formula>
      <formula>0.59</formula>
    </cfRule>
    <cfRule type="cellIs" dxfId="10848" priority="4220" operator="between">
      <formula>0.6</formula>
      <formula>0.69</formula>
    </cfRule>
  </conditionalFormatting>
  <conditionalFormatting sqref="DM22">
    <cfRule type="cellIs" dxfId="10847" priority="4304" operator="lessThan">
      <formula>"&lt;50%"</formula>
    </cfRule>
    <cfRule type="cellIs" dxfId="10846" priority="4302" operator="between">
      <formula>0</formula>
      <formula>0.5</formula>
    </cfRule>
    <cfRule type="cellIs" dxfId="10845" priority="4301" operator="lessThan">
      <formula>0.5</formula>
    </cfRule>
    <cfRule type="cellIs" dxfId="10844" priority="4300" operator="between">
      <formula>0</formula>
      <formula>0.49</formula>
    </cfRule>
    <cfRule type="cellIs" dxfId="10843" priority="4299" operator="between">
      <formula>0.5</formula>
      <formula>0.59</formula>
    </cfRule>
    <cfRule type="cellIs" dxfId="10842" priority="4298" operator="between">
      <formula>0.6</formula>
      <formula>0.69</formula>
    </cfRule>
  </conditionalFormatting>
  <conditionalFormatting sqref="DP9">
    <cfRule type="cellIs" dxfId="10841" priority="4218" operator="lessThan">
      <formula>#REF!</formula>
    </cfRule>
    <cfRule type="expression" dxfId="10840" priority="4219">
      <formula>#REF!&lt;50%</formula>
    </cfRule>
    <cfRule type="cellIs" dxfId="10839" priority="4217" operator="between">
      <formula>0</formula>
      <formula>0.49</formula>
    </cfRule>
  </conditionalFormatting>
  <conditionalFormatting sqref="DP9:DP19">
    <cfRule type="cellIs" dxfId="10838" priority="4203" operator="lessThan">
      <formula>"&lt;50%"</formula>
    </cfRule>
    <cfRule type="cellIs" dxfId="10837" priority="4197" operator="between">
      <formula>0.6</formula>
      <formula>0.69</formula>
    </cfRule>
    <cfRule type="cellIs" dxfId="10836" priority="4198" operator="between">
      <formula>0.5</formula>
      <formula>0.59</formula>
    </cfRule>
    <cfRule type="cellIs" dxfId="10835" priority="4201" operator="between">
      <formula>0</formula>
      <formula>0.5</formula>
    </cfRule>
    <cfRule type="cellIs" dxfId="10834" priority="4199" operator="between">
      <formula>0</formula>
      <formula>0.49</formula>
    </cfRule>
    <cfRule type="cellIs" dxfId="10833" priority="4200" operator="lessThan">
      <formula>0.5</formula>
    </cfRule>
  </conditionalFormatting>
  <conditionalFormatting sqref="DV9">
    <cfRule type="expression" dxfId="10832" priority="4236">
      <formula>#REF!&lt;50%</formula>
    </cfRule>
    <cfRule type="cellIs" dxfId="10831" priority="4235" operator="lessThan">
      <formula>#REF!</formula>
    </cfRule>
    <cfRule type="cellIs" dxfId="10830" priority="4234" operator="between">
      <formula>0</formula>
      <formula>0.49</formula>
    </cfRule>
  </conditionalFormatting>
  <conditionalFormatting sqref="DV9:DV18">
    <cfRule type="cellIs" dxfId="10829" priority="4233" operator="lessThan">
      <formula>"&lt;50%"</formula>
    </cfRule>
    <cfRule type="cellIs" dxfId="10828" priority="4231" operator="between">
      <formula>0</formula>
      <formula>0.5</formula>
    </cfRule>
    <cfRule type="cellIs" dxfId="10827" priority="4230" operator="lessThan">
      <formula>0.5</formula>
    </cfRule>
    <cfRule type="cellIs" dxfId="10826" priority="4229" operator="between">
      <formula>0</formula>
      <formula>0.49</formula>
    </cfRule>
    <cfRule type="cellIs" dxfId="10825" priority="4228" operator="between">
      <formula>0.5</formula>
      <formula>0.59</formula>
    </cfRule>
    <cfRule type="cellIs" dxfId="10824" priority="4227" operator="between">
      <formula>0.6</formula>
      <formula>0.69</formula>
    </cfRule>
  </conditionalFormatting>
  <conditionalFormatting sqref="DV22">
    <cfRule type="cellIs" dxfId="10823" priority="4245" operator="between">
      <formula>0.5</formula>
      <formula>0.59</formula>
    </cfRule>
    <cfRule type="cellIs" dxfId="10822" priority="4244" operator="between">
      <formula>0.6</formula>
      <formula>0.69</formula>
    </cfRule>
    <cfRule type="cellIs" dxfId="10821" priority="4246" operator="between">
      <formula>0</formula>
      <formula>0.49</formula>
    </cfRule>
    <cfRule type="cellIs" dxfId="10820" priority="4250" operator="lessThan">
      <formula>"&lt;50%"</formula>
    </cfRule>
    <cfRule type="cellIs" dxfId="10819" priority="4248" operator="between">
      <formula>0</formula>
      <formula>0.5</formula>
    </cfRule>
    <cfRule type="cellIs" dxfId="10818" priority="4247" operator="lessThan">
      <formula>0.5</formula>
    </cfRule>
  </conditionalFormatting>
  <conditionalFormatting sqref="DY9">
    <cfRule type="cellIs" dxfId="10817" priority="4163" operator="between">
      <formula>0</formula>
      <formula>0.49</formula>
    </cfRule>
    <cfRule type="cellIs" dxfId="10816" priority="4164" operator="lessThan">
      <formula>#REF!</formula>
    </cfRule>
    <cfRule type="expression" dxfId="10815" priority="4165">
      <formula>#REF!&lt;50%</formula>
    </cfRule>
  </conditionalFormatting>
  <conditionalFormatting sqref="DY9:DY18">
    <cfRule type="cellIs" dxfId="10814" priority="4162" operator="lessThan">
      <formula>"&lt;50%"</formula>
    </cfRule>
    <cfRule type="cellIs" dxfId="10813" priority="4160" operator="between">
      <formula>0</formula>
      <formula>0.5</formula>
    </cfRule>
    <cfRule type="cellIs" dxfId="10812" priority="4159" operator="lessThan">
      <formula>0.5</formula>
    </cfRule>
    <cfRule type="cellIs" dxfId="10811" priority="4158" operator="between">
      <formula>0</formula>
      <formula>0.49</formula>
    </cfRule>
    <cfRule type="cellIs" dxfId="10810" priority="4157" operator="between">
      <formula>0.5</formula>
      <formula>0.59</formula>
    </cfRule>
    <cfRule type="cellIs" dxfId="10809" priority="4156" operator="between">
      <formula>0.6</formula>
      <formula>0.69</formula>
    </cfRule>
  </conditionalFormatting>
  <conditionalFormatting sqref="EE9">
    <cfRule type="cellIs" dxfId="10808" priority="4122" operator="between">
      <formula>0</formula>
      <formula>0.49</formula>
    </cfRule>
    <cfRule type="expression" dxfId="10807" priority="4124">
      <formula>#REF!&lt;50%</formula>
    </cfRule>
    <cfRule type="cellIs" dxfId="10806" priority="4123" operator="lessThan">
      <formula>#REF!</formula>
    </cfRule>
  </conditionalFormatting>
  <conditionalFormatting sqref="EE9:EE18">
    <cfRule type="cellIs" dxfId="10805" priority="4117" operator="between">
      <formula>0</formula>
      <formula>0.49</formula>
    </cfRule>
    <cfRule type="cellIs" dxfId="10804" priority="4118" operator="lessThan">
      <formula>0.5</formula>
    </cfRule>
    <cfRule type="cellIs" dxfId="10803" priority="4119" operator="between">
      <formula>0</formula>
      <formula>0.5</formula>
    </cfRule>
    <cfRule type="cellIs" dxfId="10802" priority="4121" operator="lessThan">
      <formula>"&lt;50%"</formula>
    </cfRule>
    <cfRule type="cellIs" dxfId="10801" priority="4115" operator="between">
      <formula>0.6</formula>
      <formula>0.69</formula>
    </cfRule>
    <cfRule type="cellIs" dxfId="10800" priority="4116" operator="between">
      <formula>0.5</formula>
      <formula>0.59</formula>
    </cfRule>
  </conditionalFormatting>
  <conditionalFormatting sqref="EE22">
    <cfRule type="cellIs" dxfId="10799" priority="4192" operator="between">
      <formula>0</formula>
      <formula>0.49</formula>
    </cfRule>
    <cfRule type="cellIs" dxfId="10798" priority="4191" operator="between">
      <formula>0.5</formula>
      <formula>0.59</formula>
    </cfRule>
    <cfRule type="cellIs" dxfId="10797" priority="4190" operator="between">
      <formula>0.6</formula>
      <formula>0.69</formula>
    </cfRule>
    <cfRule type="cellIs" dxfId="10796" priority="4196" operator="lessThan">
      <formula>"&lt;50%"</formula>
    </cfRule>
    <cfRule type="cellIs" dxfId="10795" priority="4193" operator="lessThan">
      <formula>0.5</formula>
    </cfRule>
    <cfRule type="cellIs" dxfId="10794" priority="4194" operator="between">
      <formula>0</formula>
      <formula>0.5</formula>
    </cfRule>
  </conditionalFormatting>
  <conditionalFormatting sqref="EH9">
    <cfRule type="cellIs" dxfId="10793" priority="4105" operator="between">
      <formula>0</formula>
      <formula>0.49</formula>
    </cfRule>
    <cfRule type="cellIs" dxfId="10792" priority="4106" operator="lessThan">
      <formula>#REF!</formula>
    </cfRule>
    <cfRule type="expression" dxfId="10791" priority="4107">
      <formula>#REF!&lt;50%</formula>
    </cfRule>
  </conditionalFormatting>
  <conditionalFormatting sqref="EH9:EH18">
    <cfRule type="cellIs" dxfId="10790" priority="4104" operator="lessThan">
      <formula>"&lt;50%"</formula>
    </cfRule>
    <cfRule type="cellIs" dxfId="10789" priority="4101" operator="lessThan">
      <formula>0.5</formula>
    </cfRule>
    <cfRule type="cellIs" dxfId="10788" priority="4100" operator="between">
      <formula>0</formula>
      <formula>0.49</formula>
    </cfRule>
    <cfRule type="cellIs" dxfId="10787" priority="4099" operator="between">
      <formula>0.5</formula>
      <formula>0.59</formula>
    </cfRule>
    <cfRule type="cellIs" dxfId="10786" priority="4098" operator="between">
      <formula>0.6</formula>
      <formula>0.69</formula>
    </cfRule>
    <cfRule type="cellIs" dxfId="10785" priority="4102" operator="between">
      <formula>0</formula>
      <formula>0.5</formula>
    </cfRule>
  </conditionalFormatting>
  <conditionalFormatting sqref="EN9">
    <cfRule type="expression" dxfId="10784" priority="4066">
      <formula>#REF!&lt;50%</formula>
    </cfRule>
    <cfRule type="cellIs" dxfId="10783" priority="4065" operator="lessThan">
      <formula>#REF!</formula>
    </cfRule>
    <cfRule type="cellIs" dxfId="10782" priority="4064" operator="between">
      <formula>0</formula>
      <formula>0.49</formula>
    </cfRule>
  </conditionalFormatting>
  <conditionalFormatting sqref="EN9:EN18">
    <cfRule type="cellIs" dxfId="10781" priority="4059" operator="between">
      <formula>0</formula>
      <formula>0.49</formula>
    </cfRule>
    <cfRule type="cellIs" dxfId="10780" priority="4057" operator="between">
      <formula>0.6</formula>
      <formula>0.69</formula>
    </cfRule>
    <cfRule type="cellIs" dxfId="10779" priority="4058" operator="between">
      <formula>0.5</formula>
      <formula>0.59</formula>
    </cfRule>
    <cfRule type="cellIs" dxfId="10778" priority="4063" operator="lessThan">
      <formula>"&lt;50%"</formula>
    </cfRule>
    <cfRule type="cellIs" dxfId="10777" priority="4061" operator="between">
      <formula>0</formula>
      <formula>0.5</formula>
    </cfRule>
    <cfRule type="cellIs" dxfId="10776" priority="4060" operator="lessThan">
      <formula>0.5</formula>
    </cfRule>
  </conditionalFormatting>
  <conditionalFormatting sqref="EN22">
    <cfRule type="cellIs" dxfId="10775" priority="4150" operator="between">
      <formula>0.5</formula>
      <formula>0.59</formula>
    </cfRule>
    <cfRule type="cellIs" dxfId="10774" priority="4149" operator="between">
      <formula>0.6</formula>
      <formula>0.69</formula>
    </cfRule>
    <cfRule type="cellIs" dxfId="10773" priority="4151" operator="between">
      <formula>0</formula>
      <formula>0.49</formula>
    </cfRule>
    <cfRule type="cellIs" dxfId="10772" priority="4155" operator="lessThan">
      <formula>"&lt;50%"</formula>
    </cfRule>
    <cfRule type="cellIs" dxfId="10771" priority="4153" operator="between">
      <formula>0</formula>
      <formula>0.5</formula>
    </cfRule>
    <cfRule type="cellIs" dxfId="10770" priority="4152" operator="lessThan">
      <formula>0.5</formula>
    </cfRule>
  </conditionalFormatting>
  <conditionalFormatting sqref="EQ9">
    <cfRule type="expression" dxfId="10769" priority="4049">
      <formula>#REF!&lt;50%</formula>
    </cfRule>
    <cfRule type="cellIs" dxfId="10768" priority="4048" operator="lessThan">
      <formula>#REF!</formula>
    </cfRule>
    <cfRule type="cellIs" dxfId="10767" priority="4047" operator="between">
      <formula>0</formula>
      <formula>0.49</formula>
    </cfRule>
  </conditionalFormatting>
  <conditionalFormatting sqref="EQ9:EQ18">
    <cfRule type="cellIs" dxfId="10766" priority="4041" operator="between">
      <formula>0.5</formula>
      <formula>0.59</formula>
    </cfRule>
    <cfRule type="cellIs" dxfId="10765" priority="4044" operator="between">
      <formula>0</formula>
      <formula>0.5</formula>
    </cfRule>
    <cfRule type="cellIs" dxfId="10764" priority="4043" operator="lessThan">
      <formula>0.5</formula>
    </cfRule>
    <cfRule type="cellIs" dxfId="10763" priority="4042" operator="between">
      <formula>0</formula>
      <formula>0.49</formula>
    </cfRule>
    <cfRule type="cellIs" dxfId="10762" priority="4046" operator="lessThan">
      <formula>"&lt;50%"</formula>
    </cfRule>
    <cfRule type="cellIs" dxfId="10761" priority="4040" operator="between">
      <formula>0.6</formula>
      <formula>0.69</formula>
    </cfRule>
  </conditionalFormatting>
  <conditionalFormatting sqref="EW9">
    <cfRule type="cellIs" dxfId="10760" priority="4007" operator="lessThan">
      <formula>#REF!</formula>
    </cfRule>
    <cfRule type="cellIs" dxfId="10759" priority="4006" operator="between">
      <formula>0</formula>
      <formula>0.49</formula>
    </cfRule>
    <cfRule type="expression" dxfId="10758" priority="4008">
      <formula>#REF!&lt;50%</formula>
    </cfRule>
  </conditionalFormatting>
  <conditionalFormatting sqref="EW9:EW18">
    <cfRule type="cellIs" dxfId="10757" priority="3999" operator="between">
      <formula>0.6</formula>
      <formula>0.69</formula>
    </cfRule>
    <cfRule type="cellIs" dxfId="10756" priority="4000" operator="between">
      <formula>0.5</formula>
      <formula>0.59</formula>
    </cfRule>
    <cfRule type="cellIs" dxfId="10755" priority="4001" operator="between">
      <formula>0</formula>
      <formula>0.49</formula>
    </cfRule>
    <cfRule type="cellIs" dxfId="10754" priority="4005" operator="lessThan">
      <formula>"&lt;50%"</formula>
    </cfRule>
    <cfRule type="cellIs" dxfId="10753" priority="4003" operator="between">
      <formula>0</formula>
      <formula>0.5</formula>
    </cfRule>
    <cfRule type="cellIs" dxfId="10752" priority="4002" operator="lessThan">
      <formula>0.5</formula>
    </cfRule>
  </conditionalFormatting>
  <conditionalFormatting sqref="EW22">
    <cfRule type="cellIs" dxfId="10751" priority="4097" operator="lessThan">
      <formula>"&lt;50%"</formula>
    </cfRule>
    <cfRule type="cellIs" dxfId="10750" priority="4095" operator="between">
      <formula>0</formula>
      <formula>0.5</formula>
    </cfRule>
    <cfRule type="cellIs" dxfId="10749" priority="4094" operator="lessThan">
      <formula>0.5</formula>
    </cfRule>
    <cfRule type="cellIs" dxfId="10748" priority="4093" operator="between">
      <formula>0</formula>
      <formula>0.49</formula>
    </cfRule>
    <cfRule type="cellIs" dxfId="10747" priority="4092" operator="between">
      <formula>0.5</formula>
      <formula>0.59</formula>
    </cfRule>
    <cfRule type="cellIs" dxfId="10746" priority="4091" operator="between">
      <formula>0.6</formula>
      <formula>0.69</formula>
    </cfRule>
  </conditionalFormatting>
  <conditionalFormatting sqref="EZ9">
    <cfRule type="cellIs" dxfId="10745" priority="3989" operator="between">
      <formula>0</formula>
      <formula>0.49</formula>
    </cfRule>
    <cfRule type="expression" dxfId="10744" priority="3991">
      <formula>#REF!&lt;50%</formula>
    </cfRule>
    <cfRule type="cellIs" dxfId="10743" priority="3990" operator="lessThan">
      <formula>#REF!</formula>
    </cfRule>
  </conditionalFormatting>
  <conditionalFormatting sqref="EZ9:EZ19">
    <cfRule type="cellIs" dxfId="10742" priority="3985" operator="lessThan">
      <formula>0.5</formula>
    </cfRule>
    <cfRule type="cellIs" dxfId="10741" priority="3986" operator="between">
      <formula>0</formula>
      <formula>0.5</formula>
    </cfRule>
    <cfRule type="cellIs" dxfId="10740" priority="3988" operator="lessThan">
      <formula>"&lt;50%"</formula>
    </cfRule>
    <cfRule type="cellIs" dxfId="10739" priority="3984" operator="between">
      <formula>0</formula>
      <formula>0.49</formula>
    </cfRule>
    <cfRule type="cellIs" dxfId="10738" priority="3983" operator="between">
      <formula>0.5</formula>
      <formula>0.59</formula>
    </cfRule>
    <cfRule type="cellIs" dxfId="10737" priority="3982" operator="between">
      <formula>0.6</formula>
      <formula>0.69</formula>
    </cfRule>
  </conditionalFormatting>
  <conditionalFormatting sqref="FF9">
    <cfRule type="expression" dxfId="10736" priority="3950">
      <formula>#REF!&lt;50%</formula>
    </cfRule>
    <cfRule type="cellIs" dxfId="10735" priority="3949" operator="lessThan">
      <formula>#REF!</formula>
    </cfRule>
    <cfRule type="cellIs" dxfId="10734" priority="3948" operator="between">
      <formula>0</formula>
      <formula>0.49</formula>
    </cfRule>
  </conditionalFormatting>
  <conditionalFormatting sqref="FF9:FF18">
    <cfRule type="cellIs" dxfId="10733" priority="3947" operator="lessThan">
      <formula>"&lt;50%"</formula>
    </cfRule>
    <cfRule type="cellIs" dxfId="10732" priority="3945" operator="between">
      <formula>0</formula>
      <formula>0.5</formula>
    </cfRule>
    <cfRule type="cellIs" dxfId="10731" priority="3944" operator="lessThan">
      <formula>0.5</formula>
    </cfRule>
    <cfRule type="cellIs" dxfId="10730" priority="3943" operator="between">
      <formula>0</formula>
      <formula>0.49</formula>
    </cfRule>
    <cfRule type="cellIs" dxfId="10729" priority="3942" operator="between">
      <formula>0.5</formula>
      <formula>0.59</formula>
    </cfRule>
    <cfRule type="cellIs" dxfId="10728" priority="3941" operator="between">
      <formula>0.6</formula>
      <formula>0.69</formula>
    </cfRule>
  </conditionalFormatting>
  <conditionalFormatting sqref="FF22">
    <cfRule type="cellIs" dxfId="10727" priority="4039" operator="lessThan">
      <formula>"&lt;50%"</formula>
    </cfRule>
    <cfRule type="cellIs" dxfId="10726" priority="4037" operator="between">
      <formula>0</formula>
      <formula>0.5</formula>
    </cfRule>
    <cfRule type="cellIs" dxfId="10725" priority="4036" operator="lessThan">
      <formula>0.5</formula>
    </cfRule>
    <cfRule type="cellIs" dxfId="10724" priority="4035" operator="between">
      <formula>0</formula>
      <formula>0.49</formula>
    </cfRule>
    <cfRule type="cellIs" dxfId="10723" priority="4034" operator="between">
      <formula>0.5</formula>
      <formula>0.59</formula>
    </cfRule>
    <cfRule type="cellIs" dxfId="10722" priority="4033" operator="between">
      <formula>0.6</formula>
      <formula>0.69</formula>
    </cfRule>
  </conditionalFormatting>
  <conditionalFormatting sqref="FI9">
    <cfRule type="cellIs" dxfId="10721" priority="3932" operator="lessThan">
      <formula>#REF!</formula>
    </cfRule>
    <cfRule type="cellIs" dxfId="10720" priority="3931" operator="between">
      <formula>0</formula>
      <formula>0.49</formula>
    </cfRule>
    <cfRule type="expression" dxfId="10719" priority="3933">
      <formula>#REF!&lt;50%</formula>
    </cfRule>
  </conditionalFormatting>
  <conditionalFormatting sqref="FI9:FI19">
    <cfRule type="cellIs" dxfId="10718" priority="3930" operator="lessThan">
      <formula>"&lt;50%"</formula>
    </cfRule>
    <cfRule type="cellIs" dxfId="10717" priority="3928" operator="between">
      <formula>0</formula>
      <formula>0.5</formula>
    </cfRule>
    <cfRule type="cellIs" dxfId="10716" priority="3924" operator="between">
      <formula>0.6</formula>
      <formula>0.69</formula>
    </cfRule>
    <cfRule type="cellIs" dxfId="10715" priority="3925" operator="between">
      <formula>0.5</formula>
      <formula>0.59</formula>
    </cfRule>
    <cfRule type="cellIs" dxfId="10714" priority="3926" operator="between">
      <formula>0</formula>
      <formula>0.49</formula>
    </cfRule>
    <cfRule type="cellIs" dxfId="10713" priority="3927" operator="lessThan">
      <formula>0.5</formula>
    </cfRule>
  </conditionalFormatting>
  <conditionalFormatting sqref="FO9">
    <cfRule type="cellIs" dxfId="10712" priority="3890" operator="between">
      <formula>0</formula>
      <formula>0.49</formula>
    </cfRule>
    <cfRule type="cellIs" dxfId="10711" priority="3891" operator="lessThan">
      <formula>#REF!</formula>
    </cfRule>
    <cfRule type="expression" dxfId="10710" priority="3892">
      <formula>#REF!&lt;50%</formula>
    </cfRule>
  </conditionalFormatting>
  <conditionalFormatting sqref="FO9:FO18">
    <cfRule type="cellIs" dxfId="10709" priority="3886" operator="lessThan">
      <formula>0.5</formula>
    </cfRule>
    <cfRule type="cellIs" dxfId="10708" priority="3889" operator="lessThan">
      <formula>"&lt;50%"</formula>
    </cfRule>
    <cfRule type="cellIs" dxfId="10707" priority="3887" operator="between">
      <formula>0</formula>
      <formula>0.5</formula>
    </cfRule>
    <cfRule type="cellIs" dxfId="10706" priority="3883" operator="between">
      <formula>0.6</formula>
      <formula>0.69</formula>
    </cfRule>
    <cfRule type="cellIs" dxfId="10705" priority="3884" operator="between">
      <formula>0.5</formula>
      <formula>0.59</formula>
    </cfRule>
    <cfRule type="cellIs" dxfId="10704" priority="3885" operator="between">
      <formula>0</formula>
      <formula>0.49</formula>
    </cfRule>
  </conditionalFormatting>
  <conditionalFormatting sqref="FO22">
    <cfRule type="cellIs" dxfId="10703" priority="3979" operator="between">
      <formula>0</formula>
      <formula>0.5</formula>
    </cfRule>
    <cfRule type="cellIs" dxfId="10702" priority="3978" operator="lessThan">
      <formula>0.5</formula>
    </cfRule>
    <cfRule type="cellIs" dxfId="10701" priority="3977" operator="between">
      <formula>0</formula>
      <formula>0.49</formula>
    </cfRule>
    <cfRule type="cellIs" dxfId="10700" priority="3975" operator="between">
      <formula>0.6</formula>
      <formula>0.69</formula>
    </cfRule>
    <cfRule type="cellIs" dxfId="10699" priority="3976" operator="between">
      <formula>0.5</formula>
      <formula>0.59</formula>
    </cfRule>
    <cfRule type="cellIs" dxfId="10698" priority="3981" operator="lessThan">
      <formula>"&lt;50%"</formula>
    </cfRule>
  </conditionalFormatting>
  <conditionalFormatting sqref="FR9">
    <cfRule type="cellIs" dxfId="10697" priority="3874" operator="lessThan">
      <formula>#REF!</formula>
    </cfRule>
    <cfRule type="cellIs" dxfId="10696" priority="3873" operator="between">
      <formula>0</formula>
      <formula>0.49</formula>
    </cfRule>
    <cfRule type="expression" dxfId="10695" priority="3875">
      <formula>#REF!&lt;50%</formula>
    </cfRule>
  </conditionalFormatting>
  <conditionalFormatting sqref="FR9:FR19">
    <cfRule type="cellIs" dxfId="10694" priority="3872" operator="lessThan">
      <formula>"&lt;50%"</formula>
    </cfRule>
    <cfRule type="cellIs" dxfId="10693" priority="3868" operator="between">
      <formula>0</formula>
      <formula>0.49</formula>
    </cfRule>
    <cfRule type="cellIs" dxfId="10692" priority="3867" operator="between">
      <formula>0.5</formula>
      <formula>0.59</formula>
    </cfRule>
    <cfRule type="cellIs" dxfId="10691" priority="3866" operator="between">
      <formula>0.6</formula>
      <formula>0.69</formula>
    </cfRule>
    <cfRule type="cellIs" dxfId="10690" priority="3870" operator="between">
      <formula>0</formula>
      <formula>0.5</formula>
    </cfRule>
    <cfRule type="cellIs" dxfId="10689" priority="3869" operator="lessThan">
      <formula>0.5</formula>
    </cfRule>
  </conditionalFormatting>
  <conditionalFormatting sqref="FX9">
    <cfRule type="expression" dxfId="10688" priority="3834">
      <formula>#REF!&lt;50%</formula>
    </cfRule>
    <cfRule type="cellIs" dxfId="10687" priority="3833" operator="lessThan">
      <formula>#REF!</formula>
    </cfRule>
    <cfRule type="cellIs" dxfId="10686" priority="3832" operator="between">
      <formula>0</formula>
      <formula>0.49</formula>
    </cfRule>
  </conditionalFormatting>
  <conditionalFormatting sqref="FX9:FX18">
    <cfRule type="cellIs" dxfId="10685" priority="3827" operator="between">
      <formula>0</formula>
      <formula>0.49</formula>
    </cfRule>
    <cfRule type="cellIs" dxfId="10684" priority="3826" operator="between">
      <formula>0.5</formula>
      <formula>0.59</formula>
    </cfRule>
    <cfRule type="cellIs" dxfId="10683" priority="3825" operator="between">
      <formula>0.6</formula>
      <formula>0.69</formula>
    </cfRule>
    <cfRule type="cellIs" dxfId="10682" priority="3831" operator="lessThan">
      <formula>"&lt;50%"</formula>
    </cfRule>
    <cfRule type="cellIs" dxfId="10681" priority="3829" operator="between">
      <formula>0</formula>
      <formula>0.5</formula>
    </cfRule>
    <cfRule type="cellIs" dxfId="10680" priority="3828" operator="lessThan">
      <formula>0.5</formula>
    </cfRule>
  </conditionalFormatting>
  <conditionalFormatting sqref="FX22">
    <cfRule type="cellIs" dxfId="10679" priority="3918" operator="between">
      <formula>0.5</formula>
      <formula>0.59</formula>
    </cfRule>
    <cfRule type="cellIs" dxfId="10678" priority="3923" operator="lessThan">
      <formula>"&lt;50%"</formula>
    </cfRule>
    <cfRule type="cellIs" dxfId="10677" priority="3921" operator="between">
      <formula>0</formula>
      <formula>0.5</formula>
    </cfRule>
    <cfRule type="cellIs" dxfId="10676" priority="3920" operator="lessThan">
      <formula>0.5</formula>
    </cfRule>
    <cfRule type="cellIs" dxfId="10675" priority="3919" operator="between">
      <formula>0</formula>
      <formula>0.49</formula>
    </cfRule>
    <cfRule type="cellIs" dxfId="10674" priority="3917" operator="between">
      <formula>0.6</formula>
      <formula>0.69</formula>
    </cfRule>
  </conditionalFormatting>
  <conditionalFormatting sqref="GA9">
    <cfRule type="expression" dxfId="10673" priority="3817">
      <formula>#REF!&lt;50%</formula>
    </cfRule>
    <cfRule type="cellIs" dxfId="10672" priority="3816" operator="lessThan">
      <formula>#REF!</formula>
    </cfRule>
    <cfRule type="cellIs" dxfId="10671" priority="3815" operator="between">
      <formula>0</formula>
      <formula>0.49</formula>
    </cfRule>
  </conditionalFormatting>
  <conditionalFormatting sqref="GA9:GA19">
    <cfRule type="cellIs" dxfId="10670" priority="3810" operator="between">
      <formula>0</formula>
      <formula>0.49</formula>
    </cfRule>
    <cfRule type="cellIs" dxfId="10669" priority="3809" operator="between">
      <formula>0.5</formula>
      <formula>0.59</formula>
    </cfRule>
    <cfRule type="cellIs" dxfId="10668" priority="3808" operator="between">
      <formula>0.6</formula>
      <formula>0.69</formula>
    </cfRule>
    <cfRule type="cellIs" dxfId="10667" priority="3814" operator="lessThan">
      <formula>"&lt;50%"</formula>
    </cfRule>
    <cfRule type="cellIs" dxfId="10666" priority="3812" operator="between">
      <formula>0</formula>
      <formula>0.5</formula>
    </cfRule>
    <cfRule type="cellIs" dxfId="10665" priority="3811" operator="lessThan">
      <formula>0.5</formula>
    </cfRule>
  </conditionalFormatting>
  <conditionalFormatting sqref="GD9">
    <cfRule type="cellIs" dxfId="10664" priority="3716" operator="between">
      <formula>0</formula>
      <formula>0.49</formula>
    </cfRule>
    <cfRule type="expression" dxfId="10663" priority="3718">
      <formula>#REF!&lt;50%</formula>
    </cfRule>
    <cfRule type="cellIs" dxfId="10662" priority="3717" operator="lessThan">
      <formula>#REF!</formula>
    </cfRule>
  </conditionalFormatting>
  <conditionalFormatting sqref="GD9:GD19">
    <cfRule type="cellIs" dxfId="10661" priority="3725" operator="lessThan">
      <formula>"&lt;50%"</formula>
    </cfRule>
    <cfRule type="cellIs" dxfId="10660" priority="3719" operator="between">
      <formula>0.6</formula>
      <formula>0.69</formula>
    </cfRule>
    <cfRule type="cellIs" dxfId="10659" priority="3720" operator="between">
      <formula>0.5</formula>
      <formula>0.59</formula>
    </cfRule>
    <cfRule type="cellIs" dxfId="10658" priority="3721" operator="between">
      <formula>0</formula>
      <formula>0.49</formula>
    </cfRule>
    <cfRule type="cellIs" dxfId="10657" priority="3722" operator="lessThan">
      <formula>0.5</formula>
    </cfRule>
    <cfRule type="cellIs" dxfId="10656" priority="3723" operator="between">
      <formula>0</formula>
      <formula>0.5</formula>
    </cfRule>
  </conditionalFormatting>
  <conditionalFormatting sqref="GG9">
    <cfRule type="expression" dxfId="10655" priority="3776">
      <formula>#REF!&lt;50%</formula>
    </cfRule>
    <cfRule type="cellIs" dxfId="10654" priority="3775" operator="lessThan">
      <formula>#REF!</formula>
    </cfRule>
    <cfRule type="cellIs" dxfId="10653" priority="3774" operator="between">
      <formula>0</formula>
      <formula>0.49</formula>
    </cfRule>
  </conditionalFormatting>
  <conditionalFormatting sqref="GG9:GG19">
    <cfRule type="cellIs" dxfId="10652" priority="3779" operator="between">
      <formula>0</formula>
      <formula>0.49</formula>
    </cfRule>
    <cfRule type="cellIs" dxfId="10651" priority="3778" operator="between">
      <formula>0.5</formula>
      <formula>0.59</formula>
    </cfRule>
    <cfRule type="cellIs" dxfId="10650" priority="3777" operator="between">
      <formula>0.6</formula>
      <formula>0.69</formula>
    </cfRule>
    <cfRule type="cellIs" dxfId="10649" priority="3783" operator="lessThan">
      <formula>"&lt;50%"</formula>
    </cfRule>
    <cfRule type="cellIs" dxfId="10648" priority="3781" operator="between">
      <formula>0</formula>
      <formula>0.5</formula>
    </cfRule>
    <cfRule type="cellIs" dxfId="10647" priority="3780" operator="lessThan">
      <formula>0.5</formula>
    </cfRule>
  </conditionalFormatting>
  <conditionalFormatting sqref="GG22">
    <cfRule type="cellIs" dxfId="10646" priority="3863" operator="between">
      <formula>0</formula>
      <formula>0.5</formula>
    </cfRule>
    <cfRule type="cellIs" dxfId="10645" priority="3862" operator="lessThan">
      <formula>0.5</formula>
    </cfRule>
    <cfRule type="cellIs" dxfId="10644" priority="3861" operator="between">
      <formula>0</formula>
      <formula>0.49</formula>
    </cfRule>
    <cfRule type="cellIs" dxfId="10643" priority="3860" operator="between">
      <formula>0.5</formula>
      <formula>0.59</formula>
    </cfRule>
    <cfRule type="cellIs" dxfId="10642" priority="3859" operator="between">
      <formula>0.6</formula>
      <formula>0.69</formula>
    </cfRule>
    <cfRule type="cellIs" dxfId="10641" priority="3865" operator="lessThan">
      <formula>"&lt;50%"</formula>
    </cfRule>
  </conditionalFormatting>
  <conditionalFormatting sqref="GJ9">
    <cfRule type="cellIs" dxfId="10640" priority="3758" operator="lessThan">
      <formula>#REF!</formula>
    </cfRule>
    <cfRule type="cellIs" dxfId="10639" priority="3757" operator="between">
      <formula>0</formula>
      <formula>0.49</formula>
    </cfRule>
    <cfRule type="expression" dxfId="10638" priority="3759">
      <formula>#REF!&lt;50%</formula>
    </cfRule>
  </conditionalFormatting>
  <conditionalFormatting sqref="GJ9:GJ19">
    <cfRule type="cellIs" dxfId="10637" priority="3762" operator="between">
      <formula>0</formula>
      <formula>0.49</formula>
    </cfRule>
    <cfRule type="cellIs" dxfId="10636" priority="3763" operator="lessThan">
      <formula>0.5</formula>
    </cfRule>
    <cfRule type="cellIs" dxfId="10635" priority="3764" operator="between">
      <formula>0</formula>
      <formula>0.5</formula>
    </cfRule>
    <cfRule type="cellIs" dxfId="10634" priority="3766" operator="lessThan">
      <formula>"&lt;50%"</formula>
    </cfRule>
    <cfRule type="cellIs" dxfId="10633" priority="3760" operator="between">
      <formula>0.6</formula>
      <formula>0.69</formula>
    </cfRule>
    <cfRule type="cellIs" dxfId="10632" priority="3761" operator="between">
      <formula>0.5</formula>
      <formula>0.59</formula>
    </cfRule>
  </conditionalFormatting>
  <conditionalFormatting sqref="GM9">
    <cfRule type="expression" dxfId="10631" priority="3688">
      <formula>#REF!&lt;50%</formula>
    </cfRule>
    <cfRule type="cellIs" dxfId="10630" priority="3687" operator="lessThan">
      <formula>#REF!</formula>
    </cfRule>
    <cfRule type="cellIs" dxfId="10629" priority="3686" operator="between">
      <formula>0</formula>
      <formula>0.49</formula>
    </cfRule>
  </conditionalFormatting>
  <conditionalFormatting sqref="GM9:GM19">
    <cfRule type="cellIs" dxfId="10628" priority="3689" operator="between">
      <formula>0.6</formula>
      <formula>0.69</formula>
    </cfRule>
    <cfRule type="cellIs" dxfId="10627" priority="3690" operator="between">
      <formula>0.5</formula>
      <formula>0.59</formula>
    </cfRule>
    <cfRule type="cellIs" dxfId="10626" priority="3691" operator="between">
      <formula>0</formula>
      <formula>0.49</formula>
    </cfRule>
    <cfRule type="cellIs" dxfId="10625" priority="3692" operator="lessThan">
      <formula>0.5</formula>
    </cfRule>
    <cfRule type="cellIs" dxfId="10624" priority="3693" operator="between">
      <formula>0</formula>
      <formula>0.5</formula>
    </cfRule>
    <cfRule type="cellIs" dxfId="10623" priority="3695" operator="lessThan">
      <formula>"&lt;50%"</formula>
    </cfRule>
  </conditionalFormatting>
  <conditionalFormatting sqref="GP9">
    <cfRule type="cellIs" dxfId="10622" priority="3706" operator="between">
      <formula>0</formula>
      <formula>0.49</formula>
    </cfRule>
    <cfRule type="cellIs" dxfId="10621" priority="3707" operator="lessThan">
      <formula>#REF!</formula>
    </cfRule>
    <cfRule type="expression" dxfId="10620" priority="3708">
      <formula>#REF!&lt;50%</formula>
    </cfRule>
  </conditionalFormatting>
  <conditionalFormatting sqref="GP9:GP19">
    <cfRule type="cellIs" dxfId="10619" priority="3709" operator="between">
      <formula>0.6</formula>
      <formula>0.69</formula>
    </cfRule>
    <cfRule type="cellIs" dxfId="10618" priority="3710" operator="between">
      <formula>0.5</formula>
      <formula>0.59</formula>
    </cfRule>
    <cfRule type="cellIs" dxfId="10617" priority="3711" operator="between">
      <formula>0</formula>
      <formula>0.49</formula>
    </cfRule>
    <cfRule type="cellIs" dxfId="10616" priority="3713" operator="between">
      <formula>0</formula>
      <formula>0.5</formula>
    </cfRule>
    <cfRule type="cellIs" dxfId="10615" priority="3712" operator="lessThan">
      <formula>0.5</formula>
    </cfRule>
    <cfRule type="cellIs" dxfId="10614" priority="3715" operator="lessThan">
      <formula>"&lt;50%"</formula>
    </cfRule>
  </conditionalFormatting>
  <conditionalFormatting sqref="GP22">
    <cfRule type="cellIs" dxfId="10613" priority="3805" operator="between">
      <formula>0</formula>
      <formula>0.5</formula>
    </cfRule>
    <cfRule type="cellIs" dxfId="10612" priority="3804" operator="lessThan">
      <formula>0.5</formula>
    </cfRule>
    <cfRule type="cellIs" dxfId="10611" priority="3802" operator="between">
      <formula>0.5</formula>
      <formula>0.59</formula>
    </cfRule>
    <cfRule type="cellIs" dxfId="10610" priority="3801" operator="between">
      <formula>0.6</formula>
      <formula>0.69</formula>
    </cfRule>
    <cfRule type="cellIs" dxfId="10609" priority="3803" operator="between">
      <formula>0</formula>
      <formula>0.49</formula>
    </cfRule>
    <cfRule type="cellIs" dxfId="10608" priority="3807" operator="lessThan">
      <formula>"&lt;50%"</formula>
    </cfRule>
  </conditionalFormatting>
  <conditionalFormatting sqref="GS9">
    <cfRule type="cellIs" dxfId="10607" priority="3696" operator="between">
      <formula>0</formula>
      <formula>0.49</formula>
    </cfRule>
    <cfRule type="expression" dxfId="10606" priority="3698">
      <formula>#REF!&lt;50%</formula>
    </cfRule>
    <cfRule type="cellIs" dxfId="10605" priority="3697" operator="lessThan">
      <formula>#REF!</formula>
    </cfRule>
  </conditionalFormatting>
  <conditionalFormatting sqref="GS9:GS19">
    <cfRule type="cellIs" dxfId="10604" priority="3701" operator="between">
      <formula>0</formula>
      <formula>0.49</formula>
    </cfRule>
    <cfRule type="cellIs" dxfId="10603" priority="3705" operator="lessThan">
      <formula>"&lt;50%"</formula>
    </cfRule>
    <cfRule type="cellIs" dxfId="10602" priority="3703" operator="between">
      <formula>0</formula>
      <formula>0.5</formula>
    </cfRule>
    <cfRule type="cellIs" dxfId="10601" priority="3702" operator="lessThan">
      <formula>0.5</formula>
    </cfRule>
    <cfRule type="cellIs" dxfId="10600" priority="3700" operator="between">
      <formula>0.5</formula>
      <formula>0.59</formula>
    </cfRule>
    <cfRule type="cellIs" dxfId="10599" priority="3699" operator="between">
      <formula>0.6</formula>
      <formula>0.69</formula>
    </cfRule>
  </conditionalFormatting>
  <conditionalFormatting sqref="GV9">
    <cfRule type="cellIs" dxfId="10598" priority="3639" operator="between">
      <formula>0</formula>
      <formula>0.49</formula>
    </cfRule>
    <cfRule type="expression" dxfId="10597" priority="3641">
      <formula>#REF!&lt;50%</formula>
    </cfRule>
    <cfRule type="cellIs" dxfId="10596" priority="3640" operator="lessThan">
      <formula>#REF!</formula>
    </cfRule>
  </conditionalFormatting>
  <conditionalFormatting sqref="GV9:GV18">
    <cfRule type="cellIs" dxfId="10595" priority="3648" operator="lessThan">
      <formula>"&lt;50%"</formula>
    </cfRule>
    <cfRule type="cellIs" dxfId="10594" priority="3646" operator="between">
      <formula>0</formula>
      <formula>0.5</formula>
    </cfRule>
    <cfRule type="cellIs" dxfId="10593" priority="3645" operator="lessThan">
      <formula>0.5</formula>
    </cfRule>
    <cfRule type="cellIs" dxfId="10592" priority="3644" operator="between">
      <formula>0</formula>
      <formula>0.49</formula>
    </cfRule>
    <cfRule type="cellIs" dxfId="10591" priority="3643" operator="between">
      <formula>0.5</formula>
      <formula>0.59</formula>
    </cfRule>
    <cfRule type="cellIs" dxfId="10590" priority="3642" operator="between">
      <formula>0.6</formula>
      <formula>0.69</formula>
    </cfRule>
  </conditionalFormatting>
  <conditionalFormatting sqref="GY9">
    <cfRule type="cellIs" dxfId="10589" priority="3659" operator="between">
      <formula>0</formula>
      <formula>0.49</formula>
    </cfRule>
    <cfRule type="cellIs" dxfId="10588" priority="3660" operator="lessThan">
      <formula>#REF!</formula>
    </cfRule>
    <cfRule type="expression" dxfId="10587" priority="3661">
      <formula>#REF!&lt;50%</formula>
    </cfRule>
  </conditionalFormatting>
  <conditionalFormatting sqref="GY9:GY18">
    <cfRule type="cellIs" dxfId="10586" priority="3665" operator="lessThan">
      <formula>0.5</formula>
    </cfRule>
    <cfRule type="cellIs" dxfId="10585" priority="3664" operator="between">
      <formula>0</formula>
      <formula>0.49</formula>
    </cfRule>
    <cfRule type="cellIs" dxfId="10584" priority="3663" operator="between">
      <formula>0.5</formula>
      <formula>0.59</formula>
    </cfRule>
    <cfRule type="cellIs" dxfId="10583" priority="3662" operator="between">
      <formula>0.6</formula>
      <formula>0.69</formula>
    </cfRule>
    <cfRule type="cellIs" dxfId="10582" priority="3668" operator="lessThan">
      <formula>"&lt;50%"</formula>
    </cfRule>
    <cfRule type="cellIs" dxfId="10581" priority="3666" operator="between">
      <formula>0</formula>
      <formula>0.5</formula>
    </cfRule>
  </conditionalFormatting>
  <conditionalFormatting sqref="GY22">
    <cfRule type="cellIs" dxfId="10580" priority="3743" operator="between">
      <formula>0.6</formula>
      <formula>0.69</formula>
    </cfRule>
    <cfRule type="cellIs" dxfId="10579" priority="3747" operator="between">
      <formula>0</formula>
      <formula>0.5</formula>
    </cfRule>
    <cfRule type="cellIs" dxfId="10578" priority="3746" operator="lessThan">
      <formula>0.5</formula>
    </cfRule>
    <cfRule type="cellIs" dxfId="10577" priority="3745" operator="between">
      <formula>0</formula>
      <formula>0.49</formula>
    </cfRule>
    <cfRule type="cellIs" dxfId="10576" priority="3749" operator="lessThan">
      <formula>"&lt;50%"</formula>
    </cfRule>
    <cfRule type="cellIs" dxfId="10575" priority="3744" operator="between">
      <formula>0.5</formula>
      <formula>0.59</formula>
    </cfRule>
  </conditionalFormatting>
  <conditionalFormatting sqref="HB9">
    <cfRule type="expression" dxfId="10574" priority="3651">
      <formula>#REF!&lt;50%</formula>
    </cfRule>
    <cfRule type="cellIs" dxfId="10573" priority="3650" operator="lessThan">
      <formula>#REF!</formula>
    </cfRule>
    <cfRule type="cellIs" dxfId="10572" priority="3649" operator="between">
      <formula>0</formula>
      <formula>0.49</formula>
    </cfRule>
  </conditionalFormatting>
  <conditionalFormatting sqref="HB9:HB18">
    <cfRule type="cellIs" dxfId="10571" priority="3652" operator="between">
      <formula>0.6</formula>
      <formula>0.69</formula>
    </cfRule>
    <cfRule type="cellIs" dxfId="10570" priority="3656" operator="between">
      <formula>0</formula>
      <formula>0.5</formula>
    </cfRule>
    <cfRule type="cellIs" dxfId="10569" priority="3658" operator="lessThan">
      <formula>"&lt;50%"</formula>
    </cfRule>
    <cfRule type="cellIs" dxfId="10568" priority="3655" operator="lessThan">
      <formula>0.5</formula>
    </cfRule>
    <cfRule type="cellIs" dxfId="10567" priority="3654" operator="between">
      <formula>0</formula>
      <formula>0.49</formula>
    </cfRule>
    <cfRule type="cellIs" dxfId="10566" priority="3653" operator="between">
      <formula>0.5</formula>
      <formula>0.59</formula>
    </cfRule>
  </conditionalFormatting>
  <conditionalFormatting sqref="HH9:HH18">
    <cfRule type="cellIs" dxfId="10565" priority="3669" operator="between">
      <formula>0</formula>
      <formula>0.49</formula>
    </cfRule>
    <cfRule type="cellIs" dxfId="10564" priority="3678" operator="lessThan">
      <formula>"&lt;50%"</formula>
    </cfRule>
    <cfRule type="cellIs" dxfId="10563" priority="3676" operator="between">
      <formula>0</formula>
      <formula>0.5</formula>
    </cfRule>
    <cfRule type="cellIs" dxfId="10562" priority="3675" operator="lessThan">
      <formula>0.5</formula>
    </cfRule>
    <cfRule type="cellIs" dxfId="10561" priority="3674" operator="between">
      <formula>0</formula>
      <formula>0.49</formula>
    </cfRule>
    <cfRule type="cellIs" dxfId="10560" priority="3673" operator="between">
      <formula>0.5</formula>
      <formula>0.59</formula>
    </cfRule>
    <cfRule type="cellIs" dxfId="10559" priority="3672" operator="between">
      <formula>0.6</formula>
      <formula>0.69</formula>
    </cfRule>
    <cfRule type="expression" dxfId="10558" priority="3671">
      <formula>#REF!&lt;50%</formula>
    </cfRule>
    <cfRule type="cellIs" dxfId="10557" priority="3670" operator="lessThan">
      <formula>#REF!</formula>
    </cfRule>
  </conditionalFormatting>
  <conditionalFormatting sqref="HH22">
    <cfRule type="cellIs" dxfId="10556" priority="3682" operator="lessThan">
      <formula>0.5</formula>
    </cfRule>
    <cfRule type="cellIs" dxfId="10555" priority="3683" operator="between">
      <formula>0</formula>
      <formula>0.5</formula>
    </cfRule>
    <cfRule type="cellIs" dxfId="10554" priority="3681" operator="between">
      <formula>0</formula>
      <formula>0.49</formula>
    </cfRule>
    <cfRule type="cellIs" dxfId="10553" priority="3680" operator="between">
      <formula>0.5</formula>
      <formula>0.59</formula>
    </cfRule>
    <cfRule type="cellIs" dxfId="10552" priority="3679" operator="between">
      <formula>0.6</formula>
      <formula>0.69</formula>
    </cfRule>
    <cfRule type="cellIs" dxfId="10551" priority="3685" operator="lessThan">
      <formula>"&lt;50%"</formula>
    </cfRule>
  </conditionalFormatting>
  <conditionalFormatting sqref="HK9">
    <cfRule type="expression" dxfId="10550" priority="3631">
      <formula>#REF!&lt;50%</formula>
    </cfRule>
    <cfRule type="cellIs" dxfId="10549" priority="3630" operator="lessThan">
      <formula>#REF!</formula>
    </cfRule>
    <cfRule type="cellIs" dxfId="10548" priority="3629" operator="between">
      <formula>0</formula>
      <formula>0.49</formula>
    </cfRule>
  </conditionalFormatting>
  <conditionalFormatting sqref="HK9:HK19">
    <cfRule type="cellIs" dxfId="10547" priority="3638" operator="lessThan">
      <formula>"&lt;50%"</formula>
    </cfRule>
    <cfRule type="cellIs" dxfId="10546" priority="3636" operator="between">
      <formula>0</formula>
      <formula>0.5</formula>
    </cfRule>
    <cfRule type="cellIs" dxfId="10545" priority="3635" operator="lessThan">
      <formula>0.5</formula>
    </cfRule>
    <cfRule type="cellIs" dxfId="10544" priority="3634" operator="between">
      <formula>0</formula>
      <formula>0.49</formula>
    </cfRule>
    <cfRule type="cellIs" dxfId="10543" priority="3633" operator="between">
      <formula>0.5</formula>
      <formula>0.59</formula>
    </cfRule>
    <cfRule type="cellIs" dxfId="10542" priority="3632" operator="between">
      <formula>0.6</formula>
      <formula>0.69</formula>
    </cfRule>
  </conditionalFormatting>
  <conditionalFormatting sqref="HQ9:HQ18">
    <cfRule type="cellIs" dxfId="10541" priority="3617" operator="between">
      <formula>0</formula>
      <formula>0.49</formula>
    </cfRule>
    <cfRule type="cellIs" dxfId="10540" priority="3616" operator="between">
      <formula>0.5</formula>
      <formula>0.59</formula>
    </cfRule>
    <cfRule type="cellIs" dxfId="10539" priority="3615" operator="between">
      <formula>0.6</formula>
      <formula>0.69</formula>
    </cfRule>
    <cfRule type="expression" dxfId="10538" priority="3614">
      <formula>#REF!&lt;50%</formula>
    </cfRule>
    <cfRule type="cellIs" dxfId="10537" priority="3613" operator="lessThan">
      <formula>#REF!</formula>
    </cfRule>
    <cfRule type="cellIs" dxfId="10536" priority="3612" operator="between">
      <formula>0</formula>
      <formula>0.49</formula>
    </cfRule>
    <cfRule type="cellIs" dxfId="10535" priority="3621" operator="lessThan">
      <formula>"&lt;50%"</formula>
    </cfRule>
    <cfRule type="cellIs" dxfId="10534" priority="3619" operator="between">
      <formula>0</formula>
      <formula>0.5</formula>
    </cfRule>
    <cfRule type="cellIs" dxfId="10533" priority="3618" operator="lessThan">
      <formula>0.5</formula>
    </cfRule>
  </conditionalFormatting>
  <conditionalFormatting sqref="HQ22">
    <cfRule type="cellIs" dxfId="10532" priority="3624" operator="between">
      <formula>0</formula>
      <formula>0.49</formula>
    </cfRule>
    <cfRule type="cellIs" dxfId="10531" priority="3628" operator="lessThan">
      <formula>"&lt;50%"</formula>
    </cfRule>
    <cfRule type="cellIs" dxfId="10530" priority="3626" operator="between">
      <formula>0</formula>
      <formula>0.5</formula>
    </cfRule>
    <cfRule type="cellIs" dxfId="10529" priority="3625" operator="lessThan">
      <formula>0.5</formula>
    </cfRule>
    <cfRule type="cellIs" dxfId="10528" priority="3623" operator="between">
      <formula>0.5</formula>
      <formula>0.59</formula>
    </cfRule>
    <cfRule type="cellIs" dxfId="10527" priority="3622" operator="between">
      <formula>0.6</formula>
      <formula>0.69</formula>
    </cfRule>
  </conditionalFormatting>
  <conditionalFormatting sqref="HT9">
    <cfRule type="cellIs" dxfId="10526" priority="3603" operator="lessThan">
      <formula>#REF!</formula>
    </cfRule>
    <cfRule type="cellIs" dxfId="10525" priority="3602" operator="between">
      <formula>0</formula>
      <formula>0.49</formula>
    </cfRule>
    <cfRule type="expression" dxfId="10524" priority="3604">
      <formula>#REF!&lt;50%</formula>
    </cfRule>
  </conditionalFormatting>
  <conditionalFormatting sqref="HT9:HT19">
    <cfRule type="cellIs" dxfId="10523" priority="3611" operator="lessThan">
      <formula>"&lt;50%"</formula>
    </cfRule>
    <cfRule type="cellIs" dxfId="10522" priority="3609" operator="between">
      <formula>0</formula>
      <formula>0.5</formula>
    </cfRule>
    <cfRule type="cellIs" dxfId="10521" priority="3608" operator="lessThan">
      <formula>0.5</formula>
    </cfRule>
    <cfRule type="cellIs" dxfId="10520" priority="3607" operator="between">
      <formula>0</formula>
      <formula>0.49</formula>
    </cfRule>
    <cfRule type="cellIs" dxfId="10519" priority="3606" operator="between">
      <formula>0.5</formula>
      <formula>0.59</formula>
    </cfRule>
    <cfRule type="cellIs" dxfId="10518" priority="3605" operator="between">
      <formula>0.6</formula>
      <formula>0.69</formula>
    </cfRule>
  </conditionalFormatting>
  <conditionalFormatting sqref="HZ9:HZ18">
    <cfRule type="cellIs" dxfId="10517" priority="3586" operator="lessThan">
      <formula>#REF!</formula>
    </cfRule>
    <cfRule type="cellIs" dxfId="10516" priority="3594" operator="lessThan">
      <formula>"&lt;50%"</formula>
    </cfRule>
    <cfRule type="cellIs" dxfId="10515" priority="3592" operator="between">
      <formula>0</formula>
      <formula>0.5</formula>
    </cfRule>
    <cfRule type="cellIs" dxfId="10514" priority="3591" operator="lessThan">
      <formula>0.5</formula>
    </cfRule>
    <cfRule type="cellIs" dxfId="10513" priority="3590" operator="between">
      <formula>0</formula>
      <formula>0.49</formula>
    </cfRule>
    <cfRule type="cellIs" dxfId="10512" priority="3589" operator="between">
      <formula>0.5</formula>
      <formula>0.59</formula>
    </cfRule>
    <cfRule type="cellIs" dxfId="10511" priority="3588" operator="between">
      <formula>0.6</formula>
      <formula>0.69</formula>
    </cfRule>
    <cfRule type="expression" dxfId="10510" priority="3587">
      <formula>#REF!&lt;50%</formula>
    </cfRule>
    <cfRule type="cellIs" dxfId="10509" priority="3585" operator="between">
      <formula>0</formula>
      <formula>0.49</formula>
    </cfRule>
  </conditionalFormatting>
  <conditionalFormatting sqref="HZ22">
    <cfRule type="cellIs" dxfId="10508" priority="3601" operator="lessThan">
      <formula>"&lt;50%"</formula>
    </cfRule>
    <cfRule type="cellIs" dxfId="10507" priority="3595" operator="between">
      <formula>0.6</formula>
      <formula>0.69</formula>
    </cfRule>
    <cfRule type="cellIs" dxfId="10506" priority="3596" operator="between">
      <formula>0.5</formula>
      <formula>0.59</formula>
    </cfRule>
    <cfRule type="cellIs" dxfId="10505" priority="3598" operator="lessThan">
      <formula>0.5</formula>
    </cfRule>
    <cfRule type="cellIs" dxfId="10504" priority="3599" operator="between">
      <formula>0</formula>
      <formula>0.5</formula>
    </cfRule>
    <cfRule type="cellIs" dxfId="10503" priority="3597" operator="between">
      <formula>0</formula>
      <formula>0.49</formula>
    </cfRule>
  </conditionalFormatting>
  <conditionalFormatting sqref="IC9">
    <cfRule type="expression" dxfId="10502" priority="3550">
      <formula>#REF!&lt;50%</formula>
    </cfRule>
    <cfRule type="cellIs" dxfId="10501" priority="3548" operator="between">
      <formula>0</formula>
      <formula>0.49</formula>
    </cfRule>
    <cfRule type="cellIs" dxfId="10500" priority="3549" operator="lessThan">
      <formula>#REF!</formula>
    </cfRule>
  </conditionalFormatting>
  <conditionalFormatting sqref="IC9:IC19">
    <cfRule type="cellIs" dxfId="10499" priority="3551" operator="between">
      <formula>0.6</formula>
      <formula>0.69</formula>
    </cfRule>
    <cfRule type="cellIs" dxfId="10498" priority="3552" operator="between">
      <formula>0.5</formula>
      <formula>0.59</formula>
    </cfRule>
    <cfRule type="cellIs" dxfId="10497" priority="3553" operator="between">
      <formula>0</formula>
      <formula>0.49</formula>
    </cfRule>
    <cfRule type="cellIs" dxfId="10496" priority="3554" operator="lessThan">
      <formula>0.5</formula>
    </cfRule>
    <cfRule type="cellIs" dxfId="10495" priority="3555" operator="between">
      <formula>0</formula>
      <formula>0.5</formula>
    </cfRule>
    <cfRule type="cellIs" dxfId="10494" priority="3557" operator="lessThan">
      <formula>"&lt;50%"</formula>
    </cfRule>
  </conditionalFormatting>
  <conditionalFormatting sqref="IF9:IF18">
    <cfRule type="cellIs" dxfId="10493" priority="3507" operator="lessThan">
      <formula>0.5</formula>
    </cfRule>
    <cfRule type="cellIs" dxfId="10492" priority="3506" operator="between">
      <formula>0</formula>
      <formula>0.49</formula>
    </cfRule>
    <cfRule type="cellIs" dxfId="10491" priority="3505" operator="between">
      <formula>0.5</formula>
      <formula>0.59</formula>
    </cfRule>
    <cfRule type="cellIs" dxfId="10490" priority="3504" operator="between">
      <formula>0.6</formula>
      <formula>0.69</formula>
    </cfRule>
    <cfRule type="cellIs" dxfId="10489" priority="3510" operator="lessThan">
      <formula>"&lt;50%"</formula>
    </cfRule>
    <cfRule type="cellIs" dxfId="10488" priority="3508" operator="between">
      <formula>0</formula>
      <formula>0.5</formula>
    </cfRule>
    <cfRule type="expression" dxfId="10487" priority="3503">
      <formula>#REF!&lt;50%</formula>
    </cfRule>
    <cfRule type="cellIs" dxfId="10486" priority="3502" operator="lessThan">
      <formula>#REF!</formula>
    </cfRule>
    <cfRule type="cellIs" dxfId="10485" priority="3501" operator="between">
      <formula>0</formula>
      <formula>0.49</formula>
    </cfRule>
  </conditionalFormatting>
  <conditionalFormatting sqref="II9:II18">
    <cfRule type="cellIs" dxfId="10484" priority="3563" operator="between">
      <formula>0</formula>
      <formula>0.49</formula>
    </cfRule>
    <cfRule type="cellIs" dxfId="10483" priority="3562" operator="between">
      <formula>0.5</formula>
      <formula>0.59</formula>
    </cfRule>
    <cfRule type="cellIs" dxfId="10482" priority="3561" operator="between">
      <formula>0.6</formula>
      <formula>0.69</formula>
    </cfRule>
    <cfRule type="expression" dxfId="10481" priority="3560">
      <formula>#REF!&lt;50%</formula>
    </cfRule>
    <cfRule type="cellIs" dxfId="10480" priority="3559" operator="lessThan">
      <formula>#REF!</formula>
    </cfRule>
    <cfRule type="cellIs" dxfId="10479" priority="3558" operator="between">
      <formula>0</formula>
      <formula>0.49</formula>
    </cfRule>
    <cfRule type="cellIs" dxfId="10478" priority="3567" operator="lessThan">
      <formula>"&lt;50%"</formula>
    </cfRule>
    <cfRule type="cellIs" dxfId="10477" priority="3565" operator="between">
      <formula>0</formula>
      <formula>0.5</formula>
    </cfRule>
    <cfRule type="cellIs" dxfId="10476" priority="3564" operator="lessThan">
      <formula>0.5</formula>
    </cfRule>
  </conditionalFormatting>
  <conditionalFormatting sqref="II22">
    <cfRule type="cellIs" dxfId="10475" priority="3571" operator="lessThan">
      <formula>0.5</formula>
    </cfRule>
    <cfRule type="cellIs" dxfId="10474" priority="3572" operator="between">
      <formula>0</formula>
      <formula>0.5</formula>
    </cfRule>
    <cfRule type="cellIs" dxfId="10473" priority="3574" operator="lessThan">
      <formula>"&lt;50%"</formula>
    </cfRule>
    <cfRule type="cellIs" dxfId="10472" priority="3569" operator="between">
      <formula>0.5</formula>
      <formula>0.59</formula>
    </cfRule>
    <cfRule type="cellIs" dxfId="10471" priority="3570" operator="between">
      <formula>0</formula>
      <formula>0.49</formula>
    </cfRule>
    <cfRule type="cellIs" dxfId="10470" priority="3568" operator="between">
      <formula>0.6</formula>
      <formula>0.69</formula>
    </cfRule>
  </conditionalFormatting>
  <conditionalFormatting sqref="IL9">
    <cfRule type="expression" dxfId="10469" priority="3540">
      <formula>#REF!&lt;50%</formula>
    </cfRule>
    <cfRule type="cellIs" dxfId="10468" priority="3539" operator="lessThan">
      <formula>#REF!</formula>
    </cfRule>
    <cfRule type="cellIs" dxfId="10467" priority="3538" operator="between">
      <formula>0</formula>
      <formula>0.49</formula>
    </cfRule>
  </conditionalFormatting>
  <conditionalFormatting sqref="IL9:IL18">
    <cfRule type="cellIs" dxfId="10466" priority="3543" operator="between">
      <formula>0</formula>
      <formula>0.49</formula>
    </cfRule>
    <cfRule type="cellIs" dxfId="10465" priority="3547" operator="lessThan">
      <formula>"&lt;50%"</formula>
    </cfRule>
    <cfRule type="cellIs" dxfId="10464" priority="3545" operator="between">
      <formula>0</formula>
      <formula>0.5</formula>
    </cfRule>
    <cfRule type="cellIs" dxfId="10463" priority="3544" operator="lessThan">
      <formula>0.5</formula>
    </cfRule>
    <cfRule type="cellIs" dxfId="10462" priority="3542" operator="between">
      <formula>0.5</formula>
      <formula>0.59</formula>
    </cfRule>
    <cfRule type="cellIs" dxfId="10461" priority="3541" operator="between">
      <formula>0.6</formula>
      <formula>0.69</formula>
    </cfRule>
  </conditionalFormatting>
  <conditionalFormatting sqref="IO9:IO18">
    <cfRule type="cellIs" dxfId="10460" priority="3500" operator="lessThan">
      <formula>"&lt;50%"</formula>
    </cfRule>
    <cfRule type="cellIs" dxfId="10459" priority="3498" operator="between">
      <formula>0</formula>
      <formula>0.5</formula>
    </cfRule>
    <cfRule type="cellIs" dxfId="10458" priority="3497" operator="lessThan">
      <formula>0.5</formula>
    </cfRule>
    <cfRule type="expression" dxfId="10457" priority="3493">
      <formula>#REF!&lt;50%</formula>
    </cfRule>
    <cfRule type="cellIs" dxfId="10456" priority="3491" operator="between">
      <formula>0</formula>
      <formula>0.49</formula>
    </cfRule>
    <cfRule type="cellIs" dxfId="10455" priority="3494" operator="between">
      <formula>0.6</formula>
      <formula>0.69</formula>
    </cfRule>
    <cfRule type="cellIs" dxfId="10454" priority="3495" operator="between">
      <formula>0.5</formula>
      <formula>0.59</formula>
    </cfRule>
    <cfRule type="cellIs" dxfId="10453" priority="3492" operator="lessThan">
      <formula>#REF!</formula>
    </cfRule>
    <cfRule type="cellIs" dxfId="10452" priority="3496" operator="between">
      <formula>0</formula>
      <formula>0.49</formula>
    </cfRule>
  </conditionalFormatting>
  <conditionalFormatting sqref="IR9:IR18">
    <cfRule type="cellIs" dxfId="10451" priority="3526" operator="between">
      <formula>0</formula>
      <formula>0.49</formula>
    </cfRule>
    <cfRule type="cellIs" dxfId="10450" priority="3525" operator="between">
      <formula>0.5</formula>
      <formula>0.59</formula>
    </cfRule>
    <cfRule type="cellIs" dxfId="10449" priority="3524" operator="between">
      <formula>0.6</formula>
      <formula>0.69</formula>
    </cfRule>
    <cfRule type="expression" dxfId="10448" priority="3523">
      <formula>#REF!&lt;50%</formula>
    </cfRule>
    <cfRule type="cellIs" dxfId="10447" priority="3522" operator="lessThan">
      <formula>#REF!</formula>
    </cfRule>
    <cfRule type="cellIs" dxfId="10446" priority="3521" operator="between">
      <formula>0</formula>
      <formula>0.49</formula>
    </cfRule>
    <cfRule type="cellIs" dxfId="10445" priority="3530" operator="lessThan">
      <formula>"&lt;50%"</formula>
    </cfRule>
    <cfRule type="cellIs" dxfId="10444" priority="3528" operator="between">
      <formula>0</formula>
      <formula>0.5</formula>
    </cfRule>
    <cfRule type="cellIs" dxfId="10443" priority="3527" operator="lessThan">
      <formula>0.5</formula>
    </cfRule>
  </conditionalFormatting>
  <conditionalFormatting sqref="IR22">
    <cfRule type="cellIs" dxfId="10442" priority="3535" operator="between">
      <formula>0</formula>
      <formula>0.5</formula>
    </cfRule>
    <cfRule type="cellIs" dxfId="10441" priority="3537" operator="lessThan">
      <formula>"&lt;50%"</formula>
    </cfRule>
    <cfRule type="cellIs" dxfId="10440" priority="3533" operator="between">
      <formula>0</formula>
      <formula>0.49</formula>
    </cfRule>
    <cfRule type="cellIs" dxfId="10439" priority="3531" operator="between">
      <formula>0.6</formula>
      <formula>0.69</formula>
    </cfRule>
    <cfRule type="cellIs" dxfId="10438" priority="3534" operator="lessThan">
      <formula>0.5</formula>
    </cfRule>
    <cfRule type="cellIs" dxfId="10437" priority="3532" operator="between">
      <formula>0.5</formula>
      <formula>0.59</formula>
    </cfRule>
  </conditionalFormatting>
  <conditionalFormatting sqref="IU9">
    <cfRule type="cellIs" dxfId="10436" priority="3481" operator="between">
      <formula>0</formula>
      <formula>0.49</formula>
    </cfRule>
    <cfRule type="expression" dxfId="10435" priority="3483">
      <formula>#REF!&lt;50%</formula>
    </cfRule>
    <cfRule type="cellIs" dxfId="10434" priority="3482" operator="lessThan">
      <formula>#REF!</formula>
    </cfRule>
  </conditionalFormatting>
  <conditionalFormatting sqref="IU9:IU18">
    <cfRule type="cellIs" dxfId="10433" priority="3490" operator="lessThan">
      <formula>"&lt;50%"</formula>
    </cfRule>
    <cfRule type="cellIs" dxfId="10432" priority="3488" operator="between">
      <formula>0</formula>
      <formula>0.5</formula>
    </cfRule>
    <cfRule type="cellIs" dxfId="10431" priority="3487" operator="lessThan">
      <formula>0.5</formula>
    </cfRule>
    <cfRule type="cellIs" dxfId="10430" priority="3486" operator="between">
      <formula>0</formula>
      <formula>0.49</formula>
    </cfRule>
    <cfRule type="cellIs" dxfId="10429" priority="3485" operator="between">
      <formula>0.5</formula>
      <formula>0.59</formula>
    </cfRule>
    <cfRule type="cellIs" dxfId="10428" priority="3484" operator="between">
      <formula>0.6</formula>
      <formula>0.69</formula>
    </cfRule>
  </conditionalFormatting>
  <conditionalFormatting sqref="IX9:IX18">
    <cfRule type="cellIs" dxfId="10427" priority="3376" operator="lessThan">
      <formula>"&lt;50%"</formula>
    </cfRule>
    <cfRule type="cellIs" dxfId="10426" priority="3373" operator="lessThan">
      <formula>0.5</formula>
    </cfRule>
    <cfRule type="cellIs" dxfId="10425" priority="3367" operator="between">
      <formula>0</formula>
      <formula>0.49</formula>
    </cfRule>
    <cfRule type="cellIs" dxfId="10424" priority="3374" operator="between">
      <formula>0</formula>
      <formula>0.5</formula>
    </cfRule>
    <cfRule type="cellIs" dxfId="10423" priority="3372" operator="between">
      <formula>0</formula>
      <formula>0.49</formula>
    </cfRule>
    <cfRule type="cellIs" dxfId="10422" priority="3371" operator="between">
      <formula>0.5</formula>
      <formula>0.59</formula>
    </cfRule>
    <cfRule type="cellIs" dxfId="10421" priority="3370" operator="between">
      <formula>0.6</formula>
      <formula>0.69</formula>
    </cfRule>
    <cfRule type="expression" dxfId="10420" priority="3369">
      <formula>#REF!&lt;50%</formula>
    </cfRule>
    <cfRule type="cellIs" dxfId="10419" priority="3368" operator="lessThan">
      <formula>#REF!</formula>
    </cfRule>
  </conditionalFormatting>
  <conditionalFormatting sqref="JA9:JA18">
    <cfRule type="cellIs" dxfId="10418" priority="3438" operator="between">
      <formula>0.5</formula>
      <formula>0.59</formula>
    </cfRule>
    <cfRule type="cellIs" dxfId="10417" priority="3434" operator="between">
      <formula>0</formula>
      <formula>0.49</formula>
    </cfRule>
    <cfRule type="cellIs" dxfId="10416" priority="3435" operator="lessThan">
      <formula>#REF!</formula>
    </cfRule>
    <cfRule type="expression" dxfId="10415" priority="3436">
      <formula>#REF!&lt;50%</formula>
    </cfRule>
    <cfRule type="cellIs" dxfId="10414" priority="3437" operator="between">
      <formula>0.6</formula>
      <formula>0.69</formula>
    </cfRule>
    <cfRule type="cellIs" dxfId="10413" priority="3439" operator="between">
      <formula>0</formula>
      <formula>0.49</formula>
    </cfRule>
    <cfRule type="cellIs" dxfId="10412" priority="3443" operator="lessThan">
      <formula>"&lt;50%"</formula>
    </cfRule>
    <cfRule type="cellIs" dxfId="10411" priority="3441" operator="between">
      <formula>0</formula>
      <formula>0.5</formula>
    </cfRule>
    <cfRule type="cellIs" dxfId="10410" priority="3440" operator="lessThan">
      <formula>0.5</formula>
    </cfRule>
  </conditionalFormatting>
  <conditionalFormatting sqref="JA22">
    <cfRule type="cellIs" dxfId="10409" priority="3476" operator="between">
      <formula>0</formula>
      <formula>0.49</formula>
    </cfRule>
    <cfRule type="cellIs" dxfId="10408" priority="3480" operator="lessThan">
      <formula>"&lt;50%"</formula>
    </cfRule>
    <cfRule type="cellIs" dxfId="10407" priority="3478" operator="between">
      <formula>0</formula>
      <formula>0.5</formula>
    </cfRule>
    <cfRule type="cellIs" dxfId="10406" priority="3477" operator="lessThan">
      <formula>0.5</formula>
    </cfRule>
    <cfRule type="cellIs" dxfId="10405" priority="3475" operator="between">
      <formula>0.5</formula>
      <formula>0.59</formula>
    </cfRule>
    <cfRule type="cellIs" dxfId="10404" priority="3474" operator="between">
      <formula>0.6</formula>
      <formula>0.69</formula>
    </cfRule>
  </conditionalFormatting>
  <conditionalFormatting sqref="JD9">
    <cfRule type="expression" dxfId="10403" priority="3416">
      <formula>#REF!&lt;50%</formula>
    </cfRule>
    <cfRule type="cellIs" dxfId="10402" priority="3415" operator="lessThan">
      <formula>#REF!</formula>
    </cfRule>
    <cfRule type="cellIs" dxfId="10401" priority="3414" operator="between">
      <formula>0</formula>
      <formula>0.49</formula>
    </cfRule>
  </conditionalFormatting>
  <conditionalFormatting sqref="JD9:JD18">
    <cfRule type="cellIs" dxfId="10400" priority="3419" operator="between">
      <formula>0</formula>
      <formula>0.49</formula>
    </cfRule>
    <cfRule type="cellIs" dxfId="10399" priority="3418" operator="between">
      <formula>0.5</formula>
      <formula>0.59</formula>
    </cfRule>
    <cfRule type="cellIs" dxfId="10398" priority="3423" operator="lessThan">
      <formula>"&lt;50%"</formula>
    </cfRule>
    <cfRule type="cellIs" dxfId="10397" priority="3421" operator="between">
      <formula>0</formula>
      <formula>0.5</formula>
    </cfRule>
    <cfRule type="cellIs" dxfId="10396" priority="3420" operator="lessThan">
      <formula>0.5</formula>
    </cfRule>
    <cfRule type="cellIs" dxfId="10395" priority="3417" operator="between">
      <formula>0.6</formula>
      <formula>0.69</formula>
    </cfRule>
  </conditionalFormatting>
  <conditionalFormatting sqref="JJ9:JJ16">
    <cfRule type="cellIs" dxfId="10394" priority="3400" operator="between">
      <formula>0.6</formula>
      <formula>0.69</formula>
    </cfRule>
    <cfRule type="expression" dxfId="10393" priority="3399">
      <formula>#REF!&lt;50%</formula>
    </cfRule>
    <cfRule type="cellIs" dxfId="10392" priority="3404" operator="between">
      <formula>0</formula>
      <formula>0.5</formula>
    </cfRule>
    <cfRule type="cellIs" dxfId="10391" priority="3403" operator="lessThan">
      <formula>0.5</formula>
    </cfRule>
    <cfRule type="cellIs" dxfId="10390" priority="3398" operator="lessThan">
      <formula>#REF!</formula>
    </cfRule>
    <cfRule type="cellIs" dxfId="10389" priority="3406" operator="lessThan">
      <formula>"&lt;50%"</formula>
    </cfRule>
    <cfRule type="cellIs" dxfId="10388" priority="3397" operator="between">
      <formula>0</formula>
      <formula>0.49</formula>
    </cfRule>
    <cfRule type="cellIs" dxfId="10387" priority="3402" operator="between">
      <formula>0</formula>
      <formula>0.49</formula>
    </cfRule>
    <cfRule type="cellIs" dxfId="10386" priority="3401" operator="between">
      <formula>0.5</formula>
      <formula>0.59</formula>
    </cfRule>
  </conditionalFormatting>
  <conditionalFormatting sqref="JJ22">
    <cfRule type="cellIs" dxfId="10385" priority="3409" operator="between">
      <formula>0</formula>
      <formula>0.49</formula>
    </cfRule>
    <cfRule type="cellIs" dxfId="10384" priority="3408" operator="between">
      <formula>0.5</formula>
      <formula>0.59</formula>
    </cfRule>
    <cfRule type="cellIs" dxfId="10383" priority="3407" operator="between">
      <formula>0.6</formula>
      <formula>0.69</formula>
    </cfRule>
    <cfRule type="cellIs" dxfId="10382" priority="3413" operator="lessThan">
      <formula>"&lt;50%"</formula>
    </cfRule>
    <cfRule type="cellIs" dxfId="10381" priority="3411" operator="between">
      <formula>0</formula>
      <formula>0.5</formula>
    </cfRule>
    <cfRule type="cellIs" dxfId="10380" priority="3410" operator="lessThan">
      <formula>0.5</formula>
    </cfRule>
  </conditionalFormatting>
  <conditionalFormatting sqref="JP9:JP16">
    <cfRule type="cellIs" dxfId="10379" priority="3328" operator="between">
      <formula>0</formula>
      <formula>0.49</formula>
    </cfRule>
    <cfRule type="cellIs" dxfId="10378" priority="3327" operator="between">
      <formula>0.5</formula>
      <formula>0.59</formula>
    </cfRule>
    <cfRule type="cellIs" dxfId="10377" priority="3326" operator="between">
      <formula>0.6</formula>
      <formula>0.69</formula>
    </cfRule>
    <cfRule type="expression" dxfId="10376" priority="3325">
      <formula>#REF!&lt;50%</formula>
    </cfRule>
    <cfRule type="cellIs" dxfId="10375" priority="3324" operator="lessThan">
      <formula>#REF!</formula>
    </cfRule>
    <cfRule type="cellIs" dxfId="10374" priority="3323" operator="between">
      <formula>0</formula>
      <formula>0.49</formula>
    </cfRule>
    <cfRule type="cellIs" dxfId="10373" priority="3332" operator="lessThan">
      <formula>"&lt;50%"</formula>
    </cfRule>
    <cfRule type="cellIs" dxfId="10372" priority="3330" operator="between">
      <formula>0</formula>
      <formula>0.5</formula>
    </cfRule>
    <cfRule type="cellIs" dxfId="10371" priority="3329" operator="lessThan">
      <formula>0.5</formula>
    </cfRule>
  </conditionalFormatting>
  <conditionalFormatting sqref="JS9:JS16">
    <cfRule type="cellIs" dxfId="10370" priority="3355" operator="between">
      <formula>0</formula>
      <formula>0.49</formula>
    </cfRule>
    <cfRule type="cellIs" dxfId="10369" priority="3359" operator="lessThan">
      <formula>"&lt;50%"</formula>
    </cfRule>
    <cfRule type="cellIs" dxfId="10368" priority="3357" operator="between">
      <formula>0</formula>
      <formula>0.5</formula>
    </cfRule>
    <cfRule type="cellIs" dxfId="10367" priority="3356" operator="lessThan">
      <formula>0.5</formula>
    </cfRule>
    <cfRule type="cellIs" dxfId="10366" priority="3354" operator="between">
      <formula>0.5</formula>
      <formula>0.59</formula>
    </cfRule>
    <cfRule type="cellIs" dxfId="10365" priority="3353" operator="between">
      <formula>0.6</formula>
      <formula>0.69</formula>
    </cfRule>
    <cfRule type="expression" dxfId="10364" priority="3352">
      <formula>#REF!&lt;50%</formula>
    </cfRule>
    <cfRule type="cellIs" dxfId="10363" priority="3351" operator="lessThan">
      <formula>#REF!</formula>
    </cfRule>
    <cfRule type="cellIs" dxfId="10362" priority="3350" operator="between">
      <formula>0</formula>
      <formula>0.49</formula>
    </cfRule>
  </conditionalFormatting>
  <conditionalFormatting sqref="JS22">
    <cfRule type="cellIs" dxfId="10361" priority="3366" operator="lessThan">
      <formula>"&lt;50%"</formula>
    </cfRule>
    <cfRule type="cellIs" dxfId="10360" priority="3364" operator="between">
      <formula>0</formula>
      <formula>0.5</formula>
    </cfRule>
    <cfRule type="cellIs" dxfId="10359" priority="3363" operator="lessThan">
      <formula>0.5</formula>
    </cfRule>
    <cfRule type="cellIs" dxfId="10358" priority="3362" operator="between">
      <formula>0</formula>
      <formula>0.49</formula>
    </cfRule>
    <cfRule type="cellIs" dxfId="10357" priority="3361" operator="between">
      <formula>0.5</formula>
      <formula>0.59</formula>
    </cfRule>
    <cfRule type="cellIs" dxfId="10356" priority="3360" operator="between">
      <formula>0.6</formula>
      <formula>0.69</formula>
    </cfRule>
  </conditionalFormatting>
  <conditionalFormatting sqref="JV9:JV16">
    <cfRule type="cellIs" dxfId="10355" priority="3317" operator="between">
      <formula>0.5</formula>
      <formula>0.59</formula>
    </cfRule>
    <cfRule type="cellIs" dxfId="10354" priority="3316" operator="between">
      <formula>0.6</formula>
      <formula>0.69</formula>
    </cfRule>
    <cfRule type="expression" dxfId="10353" priority="3315">
      <formula>#REF!&lt;50%</formula>
    </cfRule>
    <cfRule type="cellIs" dxfId="10352" priority="3313" operator="between">
      <formula>0</formula>
      <formula>0.49</formula>
    </cfRule>
    <cfRule type="cellIs" dxfId="10351" priority="3314" operator="lessThan">
      <formula>#REF!</formula>
    </cfRule>
    <cfRule type="cellIs" dxfId="10350" priority="3322" operator="lessThan">
      <formula>"&lt;50%"</formula>
    </cfRule>
    <cfRule type="cellIs" dxfId="10349" priority="3320" operator="between">
      <formula>0</formula>
      <formula>0.5</formula>
    </cfRule>
    <cfRule type="cellIs" dxfId="10348" priority="3319" operator="lessThan">
      <formula>0.5</formula>
    </cfRule>
    <cfRule type="cellIs" dxfId="10347" priority="3318" operator="between">
      <formula>0</formula>
      <formula>0.49</formula>
    </cfRule>
  </conditionalFormatting>
  <conditionalFormatting sqref="JY9:JY16">
    <cfRule type="cellIs" dxfId="10346" priority="3296" operator="between">
      <formula>0.6</formula>
      <formula>0.69</formula>
    </cfRule>
    <cfRule type="cellIs" dxfId="10345" priority="3297" operator="between">
      <formula>0.5</formula>
      <formula>0.59</formula>
    </cfRule>
    <cfRule type="cellIs" dxfId="10344" priority="3298" operator="between">
      <formula>0</formula>
      <formula>0.49</formula>
    </cfRule>
    <cfRule type="cellIs" dxfId="10343" priority="3300" operator="between">
      <formula>0</formula>
      <formula>0.5</formula>
    </cfRule>
    <cfRule type="cellIs" dxfId="10342" priority="3302" operator="lessThan">
      <formula>"&lt;50%"</formula>
    </cfRule>
    <cfRule type="cellIs" dxfId="10341" priority="3293" operator="between">
      <formula>0</formula>
      <formula>0.49</formula>
    </cfRule>
    <cfRule type="cellIs" dxfId="10340" priority="3299" operator="lessThan">
      <formula>0.5</formula>
    </cfRule>
    <cfRule type="expression" dxfId="10339" priority="3295">
      <formula>#REF!&lt;50%</formula>
    </cfRule>
    <cfRule type="cellIs" dxfId="10338" priority="3294" operator="lessThan">
      <formula>#REF!</formula>
    </cfRule>
  </conditionalFormatting>
  <conditionalFormatting sqref="KB9:KB16">
    <cfRule type="expression" dxfId="10337" priority="3305">
      <formula>#REF!&lt;50%</formula>
    </cfRule>
    <cfRule type="cellIs" dxfId="10336" priority="3310" operator="between">
      <formula>0</formula>
      <formula>0.5</formula>
    </cfRule>
    <cfRule type="cellIs" dxfId="10335" priority="3304" operator="lessThan">
      <formula>#REF!</formula>
    </cfRule>
    <cfRule type="cellIs" dxfId="10334" priority="3312" operator="lessThan">
      <formula>"&lt;50%"</formula>
    </cfRule>
    <cfRule type="cellIs" dxfId="10333" priority="3309" operator="lessThan">
      <formula>0.5</formula>
    </cfRule>
    <cfRule type="cellIs" dxfId="10332" priority="3308" operator="between">
      <formula>0</formula>
      <formula>0.49</formula>
    </cfRule>
    <cfRule type="cellIs" dxfId="10331" priority="3307" operator="between">
      <formula>0.5</formula>
      <formula>0.59</formula>
    </cfRule>
    <cfRule type="cellIs" dxfId="10330" priority="3306" operator="between">
      <formula>0.6</formula>
      <formula>0.69</formula>
    </cfRule>
    <cfRule type="cellIs" dxfId="10329" priority="3303" operator="between">
      <formula>0</formula>
      <formula>0.49</formula>
    </cfRule>
  </conditionalFormatting>
  <conditionalFormatting sqref="KB22">
    <cfRule type="cellIs" dxfId="10328" priority="3347" operator="between">
      <formula>0</formula>
      <formula>0.5</formula>
    </cfRule>
    <cfRule type="cellIs" dxfId="10327" priority="3349" operator="lessThan">
      <formula>"&lt;50%"</formula>
    </cfRule>
    <cfRule type="cellIs" dxfId="10326" priority="3346" operator="lessThan">
      <formula>0.5</formula>
    </cfRule>
    <cfRule type="cellIs" dxfId="10325" priority="3345" operator="between">
      <formula>0</formula>
      <formula>0.49</formula>
    </cfRule>
    <cfRule type="cellIs" dxfId="10324" priority="3344" operator="between">
      <formula>0.5</formula>
      <formula>0.59</formula>
    </cfRule>
    <cfRule type="cellIs" dxfId="10323" priority="3343" operator="between">
      <formula>0.6</formula>
      <formula>0.69</formula>
    </cfRule>
  </conditionalFormatting>
  <conditionalFormatting sqref="KE9:KE16">
    <cfRule type="cellIs" dxfId="10322" priority="3288" operator="between">
      <formula>0</formula>
      <formula>0.49</formula>
    </cfRule>
    <cfRule type="cellIs" dxfId="10321" priority="3292" operator="lessThan">
      <formula>"&lt;50%"</formula>
    </cfRule>
    <cfRule type="cellIs" dxfId="10320" priority="3290" operator="between">
      <formula>0</formula>
      <formula>0.5</formula>
    </cfRule>
    <cfRule type="cellIs" dxfId="10319" priority="3289" operator="lessThan">
      <formula>0.5</formula>
    </cfRule>
    <cfRule type="cellIs" dxfId="10318" priority="3287" operator="between">
      <formula>0.5</formula>
      <formula>0.59</formula>
    </cfRule>
    <cfRule type="cellIs" dxfId="10317" priority="3286" operator="between">
      <formula>0.6</formula>
      <formula>0.69</formula>
    </cfRule>
    <cfRule type="expression" dxfId="10316" priority="3285">
      <formula>#REF!&lt;50%</formula>
    </cfRule>
    <cfRule type="cellIs" dxfId="10315" priority="3284" operator="lessThan">
      <formula>#REF!</formula>
    </cfRule>
    <cfRule type="cellIs" dxfId="10314" priority="3283" operator="between">
      <formula>0</formula>
      <formula>0.49</formula>
    </cfRule>
  </conditionalFormatting>
  <conditionalFormatting sqref="KH9:KH16">
    <cfRule type="cellIs" dxfId="10313" priority="3216" operator="between">
      <formula>0</formula>
      <formula>0.5</formula>
    </cfRule>
    <cfRule type="cellIs" dxfId="10312" priority="3209" operator="between">
      <formula>0</formula>
      <formula>0.49</formula>
    </cfRule>
    <cfRule type="cellIs" dxfId="10311" priority="3210" operator="lessThan">
      <formula>#REF!</formula>
    </cfRule>
    <cfRule type="cellIs" dxfId="10310" priority="3213" operator="between">
      <formula>0.5</formula>
      <formula>0.59</formula>
    </cfRule>
    <cfRule type="expression" dxfId="10309" priority="3211">
      <formula>#REF!&lt;50%</formula>
    </cfRule>
    <cfRule type="cellIs" dxfId="10308" priority="3212" operator="between">
      <formula>0.6</formula>
      <formula>0.69</formula>
    </cfRule>
    <cfRule type="cellIs" dxfId="10307" priority="3218" operator="lessThan">
      <formula>"&lt;50%"</formula>
    </cfRule>
    <cfRule type="cellIs" dxfId="10306" priority="3214" operator="between">
      <formula>0</formula>
      <formula>0.49</formula>
    </cfRule>
    <cfRule type="cellIs" dxfId="10305" priority="3215" operator="lessThan">
      <formula>0.5</formula>
    </cfRule>
  </conditionalFormatting>
  <conditionalFormatting sqref="KK9:KK16">
    <cfRule type="expression" dxfId="10304" priority="3221">
      <formula>#REF!&lt;50%</formula>
    </cfRule>
    <cfRule type="cellIs" dxfId="10303" priority="3220" operator="lessThan">
      <formula>#REF!</formula>
    </cfRule>
    <cfRule type="cellIs" dxfId="10302" priority="3219" operator="between">
      <formula>0</formula>
      <formula>0.49</formula>
    </cfRule>
    <cfRule type="cellIs" dxfId="10301" priority="3228" operator="lessThan">
      <formula>"&lt;50%"</formula>
    </cfRule>
    <cfRule type="cellIs" dxfId="10300" priority="3226" operator="between">
      <formula>0</formula>
      <formula>0.5</formula>
    </cfRule>
    <cfRule type="cellIs" dxfId="10299" priority="3225" operator="lessThan">
      <formula>0.5</formula>
    </cfRule>
    <cfRule type="cellIs" dxfId="10298" priority="3224" operator="between">
      <formula>0</formula>
      <formula>0.49</formula>
    </cfRule>
    <cfRule type="cellIs" dxfId="10297" priority="3223" operator="between">
      <formula>0.5</formula>
      <formula>0.59</formula>
    </cfRule>
    <cfRule type="cellIs" dxfId="10296" priority="3222" operator="between">
      <formula>0.6</formula>
      <formula>0.69</formula>
    </cfRule>
  </conditionalFormatting>
  <conditionalFormatting sqref="KK22">
    <cfRule type="cellIs" dxfId="10295" priority="3282" operator="lessThan">
      <formula>"&lt;50%"</formula>
    </cfRule>
    <cfRule type="cellIs" dxfId="10294" priority="3277" operator="between">
      <formula>0.5</formula>
      <formula>0.59</formula>
    </cfRule>
    <cfRule type="cellIs" dxfId="10293" priority="3278" operator="between">
      <formula>0</formula>
      <formula>0.49</formula>
    </cfRule>
    <cfRule type="cellIs" dxfId="10292" priority="3276" operator="between">
      <formula>0.6</formula>
      <formula>0.69</formula>
    </cfRule>
    <cfRule type="cellIs" dxfId="10291" priority="3280" operator="between">
      <formula>0</formula>
      <formula>0.5</formula>
    </cfRule>
    <cfRule type="cellIs" dxfId="10290" priority="3279" operator="lessThan">
      <formula>0.5</formula>
    </cfRule>
  </conditionalFormatting>
  <conditionalFormatting sqref="KN9:KN16">
    <cfRule type="cellIs" dxfId="10289" priority="3202" operator="between">
      <formula>0.6</formula>
      <formula>0.69</formula>
    </cfRule>
    <cfRule type="expression" dxfId="10288" priority="3201">
      <formula>#REF!&lt;50%</formula>
    </cfRule>
    <cfRule type="cellIs" dxfId="10287" priority="3200" operator="lessThan">
      <formula>#REF!</formula>
    </cfRule>
    <cfRule type="cellIs" dxfId="10286" priority="3205" operator="lessThan">
      <formula>0.5</formula>
    </cfRule>
    <cfRule type="cellIs" dxfId="10285" priority="3208" operator="lessThan">
      <formula>"&lt;50%"</formula>
    </cfRule>
    <cfRule type="cellIs" dxfId="10284" priority="3206" operator="between">
      <formula>0</formula>
      <formula>0.5</formula>
    </cfRule>
    <cfRule type="cellIs" dxfId="10283" priority="3199" operator="between">
      <formula>0</formula>
      <formula>0.49</formula>
    </cfRule>
    <cfRule type="cellIs" dxfId="10282" priority="3204" operator="between">
      <formula>0</formula>
      <formula>0.49</formula>
    </cfRule>
    <cfRule type="cellIs" dxfId="10281" priority="3203" operator="between">
      <formula>0.5</formula>
      <formula>0.59</formula>
    </cfRule>
  </conditionalFormatting>
  <conditionalFormatting sqref="KQ9:KQ16">
    <cfRule type="expression" dxfId="10280" priority="3164">
      <formula>#REF!&lt;50%</formula>
    </cfRule>
    <cfRule type="cellIs" dxfId="10279" priority="3163" operator="lessThan">
      <formula>#REF!</formula>
    </cfRule>
    <cfRule type="cellIs" dxfId="10278" priority="3162" operator="between">
      <formula>0</formula>
      <formula>0.49</formula>
    </cfRule>
    <cfRule type="cellIs" dxfId="10277" priority="3171" operator="lessThan">
      <formula>"&lt;50%"</formula>
    </cfRule>
    <cfRule type="cellIs" dxfId="10276" priority="3168" operator="lessThan">
      <formula>0.5</formula>
    </cfRule>
    <cfRule type="cellIs" dxfId="10275" priority="3169" operator="between">
      <formula>0</formula>
      <formula>0.5</formula>
    </cfRule>
    <cfRule type="cellIs" dxfId="10274" priority="3167" operator="between">
      <formula>0</formula>
      <formula>0.49</formula>
    </cfRule>
    <cfRule type="cellIs" dxfId="10273" priority="3166" operator="between">
      <formula>0.5</formula>
      <formula>0.59</formula>
    </cfRule>
    <cfRule type="cellIs" dxfId="10272" priority="3165" operator="between">
      <formula>0.6</formula>
      <formula>0.69</formula>
    </cfRule>
  </conditionalFormatting>
  <conditionalFormatting sqref="KT9:KT16">
    <cfRule type="cellIs" dxfId="10271" priority="3179" operator="between">
      <formula>0</formula>
      <formula>0.5</formula>
    </cfRule>
    <cfRule type="cellIs" dxfId="10270" priority="3173" operator="lessThan">
      <formula>#REF!</formula>
    </cfRule>
    <cfRule type="expression" dxfId="10269" priority="3174">
      <formula>#REF!&lt;50%</formula>
    </cfRule>
    <cfRule type="cellIs" dxfId="10268" priority="3175" operator="between">
      <formula>0.6</formula>
      <formula>0.69</formula>
    </cfRule>
    <cfRule type="cellIs" dxfId="10267" priority="3176" operator="between">
      <formula>0.5</formula>
      <formula>0.59</formula>
    </cfRule>
    <cfRule type="cellIs" dxfId="10266" priority="3178" operator="lessThan">
      <formula>0.5</formula>
    </cfRule>
    <cfRule type="cellIs" dxfId="10265" priority="3177" operator="between">
      <formula>0</formula>
      <formula>0.49</formula>
    </cfRule>
    <cfRule type="cellIs" dxfId="10264" priority="3172" operator="between">
      <formula>0</formula>
      <formula>0.49</formula>
    </cfRule>
    <cfRule type="cellIs" dxfId="10263" priority="3181" operator="lessThan">
      <formula>"&lt;50%"</formula>
    </cfRule>
  </conditionalFormatting>
  <conditionalFormatting sqref="KT22">
    <cfRule type="cellIs" dxfId="10262" priority="3243" operator="between">
      <formula>0</formula>
      <formula>0.5</formula>
    </cfRule>
    <cfRule type="cellIs" dxfId="10261" priority="3239" operator="between">
      <formula>0.6</formula>
      <formula>0.69</formula>
    </cfRule>
    <cfRule type="cellIs" dxfId="10260" priority="3240" operator="between">
      <formula>0.5</formula>
      <formula>0.59</formula>
    </cfRule>
    <cfRule type="cellIs" dxfId="10259" priority="3241" operator="between">
      <formula>0</formula>
      <formula>0.49</formula>
    </cfRule>
    <cfRule type="cellIs" dxfId="10258" priority="3242" operator="lessThan">
      <formula>0.5</formula>
    </cfRule>
    <cfRule type="cellIs" dxfId="10257" priority="3245" operator="lessThan">
      <formula>"&lt;50%"</formula>
    </cfRule>
  </conditionalFormatting>
  <conditionalFormatting sqref="KW9:KW16">
    <cfRule type="expression" dxfId="10256" priority="3154">
      <formula>#REF!&lt;50%</formula>
    </cfRule>
    <cfRule type="cellIs" dxfId="10255" priority="3155" operator="between">
      <formula>0.6</formula>
      <formula>0.69</formula>
    </cfRule>
    <cfRule type="cellIs" dxfId="10254" priority="3156" operator="between">
      <formula>0.5</formula>
      <formula>0.59</formula>
    </cfRule>
    <cfRule type="cellIs" dxfId="10253" priority="3157" operator="between">
      <formula>0</formula>
      <formula>0.49</formula>
    </cfRule>
    <cfRule type="cellIs" dxfId="10252" priority="3158" operator="lessThan">
      <formula>0.5</formula>
    </cfRule>
    <cfRule type="cellIs" dxfId="10251" priority="3161" operator="lessThan">
      <formula>"&lt;50%"</formula>
    </cfRule>
    <cfRule type="cellIs" dxfId="10250" priority="3159" operator="between">
      <formula>0</formula>
      <formula>0.5</formula>
    </cfRule>
    <cfRule type="cellIs" dxfId="10249" priority="3153" operator="lessThan">
      <formula>#REF!</formula>
    </cfRule>
    <cfRule type="cellIs" dxfId="10248" priority="3152" operator="between">
      <formula>0</formula>
      <formula>0.49</formula>
    </cfRule>
  </conditionalFormatting>
  <conditionalFormatting sqref="KZ9:KZ16">
    <cfRule type="cellIs" dxfId="10247" priority="3124" operator="lessThan">
      <formula>"&lt;50%"</formula>
    </cfRule>
    <cfRule type="cellIs" dxfId="10246" priority="3122" operator="between">
      <formula>0</formula>
      <formula>0.5</formula>
    </cfRule>
    <cfRule type="cellIs" dxfId="10245" priority="3121" operator="lessThan">
      <formula>0.5</formula>
    </cfRule>
    <cfRule type="cellIs" dxfId="10244" priority="3120" operator="between">
      <formula>0</formula>
      <formula>0.49</formula>
    </cfRule>
    <cfRule type="cellIs" dxfId="10243" priority="3119" operator="between">
      <formula>0.5</formula>
      <formula>0.59</formula>
    </cfRule>
    <cfRule type="cellIs" dxfId="10242" priority="3118" operator="between">
      <formula>0.6</formula>
      <formula>0.69</formula>
    </cfRule>
    <cfRule type="expression" dxfId="10241" priority="3117">
      <formula>#REF!&lt;50%</formula>
    </cfRule>
    <cfRule type="cellIs" dxfId="10240" priority="3116" operator="lessThan">
      <formula>#REF!</formula>
    </cfRule>
    <cfRule type="cellIs" dxfId="10239" priority="3115" operator="between">
      <formula>0</formula>
      <formula>0.49</formula>
    </cfRule>
  </conditionalFormatting>
  <conditionalFormatting sqref="LC9:LC16">
    <cfRule type="cellIs" dxfId="10238" priority="3126" operator="lessThan">
      <formula>#REF!</formula>
    </cfRule>
    <cfRule type="expression" dxfId="10237" priority="3127">
      <formula>#REF!&lt;50%</formula>
    </cfRule>
    <cfRule type="cellIs" dxfId="10236" priority="3128" operator="between">
      <formula>0.6</formula>
      <formula>0.69</formula>
    </cfRule>
    <cfRule type="cellIs" dxfId="10235" priority="3129" operator="between">
      <formula>0.5</formula>
      <formula>0.59</formula>
    </cfRule>
    <cfRule type="cellIs" dxfId="10234" priority="3130" operator="between">
      <formula>0</formula>
      <formula>0.49</formula>
    </cfRule>
    <cfRule type="cellIs" dxfId="10233" priority="3125" operator="between">
      <formula>0</formula>
      <formula>0.49</formula>
    </cfRule>
    <cfRule type="cellIs" dxfId="10232" priority="3134" operator="lessThan">
      <formula>"&lt;50%"</formula>
    </cfRule>
    <cfRule type="cellIs" dxfId="10231" priority="3132" operator="between">
      <formula>0</formula>
      <formula>0.5</formula>
    </cfRule>
    <cfRule type="cellIs" dxfId="10230" priority="3131" operator="lessThan">
      <formula>0.5</formula>
    </cfRule>
  </conditionalFormatting>
  <conditionalFormatting sqref="LC22">
    <cfRule type="cellIs" dxfId="10229" priority="3192" operator="between">
      <formula>0.6</formula>
      <formula>0.69</formula>
    </cfRule>
    <cfRule type="cellIs" dxfId="10228" priority="3194" operator="between">
      <formula>0</formula>
      <formula>0.49</formula>
    </cfRule>
    <cfRule type="cellIs" dxfId="10227" priority="3195" operator="lessThan">
      <formula>0.5</formula>
    </cfRule>
    <cfRule type="cellIs" dxfId="10226" priority="3196" operator="between">
      <formula>0</formula>
      <formula>0.5</formula>
    </cfRule>
    <cfRule type="cellIs" dxfId="10225" priority="3198" operator="lessThan">
      <formula>"&lt;50%"</formula>
    </cfRule>
    <cfRule type="cellIs" dxfId="10224" priority="3193" operator="between">
      <formula>0.5</formula>
      <formula>0.59</formula>
    </cfRule>
  </conditionalFormatting>
  <conditionalFormatting sqref="LF9:LF16">
    <cfRule type="cellIs" dxfId="10223" priority="3110" operator="between">
      <formula>0</formula>
      <formula>0.49</formula>
    </cfRule>
    <cfRule type="cellIs" dxfId="10222" priority="3109" operator="between">
      <formula>0.5</formula>
      <formula>0.59</formula>
    </cfRule>
    <cfRule type="cellIs" dxfId="10221" priority="3108" operator="between">
      <formula>0.6</formula>
      <formula>0.69</formula>
    </cfRule>
    <cfRule type="expression" dxfId="10220" priority="3107">
      <formula>#REF!&lt;50%</formula>
    </cfRule>
    <cfRule type="cellIs" dxfId="10219" priority="3106" operator="lessThan">
      <formula>#REF!</formula>
    </cfRule>
    <cfRule type="cellIs" dxfId="10218" priority="3105" operator="between">
      <formula>0</formula>
      <formula>0.49</formula>
    </cfRule>
    <cfRule type="cellIs" dxfId="10217" priority="3114" operator="lessThan">
      <formula>"&lt;50%"</formula>
    </cfRule>
    <cfRule type="cellIs" dxfId="10216" priority="3112" operator="between">
      <formula>0</formula>
      <formula>0.5</formula>
    </cfRule>
    <cfRule type="cellIs" dxfId="10215" priority="3111" operator="lessThan">
      <formula>0.5</formula>
    </cfRule>
  </conditionalFormatting>
  <conditionalFormatting sqref="LI9:LI16">
    <cfRule type="cellIs" dxfId="10214" priority="3071" operator="between">
      <formula>0.6</formula>
      <formula>0.69</formula>
    </cfRule>
    <cfRule type="cellIs" dxfId="10213" priority="3072" operator="between">
      <formula>0.5</formula>
      <formula>0.59</formula>
    </cfRule>
    <cfRule type="cellIs" dxfId="10212" priority="3073" operator="between">
      <formula>0</formula>
      <formula>0.49</formula>
    </cfRule>
    <cfRule type="cellIs" dxfId="10211" priority="3074" operator="lessThan">
      <formula>0.5</formula>
    </cfRule>
    <cfRule type="expression" dxfId="10210" priority="3070">
      <formula>#REF!&lt;50%</formula>
    </cfRule>
    <cfRule type="cellIs" dxfId="10209" priority="3075" operator="between">
      <formula>0</formula>
      <formula>0.5</formula>
    </cfRule>
    <cfRule type="cellIs" dxfId="10208" priority="3077" operator="lessThan">
      <formula>"&lt;50%"</formula>
    </cfRule>
    <cfRule type="cellIs" dxfId="10207" priority="3069" operator="lessThan">
      <formula>#REF!</formula>
    </cfRule>
    <cfRule type="cellIs" dxfId="10206" priority="3068" operator="between">
      <formula>0</formula>
      <formula>0.49</formula>
    </cfRule>
  </conditionalFormatting>
  <conditionalFormatting sqref="LL9:LL16">
    <cfRule type="cellIs" dxfId="10205" priority="3081" operator="between">
      <formula>0.6</formula>
      <formula>0.69</formula>
    </cfRule>
    <cfRule type="cellIs" dxfId="10204" priority="3078" operator="between">
      <formula>0</formula>
      <formula>0.49</formula>
    </cfRule>
    <cfRule type="cellIs" dxfId="10203" priority="3087" operator="lessThan">
      <formula>"&lt;50%"</formula>
    </cfRule>
    <cfRule type="cellIs" dxfId="10202" priority="3079" operator="lessThan">
      <formula>#REF!</formula>
    </cfRule>
    <cfRule type="cellIs" dxfId="10201" priority="3082" operator="between">
      <formula>0.5</formula>
      <formula>0.59</formula>
    </cfRule>
    <cfRule type="cellIs" dxfId="10200" priority="3083" operator="between">
      <formula>0</formula>
      <formula>0.49</formula>
    </cfRule>
    <cfRule type="cellIs" dxfId="10199" priority="3084" operator="lessThan">
      <formula>0.5</formula>
    </cfRule>
    <cfRule type="cellIs" dxfId="10198" priority="3085" operator="between">
      <formula>0</formula>
      <formula>0.5</formula>
    </cfRule>
    <cfRule type="expression" dxfId="10197" priority="3080">
      <formula>#REF!&lt;50%</formula>
    </cfRule>
  </conditionalFormatting>
  <conditionalFormatting sqref="LL22">
    <cfRule type="cellIs" dxfId="10196" priority="3147" operator="between">
      <formula>0</formula>
      <formula>0.49</formula>
    </cfRule>
    <cfRule type="cellIs" dxfId="10195" priority="3146" operator="between">
      <formula>0.5</formula>
      <formula>0.59</formula>
    </cfRule>
    <cfRule type="cellIs" dxfId="10194" priority="3145" operator="between">
      <formula>0.6</formula>
      <formula>0.69</formula>
    </cfRule>
    <cfRule type="cellIs" dxfId="10193" priority="3149" operator="between">
      <formula>0</formula>
      <formula>0.5</formula>
    </cfRule>
    <cfRule type="cellIs" dxfId="10192" priority="3151" operator="lessThan">
      <formula>"&lt;50%"</formula>
    </cfRule>
    <cfRule type="cellIs" dxfId="10191" priority="3148" operator="lessThan">
      <formula>0.5</formula>
    </cfRule>
  </conditionalFormatting>
  <conditionalFormatting sqref="LO9:LO16">
    <cfRule type="cellIs" dxfId="10190" priority="3059" operator="lessThan">
      <formula>#REF!</formula>
    </cfRule>
    <cfRule type="cellIs" dxfId="10189" priority="3058" operator="between">
      <formula>0</formula>
      <formula>0.49</formula>
    </cfRule>
    <cfRule type="expression" dxfId="10188" priority="3060">
      <formula>#REF!&lt;50%</formula>
    </cfRule>
    <cfRule type="cellIs" dxfId="10187" priority="3061" operator="between">
      <formula>0.6</formula>
      <formula>0.69</formula>
    </cfRule>
    <cfRule type="cellIs" dxfId="10186" priority="3062" operator="between">
      <formula>0.5</formula>
      <formula>0.59</formula>
    </cfRule>
    <cfRule type="cellIs" dxfId="10185" priority="3063" operator="between">
      <formula>0</formula>
      <formula>0.49</formula>
    </cfRule>
    <cfRule type="cellIs" dxfId="10184" priority="3067" operator="lessThan">
      <formula>"&lt;50%"</formula>
    </cfRule>
    <cfRule type="cellIs" dxfId="10183" priority="3065" operator="between">
      <formula>0</formula>
      <formula>0.5</formula>
    </cfRule>
    <cfRule type="cellIs" dxfId="10182" priority="3064" operator="lessThan">
      <formula>0.5</formula>
    </cfRule>
  </conditionalFormatting>
  <conditionalFormatting sqref="LR9:LR16">
    <cfRule type="cellIs" dxfId="10181" priority="3043" operator="between">
      <formula>0</formula>
      <formula>0.49</formula>
    </cfRule>
    <cfRule type="cellIs" dxfId="10180" priority="3041" operator="between">
      <formula>0.6</formula>
      <formula>0.69</formula>
    </cfRule>
    <cfRule type="cellIs" dxfId="10179" priority="3047" operator="lessThan">
      <formula>"&lt;50%"</formula>
    </cfRule>
    <cfRule type="cellIs" dxfId="10178" priority="3042" operator="between">
      <formula>0.5</formula>
      <formula>0.59</formula>
    </cfRule>
    <cfRule type="cellIs" dxfId="10177" priority="3039" operator="lessThan">
      <formula>#REF!</formula>
    </cfRule>
    <cfRule type="cellIs" dxfId="10176" priority="3038" operator="between">
      <formula>0</formula>
      <formula>0.49</formula>
    </cfRule>
    <cfRule type="expression" dxfId="10175" priority="3040">
      <formula>#REF!&lt;50%</formula>
    </cfRule>
    <cfRule type="cellIs" dxfId="10174" priority="3045" operator="between">
      <formula>0</formula>
      <formula>0.5</formula>
    </cfRule>
    <cfRule type="cellIs" dxfId="10173" priority="3044" operator="lessThan">
      <formula>0.5</formula>
    </cfRule>
  </conditionalFormatting>
  <conditionalFormatting sqref="LU9:LU16">
    <cfRule type="cellIs" dxfId="10172" priority="3053" operator="between">
      <formula>0</formula>
      <formula>0.49</formula>
    </cfRule>
    <cfRule type="cellIs" dxfId="10171" priority="3052" operator="between">
      <formula>0.5</formula>
      <formula>0.59</formula>
    </cfRule>
    <cfRule type="cellIs" dxfId="10170" priority="3051" operator="between">
      <formula>0.6</formula>
      <formula>0.69</formula>
    </cfRule>
    <cfRule type="expression" dxfId="10169" priority="3050">
      <formula>#REF!&lt;50%</formula>
    </cfRule>
    <cfRule type="cellIs" dxfId="10168" priority="3049" operator="lessThan">
      <formula>#REF!</formula>
    </cfRule>
    <cfRule type="cellIs" dxfId="10167" priority="3048" operator="between">
      <formula>0</formula>
      <formula>0.49</formula>
    </cfRule>
    <cfRule type="cellIs" dxfId="10166" priority="3057" operator="lessThan">
      <formula>"&lt;50%"</formula>
    </cfRule>
    <cfRule type="cellIs" dxfId="10165" priority="3055" operator="between">
      <formula>0</formula>
      <formula>0.5</formula>
    </cfRule>
    <cfRule type="cellIs" dxfId="10164" priority="3054" operator="lessThan">
      <formula>0.5</formula>
    </cfRule>
  </conditionalFormatting>
  <conditionalFormatting sqref="LU22">
    <cfRule type="cellIs" dxfId="10163" priority="3098" operator="between">
      <formula>0.6</formula>
      <formula>0.69</formula>
    </cfRule>
    <cfRule type="cellIs" dxfId="10162" priority="3101" operator="lessThan">
      <formula>0.5</formula>
    </cfRule>
    <cfRule type="cellIs" dxfId="10161" priority="3102" operator="between">
      <formula>0</formula>
      <formula>0.5</formula>
    </cfRule>
    <cfRule type="cellIs" dxfId="10160" priority="3099" operator="between">
      <formula>0.5</formula>
      <formula>0.59</formula>
    </cfRule>
    <cfRule type="cellIs" dxfId="10159" priority="3100" operator="between">
      <formula>0</formula>
      <formula>0.49</formula>
    </cfRule>
    <cfRule type="cellIs" dxfId="10158" priority="3104" operator="lessThan">
      <formula>"&lt;50%"</formula>
    </cfRule>
  </conditionalFormatting>
  <conditionalFormatting sqref="LX9:LX16">
    <cfRule type="cellIs" dxfId="10157" priority="3037" operator="lessThan">
      <formula>"&lt;50%"</formula>
    </cfRule>
    <cfRule type="cellIs" dxfId="10156" priority="3035" operator="between">
      <formula>0</formula>
      <formula>0.5</formula>
    </cfRule>
    <cfRule type="cellIs" dxfId="10155" priority="3034" operator="lessThan">
      <formula>0.5</formula>
    </cfRule>
    <cfRule type="cellIs" dxfId="10154" priority="3033" operator="between">
      <formula>0</formula>
      <formula>0.49</formula>
    </cfRule>
    <cfRule type="cellIs" dxfId="10153" priority="3032" operator="between">
      <formula>0.5</formula>
      <formula>0.59</formula>
    </cfRule>
    <cfRule type="cellIs" dxfId="10152" priority="3031" operator="between">
      <formula>0.6</formula>
      <formula>0.69</formula>
    </cfRule>
    <cfRule type="expression" dxfId="10151" priority="3030">
      <formula>#REF!&lt;50%</formula>
    </cfRule>
    <cfRule type="cellIs" dxfId="10150" priority="3029" operator="lessThan">
      <formula>#REF!</formula>
    </cfRule>
    <cfRule type="cellIs" dxfId="10149" priority="3028" operator="between">
      <formula>0</formula>
      <formula>0.49</formula>
    </cfRule>
  </conditionalFormatting>
  <conditionalFormatting sqref="MA9:MA16">
    <cfRule type="cellIs" dxfId="10148" priority="2975" operator="between">
      <formula>0.5</formula>
      <formula>0.59</formula>
    </cfRule>
    <cfRule type="cellIs" dxfId="10147" priority="2980" operator="lessThan">
      <formula>"&lt;50%"</formula>
    </cfRule>
    <cfRule type="cellIs" dxfId="10146" priority="2978" operator="between">
      <formula>0</formula>
      <formula>0.5</formula>
    </cfRule>
    <cfRule type="cellIs" dxfId="10145" priority="2977" operator="lessThan">
      <formula>0.5</formula>
    </cfRule>
    <cfRule type="cellIs" dxfId="10144" priority="2976" operator="between">
      <formula>0</formula>
      <formula>0.49</formula>
    </cfRule>
    <cfRule type="cellIs" dxfId="10143" priority="2974" operator="between">
      <formula>0.6</formula>
      <formula>0.69</formula>
    </cfRule>
    <cfRule type="expression" dxfId="10142" priority="2973">
      <formula>#REF!&lt;50%</formula>
    </cfRule>
    <cfRule type="cellIs" dxfId="10141" priority="2972" operator="lessThan">
      <formula>#REF!</formula>
    </cfRule>
    <cfRule type="cellIs" dxfId="10140" priority="2971" operator="between">
      <formula>0</formula>
      <formula>0.49</formula>
    </cfRule>
  </conditionalFormatting>
  <conditionalFormatting sqref="MD9:MD16">
    <cfRule type="expression" dxfId="10139" priority="2983">
      <formula>#REF!&lt;50%</formula>
    </cfRule>
    <cfRule type="cellIs" dxfId="10138" priority="2985" operator="between">
      <formula>0.5</formula>
      <formula>0.59</formula>
    </cfRule>
    <cfRule type="cellIs" dxfId="10137" priority="2986" operator="between">
      <formula>0</formula>
      <formula>0.49</formula>
    </cfRule>
    <cfRule type="cellIs" dxfId="10136" priority="2987" operator="lessThan">
      <formula>0.5</formula>
    </cfRule>
    <cfRule type="cellIs" dxfId="10135" priority="2988" operator="between">
      <formula>0</formula>
      <formula>0.5</formula>
    </cfRule>
    <cfRule type="cellIs" dxfId="10134" priority="2984" operator="between">
      <formula>0.6</formula>
      <formula>0.69</formula>
    </cfRule>
    <cfRule type="cellIs" dxfId="10133" priority="2982" operator="lessThan">
      <formula>#REF!</formula>
    </cfRule>
    <cfRule type="cellIs" dxfId="10132" priority="2981" operator="between">
      <formula>0</formula>
      <formula>0.49</formula>
    </cfRule>
    <cfRule type="cellIs" dxfId="10131" priority="2990" operator="lessThan">
      <formula>"&lt;50%"</formula>
    </cfRule>
  </conditionalFormatting>
  <conditionalFormatting sqref="MD22">
    <cfRule type="cellIs" dxfId="10130" priority="3022" operator="between">
      <formula>0.5</formula>
      <formula>0.59</formula>
    </cfRule>
    <cfRule type="cellIs" dxfId="10129" priority="3021" operator="between">
      <formula>0.6</formula>
      <formula>0.69</formula>
    </cfRule>
    <cfRule type="cellIs" dxfId="10128" priority="3027" operator="lessThan">
      <formula>"&lt;50%"</formula>
    </cfRule>
    <cfRule type="cellIs" dxfId="10127" priority="3025" operator="between">
      <formula>0</formula>
      <formula>0.5</formula>
    </cfRule>
    <cfRule type="cellIs" dxfId="10126" priority="3024" operator="lessThan">
      <formula>0.5</formula>
    </cfRule>
    <cfRule type="cellIs" dxfId="10125" priority="3023" operator="between">
      <formula>0</formula>
      <formula>0.49</formula>
    </cfRule>
  </conditionalFormatting>
  <conditionalFormatting sqref="MG9:MG16">
    <cfRule type="cellIs" dxfId="10124" priority="2968" operator="between">
      <formula>0</formula>
      <formula>0.5</formula>
    </cfRule>
    <cfRule type="cellIs" dxfId="10123" priority="2970" operator="lessThan">
      <formula>"&lt;50%"</formula>
    </cfRule>
    <cfRule type="cellIs" dxfId="10122" priority="2967" operator="lessThan">
      <formula>0.5</formula>
    </cfRule>
    <cfRule type="cellIs" dxfId="10121" priority="2966" operator="between">
      <formula>0</formula>
      <formula>0.49</formula>
    </cfRule>
    <cfRule type="cellIs" dxfId="10120" priority="2965" operator="between">
      <formula>0.5</formula>
      <formula>0.59</formula>
    </cfRule>
    <cfRule type="cellIs" dxfId="10119" priority="2964" operator="between">
      <formula>0.6</formula>
      <formula>0.69</formula>
    </cfRule>
    <cfRule type="expression" dxfId="10118" priority="2963">
      <formula>#REF!&lt;50%</formula>
    </cfRule>
    <cfRule type="cellIs" dxfId="10117" priority="2962" operator="lessThan">
      <formula>#REF!</formula>
    </cfRule>
    <cfRule type="cellIs" dxfId="10116" priority="2961" operator="between">
      <formula>0</formula>
      <formula>0.49</formula>
    </cfRule>
  </conditionalFormatting>
  <conditionalFormatting sqref="MJ9:MJ16">
    <cfRule type="cellIs" dxfId="10115" priority="2905" operator="lessThan">
      <formula>#REF!</formula>
    </cfRule>
    <cfRule type="cellIs" dxfId="10114" priority="2909" operator="between">
      <formula>0</formula>
      <formula>0.49</formula>
    </cfRule>
    <cfRule type="cellIs" dxfId="10113" priority="2904" operator="between">
      <formula>0</formula>
      <formula>0.49</formula>
    </cfRule>
    <cfRule type="cellIs" dxfId="10112" priority="2913" operator="lessThan">
      <formula>"&lt;50%"</formula>
    </cfRule>
    <cfRule type="cellIs" dxfId="10111" priority="2911" operator="between">
      <formula>0</formula>
      <formula>0.5</formula>
    </cfRule>
    <cfRule type="cellIs" dxfId="10110" priority="2910" operator="lessThan">
      <formula>0.5</formula>
    </cfRule>
    <cfRule type="expression" dxfId="10109" priority="2906">
      <formula>#REF!&lt;50%</formula>
    </cfRule>
    <cfRule type="cellIs" dxfId="10108" priority="2907" operator="between">
      <formula>0.6</formula>
      <formula>0.69</formula>
    </cfRule>
    <cfRule type="cellIs" dxfId="10107" priority="2908" operator="between">
      <formula>0.5</formula>
      <formula>0.59</formula>
    </cfRule>
  </conditionalFormatting>
  <conditionalFormatting sqref="MM9:MM16">
    <cfRule type="cellIs" dxfId="10106" priority="2919" operator="between">
      <formula>0</formula>
      <formula>0.49</formula>
    </cfRule>
    <cfRule type="cellIs" dxfId="10105" priority="2918" operator="between">
      <formula>0.5</formula>
      <formula>0.59</formula>
    </cfRule>
    <cfRule type="cellIs" dxfId="10104" priority="2917" operator="between">
      <formula>0.6</formula>
      <formula>0.69</formula>
    </cfRule>
    <cfRule type="expression" dxfId="10103" priority="2916">
      <formula>#REF!&lt;50%</formula>
    </cfRule>
    <cfRule type="cellIs" dxfId="10102" priority="2915" operator="lessThan">
      <formula>#REF!</formula>
    </cfRule>
    <cfRule type="cellIs" dxfId="10101" priority="2914" operator="between">
      <formula>0</formula>
      <formula>0.49</formula>
    </cfRule>
    <cfRule type="cellIs" dxfId="10100" priority="2923" operator="lessThan">
      <formula>"&lt;50%"</formula>
    </cfRule>
    <cfRule type="cellIs" dxfId="10099" priority="2921" operator="between">
      <formula>0</formula>
      <formula>0.5</formula>
    </cfRule>
    <cfRule type="cellIs" dxfId="10098" priority="2920" operator="lessThan">
      <formula>0.5</formula>
    </cfRule>
  </conditionalFormatting>
  <conditionalFormatting sqref="MM22">
    <cfRule type="cellIs" dxfId="10097" priority="2957" operator="lessThan">
      <formula>0.5</formula>
    </cfRule>
    <cfRule type="cellIs" dxfId="10096" priority="2954" operator="between">
      <formula>0.6</formula>
      <formula>0.69</formula>
    </cfRule>
    <cfRule type="cellIs" dxfId="10095" priority="2955" operator="between">
      <formula>0.5</formula>
      <formula>0.59</formula>
    </cfRule>
    <cfRule type="cellIs" dxfId="10094" priority="2956" operator="between">
      <formula>0</formula>
      <formula>0.49</formula>
    </cfRule>
    <cfRule type="cellIs" dxfId="10093" priority="2958" operator="between">
      <formula>0</formula>
      <formula>0.5</formula>
    </cfRule>
    <cfRule type="cellIs" dxfId="10092" priority="2960" operator="lessThan">
      <formula>"&lt;50%"</formula>
    </cfRule>
  </conditionalFormatting>
  <conditionalFormatting sqref="MP9:MP16">
    <cfRule type="expression" dxfId="10091" priority="2896">
      <formula>#REF!&lt;50%</formula>
    </cfRule>
    <cfRule type="cellIs" dxfId="10090" priority="2898" operator="between">
      <formula>0.5</formula>
      <formula>0.59</formula>
    </cfRule>
    <cfRule type="cellIs" dxfId="10089" priority="2903" operator="lessThan">
      <formula>"&lt;50%"</formula>
    </cfRule>
    <cfRule type="cellIs" dxfId="10088" priority="2901" operator="between">
      <formula>0</formula>
      <formula>0.5</formula>
    </cfRule>
    <cfRule type="cellIs" dxfId="10087" priority="2900" operator="lessThan">
      <formula>0.5</formula>
    </cfRule>
    <cfRule type="cellIs" dxfId="10086" priority="2899" operator="between">
      <formula>0</formula>
      <formula>0.49</formula>
    </cfRule>
    <cfRule type="cellIs" dxfId="10085" priority="2897" operator="between">
      <formula>0.6</formula>
      <formula>0.69</formula>
    </cfRule>
    <cfRule type="cellIs" dxfId="10084" priority="2895" operator="lessThan">
      <formula>#REF!</formula>
    </cfRule>
    <cfRule type="cellIs" dxfId="10083" priority="2894" operator="between">
      <formula>0</formula>
      <formula>0.49</formula>
    </cfRule>
  </conditionalFormatting>
  <conditionalFormatting sqref="MS9:MS16">
    <cfRule type="cellIs" dxfId="10082" priority="2823" operator="between">
      <formula>0.6</formula>
      <formula>0.69</formula>
    </cfRule>
    <cfRule type="cellIs" dxfId="10081" priority="2824" operator="between">
      <formula>0.5</formula>
      <formula>0.59</formula>
    </cfRule>
    <cfRule type="cellIs" dxfId="10080" priority="2826" operator="lessThan">
      <formula>0.5</formula>
    </cfRule>
    <cfRule type="cellIs" dxfId="10079" priority="2829" operator="lessThan">
      <formula>"&lt;50%"</formula>
    </cfRule>
    <cfRule type="cellIs" dxfId="10078" priority="2827" operator="between">
      <formula>0</formula>
      <formula>0.5</formula>
    </cfRule>
    <cfRule type="cellIs" dxfId="10077" priority="2820" operator="between">
      <formula>0</formula>
      <formula>0.49</formula>
    </cfRule>
    <cfRule type="cellIs" dxfId="10076" priority="2821" operator="lessThan">
      <formula>#REF!</formula>
    </cfRule>
    <cfRule type="expression" dxfId="10075" priority="2822">
      <formula>#REF!&lt;50%</formula>
    </cfRule>
    <cfRule type="cellIs" dxfId="10074" priority="2825" operator="between">
      <formula>0</formula>
      <formula>0.49</formula>
    </cfRule>
  </conditionalFormatting>
  <conditionalFormatting sqref="MV9:MV15">
    <cfRule type="expression" dxfId="10073" priority="2832">
      <formula>#REF!&lt;50%</formula>
    </cfRule>
    <cfRule type="cellIs" dxfId="10072" priority="2831" operator="lessThan">
      <formula>#REF!</formula>
    </cfRule>
    <cfRule type="cellIs" dxfId="10071" priority="2830" operator="between">
      <formula>0</formula>
      <formula>0.49</formula>
    </cfRule>
    <cfRule type="cellIs" dxfId="10070" priority="2839" operator="lessThan">
      <formula>"&lt;50%"</formula>
    </cfRule>
    <cfRule type="cellIs" dxfId="10069" priority="2837" operator="between">
      <formula>0</formula>
      <formula>0.5</formula>
    </cfRule>
    <cfRule type="cellIs" dxfId="10068" priority="2836" operator="lessThan">
      <formula>0.5</formula>
    </cfRule>
    <cfRule type="cellIs" dxfId="10067" priority="2835" operator="between">
      <formula>0</formula>
      <formula>0.49</formula>
    </cfRule>
    <cfRule type="cellIs" dxfId="10066" priority="2834" operator="between">
      <formula>0.5</formula>
      <formula>0.59</formula>
    </cfRule>
    <cfRule type="cellIs" dxfId="10065" priority="2833" operator="between">
      <formula>0.6</formula>
      <formula>0.69</formula>
    </cfRule>
  </conditionalFormatting>
  <conditionalFormatting sqref="MV22">
    <cfRule type="cellIs" dxfId="10064" priority="2893" operator="lessThan">
      <formula>"&lt;50%"</formula>
    </cfRule>
    <cfRule type="cellIs" dxfId="10063" priority="2891" operator="between">
      <formula>0</formula>
      <formula>0.5</formula>
    </cfRule>
    <cfRule type="cellIs" dxfId="10062" priority="2890" operator="lessThan">
      <formula>0.5</formula>
    </cfRule>
    <cfRule type="cellIs" dxfId="10061" priority="2888" operator="between">
      <formula>0.5</formula>
      <formula>0.59</formula>
    </cfRule>
    <cfRule type="cellIs" dxfId="10060" priority="2889" operator="between">
      <formula>0</formula>
      <formula>0.49</formula>
    </cfRule>
    <cfRule type="cellIs" dxfId="10059" priority="2887" operator="between">
      <formula>0.6</formula>
      <formula>0.69</formula>
    </cfRule>
  </conditionalFormatting>
  <conditionalFormatting sqref="MY9:MY16">
    <cfRule type="cellIs" dxfId="10058" priority="2815" operator="between">
      <formula>0</formula>
      <formula>0.49</formula>
    </cfRule>
    <cfRule type="cellIs" dxfId="10057" priority="2816" operator="lessThan">
      <formula>0.5</formula>
    </cfRule>
    <cfRule type="cellIs" dxfId="10056" priority="2817" operator="between">
      <formula>0</formula>
      <formula>0.5</formula>
    </cfRule>
    <cfRule type="cellIs" dxfId="10055" priority="2819" operator="lessThan">
      <formula>"&lt;50%"</formula>
    </cfRule>
    <cfRule type="cellIs" dxfId="10054" priority="2814" operator="between">
      <formula>0.5</formula>
      <formula>0.59</formula>
    </cfRule>
    <cfRule type="cellIs" dxfId="10053" priority="2813" operator="between">
      <formula>0.6</formula>
      <formula>0.69</formula>
    </cfRule>
    <cfRule type="expression" dxfId="10052" priority="2812">
      <formula>#REF!&lt;50%</formula>
    </cfRule>
    <cfRule type="cellIs" dxfId="10051" priority="2811" operator="lessThan">
      <formula>#REF!</formula>
    </cfRule>
    <cfRule type="cellIs" dxfId="10050" priority="2810" operator="between">
      <formula>0</formula>
      <formula>0.49</formula>
    </cfRule>
  </conditionalFormatting>
  <conditionalFormatting sqref="NB9:NB16">
    <cfRule type="cellIs" dxfId="10049" priority="2799" operator="lessThan">
      <formula>"&lt;50%"</formula>
    </cfRule>
    <cfRule type="cellIs" dxfId="10048" priority="2797" operator="between">
      <formula>0</formula>
      <formula>0.5</formula>
    </cfRule>
    <cfRule type="cellIs" dxfId="10047" priority="2796" operator="lessThan">
      <formula>0.5</formula>
    </cfRule>
    <cfRule type="cellIs" dxfId="10046" priority="2795" operator="between">
      <formula>0</formula>
      <formula>0.49</formula>
    </cfRule>
    <cfRule type="cellIs" dxfId="10045" priority="2794" operator="between">
      <formula>0.5</formula>
      <formula>0.59</formula>
    </cfRule>
    <cfRule type="cellIs" dxfId="10044" priority="2793" operator="between">
      <formula>0.6</formula>
      <formula>0.69</formula>
    </cfRule>
    <cfRule type="expression" dxfId="10043" priority="2792">
      <formula>#REF!&lt;50%</formula>
    </cfRule>
    <cfRule type="cellIs" dxfId="10042" priority="2791" operator="lessThan">
      <formula>#REF!</formula>
    </cfRule>
    <cfRule type="cellIs" dxfId="10041" priority="2790" operator="between">
      <formula>0</formula>
      <formula>0.49</formula>
    </cfRule>
  </conditionalFormatting>
  <conditionalFormatting sqref="NE9:NE15">
    <cfRule type="cellIs" dxfId="10040" priority="2800" operator="between">
      <formula>0</formula>
      <formula>0.49</formula>
    </cfRule>
    <cfRule type="cellIs" dxfId="10039" priority="2809" operator="lessThan">
      <formula>"&lt;50%"</formula>
    </cfRule>
    <cfRule type="cellIs" dxfId="10038" priority="2807" operator="between">
      <formula>0</formula>
      <formula>0.5</formula>
    </cfRule>
    <cfRule type="cellIs" dxfId="10037" priority="2806" operator="lessThan">
      <formula>0.5</formula>
    </cfRule>
    <cfRule type="cellIs" dxfId="10036" priority="2805" operator="between">
      <formula>0</formula>
      <formula>0.49</formula>
    </cfRule>
    <cfRule type="cellIs" dxfId="10035" priority="2804" operator="between">
      <formula>0.5</formula>
      <formula>0.59</formula>
    </cfRule>
    <cfRule type="cellIs" dxfId="10034" priority="2803" operator="between">
      <formula>0.6</formula>
      <formula>0.69</formula>
    </cfRule>
    <cfRule type="expression" dxfId="10033" priority="2802">
      <formula>#REF!&lt;50%</formula>
    </cfRule>
    <cfRule type="cellIs" dxfId="10032" priority="2801" operator="lessThan">
      <formula>#REF!</formula>
    </cfRule>
  </conditionalFormatting>
  <conditionalFormatting sqref="NE22">
    <cfRule type="cellIs" dxfId="10031" priority="2851" operator="between">
      <formula>0.5</formula>
      <formula>0.59</formula>
    </cfRule>
    <cfRule type="cellIs" dxfId="10030" priority="2850" operator="between">
      <formula>0.6</formula>
      <formula>0.69</formula>
    </cfRule>
    <cfRule type="cellIs" dxfId="10029" priority="2854" operator="between">
      <formula>0</formula>
      <formula>0.5</formula>
    </cfRule>
    <cfRule type="cellIs" dxfId="10028" priority="2853" operator="lessThan">
      <formula>0.5</formula>
    </cfRule>
    <cfRule type="cellIs" dxfId="10027" priority="2852" operator="between">
      <formula>0</formula>
      <formula>0.49</formula>
    </cfRule>
    <cfRule type="cellIs" dxfId="10026" priority="2856" operator="lessThan">
      <formula>"&lt;50%"</formula>
    </cfRule>
  </conditionalFormatting>
  <conditionalFormatting sqref="NH9:NH16">
    <cfRule type="cellIs" dxfId="10025" priority="2789" operator="lessThan">
      <formula>"&lt;50%"</formula>
    </cfRule>
    <cfRule type="cellIs" dxfId="10024" priority="2787" operator="between">
      <formula>0</formula>
      <formula>0.5</formula>
    </cfRule>
    <cfRule type="cellIs" dxfId="10023" priority="2786" operator="lessThan">
      <formula>0.5</formula>
    </cfRule>
    <cfRule type="cellIs" dxfId="10022" priority="2785" operator="between">
      <formula>0</formula>
      <formula>0.49</formula>
    </cfRule>
    <cfRule type="cellIs" dxfId="10021" priority="2784" operator="between">
      <formula>0.5</formula>
      <formula>0.59</formula>
    </cfRule>
    <cfRule type="cellIs" dxfId="10020" priority="2783" operator="between">
      <formula>0.6</formula>
      <formula>0.69</formula>
    </cfRule>
    <cfRule type="expression" dxfId="10019" priority="2782">
      <formula>#REF!&lt;50%</formula>
    </cfRule>
    <cfRule type="cellIs" dxfId="10018" priority="2781" operator="lessThan">
      <formula>#REF!</formula>
    </cfRule>
    <cfRule type="cellIs" dxfId="10017" priority="2780" operator="between">
      <formula>0</formula>
      <formula>0.49</formula>
    </cfRule>
  </conditionalFormatting>
  <conditionalFormatting sqref="NK9:NK16">
    <cfRule type="expression" dxfId="10016" priority="2725">
      <formula>#REF!&lt;50%</formula>
    </cfRule>
    <cfRule type="cellIs" dxfId="10015" priority="2726" operator="between">
      <formula>0.6</formula>
      <formula>0.69</formula>
    </cfRule>
    <cfRule type="cellIs" dxfId="10014" priority="2727" operator="between">
      <formula>0.5</formula>
      <formula>0.59</formula>
    </cfRule>
    <cfRule type="cellIs" dxfId="10013" priority="2728" operator="between">
      <formula>0</formula>
      <formula>0.49</formula>
    </cfRule>
    <cfRule type="cellIs" dxfId="10012" priority="2730" operator="between">
      <formula>0</formula>
      <formula>0.5</formula>
    </cfRule>
    <cfRule type="cellIs" dxfId="10011" priority="2729" operator="lessThan">
      <formula>0.5</formula>
    </cfRule>
    <cfRule type="cellIs" dxfId="10010" priority="2732" operator="lessThan">
      <formula>"&lt;50%"</formula>
    </cfRule>
    <cfRule type="cellIs" dxfId="10009" priority="2724" operator="lessThan">
      <formula>#REF!</formula>
    </cfRule>
    <cfRule type="cellIs" dxfId="10008" priority="2723" operator="between">
      <formula>0</formula>
      <formula>0.49</formula>
    </cfRule>
  </conditionalFormatting>
  <conditionalFormatting sqref="NN9:NN15">
    <cfRule type="cellIs" dxfId="10007" priority="2734" operator="lessThan">
      <formula>#REF!</formula>
    </cfRule>
    <cfRule type="cellIs" dxfId="10006" priority="2740" operator="between">
      <formula>0</formula>
      <formula>0.5</formula>
    </cfRule>
    <cfRule type="expression" dxfId="10005" priority="2735">
      <formula>#REF!&lt;50%</formula>
    </cfRule>
    <cfRule type="cellIs" dxfId="10004" priority="2742" operator="lessThan">
      <formula>"&lt;50%"</formula>
    </cfRule>
    <cfRule type="cellIs" dxfId="10003" priority="2739" operator="lessThan">
      <formula>0.5</formula>
    </cfRule>
    <cfRule type="cellIs" dxfId="10002" priority="2738" operator="between">
      <formula>0</formula>
      <formula>0.49</formula>
    </cfRule>
    <cfRule type="cellIs" dxfId="10001" priority="2737" operator="between">
      <formula>0.5</formula>
      <formula>0.59</formula>
    </cfRule>
    <cfRule type="cellIs" dxfId="10000" priority="2736" operator="between">
      <formula>0.6</formula>
      <formula>0.69</formula>
    </cfRule>
    <cfRule type="cellIs" dxfId="9999" priority="2733" operator="between">
      <formula>0</formula>
      <formula>0.49</formula>
    </cfRule>
  </conditionalFormatting>
  <conditionalFormatting sqref="NN22">
    <cfRule type="cellIs" dxfId="9998" priority="2775" operator="between">
      <formula>0</formula>
      <formula>0.49</formula>
    </cfRule>
    <cfRule type="cellIs" dxfId="9997" priority="2774" operator="between">
      <formula>0.5</formula>
      <formula>0.59</formula>
    </cfRule>
    <cfRule type="cellIs" dxfId="9996" priority="2773" operator="between">
      <formula>0.6</formula>
      <formula>0.69</formula>
    </cfRule>
    <cfRule type="cellIs" dxfId="9995" priority="2777" operator="between">
      <formula>0</formula>
      <formula>0.5</formula>
    </cfRule>
    <cfRule type="cellIs" dxfId="9994" priority="2779" operator="lessThan">
      <formula>"&lt;50%"</formula>
    </cfRule>
    <cfRule type="cellIs" dxfId="9993" priority="2776" operator="lessThan">
      <formula>0.5</formula>
    </cfRule>
  </conditionalFormatting>
  <conditionalFormatting sqref="NQ9:NQ16">
    <cfRule type="cellIs" dxfId="9992" priority="2722" operator="lessThan">
      <formula>"&lt;50%"</formula>
    </cfRule>
    <cfRule type="cellIs" dxfId="9991" priority="2720" operator="between">
      <formula>0</formula>
      <formula>0.5</formula>
    </cfRule>
    <cfRule type="cellIs" dxfId="9990" priority="2719" operator="lessThan">
      <formula>0.5</formula>
    </cfRule>
    <cfRule type="cellIs" dxfId="9989" priority="2718" operator="between">
      <formula>0</formula>
      <formula>0.49</formula>
    </cfRule>
    <cfRule type="cellIs" dxfId="9988" priority="2717" operator="between">
      <formula>0.5</formula>
      <formula>0.59</formula>
    </cfRule>
    <cfRule type="cellIs" dxfId="9987" priority="2716" operator="between">
      <formula>0.6</formula>
      <formula>0.69</formula>
    </cfRule>
    <cfRule type="expression" dxfId="9986" priority="2715">
      <formula>#REF!&lt;50%</formula>
    </cfRule>
    <cfRule type="cellIs" dxfId="9985" priority="2714" operator="lessThan">
      <formula>#REF!</formula>
    </cfRule>
    <cfRule type="cellIs" dxfId="9984" priority="2713" operator="between">
      <formula>0</formula>
      <formula>0.49</formula>
    </cfRule>
  </conditionalFormatting>
  <conditionalFormatting sqref="NT9:NT16">
    <cfRule type="cellIs" dxfId="9983" priority="2640" operator="lessThan">
      <formula>#REF!</formula>
    </cfRule>
    <cfRule type="cellIs" dxfId="9982" priority="2643" operator="between">
      <formula>0.5</formula>
      <formula>0.59</formula>
    </cfRule>
    <cfRule type="expression" dxfId="9981" priority="2641">
      <formula>#REF!&lt;50%</formula>
    </cfRule>
    <cfRule type="cellIs" dxfId="9980" priority="2639" operator="between">
      <formula>0</formula>
      <formula>0.49</formula>
    </cfRule>
    <cfRule type="cellIs" dxfId="9979" priority="2642" operator="between">
      <formula>0.6</formula>
      <formula>0.69</formula>
    </cfRule>
    <cfRule type="cellIs" dxfId="9978" priority="2648" operator="lessThan">
      <formula>"&lt;50%"</formula>
    </cfRule>
    <cfRule type="cellIs" dxfId="9977" priority="2646" operator="between">
      <formula>0</formula>
      <formula>0.5</formula>
    </cfRule>
    <cfRule type="cellIs" dxfId="9976" priority="2645" operator="lessThan">
      <formula>0.5</formula>
    </cfRule>
    <cfRule type="cellIs" dxfId="9975" priority="2644" operator="between">
      <formula>0</formula>
      <formula>0.49</formula>
    </cfRule>
  </conditionalFormatting>
  <conditionalFormatting sqref="NW9:NW15">
    <cfRule type="expression" dxfId="9974" priority="2651">
      <formula>#REF!&lt;50%</formula>
    </cfRule>
    <cfRule type="cellIs" dxfId="9973" priority="2650" operator="lessThan">
      <formula>#REF!</formula>
    </cfRule>
    <cfRule type="cellIs" dxfId="9972" priority="2649" operator="between">
      <formula>0</formula>
      <formula>0.49</formula>
    </cfRule>
    <cfRule type="cellIs" dxfId="9971" priority="2655" operator="lessThan">
      <formula>0.5</formula>
    </cfRule>
    <cfRule type="cellIs" dxfId="9970" priority="2658" operator="lessThan">
      <formula>"&lt;50%"</formula>
    </cfRule>
    <cfRule type="cellIs" dxfId="9969" priority="2656" operator="between">
      <formula>0</formula>
      <formula>0.5</formula>
    </cfRule>
    <cfRule type="cellIs" dxfId="9968" priority="2654" operator="between">
      <formula>0</formula>
      <formula>0.49</formula>
    </cfRule>
    <cfRule type="cellIs" dxfId="9967" priority="2653" operator="between">
      <formula>0.5</formula>
      <formula>0.59</formula>
    </cfRule>
    <cfRule type="cellIs" dxfId="9966" priority="2652" operator="between">
      <formula>0.6</formula>
      <formula>0.69</formula>
    </cfRule>
  </conditionalFormatting>
  <conditionalFormatting sqref="NW22">
    <cfRule type="cellIs" dxfId="9965" priority="2706" operator="between">
      <formula>0.6</formula>
      <formula>0.69</formula>
    </cfRule>
    <cfRule type="cellIs" dxfId="9964" priority="2707" operator="between">
      <formula>0.5</formula>
      <formula>0.59</formula>
    </cfRule>
    <cfRule type="cellIs" dxfId="9963" priority="2709" operator="lessThan">
      <formula>0.5</formula>
    </cfRule>
    <cfRule type="cellIs" dxfId="9962" priority="2708" operator="between">
      <formula>0</formula>
      <formula>0.49</formula>
    </cfRule>
    <cfRule type="cellIs" dxfId="9961" priority="2710" operator="between">
      <formula>0</formula>
      <formula>0.5</formula>
    </cfRule>
    <cfRule type="cellIs" dxfId="9960" priority="2712" operator="lessThan">
      <formula>"&lt;50%"</formula>
    </cfRule>
  </conditionalFormatting>
  <conditionalFormatting sqref="NZ9:NZ16">
    <cfRule type="cellIs" dxfId="9959" priority="2632" operator="between">
      <formula>0.6</formula>
      <formula>0.69</formula>
    </cfRule>
    <cfRule type="cellIs" dxfId="9958" priority="2633" operator="between">
      <formula>0.5</formula>
      <formula>0.59</formula>
    </cfRule>
    <cfRule type="cellIs" dxfId="9957" priority="2634" operator="between">
      <formula>0</formula>
      <formula>0.49</formula>
    </cfRule>
    <cfRule type="cellIs" dxfId="9956" priority="2635" operator="lessThan">
      <formula>0.5</formula>
    </cfRule>
    <cfRule type="cellIs" dxfId="9955" priority="2636" operator="between">
      <formula>0</formula>
      <formula>0.5</formula>
    </cfRule>
    <cfRule type="cellIs" dxfId="9954" priority="2638" operator="lessThan">
      <formula>"&lt;50%"</formula>
    </cfRule>
    <cfRule type="expression" dxfId="9953" priority="2631">
      <formula>#REF!&lt;50%</formula>
    </cfRule>
    <cfRule type="cellIs" dxfId="9952" priority="2630" operator="lessThan">
      <formula>#REF!</formula>
    </cfRule>
    <cfRule type="cellIs" dxfId="9951" priority="2629" operator="between">
      <formula>0</formula>
      <formula>0.49</formula>
    </cfRule>
  </conditionalFormatting>
  <conditionalFormatting sqref="OC9:OC16">
    <cfRule type="cellIs" dxfId="9950" priority="2598" operator="lessThan">
      <formula>0.5</formula>
    </cfRule>
    <cfRule type="cellIs" dxfId="9949" priority="2599" operator="between">
      <formula>0</formula>
      <formula>0.5</formula>
    </cfRule>
    <cfRule type="cellIs" dxfId="9948" priority="2601" operator="lessThan">
      <formula>"&lt;50%"</formula>
    </cfRule>
    <cfRule type="cellIs" dxfId="9947" priority="2597" operator="between">
      <formula>0</formula>
      <formula>0.49</formula>
    </cfRule>
    <cfRule type="cellIs" dxfId="9946" priority="2596" operator="between">
      <formula>0.5</formula>
      <formula>0.59</formula>
    </cfRule>
    <cfRule type="cellIs" dxfId="9945" priority="2595" operator="between">
      <formula>0.6</formula>
      <formula>0.69</formula>
    </cfRule>
    <cfRule type="expression" dxfId="9944" priority="2594">
      <formula>#REF!&lt;50%</formula>
    </cfRule>
    <cfRule type="cellIs" dxfId="9943" priority="2593" operator="lessThan">
      <formula>#REF!</formula>
    </cfRule>
    <cfRule type="cellIs" dxfId="9942" priority="2592" operator="between">
      <formula>0</formula>
      <formula>0.49</formula>
    </cfRule>
  </conditionalFormatting>
  <conditionalFormatting sqref="OF9:OF15">
    <cfRule type="cellIs" dxfId="9941" priority="2607" operator="between">
      <formula>0</formula>
      <formula>0.49</formula>
    </cfRule>
    <cfRule type="cellIs" dxfId="9940" priority="2602" operator="between">
      <formula>0</formula>
      <formula>0.49</formula>
    </cfRule>
    <cfRule type="cellIs" dxfId="9939" priority="2603" operator="lessThan">
      <formula>#REF!</formula>
    </cfRule>
    <cfRule type="cellIs" dxfId="9938" priority="2606" operator="between">
      <formula>0.5</formula>
      <formula>0.59</formula>
    </cfRule>
    <cfRule type="cellIs" dxfId="9937" priority="2605" operator="between">
      <formula>0.6</formula>
      <formula>0.69</formula>
    </cfRule>
    <cfRule type="expression" dxfId="9936" priority="2604">
      <formula>#REF!&lt;50%</formula>
    </cfRule>
    <cfRule type="cellIs" dxfId="9935" priority="2611" operator="lessThan">
      <formula>"&lt;50%"</formula>
    </cfRule>
    <cfRule type="cellIs" dxfId="9934" priority="2609" operator="between">
      <formula>0</formula>
      <formula>0.5</formula>
    </cfRule>
    <cfRule type="cellIs" dxfId="9933" priority="2608" operator="lessThan">
      <formula>0.5</formula>
    </cfRule>
  </conditionalFormatting>
  <conditionalFormatting sqref="OF22">
    <cfRule type="cellIs" dxfId="9932" priority="2669" operator="between">
      <formula>0.6</formula>
      <formula>0.69</formula>
    </cfRule>
    <cfRule type="cellIs" dxfId="9931" priority="2670" operator="between">
      <formula>0.5</formula>
      <formula>0.59</formula>
    </cfRule>
    <cfRule type="cellIs" dxfId="9930" priority="2671" operator="between">
      <formula>0</formula>
      <formula>0.49</formula>
    </cfRule>
    <cfRule type="cellIs" dxfId="9929" priority="2672" operator="lessThan">
      <formula>0.5</formula>
    </cfRule>
    <cfRule type="cellIs" dxfId="9928" priority="2673" operator="between">
      <formula>0</formula>
      <formula>0.5</formula>
    </cfRule>
    <cfRule type="cellIs" dxfId="9927" priority="2675" operator="lessThan">
      <formula>"&lt;50%"</formula>
    </cfRule>
  </conditionalFormatting>
  <conditionalFormatting sqref="OI9:OI16">
    <cfRule type="cellIs" dxfId="9926" priority="2587" operator="between">
      <formula>0</formula>
      <formula>0.49</formula>
    </cfRule>
    <cfRule type="cellIs" dxfId="9925" priority="2586" operator="between">
      <formula>0.5</formula>
      <formula>0.59</formula>
    </cfRule>
    <cfRule type="cellIs" dxfId="9924" priority="2585" operator="between">
      <formula>0.6</formula>
      <formula>0.69</formula>
    </cfRule>
    <cfRule type="expression" dxfId="9923" priority="2584">
      <formula>#REF!&lt;50%</formula>
    </cfRule>
    <cfRule type="cellIs" dxfId="9922" priority="2583" operator="lessThan">
      <formula>#REF!</formula>
    </cfRule>
    <cfRule type="cellIs" dxfId="9921" priority="2582" operator="between">
      <formula>0</formula>
      <formula>0.49</formula>
    </cfRule>
    <cfRule type="cellIs" dxfId="9920" priority="2591" operator="lessThan">
      <formula>"&lt;50%"</formula>
    </cfRule>
    <cfRule type="cellIs" dxfId="9919" priority="2589" operator="between">
      <formula>0</formula>
      <formula>0.5</formula>
    </cfRule>
    <cfRule type="cellIs" dxfId="9918" priority="2588" operator="lessThan">
      <formula>0.5</formula>
    </cfRule>
  </conditionalFormatting>
  <conditionalFormatting sqref="OL9:OL16">
    <cfRule type="cellIs" dxfId="9917" priority="2545" operator="between">
      <formula>0</formula>
      <formula>0.49</formula>
    </cfRule>
    <cfRule type="cellIs" dxfId="9916" priority="2554" operator="lessThan">
      <formula>"&lt;50%"</formula>
    </cfRule>
    <cfRule type="cellIs" dxfId="9915" priority="2552" operator="between">
      <formula>0</formula>
      <formula>0.5</formula>
    </cfRule>
    <cfRule type="cellIs" dxfId="9914" priority="2551" operator="lessThan">
      <formula>0.5</formula>
    </cfRule>
    <cfRule type="cellIs" dxfId="9913" priority="2550" operator="between">
      <formula>0</formula>
      <formula>0.49</formula>
    </cfRule>
    <cfRule type="cellIs" dxfId="9912" priority="2549" operator="between">
      <formula>0.5</formula>
      <formula>0.59</formula>
    </cfRule>
    <cfRule type="cellIs" dxfId="9911" priority="2548" operator="between">
      <formula>0.6</formula>
      <formula>0.69</formula>
    </cfRule>
    <cfRule type="expression" dxfId="9910" priority="2547">
      <formula>#REF!&lt;50%</formula>
    </cfRule>
    <cfRule type="cellIs" dxfId="9909" priority="2546" operator="lessThan">
      <formula>#REF!</formula>
    </cfRule>
  </conditionalFormatting>
  <conditionalFormatting sqref="OO9:OO15">
    <cfRule type="cellIs" dxfId="9908" priority="2559" operator="between">
      <formula>0.5</formula>
      <formula>0.59</formula>
    </cfRule>
    <cfRule type="cellIs" dxfId="9907" priority="2560" operator="between">
      <formula>0</formula>
      <formula>0.49</formula>
    </cfRule>
    <cfRule type="cellIs" dxfId="9906" priority="2558" operator="between">
      <formula>0.6</formula>
      <formula>0.69</formula>
    </cfRule>
    <cfRule type="expression" dxfId="9905" priority="2557">
      <formula>#REF!&lt;50%</formula>
    </cfRule>
    <cfRule type="cellIs" dxfId="9904" priority="2556" operator="lessThan">
      <formula>#REF!</formula>
    </cfRule>
    <cfRule type="cellIs" dxfId="9903" priority="2555" operator="between">
      <formula>0</formula>
      <formula>0.49</formula>
    </cfRule>
    <cfRule type="cellIs" dxfId="9902" priority="2564" operator="lessThan">
      <formula>"&lt;50%"</formula>
    </cfRule>
    <cfRule type="cellIs" dxfId="9901" priority="2562" operator="between">
      <formula>0</formula>
      <formula>0.5</formula>
    </cfRule>
    <cfRule type="cellIs" dxfId="9900" priority="2561" operator="lessThan">
      <formula>0.5</formula>
    </cfRule>
  </conditionalFormatting>
  <conditionalFormatting sqref="OO22">
    <cfRule type="cellIs" dxfId="9899" priority="2628" operator="lessThan">
      <formula>"&lt;50%"</formula>
    </cfRule>
    <cfRule type="cellIs" dxfId="9898" priority="2626" operator="between">
      <formula>0</formula>
      <formula>0.5</formula>
    </cfRule>
    <cfRule type="cellIs" dxfId="9897" priority="2625" operator="lessThan">
      <formula>0.5</formula>
    </cfRule>
    <cfRule type="cellIs" dxfId="9896" priority="2624" operator="between">
      <formula>0</formula>
      <formula>0.49</formula>
    </cfRule>
    <cfRule type="cellIs" dxfId="9895" priority="2623" operator="between">
      <formula>0.5</formula>
      <formula>0.59</formula>
    </cfRule>
    <cfRule type="cellIs" dxfId="9894" priority="2622" operator="between">
      <formula>0.6</formula>
      <formula>0.69</formula>
    </cfRule>
  </conditionalFormatting>
  <conditionalFormatting sqref="OR9:OR16">
    <cfRule type="cellIs" dxfId="9893" priority="2540" operator="between">
      <formula>0</formula>
      <formula>0.49</formula>
    </cfRule>
    <cfRule type="cellIs" dxfId="9892" priority="2539" operator="between">
      <formula>0.5</formula>
      <formula>0.59</formula>
    </cfRule>
    <cfRule type="cellIs" dxfId="9891" priority="2538" operator="between">
      <formula>0.6</formula>
      <formula>0.69</formula>
    </cfRule>
    <cfRule type="expression" dxfId="9890" priority="2537">
      <formula>#REF!&lt;50%</formula>
    </cfRule>
    <cfRule type="cellIs" dxfId="9889" priority="2536" operator="lessThan">
      <formula>#REF!</formula>
    </cfRule>
    <cfRule type="cellIs" dxfId="9888" priority="2535" operator="between">
      <formula>0</formula>
      <formula>0.49</formula>
    </cfRule>
    <cfRule type="cellIs" dxfId="9887" priority="2544" operator="lessThan">
      <formula>"&lt;50%"</formula>
    </cfRule>
    <cfRule type="cellIs" dxfId="9886" priority="2542" operator="between">
      <formula>0</formula>
      <formula>0.5</formula>
    </cfRule>
    <cfRule type="cellIs" dxfId="9885" priority="2541" operator="lessThan">
      <formula>0.5</formula>
    </cfRule>
  </conditionalFormatting>
  <conditionalFormatting sqref="OU9:OU16">
    <cfRule type="cellIs" dxfId="9884" priority="2498" operator="between">
      <formula>0</formula>
      <formula>0.49</formula>
    </cfRule>
    <cfRule type="cellIs" dxfId="9883" priority="2499" operator="lessThan">
      <formula>#REF!</formula>
    </cfRule>
    <cfRule type="expression" dxfId="9882" priority="2500">
      <formula>#REF!&lt;50%</formula>
    </cfRule>
    <cfRule type="cellIs" dxfId="9881" priority="2501" operator="between">
      <formula>0.6</formula>
      <formula>0.69</formula>
    </cfRule>
    <cfRule type="cellIs" dxfId="9880" priority="2502" operator="between">
      <formula>0.5</formula>
      <formula>0.59</formula>
    </cfRule>
    <cfRule type="cellIs" dxfId="9879" priority="2503" operator="between">
      <formula>0</formula>
      <formula>0.49</formula>
    </cfRule>
    <cfRule type="cellIs" dxfId="9878" priority="2504" operator="lessThan">
      <formula>0.5</formula>
    </cfRule>
    <cfRule type="cellIs" dxfId="9877" priority="2507" operator="lessThan">
      <formula>"&lt;50%"</formula>
    </cfRule>
    <cfRule type="cellIs" dxfId="9876" priority="2505" operator="between">
      <formula>0</formula>
      <formula>0.5</formula>
    </cfRule>
  </conditionalFormatting>
  <conditionalFormatting sqref="OX9:OX15">
    <cfRule type="cellIs" dxfId="9875" priority="2513" operator="between">
      <formula>0</formula>
      <formula>0.49</formula>
    </cfRule>
    <cfRule type="cellIs" dxfId="9874" priority="2512" operator="between">
      <formula>0.5</formula>
      <formula>0.59</formula>
    </cfRule>
    <cfRule type="cellIs" dxfId="9873" priority="2508" operator="between">
      <formula>0</formula>
      <formula>0.49</formula>
    </cfRule>
    <cfRule type="cellIs" dxfId="9872" priority="2509" operator="lessThan">
      <formula>#REF!</formula>
    </cfRule>
    <cfRule type="expression" dxfId="9871" priority="2510">
      <formula>#REF!&lt;50%</formula>
    </cfRule>
    <cfRule type="cellIs" dxfId="9870" priority="2511" operator="between">
      <formula>0.6</formula>
      <formula>0.69</formula>
    </cfRule>
    <cfRule type="cellIs" dxfId="9869" priority="2517" operator="lessThan">
      <formula>"&lt;50%"</formula>
    </cfRule>
    <cfRule type="cellIs" dxfId="9868" priority="2515" operator="between">
      <formula>0</formula>
      <formula>0.5</formula>
    </cfRule>
    <cfRule type="cellIs" dxfId="9867" priority="2514" operator="lessThan">
      <formula>0.5</formula>
    </cfRule>
  </conditionalFormatting>
  <conditionalFormatting sqref="OX22">
    <cfRule type="cellIs" dxfId="9866" priority="2576" operator="between">
      <formula>0.5</formula>
      <formula>0.59</formula>
    </cfRule>
    <cfRule type="cellIs" dxfId="9865" priority="2581" operator="lessThan">
      <formula>"&lt;50%"</formula>
    </cfRule>
    <cfRule type="cellIs" dxfId="9864" priority="2579" operator="between">
      <formula>0</formula>
      <formula>0.5</formula>
    </cfRule>
    <cfRule type="cellIs" dxfId="9863" priority="2578" operator="lessThan">
      <formula>0.5</formula>
    </cfRule>
    <cfRule type="cellIs" dxfId="9862" priority="2577" operator="between">
      <formula>0</formula>
      <formula>0.49</formula>
    </cfRule>
    <cfRule type="cellIs" dxfId="9861" priority="2575" operator="between">
      <formula>0.6</formula>
      <formula>0.69</formula>
    </cfRule>
  </conditionalFormatting>
  <conditionalFormatting sqref="PA9:PA16">
    <cfRule type="cellIs" dxfId="9860" priority="2488" operator="between">
      <formula>0</formula>
      <formula>0.49</formula>
    </cfRule>
    <cfRule type="cellIs" dxfId="9859" priority="2491" operator="between">
      <formula>0.6</formula>
      <formula>0.69</formula>
    </cfRule>
    <cfRule type="cellIs" dxfId="9858" priority="2497" operator="lessThan">
      <formula>"&lt;50%"</formula>
    </cfRule>
    <cfRule type="cellIs" dxfId="9857" priority="2495" operator="between">
      <formula>0</formula>
      <formula>0.5</formula>
    </cfRule>
    <cfRule type="cellIs" dxfId="9856" priority="2494" operator="lessThan">
      <formula>0.5</formula>
    </cfRule>
    <cfRule type="cellIs" dxfId="9855" priority="2493" operator="between">
      <formula>0</formula>
      <formula>0.49</formula>
    </cfRule>
    <cfRule type="cellIs" dxfId="9854" priority="2492" operator="between">
      <formula>0.5</formula>
      <formula>0.59</formula>
    </cfRule>
    <cfRule type="expression" dxfId="9853" priority="2490">
      <formula>#REF!&lt;50%</formula>
    </cfRule>
    <cfRule type="cellIs" dxfId="9852" priority="2489" operator="lessThan">
      <formula>#REF!</formula>
    </cfRule>
  </conditionalFormatting>
  <conditionalFormatting sqref="PD9:PD16">
    <cfRule type="expression" dxfId="9851" priority="2453">
      <formula>#REF!&lt;50%</formula>
    </cfRule>
    <cfRule type="cellIs" dxfId="9850" priority="2451" operator="between">
      <formula>0</formula>
      <formula>0.49</formula>
    </cfRule>
    <cfRule type="cellIs" dxfId="9849" priority="2458" operator="between">
      <formula>0</formula>
      <formula>0.5</formula>
    </cfRule>
    <cfRule type="cellIs" dxfId="9848" priority="2454" operator="between">
      <formula>0.6</formula>
      <formula>0.69</formula>
    </cfRule>
    <cfRule type="cellIs" dxfId="9847" priority="2460" operator="lessThan">
      <formula>"&lt;50%"</formula>
    </cfRule>
    <cfRule type="cellIs" dxfId="9846" priority="2452" operator="lessThan">
      <formula>#REF!</formula>
    </cfRule>
    <cfRule type="cellIs" dxfId="9845" priority="2457" operator="lessThan">
      <formula>0.5</formula>
    </cfRule>
    <cfRule type="cellIs" dxfId="9844" priority="2456" operator="between">
      <formula>0</formula>
      <formula>0.49</formula>
    </cfRule>
    <cfRule type="cellIs" dxfId="9843" priority="2455" operator="between">
      <formula>0.5</formula>
      <formula>0.59</formula>
    </cfRule>
  </conditionalFormatting>
  <conditionalFormatting sqref="PG9:PG13 PG15">
    <cfRule type="cellIs" dxfId="9842" priority="2465" operator="between">
      <formula>0.5</formula>
      <formula>0.59</formula>
    </cfRule>
    <cfRule type="cellIs" dxfId="9841" priority="2467" operator="lessThan">
      <formula>0.5</formula>
    </cfRule>
    <cfRule type="cellIs" dxfId="9840" priority="2468" operator="between">
      <formula>0</formula>
      <formula>0.5</formula>
    </cfRule>
    <cfRule type="cellIs" dxfId="9839" priority="2470" operator="lessThan">
      <formula>"&lt;50%"</formula>
    </cfRule>
    <cfRule type="cellIs" dxfId="9838" priority="2461" operator="between">
      <formula>0</formula>
      <formula>0.49</formula>
    </cfRule>
    <cfRule type="cellIs" dxfId="9837" priority="2462" operator="lessThan">
      <formula>#REF!</formula>
    </cfRule>
    <cfRule type="expression" dxfId="9836" priority="2463">
      <formula>#REF!&lt;50%</formula>
    </cfRule>
    <cfRule type="cellIs" dxfId="9835" priority="2464" operator="between">
      <formula>0.6</formula>
      <formula>0.69</formula>
    </cfRule>
    <cfRule type="cellIs" dxfId="9834" priority="2466" operator="between">
      <formula>0</formula>
      <formula>0.49</formula>
    </cfRule>
  </conditionalFormatting>
  <conditionalFormatting sqref="PG22">
    <cfRule type="cellIs" dxfId="9833" priority="2529" operator="between">
      <formula>0.5</formula>
      <formula>0.59</formula>
    </cfRule>
    <cfRule type="cellIs" dxfId="9832" priority="2528" operator="between">
      <formula>0.6</formula>
      <formula>0.69</formula>
    </cfRule>
    <cfRule type="cellIs" dxfId="9831" priority="2534" operator="lessThan">
      <formula>"&lt;50%"</formula>
    </cfRule>
    <cfRule type="cellIs" dxfId="9830" priority="2532" operator="between">
      <formula>0</formula>
      <formula>0.5</formula>
    </cfRule>
    <cfRule type="cellIs" dxfId="9829" priority="2531" operator="lessThan">
      <formula>0.5</formula>
    </cfRule>
    <cfRule type="cellIs" dxfId="9828" priority="2530" operator="between">
      <formula>0</formula>
      <formula>0.49</formula>
    </cfRule>
  </conditionalFormatting>
  <conditionalFormatting sqref="PJ9:PJ16">
    <cfRule type="cellIs" dxfId="9827" priority="2448" operator="between">
      <formula>0</formula>
      <formula>0.5</formula>
    </cfRule>
    <cfRule type="cellIs" dxfId="9826" priority="2442" operator="lessThan">
      <formula>#REF!</formula>
    </cfRule>
    <cfRule type="expression" dxfId="9825" priority="2443">
      <formula>#REF!&lt;50%</formula>
    </cfRule>
    <cfRule type="cellIs" dxfId="9824" priority="2444" operator="between">
      <formula>0.6</formula>
      <formula>0.69</formula>
    </cfRule>
    <cfRule type="cellIs" dxfId="9823" priority="2445" operator="between">
      <formula>0.5</formula>
      <formula>0.59</formula>
    </cfRule>
    <cfRule type="cellIs" dxfId="9822" priority="2446" operator="between">
      <formula>0</formula>
      <formula>0.49</formula>
    </cfRule>
    <cfRule type="cellIs" dxfId="9821" priority="2447" operator="lessThan">
      <formula>0.5</formula>
    </cfRule>
    <cfRule type="cellIs" dxfId="9820" priority="2450" operator="lessThan">
      <formula>"&lt;50%"</formula>
    </cfRule>
    <cfRule type="cellIs" dxfId="9819" priority="2441" operator="between">
      <formula>0</formula>
      <formula>0.49</formula>
    </cfRule>
  </conditionalFormatting>
  <conditionalFormatting sqref="PM9:PM16">
    <cfRule type="cellIs" dxfId="9818" priority="2411" operator="between">
      <formula>0</formula>
      <formula>0.5</formula>
    </cfRule>
    <cfRule type="cellIs" dxfId="9817" priority="2413" operator="lessThan">
      <formula>"&lt;50%"</formula>
    </cfRule>
    <cfRule type="cellIs" dxfId="9816" priority="2409" operator="between">
      <formula>0</formula>
      <formula>0.49</formula>
    </cfRule>
    <cfRule type="cellIs" dxfId="9815" priority="2408" operator="between">
      <formula>0.5</formula>
      <formula>0.59</formula>
    </cfRule>
    <cfRule type="cellIs" dxfId="9814" priority="2407" operator="between">
      <formula>0.6</formula>
      <formula>0.69</formula>
    </cfRule>
    <cfRule type="expression" dxfId="9813" priority="2406">
      <formula>#REF!&lt;50%</formula>
    </cfRule>
    <cfRule type="cellIs" dxfId="9812" priority="2405" operator="lessThan">
      <formula>#REF!</formula>
    </cfRule>
    <cfRule type="cellIs" dxfId="9811" priority="2404" operator="between">
      <formula>0</formula>
      <formula>0.49</formula>
    </cfRule>
    <cfRule type="cellIs" dxfId="9810" priority="2410" operator="lessThan">
      <formula>0.5</formula>
    </cfRule>
  </conditionalFormatting>
  <conditionalFormatting sqref="PP9:PP13 PP15">
    <cfRule type="cellIs" dxfId="9809" priority="2414" operator="between">
      <formula>0</formula>
      <formula>0.49</formula>
    </cfRule>
    <cfRule type="cellIs" dxfId="9808" priority="2415" operator="lessThan">
      <formula>#REF!</formula>
    </cfRule>
    <cfRule type="expression" dxfId="9807" priority="2416">
      <formula>#REF!&lt;50%</formula>
    </cfRule>
    <cfRule type="cellIs" dxfId="9806" priority="2417" operator="between">
      <formula>0.6</formula>
      <formula>0.69</formula>
    </cfRule>
    <cfRule type="cellIs" dxfId="9805" priority="2423" operator="lessThan">
      <formula>"&lt;50%"</formula>
    </cfRule>
    <cfRule type="cellIs" dxfId="9804" priority="2418" operator="between">
      <formula>0.5</formula>
      <formula>0.59</formula>
    </cfRule>
    <cfRule type="cellIs" dxfId="9803" priority="2420" operator="lessThan">
      <formula>0.5</formula>
    </cfRule>
    <cfRule type="cellIs" dxfId="9802" priority="2421" operator="between">
      <formula>0</formula>
      <formula>0.5</formula>
    </cfRule>
    <cfRule type="cellIs" dxfId="9801" priority="2419" operator="between">
      <formula>0</formula>
      <formula>0.49</formula>
    </cfRule>
  </conditionalFormatting>
  <conditionalFormatting sqref="PP22">
    <cfRule type="cellIs" dxfId="9800" priority="2482" operator="between">
      <formula>0.5</formula>
      <formula>0.59</formula>
    </cfRule>
    <cfRule type="cellIs" dxfId="9799" priority="2483" operator="between">
      <formula>0</formula>
      <formula>0.49</formula>
    </cfRule>
    <cfRule type="cellIs" dxfId="9798" priority="2484" operator="lessThan">
      <formula>0.5</formula>
    </cfRule>
    <cfRule type="cellIs" dxfId="9797" priority="2485" operator="between">
      <formula>0</formula>
      <formula>0.5</formula>
    </cfRule>
    <cfRule type="cellIs" dxfId="9796" priority="2487" operator="lessThan">
      <formula>"&lt;50%"</formula>
    </cfRule>
    <cfRule type="cellIs" dxfId="9795" priority="2481" operator="between">
      <formula>0.6</formula>
      <formula>0.69</formula>
    </cfRule>
  </conditionalFormatting>
  <conditionalFormatting sqref="PS9:PS16">
    <cfRule type="cellIs" dxfId="9794" priority="2395" operator="lessThan">
      <formula>#REF!</formula>
    </cfRule>
    <cfRule type="cellIs" dxfId="9793" priority="2394" operator="between">
      <formula>0</formula>
      <formula>0.49</formula>
    </cfRule>
    <cfRule type="cellIs" dxfId="9792" priority="2398" operator="between">
      <formula>0.5</formula>
      <formula>0.59</formula>
    </cfRule>
    <cfRule type="cellIs" dxfId="9791" priority="2397" operator="between">
      <formula>0.6</formula>
      <formula>0.69</formula>
    </cfRule>
    <cfRule type="expression" dxfId="9790" priority="2396">
      <formula>#REF!&lt;50%</formula>
    </cfRule>
    <cfRule type="cellIs" dxfId="9789" priority="2403" operator="lessThan">
      <formula>"&lt;50%"</formula>
    </cfRule>
    <cfRule type="cellIs" dxfId="9788" priority="2401" operator="between">
      <formula>0</formula>
      <formula>0.5</formula>
    </cfRule>
    <cfRule type="cellIs" dxfId="9787" priority="2400" operator="lessThan">
      <formula>0.5</formula>
    </cfRule>
    <cfRule type="cellIs" dxfId="9786" priority="2399" operator="between">
      <formula>0</formula>
      <formula>0.49</formula>
    </cfRule>
  </conditionalFormatting>
  <conditionalFormatting sqref="PV9:PV16">
    <cfRule type="cellIs" dxfId="9785" priority="2364" operator="between">
      <formula>0</formula>
      <formula>0.5</formula>
    </cfRule>
    <cfRule type="cellIs" dxfId="9784" priority="2366" operator="lessThan">
      <formula>"&lt;50%"</formula>
    </cfRule>
    <cfRule type="cellIs" dxfId="9783" priority="2363" operator="lessThan">
      <formula>0.5</formula>
    </cfRule>
    <cfRule type="cellIs" dxfId="9782" priority="2362" operator="between">
      <formula>0</formula>
      <formula>0.49</formula>
    </cfRule>
    <cfRule type="cellIs" dxfId="9781" priority="2361" operator="between">
      <formula>0.5</formula>
      <formula>0.59</formula>
    </cfRule>
    <cfRule type="cellIs" dxfId="9780" priority="2360" operator="between">
      <formula>0.6</formula>
      <formula>0.69</formula>
    </cfRule>
    <cfRule type="expression" dxfId="9779" priority="2359">
      <formula>#REF!&lt;50%</formula>
    </cfRule>
    <cfRule type="cellIs" dxfId="9778" priority="2358" operator="lessThan">
      <formula>#REF!</formula>
    </cfRule>
    <cfRule type="cellIs" dxfId="9777" priority="2357" operator="between">
      <formula>0</formula>
      <formula>0.49</formula>
    </cfRule>
  </conditionalFormatting>
  <conditionalFormatting sqref="PY9:PY13 PY15">
    <cfRule type="cellIs" dxfId="9776" priority="2374" operator="between">
      <formula>0</formula>
      <formula>0.5</formula>
    </cfRule>
    <cfRule type="cellIs" dxfId="9775" priority="2372" operator="between">
      <formula>0</formula>
      <formula>0.49</formula>
    </cfRule>
    <cfRule type="cellIs" dxfId="9774" priority="2373" operator="lessThan">
      <formula>0.5</formula>
    </cfRule>
    <cfRule type="cellIs" dxfId="9773" priority="2371" operator="between">
      <formula>0.5</formula>
      <formula>0.59</formula>
    </cfRule>
    <cfRule type="cellIs" dxfId="9772" priority="2370" operator="between">
      <formula>0.6</formula>
      <formula>0.69</formula>
    </cfRule>
    <cfRule type="expression" dxfId="9771" priority="2369">
      <formula>#REF!&lt;50%</formula>
    </cfRule>
    <cfRule type="cellIs" dxfId="9770" priority="2368" operator="lessThan">
      <formula>#REF!</formula>
    </cfRule>
    <cfRule type="cellIs" dxfId="9769" priority="2367" operator="between">
      <formula>0</formula>
      <formula>0.49</formula>
    </cfRule>
    <cfRule type="cellIs" dxfId="9768" priority="2376" operator="lessThan">
      <formula>"&lt;50%"</formula>
    </cfRule>
  </conditionalFormatting>
  <conditionalFormatting sqref="PY22">
    <cfRule type="cellIs" dxfId="9767" priority="2438" operator="between">
      <formula>0</formula>
      <formula>0.5</formula>
    </cfRule>
    <cfRule type="cellIs" dxfId="9766" priority="2437" operator="lessThan">
      <formula>0.5</formula>
    </cfRule>
    <cfRule type="cellIs" dxfId="9765" priority="2436" operator="between">
      <formula>0</formula>
      <formula>0.49</formula>
    </cfRule>
    <cfRule type="cellIs" dxfId="9764" priority="2434" operator="between">
      <formula>0.6</formula>
      <formula>0.69</formula>
    </cfRule>
    <cfRule type="cellIs" dxfId="9763" priority="2435" operator="between">
      <formula>0.5</formula>
      <formula>0.59</formula>
    </cfRule>
    <cfRule type="cellIs" dxfId="9762" priority="2440" operator="lessThan">
      <formula>"&lt;50%"</formula>
    </cfRule>
  </conditionalFormatting>
  <conditionalFormatting sqref="QB9:QB16">
    <cfRule type="cellIs" dxfId="9761" priority="2350" operator="between">
      <formula>0.6</formula>
      <formula>0.69</formula>
    </cfRule>
    <cfRule type="expression" dxfId="9760" priority="2349">
      <formula>#REF!&lt;50%</formula>
    </cfRule>
    <cfRule type="cellIs" dxfId="9759" priority="2348" operator="lessThan">
      <formula>#REF!</formula>
    </cfRule>
    <cfRule type="cellIs" dxfId="9758" priority="2347" operator="between">
      <formula>0</formula>
      <formula>0.49</formula>
    </cfRule>
    <cfRule type="cellIs" dxfId="9757" priority="2356" operator="lessThan">
      <formula>"&lt;50%"</formula>
    </cfRule>
    <cfRule type="cellIs" dxfId="9756" priority="2354" operator="between">
      <formula>0</formula>
      <formula>0.5</formula>
    </cfRule>
    <cfRule type="cellIs" dxfId="9755" priority="2353" operator="lessThan">
      <formula>0.5</formula>
    </cfRule>
    <cfRule type="cellIs" dxfId="9754" priority="2352" operator="between">
      <formula>0</formula>
      <formula>0.49</formula>
    </cfRule>
    <cfRule type="cellIs" dxfId="9753" priority="2351" operator="between">
      <formula>0.5</formula>
      <formula>0.59</formula>
    </cfRule>
  </conditionalFormatting>
  <conditionalFormatting sqref="QE9:QE16">
    <cfRule type="cellIs" dxfId="9752" priority="2317" operator="between">
      <formula>0</formula>
      <formula>0.5</formula>
    </cfRule>
    <cfRule type="cellIs" dxfId="9751" priority="2319" operator="lessThan">
      <formula>"&lt;50%"</formula>
    </cfRule>
    <cfRule type="cellIs" dxfId="9750" priority="2316" operator="lessThan">
      <formula>0.5</formula>
    </cfRule>
    <cfRule type="cellIs" dxfId="9749" priority="2315" operator="between">
      <formula>0</formula>
      <formula>0.49</formula>
    </cfRule>
    <cfRule type="cellIs" dxfId="9748" priority="2314" operator="between">
      <formula>0.5</formula>
      <formula>0.59</formula>
    </cfRule>
    <cfRule type="cellIs" dxfId="9747" priority="2313" operator="between">
      <formula>0.6</formula>
      <formula>0.69</formula>
    </cfRule>
    <cfRule type="expression" dxfId="9746" priority="2312">
      <formula>#REF!&lt;50%</formula>
    </cfRule>
    <cfRule type="cellIs" dxfId="9745" priority="2311" operator="lessThan">
      <formula>#REF!</formula>
    </cfRule>
    <cfRule type="cellIs" dxfId="9744" priority="2310" operator="between">
      <formula>0</formula>
      <formula>0.49</formula>
    </cfRule>
  </conditionalFormatting>
  <conditionalFormatting sqref="QH9:QH13 QH15">
    <cfRule type="cellIs" dxfId="9743" priority="2320" operator="between">
      <formula>0</formula>
      <formula>0.49</formula>
    </cfRule>
    <cfRule type="cellIs" dxfId="9742" priority="2321" operator="lessThan">
      <formula>#REF!</formula>
    </cfRule>
    <cfRule type="expression" dxfId="9741" priority="2322">
      <formula>#REF!&lt;50%</formula>
    </cfRule>
    <cfRule type="cellIs" dxfId="9740" priority="2327" operator="between">
      <formula>0</formula>
      <formula>0.5</formula>
    </cfRule>
    <cfRule type="cellIs" dxfId="9739" priority="2323" operator="between">
      <formula>0.6</formula>
      <formula>0.69</formula>
    </cfRule>
    <cfRule type="cellIs" dxfId="9738" priority="2329" operator="lessThan">
      <formula>"&lt;50%"</formula>
    </cfRule>
    <cfRule type="cellIs" dxfId="9737" priority="2324" operator="between">
      <formula>0.5</formula>
      <formula>0.59</formula>
    </cfRule>
    <cfRule type="cellIs" dxfId="9736" priority="2325" operator="between">
      <formula>0</formula>
      <formula>0.49</formula>
    </cfRule>
    <cfRule type="cellIs" dxfId="9735" priority="2326" operator="lessThan">
      <formula>0.5</formula>
    </cfRule>
  </conditionalFormatting>
  <conditionalFormatting sqref="QH22">
    <cfRule type="cellIs" dxfId="9734" priority="2390" operator="lessThan">
      <formula>0.5</formula>
    </cfRule>
    <cfRule type="cellIs" dxfId="9733" priority="2389" operator="between">
      <formula>0</formula>
      <formula>0.49</formula>
    </cfRule>
    <cfRule type="cellIs" dxfId="9732" priority="2388" operator="between">
      <formula>0.5</formula>
      <formula>0.59</formula>
    </cfRule>
    <cfRule type="cellIs" dxfId="9731" priority="2387" operator="between">
      <formula>0.6</formula>
      <formula>0.69</formula>
    </cfRule>
    <cfRule type="cellIs" dxfId="9730" priority="2393" operator="lessThan">
      <formula>"&lt;50%"</formula>
    </cfRule>
    <cfRule type="cellIs" dxfId="9729" priority="2391" operator="between">
      <formula>0</formula>
      <formula>0.5</formula>
    </cfRule>
  </conditionalFormatting>
  <conditionalFormatting sqref="QK9:QK16">
    <cfRule type="cellIs" dxfId="9728" priority="2309" operator="lessThan">
      <formula>"&lt;50%"</formula>
    </cfRule>
    <cfRule type="cellIs" dxfId="9727" priority="2307" operator="between">
      <formula>0</formula>
      <formula>0.5</formula>
    </cfRule>
    <cfRule type="cellIs" dxfId="9726" priority="2306" operator="lessThan">
      <formula>0.5</formula>
    </cfRule>
    <cfRule type="cellIs" dxfId="9725" priority="2305" operator="between">
      <formula>0</formula>
      <formula>0.49</formula>
    </cfRule>
    <cfRule type="cellIs" dxfId="9724" priority="2304" operator="between">
      <formula>0.5</formula>
      <formula>0.59</formula>
    </cfRule>
    <cfRule type="cellIs" dxfId="9723" priority="2303" operator="between">
      <formula>0.6</formula>
      <formula>0.69</formula>
    </cfRule>
    <cfRule type="expression" dxfId="9722" priority="2302">
      <formula>#REF!&lt;50%</formula>
    </cfRule>
    <cfRule type="cellIs" dxfId="9721" priority="2301" operator="lessThan">
      <formula>#REF!</formula>
    </cfRule>
    <cfRule type="cellIs" dxfId="9720" priority="2300" operator="between">
      <formula>0</formula>
      <formula>0.49</formula>
    </cfRule>
  </conditionalFormatting>
  <conditionalFormatting sqref="QN9:QN16">
    <cfRule type="expression" dxfId="9719" priority="2265">
      <formula>#REF!&lt;50%</formula>
    </cfRule>
    <cfRule type="cellIs" dxfId="9718" priority="2266" operator="between">
      <formula>0.6</formula>
      <formula>0.69</formula>
    </cfRule>
    <cfRule type="cellIs" dxfId="9717" priority="2272" operator="lessThan">
      <formula>"&lt;50%"</formula>
    </cfRule>
    <cfRule type="cellIs" dxfId="9716" priority="2270" operator="between">
      <formula>0</formula>
      <formula>0.5</formula>
    </cfRule>
    <cfRule type="cellIs" dxfId="9715" priority="2263" operator="between">
      <formula>0</formula>
      <formula>0.49</formula>
    </cfRule>
    <cfRule type="cellIs" dxfId="9714" priority="2269" operator="lessThan">
      <formula>0.5</formula>
    </cfRule>
    <cfRule type="cellIs" dxfId="9713" priority="2268" operator="between">
      <formula>0</formula>
      <formula>0.49</formula>
    </cfRule>
    <cfRule type="cellIs" dxfId="9712" priority="2267" operator="between">
      <formula>0.5</formula>
      <formula>0.59</formula>
    </cfRule>
    <cfRule type="cellIs" dxfId="9711" priority="2264" operator="lessThan">
      <formula>#REF!</formula>
    </cfRule>
  </conditionalFormatting>
  <conditionalFormatting sqref="QQ9:QQ13 QQ15">
    <cfRule type="cellIs" dxfId="9710" priority="2273" operator="between">
      <formula>0</formula>
      <formula>0.49</formula>
    </cfRule>
    <cfRule type="cellIs" dxfId="9709" priority="2274" operator="lessThan">
      <formula>#REF!</formula>
    </cfRule>
    <cfRule type="expression" dxfId="9708" priority="2275">
      <formula>#REF!&lt;50%</formula>
    </cfRule>
    <cfRule type="cellIs" dxfId="9707" priority="2276" operator="between">
      <formula>0.6</formula>
      <formula>0.69</formula>
    </cfRule>
    <cfRule type="cellIs" dxfId="9706" priority="2277" operator="between">
      <formula>0.5</formula>
      <formula>0.59</formula>
    </cfRule>
    <cfRule type="cellIs" dxfId="9705" priority="2278" operator="between">
      <formula>0</formula>
      <formula>0.49</formula>
    </cfRule>
    <cfRule type="cellIs" dxfId="9704" priority="2279" operator="lessThan">
      <formula>0.5</formula>
    </cfRule>
    <cfRule type="cellIs" dxfId="9703" priority="2280" operator="between">
      <formula>0</formula>
      <formula>0.5</formula>
    </cfRule>
    <cfRule type="cellIs" dxfId="9702" priority="2282" operator="lessThan">
      <formula>"&lt;50%"</formula>
    </cfRule>
  </conditionalFormatting>
  <conditionalFormatting sqref="QQ22">
    <cfRule type="cellIs" dxfId="9701" priority="2344" operator="between">
      <formula>0</formula>
      <formula>0.5</formula>
    </cfRule>
    <cfRule type="cellIs" dxfId="9700" priority="2340" operator="between">
      <formula>0.6</formula>
      <formula>0.69</formula>
    </cfRule>
    <cfRule type="cellIs" dxfId="9699" priority="2346" operator="lessThan">
      <formula>"&lt;50%"</formula>
    </cfRule>
    <cfRule type="cellIs" dxfId="9698" priority="2343" operator="lessThan">
      <formula>0.5</formula>
    </cfRule>
    <cfRule type="cellIs" dxfId="9697" priority="2342" operator="between">
      <formula>0</formula>
      <formula>0.49</formula>
    </cfRule>
    <cfRule type="cellIs" dxfId="9696" priority="2341" operator="between">
      <formula>0.5</formula>
      <formula>0.59</formula>
    </cfRule>
  </conditionalFormatting>
  <conditionalFormatting sqref="QT9:QT16">
    <cfRule type="cellIs" dxfId="9695" priority="2262" operator="lessThan">
      <formula>"&lt;50%"</formula>
    </cfRule>
    <cfRule type="cellIs" dxfId="9694" priority="2260" operator="between">
      <formula>0</formula>
      <formula>0.5</formula>
    </cfRule>
    <cfRule type="cellIs" dxfId="9693" priority="2259" operator="lessThan">
      <formula>0.5</formula>
    </cfRule>
    <cfRule type="cellIs" dxfId="9692" priority="2258" operator="between">
      <formula>0</formula>
      <formula>0.49</formula>
    </cfRule>
    <cfRule type="cellIs" dxfId="9691" priority="2257" operator="between">
      <formula>0.5</formula>
      <formula>0.59</formula>
    </cfRule>
    <cfRule type="cellIs" dxfId="9690" priority="2256" operator="between">
      <formula>0.6</formula>
      <formula>0.69</formula>
    </cfRule>
    <cfRule type="expression" dxfId="9689" priority="2255">
      <formula>#REF!&lt;50%</formula>
    </cfRule>
    <cfRule type="cellIs" dxfId="9688" priority="2254" operator="lessThan">
      <formula>#REF!</formula>
    </cfRule>
    <cfRule type="cellIs" dxfId="9687" priority="2253" operator="between">
      <formula>0</formula>
      <formula>0.49</formula>
    </cfRule>
  </conditionalFormatting>
  <conditionalFormatting sqref="QW9:QW16">
    <cfRule type="cellIs" dxfId="9686" priority="2222" operator="lessThan">
      <formula>0.5</formula>
    </cfRule>
    <cfRule type="cellIs" dxfId="9685" priority="2223" operator="between">
      <formula>0</formula>
      <formula>0.5</formula>
    </cfRule>
    <cfRule type="cellIs" dxfId="9684" priority="2225" operator="lessThan">
      <formula>"&lt;50%"</formula>
    </cfRule>
    <cfRule type="cellIs" dxfId="9683" priority="2216" operator="between">
      <formula>0</formula>
      <formula>0.49</formula>
    </cfRule>
    <cfRule type="cellIs" dxfId="9682" priority="2217" operator="lessThan">
      <formula>#REF!</formula>
    </cfRule>
    <cfRule type="cellIs" dxfId="9681" priority="2220" operator="between">
      <formula>0.5</formula>
      <formula>0.59</formula>
    </cfRule>
    <cfRule type="expression" dxfId="9680" priority="2218">
      <formula>#REF!&lt;50%</formula>
    </cfRule>
    <cfRule type="cellIs" dxfId="9679" priority="2219" operator="between">
      <formula>0.6</formula>
      <formula>0.69</formula>
    </cfRule>
    <cfRule type="cellIs" dxfId="9678" priority="2221" operator="between">
      <formula>0</formula>
      <formula>0.49</formula>
    </cfRule>
  </conditionalFormatting>
  <conditionalFormatting sqref="QZ9:QZ13">
    <cfRule type="cellIs" dxfId="9677" priority="2230" operator="between">
      <formula>0.5</formula>
      <formula>0.59</formula>
    </cfRule>
    <cfRule type="expression" dxfId="9676" priority="2228">
      <formula>#REF!&lt;50%</formula>
    </cfRule>
    <cfRule type="cellIs" dxfId="9675" priority="2227" operator="lessThan">
      <formula>#REF!</formula>
    </cfRule>
    <cfRule type="cellIs" dxfId="9674" priority="2226" operator="between">
      <formula>0</formula>
      <formula>0.49</formula>
    </cfRule>
    <cfRule type="cellIs" dxfId="9673" priority="2229" operator="between">
      <formula>0.6</formula>
      <formula>0.69</formula>
    </cfRule>
    <cfRule type="cellIs" dxfId="9672" priority="2235" operator="lessThan">
      <formula>"&lt;50%"</formula>
    </cfRule>
    <cfRule type="cellIs" dxfId="9671" priority="2233" operator="between">
      <formula>0</formula>
      <formula>0.5</formula>
    </cfRule>
    <cfRule type="cellIs" dxfId="9670" priority="2232" operator="lessThan">
      <formula>0.5</formula>
    </cfRule>
    <cfRule type="cellIs" dxfId="9669" priority="2231" operator="between">
      <formula>0</formula>
      <formula>0.49</formula>
    </cfRule>
  </conditionalFormatting>
  <conditionalFormatting sqref="QZ22">
    <cfRule type="cellIs" dxfId="9668" priority="2297" operator="between">
      <formula>0</formula>
      <formula>0.5</formula>
    </cfRule>
    <cfRule type="cellIs" dxfId="9667" priority="2296" operator="lessThan">
      <formula>0.5</formula>
    </cfRule>
    <cfRule type="cellIs" dxfId="9666" priority="2295" operator="between">
      <formula>0</formula>
      <formula>0.49</formula>
    </cfRule>
    <cfRule type="cellIs" dxfId="9665" priority="2294" operator="between">
      <formula>0.5</formula>
      <formula>0.59</formula>
    </cfRule>
    <cfRule type="cellIs" dxfId="9664" priority="2299" operator="lessThan">
      <formula>"&lt;50%"</formula>
    </cfRule>
    <cfRule type="cellIs" dxfId="9663" priority="2293" operator="between">
      <formula>0.6</formula>
      <formula>0.69</formula>
    </cfRule>
  </conditionalFormatting>
  <conditionalFormatting sqref="RC9:RC15">
    <cfRule type="cellIs" dxfId="9662" priority="2211" operator="between">
      <formula>0</formula>
      <formula>0.49</formula>
    </cfRule>
    <cfRule type="cellIs" dxfId="9661" priority="2210" operator="between">
      <formula>0.5</formula>
      <formula>0.59</formula>
    </cfRule>
    <cfRule type="cellIs" dxfId="9660" priority="2209" operator="between">
      <formula>0.6</formula>
      <formula>0.69</formula>
    </cfRule>
    <cfRule type="expression" dxfId="9659" priority="2208">
      <formula>#REF!&lt;50%</formula>
    </cfRule>
    <cfRule type="cellIs" dxfId="9658" priority="2206" operator="between">
      <formula>0</formula>
      <formula>0.49</formula>
    </cfRule>
    <cfRule type="cellIs" dxfId="9657" priority="2207" operator="lessThan">
      <formula>#REF!</formula>
    </cfRule>
    <cfRule type="cellIs" dxfId="9656" priority="2215" operator="lessThan">
      <formula>"&lt;50%"</formula>
    </cfRule>
    <cfRule type="cellIs" dxfId="9655" priority="2213" operator="between">
      <formula>0</formula>
      <formula>0.5</formula>
    </cfRule>
    <cfRule type="cellIs" dxfId="9654" priority="2212" operator="lessThan">
      <formula>0.5</formula>
    </cfRule>
  </conditionalFormatting>
  <conditionalFormatting sqref="RF9:RF16">
    <cfRule type="cellIs" dxfId="9653" priority="2169" operator="between">
      <formula>0</formula>
      <formula>0.49</formula>
    </cfRule>
    <cfRule type="cellIs" dxfId="9652" priority="2170" operator="lessThan">
      <formula>#REF!</formula>
    </cfRule>
    <cfRule type="cellIs" dxfId="9651" priority="2178" operator="lessThan">
      <formula>"&lt;50%"</formula>
    </cfRule>
    <cfRule type="cellIs" dxfId="9650" priority="2176" operator="between">
      <formula>0</formula>
      <formula>0.5</formula>
    </cfRule>
    <cfRule type="cellIs" dxfId="9649" priority="2175" operator="lessThan">
      <formula>0.5</formula>
    </cfRule>
    <cfRule type="cellIs" dxfId="9648" priority="2174" operator="between">
      <formula>0</formula>
      <formula>0.49</formula>
    </cfRule>
    <cfRule type="cellIs" dxfId="9647" priority="2172" operator="between">
      <formula>0.6</formula>
      <formula>0.69</formula>
    </cfRule>
    <cfRule type="expression" dxfId="9646" priority="2171">
      <formula>#REF!&lt;50%</formula>
    </cfRule>
    <cfRule type="cellIs" dxfId="9645" priority="2173" operator="between">
      <formula>0.5</formula>
      <formula>0.59</formula>
    </cfRule>
  </conditionalFormatting>
  <conditionalFormatting sqref="RI9:RI13">
    <cfRule type="expression" dxfId="9644" priority="2181">
      <formula>#REF!&lt;50%</formula>
    </cfRule>
    <cfRule type="cellIs" dxfId="9643" priority="2180" operator="lessThan">
      <formula>#REF!</formula>
    </cfRule>
    <cfRule type="cellIs" dxfId="9642" priority="2179" operator="between">
      <formula>0</formula>
      <formula>0.49</formula>
    </cfRule>
    <cfRule type="cellIs" dxfId="9641" priority="2188" operator="lessThan">
      <formula>"&lt;50%"</formula>
    </cfRule>
    <cfRule type="cellIs" dxfId="9640" priority="2186" operator="between">
      <formula>0</formula>
      <formula>0.5</formula>
    </cfRule>
    <cfRule type="cellIs" dxfId="9639" priority="2185" operator="lessThan">
      <formula>0.5</formula>
    </cfRule>
    <cfRule type="cellIs" dxfId="9638" priority="2184" operator="between">
      <formula>0</formula>
      <formula>0.49</formula>
    </cfRule>
    <cfRule type="cellIs" dxfId="9637" priority="2183" operator="between">
      <formula>0.5</formula>
      <formula>0.59</formula>
    </cfRule>
    <cfRule type="cellIs" dxfId="9636" priority="2182" operator="between">
      <formula>0.6</formula>
      <formula>0.69</formula>
    </cfRule>
  </conditionalFormatting>
  <conditionalFormatting sqref="RI22">
    <cfRule type="cellIs" dxfId="9635" priority="2249" operator="lessThan">
      <formula>0.5</formula>
    </cfRule>
    <cfRule type="cellIs" dxfId="9634" priority="2248" operator="between">
      <formula>0</formula>
      <formula>0.49</formula>
    </cfRule>
    <cfRule type="cellIs" dxfId="9633" priority="2246" operator="between">
      <formula>0.6</formula>
      <formula>0.69</formula>
    </cfRule>
    <cfRule type="cellIs" dxfId="9632" priority="2252" operator="lessThan">
      <formula>"&lt;50%"</formula>
    </cfRule>
    <cfRule type="cellIs" dxfId="9631" priority="2250" operator="between">
      <formula>0</formula>
      <formula>0.5</formula>
    </cfRule>
    <cfRule type="cellIs" dxfId="9630" priority="2247" operator="between">
      <formula>0.5</formula>
      <formula>0.59</formula>
    </cfRule>
  </conditionalFormatting>
  <conditionalFormatting sqref="RL9:RL15">
    <cfRule type="cellIs" dxfId="9629" priority="2166" operator="between">
      <formula>0</formula>
      <formula>0.5</formula>
    </cfRule>
    <cfRule type="expression" dxfId="9628" priority="2161">
      <formula>#REF!&lt;50%</formula>
    </cfRule>
    <cfRule type="cellIs" dxfId="9627" priority="2163" operator="between">
      <formula>0.5</formula>
      <formula>0.59</formula>
    </cfRule>
    <cfRule type="cellIs" dxfId="9626" priority="2164" operator="between">
      <formula>0</formula>
      <formula>0.49</formula>
    </cfRule>
    <cfRule type="cellIs" dxfId="9625" priority="2165" operator="lessThan">
      <formula>0.5</formula>
    </cfRule>
    <cfRule type="cellIs" dxfId="9624" priority="2162" operator="between">
      <formula>0.6</formula>
      <formula>0.69</formula>
    </cfRule>
    <cfRule type="cellIs" dxfId="9623" priority="2168" operator="lessThan">
      <formula>"&lt;50%"</formula>
    </cfRule>
    <cfRule type="cellIs" dxfId="9622" priority="2159" operator="between">
      <formula>0</formula>
      <formula>0.49</formula>
    </cfRule>
    <cfRule type="cellIs" dxfId="9621" priority="2160" operator="lessThan">
      <formula>#REF!</formula>
    </cfRule>
  </conditionalFormatting>
  <conditionalFormatting sqref="RO9:RO16">
    <cfRule type="cellIs" dxfId="9620" priority="2139" operator="between">
      <formula>0</formula>
      <formula>0.49</formula>
    </cfRule>
    <cfRule type="cellIs" dxfId="9619" priority="2140" operator="lessThan">
      <formula>#REF!</formula>
    </cfRule>
    <cfRule type="expression" dxfId="9618" priority="2141">
      <formula>#REF!&lt;50%</formula>
    </cfRule>
    <cfRule type="cellIs" dxfId="9617" priority="2142" operator="between">
      <formula>0.6</formula>
      <formula>0.69</formula>
    </cfRule>
    <cfRule type="cellIs" dxfId="9616" priority="2143" operator="between">
      <formula>0.5</formula>
      <formula>0.59</formula>
    </cfRule>
    <cfRule type="cellIs" dxfId="9615" priority="2144" operator="between">
      <formula>0</formula>
      <formula>0.49</formula>
    </cfRule>
    <cfRule type="cellIs" dxfId="9614" priority="2145" operator="lessThan">
      <formula>0.5</formula>
    </cfRule>
    <cfRule type="cellIs" dxfId="9613" priority="2148" operator="lessThan">
      <formula>"&lt;50%"</formula>
    </cfRule>
    <cfRule type="cellIs" dxfId="9612" priority="2146" operator="between">
      <formula>0</formula>
      <formula>0.5</formula>
    </cfRule>
  </conditionalFormatting>
  <conditionalFormatting sqref="RR9:RR13">
    <cfRule type="cellIs" dxfId="9611" priority="2158" operator="lessThan">
      <formula>"&lt;50%"</formula>
    </cfRule>
    <cfRule type="cellIs" dxfId="9610" priority="2156" operator="between">
      <formula>0</formula>
      <formula>0.5</formula>
    </cfRule>
    <cfRule type="cellIs" dxfId="9609" priority="2155" operator="lessThan">
      <formula>0.5</formula>
    </cfRule>
    <cfRule type="cellIs" dxfId="9608" priority="2154" operator="between">
      <formula>0</formula>
      <formula>0.49</formula>
    </cfRule>
    <cfRule type="cellIs" dxfId="9607" priority="2153" operator="between">
      <formula>0.5</formula>
      <formula>0.59</formula>
    </cfRule>
    <cfRule type="cellIs" dxfId="9606" priority="2152" operator="between">
      <formula>0.6</formula>
      <formula>0.69</formula>
    </cfRule>
    <cfRule type="expression" dxfId="9605" priority="2151">
      <formula>#REF!&lt;50%</formula>
    </cfRule>
    <cfRule type="cellIs" dxfId="9604" priority="2150" operator="lessThan">
      <formula>#REF!</formula>
    </cfRule>
    <cfRule type="cellIs" dxfId="9603" priority="2149" operator="between">
      <formula>0</formula>
      <formula>0.49</formula>
    </cfRule>
  </conditionalFormatting>
  <conditionalFormatting sqref="RR22">
    <cfRule type="cellIs" dxfId="9602" priority="2203" operator="between">
      <formula>0</formula>
      <formula>0.5</formula>
    </cfRule>
    <cfRule type="cellIs" dxfId="9601" priority="2202" operator="lessThan">
      <formula>0.5</formula>
    </cfRule>
    <cfRule type="cellIs" dxfId="9600" priority="2201" operator="between">
      <formula>0</formula>
      <formula>0.49</formula>
    </cfRule>
    <cfRule type="cellIs" dxfId="9599" priority="2200" operator="between">
      <formula>0.5</formula>
      <formula>0.59</formula>
    </cfRule>
    <cfRule type="cellIs" dxfId="9598" priority="2199" operator="between">
      <formula>0.6</formula>
      <formula>0.69</formula>
    </cfRule>
    <cfRule type="cellIs" dxfId="9597" priority="2205" operator="lessThan">
      <formula>"&lt;50%"</formula>
    </cfRule>
  </conditionalFormatting>
  <conditionalFormatting sqref="RU9:RU15">
    <cfRule type="cellIs" dxfId="9596" priority="2129" operator="between">
      <formula>0</formula>
      <formula>0.49</formula>
    </cfRule>
    <cfRule type="cellIs" dxfId="9595" priority="2135" operator="lessThan">
      <formula>0.5</formula>
    </cfRule>
    <cfRule type="cellIs" dxfId="9594" priority="2138" operator="lessThan">
      <formula>"&lt;50%"</formula>
    </cfRule>
    <cfRule type="cellIs" dxfId="9593" priority="2136" operator="between">
      <formula>0</formula>
      <formula>0.5</formula>
    </cfRule>
    <cfRule type="cellIs" dxfId="9592" priority="2134" operator="between">
      <formula>0</formula>
      <formula>0.49</formula>
    </cfRule>
    <cfRule type="cellIs" dxfId="9591" priority="2133" operator="between">
      <formula>0.5</formula>
      <formula>0.59</formula>
    </cfRule>
    <cfRule type="cellIs" dxfId="9590" priority="2132" operator="between">
      <formula>0.6</formula>
      <formula>0.69</formula>
    </cfRule>
    <cfRule type="expression" dxfId="9589" priority="2131">
      <formula>#REF!&lt;50%</formula>
    </cfRule>
    <cfRule type="cellIs" dxfId="9588" priority="2130" operator="lessThan">
      <formula>#REF!</formula>
    </cfRule>
  </conditionalFormatting>
  <conditionalFormatting sqref="RX9:RX16">
    <cfRule type="cellIs" dxfId="9587" priority="2039" operator="between">
      <formula>0.5</formula>
      <formula>0.59</formula>
    </cfRule>
    <cfRule type="cellIs" dxfId="9586" priority="2035" operator="between">
      <formula>0</formula>
      <formula>0.49</formula>
    </cfRule>
    <cfRule type="cellIs" dxfId="9585" priority="2036" operator="lessThan">
      <formula>#REF!</formula>
    </cfRule>
    <cfRule type="expression" dxfId="9584" priority="2037">
      <formula>#REF!&lt;50%</formula>
    </cfRule>
    <cfRule type="cellIs" dxfId="9583" priority="2038" operator="between">
      <formula>0.6</formula>
      <formula>0.69</formula>
    </cfRule>
    <cfRule type="cellIs" dxfId="9582" priority="2040" operator="between">
      <formula>0</formula>
      <formula>0.49</formula>
    </cfRule>
    <cfRule type="cellIs" dxfId="9581" priority="2041" operator="lessThan">
      <formula>0.5</formula>
    </cfRule>
    <cfRule type="cellIs" dxfId="9580" priority="2044" operator="lessThan">
      <formula>"&lt;50%"</formula>
    </cfRule>
    <cfRule type="cellIs" dxfId="9579" priority="2042" operator="between">
      <formula>0</formula>
      <formula>0.5</formula>
    </cfRule>
  </conditionalFormatting>
  <conditionalFormatting sqref="SA9:SA13">
    <cfRule type="cellIs" dxfId="9578" priority="2049" operator="between">
      <formula>0.5</formula>
      <formula>0.59</formula>
    </cfRule>
    <cfRule type="cellIs" dxfId="9577" priority="2050" operator="between">
      <formula>0</formula>
      <formula>0.49</formula>
    </cfRule>
    <cfRule type="cellIs" dxfId="9576" priority="2051" operator="lessThan">
      <formula>0.5</formula>
    </cfRule>
    <cfRule type="cellIs" dxfId="9575" priority="2052" operator="between">
      <formula>0</formula>
      <formula>0.5</formula>
    </cfRule>
    <cfRule type="cellIs" dxfId="9574" priority="2054" operator="lessThan">
      <formula>"&lt;50%"</formula>
    </cfRule>
    <cfRule type="cellIs" dxfId="9573" priority="2048" operator="between">
      <formula>0.6</formula>
      <formula>0.69</formula>
    </cfRule>
    <cfRule type="expression" dxfId="9572" priority="2047">
      <formula>#REF!&lt;50%</formula>
    </cfRule>
    <cfRule type="cellIs" dxfId="9571" priority="2046" operator="lessThan">
      <formula>#REF!</formula>
    </cfRule>
    <cfRule type="cellIs" dxfId="9570" priority="2045" operator="between">
      <formula>0</formula>
      <formula>0.49</formula>
    </cfRule>
  </conditionalFormatting>
  <conditionalFormatting sqref="SA22">
    <cfRule type="cellIs" dxfId="9569" priority="2128" operator="lessThan">
      <formula>"&lt;50%"</formula>
    </cfRule>
    <cfRule type="cellIs" dxfId="9568" priority="2126" operator="between">
      <formula>0</formula>
      <formula>0.5</formula>
    </cfRule>
    <cfRule type="cellIs" dxfId="9567" priority="2125" operator="lessThan">
      <formula>0.5</formula>
    </cfRule>
    <cfRule type="cellIs" dxfId="9566" priority="2123" operator="between">
      <formula>0.5</formula>
      <formula>0.59</formula>
    </cfRule>
    <cfRule type="cellIs" dxfId="9565" priority="2122" operator="between">
      <formula>0.6</formula>
      <formula>0.69</formula>
    </cfRule>
    <cfRule type="cellIs" dxfId="9564" priority="2124" operator="between">
      <formula>0</formula>
      <formula>0.49</formula>
    </cfRule>
  </conditionalFormatting>
  <conditionalFormatting sqref="SD9:SD14">
    <cfRule type="cellIs" dxfId="9563" priority="2031" operator="lessThan">
      <formula>0.5</formula>
    </cfRule>
    <cfRule type="cellIs" dxfId="9562" priority="2032" operator="between">
      <formula>0</formula>
      <formula>0.5</formula>
    </cfRule>
    <cfRule type="expression" dxfId="9561" priority="2027">
      <formula>#REF!&lt;50%</formula>
    </cfRule>
    <cfRule type="cellIs" dxfId="9560" priority="2026" operator="lessThan">
      <formula>#REF!</formula>
    </cfRule>
    <cfRule type="cellIs" dxfId="9559" priority="2025" operator="between">
      <formula>0</formula>
      <formula>0.49</formula>
    </cfRule>
    <cfRule type="cellIs" dxfId="9558" priority="2030" operator="between">
      <formula>0</formula>
      <formula>0.49</formula>
    </cfRule>
    <cfRule type="cellIs" dxfId="9557" priority="2028" operator="between">
      <formula>0.6</formula>
      <formula>0.69</formula>
    </cfRule>
    <cfRule type="cellIs" dxfId="9556" priority="2034" operator="lessThan">
      <formula>"&lt;50%"</formula>
    </cfRule>
    <cfRule type="cellIs" dxfId="9555" priority="2029" operator="between">
      <formula>0.5</formula>
      <formula>0.59</formula>
    </cfRule>
  </conditionalFormatting>
  <conditionalFormatting sqref="SG9:SG16">
    <cfRule type="expression" dxfId="9554" priority="1980">
      <formula>#REF!&lt;50%</formula>
    </cfRule>
    <cfRule type="cellIs" dxfId="9553" priority="1979" operator="lessThan">
      <formula>#REF!</formula>
    </cfRule>
    <cfRule type="cellIs" dxfId="9552" priority="1978" operator="between">
      <formula>0</formula>
      <formula>0.49</formula>
    </cfRule>
    <cfRule type="cellIs" dxfId="9551" priority="1987" operator="lessThan">
      <formula>"&lt;50%"</formula>
    </cfRule>
    <cfRule type="cellIs" dxfId="9550" priority="1985" operator="between">
      <formula>0</formula>
      <formula>0.5</formula>
    </cfRule>
    <cfRule type="cellIs" dxfId="9549" priority="1984" operator="lessThan">
      <formula>0.5</formula>
    </cfRule>
    <cfRule type="cellIs" dxfId="9548" priority="1983" operator="between">
      <formula>0</formula>
      <formula>0.49</formula>
    </cfRule>
    <cfRule type="cellIs" dxfId="9547" priority="1982" operator="between">
      <formula>0.5</formula>
      <formula>0.59</formula>
    </cfRule>
    <cfRule type="cellIs" dxfId="9546" priority="1981" operator="between">
      <formula>0.6</formula>
      <formula>0.69</formula>
    </cfRule>
  </conditionalFormatting>
  <conditionalFormatting sqref="SJ9:SJ13">
    <cfRule type="cellIs" dxfId="9545" priority="1991" operator="between">
      <formula>0.6</formula>
      <formula>0.69</formula>
    </cfRule>
    <cfRule type="cellIs" dxfId="9544" priority="1994" operator="lessThan">
      <formula>0.5</formula>
    </cfRule>
    <cfRule type="cellIs" dxfId="9543" priority="1993" operator="between">
      <formula>0</formula>
      <formula>0.49</formula>
    </cfRule>
    <cfRule type="cellIs" dxfId="9542" priority="1992" operator="between">
      <formula>0.5</formula>
      <formula>0.59</formula>
    </cfRule>
    <cfRule type="cellIs" dxfId="9541" priority="1988" operator="between">
      <formula>0</formula>
      <formula>0.49</formula>
    </cfRule>
    <cfRule type="expression" dxfId="9540" priority="1990">
      <formula>#REF!&lt;50%</formula>
    </cfRule>
    <cfRule type="cellIs" dxfId="9539" priority="1989" operator="lessThan">
      <formula>#REF!</formula>
    </cfRule>
    <cfRule type="cellIs" dxfId="9538" priority="1997" operator="lessThan">
      <formula>"&lt;50%"</formula>
    </cfRule>
    <cfRule type="cellIs" dxfId="9537" priority="1995" operator="between">
      <formula>0</formula>
      <formula>0.5</formula>
    </cfRule>
  </conditionalFormatting>
  <conditionalFormatting sqref="SJ22">
    <cfRule type="cellIs" dxfId="9536" priority="2081" operator="lessThan">
      <formula>"&lt;50%"</formula>
    </cfRule>
    <cfRule type="cellIs" dxfId="9535" priority="2079" operator="between">
      <formula>0</formula>
      <formula>0.5</formula>
    </cfRule>
    <cfRule type="cellIs" dxfId="9534" priority="2078" operator="lessThan">
      <formula>0.5</formula>
    </cfRule>
    <cfRule type="cellIs" dxfId="9533" priority="2077" operator="between">
      <formula>0</formula>
      <formula>0.49</formula>
    </cfRule>
    <cfRule type="cellIs" dxfId="9532" priority="2076" operator="between">
      <formula>0.5</formula>
      <formula>0.59</formula>
    </cfRule>
    <cfRule type="cellIs" dxfId="9531" priority="2075" operator="between">
      <formula>0.6</formula>
      <formula>0.69</formula>
    </cfRule>
  </conditionalFormatting>
  <conditionalFormatting sqref="SM9:SM14">
    <cfRule type="cellIs" dxfId="9530" priority="1974" operator="lessThan">
      <formula>0.5</formula>
    </cfRule>
    <cfRule type="cellIs" dxfId="9529" priority="1973" operator="between">
      <formula>0</formula>
      <formula>0.49</formula>
    </cfRule>
    <cfRule type="cellIs" dxfId="9528" priority="1972" operator="between">
      <formula>0.5</formula>
      <formula>0.59</formula>
    </cfRule>
    <cfRule type="cellIs" dxfId="9527" priority="1971" operator="between">
      <formula>0.6</formula>
      <formula>0.69</formula>
    </cfRule>
    <cfRule type="expression" dxfId="9526" priority="1970">
      <formula>#REF!&lt;50%</formula>
    </cfRule>
    <cfRule type="cellIs" dxfId="9525" priority="1968" operator="between">
      <formula>0</formula>
      <formula>0.49</formula>
    </cfRule>
    <cfRule type="cellIs" dxfId="9524" priority="1977" operator="lessThan">
      <formula>"&lt;50%"</formula>
    </cfRule>
    <cfRule type="cellIs" dxfId="9523" priority="1969" operator="lessThan">
      <formula>#REF!</formula>
    </cfRule>
    <cfRule type="cellIs" dxfId="9522" priority="1975" operator="between">
      <formula>0</formula>
      <formula>0.5</formula>
    </cfRule>
  </conditionalFormatting>
  <conditionalFormatting sqref="SP9:SP16">
    <cfRule type="cellIs" dxfId="9521" priority="1927" operator="lessThan">
      <formula>0.5</formula>
    </cfRule>
    <cfRule type="cellIs" dxfId="9520" priority="1921" operator="between">
      <formula>0</formula>
      <formula>0.49</formula>
    </cfRule>
    <cfRule type="cellIs" dxfId="9519" priority="1930" operator="lessThan">
      <formula>"&lt;50%"</formula>
    </cfRule>
    <cfRule type="cellIs" dxfId="9518" priority="1928" operator="between">
      <formula>0</formula>
      <formula>0.5</formula>
    </cfRule>
    <cfRule type="cellIs" dxfId="9517" priority="1926" operator="between">
      <formula>0</formula>
      <formula>0.49</formula>
    </cfRule>
    <cfRule type="cellIs" dxfId="9516" priority="1925" operator="between">
      <formula>0.5</formula>
      <formula>0.59</formula>
    </cfRule>
    <cfRule type="cellIs" dxfId="9515" priority="1924" operator="between">
      <formula>0.6</formula>
      <formula>0.69</formula>
    </cfRule>
    <cfRule type="expression" dxfId="9514" priority="1923">
      <formula>#REF!&lt;50%</formula>
    </cfRule>
    <cfRule type="cellIs" dxfId="9513" priority="1922" operator="lessThan">
      <formula>#REF!</formula>
    </cfRule>
  </conditionalFormatting>
  <conditionalFormatting sqref="SS9:SS13">
    <cfRule type="cellIs" dxfId="9512" priority="1940" operator="lessThan">
      <formula>"&lt;50%"</formula>
    </cfRule>
    <cfRule type="cellIs" dxfId="9511" priority="1935" operator="between">
      <formula>0.5</formula>
      <formula>0.59</formula>
    </cfRule>
    <cfRule type="cellIs" dxfId="9510" priority="1936" operator="between">
      <formula>0</formula>
      <formula>0.49</formula>
    </cfRule>
    <cfRule type="cellIs" dxfId="9509" priority="1937" operator="lessThan">
      <formula>0.5</formula>
    </cfRule>
    <cfRule type="cellIs" dxfId="9508" priority="1934" operator="between">
      <formula>0.6</formula>
      <formula>0.69</formula>
    </cfRule>
    <cfRule type="cellIs" dxfId="9507" priority="1938" operator="between">
      <formula>0</formula>
      <formula>0.5</formula>
    </cfRule>
    <cfRule type="cellIs" dxfId="9506" priority="1931" operator="between">
      <formula>0</formula>
      <formula>0.49</formula>
    </cfRule>
    <cfRule type="cellIs" dxfId="9505" priority="1932" operator="lessThan">
      <formula>#REF!</formula>
    </cfRule>
    <cfRule type="expression" dxfId="9504" priority="1933">
      <formula>#REF!&lt;50%</formula>
    </cfRule>
  </conditionalFormatting>
  <conditionalFormatting sqref="SS22">
    <cfRule type="cellIs" dxfId="9503" priority="2018" operator="between">
      <formula>0.6</formula>
      <formula>0.69</formula>
    </cfRule>
    <cfRule type="cellIs" dxfId="9502" priority="2024" operator="lessThan">
      <formula>"&lt;50%"</formula>
    </cfRule>
    <cfRule type="cellIs" dxfId="9501" priority="2022" operator="between">
      <formula>0</formula>
      <formula>0.5</formula>
    </cfRule>
    <cfRule type="cellIs" dxfId="9500" priority="2021" operator="lessThan">
      <formula>0.5</formula>
    </cfRule>
    <cfRule type="cellIs" dxfId="9499" priority="2020" operator="between">
      <formula>0</formula>
      <formula>0.49</formula>
    </cfRule>
    <cfRule type="cellIs" dxfId="9498" priority="2019" operator="between">
      <formula>0.5</formula>
      <formula>0.59</formula>
    </cfRule>
  </conditionalFormatting>
  <conditionalFormatting sqref="SV9:SV14">
    <cfRule type="cellIs" dxfId="9497" priority="1920" operator="lessThan">
      <formula>"&lt;50%"</formula>
    </cfRule>
    <cfRule type="cellIs" dxfId="9496" priority="1911" operator="between">
      <formula>0</formula>
      <formula>0.49</formula>
    </cfRule>
    <cfRule type="cellIs" dxfId="9495" priority="1918" operator="between">
      <formula>0</formula>
      <formula>0.5</formula>
    </cfRule>
    <cfRule type="cellIs" dxfId="9494" priority="1917" operator="lessThan">
      <formula>0.5</formula>
    </cfRule>
    <cfRule type="cellIs" dxfId="9493" priority="1916" operator="between">
      <formula>0</formula>
      <formula>0.49</formula>
    </cfRule>
    <cfRule type="cellIs" dxfId="9492" priority="1915" operator="between">
      <formula>0.5</formula>
      <formula>0.59</formula>
    </cfRule>
    <cfRule type="cellIs" dxfId="9491" priority="1914" operator="between">
      <formula>0.6</formula>
      <formula>0.69</formula>
    </cfRule>
    <cfRule type="expression" dxfId="9490" priority="1913">
      <formula>#REF!&lt;50%</formula>
    </cfRule>
    <cfRule type="cellIs" dxfId="9489" priority="1912" operator="lessThan">
      <formula>#REF!</formula>
    </cfRule>
  </conditionalFormatting>
  <conditionalFormatting sqref="TB9:TB19">
    <cfRule type="cellIs" dxfId="9488" priority="1942" operator="lessThan">
      <formula>#REF!</formula>
    </cfRule>
    <cfRule type="cellIs" dxfId="9487" priority="1944" operator="between">
      <formula>0.6</formula>
      <formula>0.69</formula>
    </cfRule>
    <cfRule type="expression" dxfId="9486" priority="1943">
      <formula>#REF!&lt;50%</formula>
    </cfRule>
    <cfRule type="cellIs" dxfId="9485" priority="1946" operator="between">
      <formula>0</formula>
      <formula>0.49</formula>
    </cfRule>
    <cfRule type="cellIs" dxfId="9484" priority="1945" operator="between">
      <formula>0.5</formula>
      <formula>0.59</formula>
    </cfRule>
    <cfRule type="cellIs" dxfId="9483" priority="1947" operator="lessThan">
      <formula>0.5</formula>
    </cfRule>
    <cfRule type="cellIs" dxfId="9482" priority="1948" operator="between">
      <formula>0</formula>
      <formula>0.5</formula>
    </cfRule>
    <cfRule type="cellIs" dxfId="9481" priority="1950" operator="lessThan">
      <formula>"&lt;50%"</formula>
    </cfRule>
    <cfRule type="cellIs" dxfId="9480" priority="1941" operator="between">
      <formula>0</formula>
      <formula>0.49</formula>
    </cfRule>
  </conditionalFormatting>
  <conditionalFormatting sqref="TB22">
    <cfRule type="cellIs" dxfId="9479" priority="1961" operator="between">
      <formula>0.6</formula>
      <formula>0.69</formula>
    </cfRule>
    <cfRule type="cellIs" dxfId="9478" priority="1962" operator="between">
      <formula>0.5</formula>
      <formula>0.59</formula>
    </cfRule>
    <cfRule type="cellIs" dxfId="9477" priority="1964" operator="lessThan">
      <formula>0.5</formula>
    </cfRule>
    <cfRule type="cellIs" dxfId="9476" priority="1965" operator="between">
      <formula>0</formula>
      <formula>0.5</formula>
    </cfRule>
    <cfRule type="cellIs" dxfId="9475" priority="1967" operator="lessThan">
      <formula>"&lt;50%"</formula>
    </cfRule>
    <cfRule type="cellIs" dxfId="9474" priority="1963" operator="between">
      <formula>0</formula>
      <formula>0.49</formula>
    </cfRule>
  </conditionalFormatting>
  <conditionalFormatting sqref="TH9:TH19">
    <cfRule type="expression" dxfId="9473" priority="1839">
      <formula>#REF!&lt;50%</formula>
    </cfRule>
    <cfRule type="cellIs" dxfId="9472" priority="1838" operator="lessThan">
      <formula>#REF!</formula>
    </cfRule>
    <cfRule type="cellIs" dxfId="9471" priority="1837" operator="between">
      <formula>0</formula>
      <formula>0.49</formula>
    </cfRule>
    <cfRule type="cellIs" dxfId="9470" priority="1846" operator="lessThan">
      <formula>"&lt;50%"</formula>
    </cfRule>
    <cfRule type="cellIs" dxfId="9469" priority="1844" operator="between">
      <formula>0</formula>
      <formula>0.5</formula>
    </cfRule>
    <cfRule type="cellIs" dxfId="9468" priority="1843" operator="lessThan">
      <formula>0.5</formula>
    </cfRule>
    <cfRule type="cellIs" dxfId="9467" priority="1842" operator="between">
      <formula>0</formula>
      <formula>0.49</formula>
    </cfRule>
    <cfRule type="cellIs" dxfId="9466" priority="1841" operator="between">
      <formula>0.5</formula>
      <formula>0.59</formula>
    </cfRule>
    <cfRule type="cellIs" dxfId="9465" priority="1840" operator="between">
      <formula>0.6</formula>
      <formula>0.69</formula>
    </cfRule>
  </conditionalFormatting>
  <conditionalFormatting sqref="TK9:TK19">
    <cfRule type="cellIs" dxfId="9464" priority="1891" operator="between">
      <formula>0</formula>
      <formula>0.5</formula>
    </cfRule>
    <cfRule type="cellIs" dxfId="9463" priority="1893" operator="lessThan">
      <formula>"&lt;50%"</formula>
    </cfRule>
    <cfRule type="cellIs" dxfId="9462" priority="1884" operator="between">
      <formula>0</formula>
      <formula>0.49</formula>
    </cfRule>
    <cfRule type="cellIs" dxfId="9461" priority="1890" operator="lessThan">
      <formula>0.5</formula>
    </cfRule>
    <cfRule type="cellIs" dxfId="9460" priority="1889" operator="between">
      <formula>0</formula>
      <formula>0.49</formula>
    </cfRule>
    <cfRule type="cellIs" dxfId="9459" priority="1888" operator="between">
      <formula>0.5</formula>
      <formula>0.59</formula>
    </cfRule>
    <cfRule type="cellIs" dxfId="9458" priority="1887" operator="between">
      <formula>0.6</formula>
      <formula>0.69</formula>
    </cfRule>
    <cfRule type="expression" dxfId="9457" priority="1886">
      <formula>#REF!&lt;50%</formula>
    </cfRule>
    <cfRule type="cellIs" dxfId="9456" priority="1885" operator="lessThan">
      <formula>#REF!</formula>
    </cfRule>
  </conditionalFormatting>
  <conditionalFormatting sqref="TK22">
    <cfRule type="cellIs" dxfId="9455" priority="1906" operator="between">
      <formula>0</formula>
      <formula>0.49</formula>
    </cfRule>
    <cfRule type="cellIs" dxfId="9454" priority="1910" operator="lessThan">
      <formula>"&lt;50%"</formula>
    </cfRule>
    <cfRule type="cellIs" dxfId="9453" priority="1908" operator="between">
      <formula>0</formula>
      <formula>0.5</formula>
    </cfRule>
    <cfRule type="cellIs" dxfId="9452" priority="1907" operator="lessThan">
      <formula>0.5</formula>
    </cfRule>
    <cfRule type="cellIs" dxfId="9451" priority="1905" operator="between">
      <formula>0.5</formula>
      <formula>0.59</formula>
    </cfRule>
    <cfRule type="cellIs" dxfId="9450" priority="1904" operator="between">
      <formula>0.6</formula>
      <formula>0.69</formula>
    </cfRule>
  </conditionalFormatting>
  <conditionalFormatting sqref="TN9:TN19">
    <cfRule type="cellIs" dxfId="9449" priority="1826" operator="lessThan">
      <formula>"&lt;50%"</formula>
    </cfRule>
    <cfRule type="cellIs" dxfId="9448" priority="1824" operator="between">
      <formula>0</formula>
      <formula>0.5</formula>
    </cfRule>
    <cfRule type="cellIs" dxfId="9447" priority="1822" operator="between">
      <formula>0</formula>
      <formula>0.49</formula>
    </cfRule>
    <cfRule type="cellIs" dxfId="9446" priority="1821" operator="between">
      <formula>0.5</formula>
      <formula>0.59</formula>
    </cfRule>
    <cfRule type="cellIs" dxfId="9445" priority="1820" operator="between">
      <formula>0.6</formula>
      <formula>0.69</formula>
    </cfRule>
    <cfRule type="expression" dxfId="9444" priority="1819">
      <formula>#REF!&lt;50%</formula>
    </cfRule>
    <cfRule type="cellIs" dxfId="9443" priority="1818" operator="lessThan">
      <formula>#REF!</formula>
    </cfRule>
    <cfRule type="cellIs" dxfId="9442" priority="1817" operator="between">
      <formula>0</formula>
      <formula>0.49</formula>
    </cfRule>
    <cfRule type="cellIs" dxfId="9441" priority="1823" operator="lessThan">
      <formula>0.5</formula>
    </cfRule>
  </conditionalFormatting>
  <conditionalFormatting sqref="TQ9:TQ19">
    <cfRule type="cellIs" dxfId="9440" priority="1759" operator="lessThan">
      <formula>"&lt;50%"</formula>
    </cfRule>
    <cfRule type="cellIs" dxfId="9439" priority="1757" operator="between">
      <formula>0</formula>
      <formula>0.5</formula>
    </cfRule>
    <cfRule type="cellIs" dxfId="9438" priority="1756" operator="lessThan">
      <formula>0.5</formula>
    </cfRule>
    <cfRule type="cellIs" dxfId="9437" priority="1755" operator="between">
      <formula>0</formula>
      <formula>0.49</formula>
    </cfRule>
    <cfRule type="cellIs" dxfId="9436" priority="1754" operator="between">
      <formula>0.5</formula>
      <formula>0.59</formula>
    </cfRule>
    <cfRule type="cellIs" dxfId="9435" priority="1753" operator="between">
      <formula>0.6</formula>
      <formula>0.69</formula>
    </cfRule>
    <cfRule type="expression" dxfId="9434" priority="1752">
      <formula>#REF!&lt;50%</formula>
    </cfRule>
    <cfRule type="cellIs" dxfId="9433" priority="1751" operator="lessThan">
      <formula>#REF!</formula>
    </cfRule>
    <cfRule type="cellIs" dxfId="9432" priority="1750" operator="between">
      <formula>0</formula>
      <formula>0.49</formula>
    </cfRule>
  </conditionalFormatting>
  <conditionalFormatting sqref="TT9:TT19">
    <cfRule type="cellIs" dxfId="9431" priority="1775" operator="between">
      <formula>0</formula>
      <formula>0.49</formula>
    </cfRule>
    <cfRule type="cellIs" dxfId="9430" priority="1774" operator="between">
      <formula>0.5</formula>
      <formula>0.59</formula>
    </cfRule>
    <cfRule type="cellIs" dxfId="9429" priority="1773" operator="between">
      <formula>0.6</formula>
      <formula>0.69</formula>
    </cfRule>
    <cfRule type="expression" dxfId="9428" priority="1772">
      <formula>#REF!&lt;50%</formula>
    </cfRule>
    <cfRule type="cellIs" dxfId="9427" priority="1771" operator="lessThan">
      <formula>#REF!</formula>
    </cfRule>
    <cfRule type="cellIs" dxfId="9426" priority="1770" operator="between">
      <formula>0</formula>
      <formula>0.49</formula>
    </cfRule>
    <cfRule type="cellIs" dxfId="9425" priority="1779" operator="lessThan">
      <formula>"&lt;50%"</formula>
    </cfRule>
    <cfRule type="cellIs" dxfId="9424" priority="1777" operator="between">
      <formula>0</formula>
      <formula>0.5</formula>
    </cfRule>
    <cfRule type="cellIs" dxfId="9423" priority="1776" operator="lessThan">
      <formula>0.5</formula>
    </cfRule>
  </conditionalFormatting>
  <conditionalFormatting sqref="TT22">
    <cfRule type="cellIs" dxfId="9422" priority="1880" operator="lessThan">
      <formula>0.5</formula>
    </cfRule>
    <cfRule type="cellIs" dxfId="9421" priority="1879" operator="between">
      <formula>0</formula>
      <formula>0.49</formula>
    </cfRule>
    <cfRule type="cellIs" dxfId="9420" priority="1878" operator="between">
      <formula>0.5</formula>
      <formula>0.59</formula>
    </cfRule>
    <cfRule type="cellIs" dxfId="9419" priority="1877" operator="between">
      <formula>0.6</formula>
      <formula>0.69</formula>
    </cfRule>
    <cfRule type="cellIs" dxfId="9418" priority="1883" operator="lessThan">
      <formula>"&lt;50%"</formula>
    </cfRule>
    <cfRule type="cellIs" dxfId="9417" priority="1881" operator="between">
      <formula>0</formula>
      <formula>0.5</formula>
    </cfRule>
  </conditionalFormatting>
  <conditionalFormatting sqref="TW9:TW14">
    <cfRule type="cellIs" dxfId="9416" priority="1745" operator="between">
      <formula>0</formula>
      <formula>0.49</formula>
    </cfRule>
    <cfRule type="cellIs" dxfId="9415" priority="1744" operator="between">
      <formula>0.5</formula>
      <formula>0.59</formula>
    </cfRule>
    <cfRule type="cellIs" dxfId="9414" priority="1743" operator="between">
      <formula>0.6</formula>
      <formula>0.69</formula>
    </cfRule>
    <cfRule type="expression" dxfId="9413" priority="1742">
      <formula>#REF!&lt;50%</formula>
    </cfRule>
    <cfRule type="cellIs" dxfId="9412" priority="1741" operator="lessThan">
      <formula>#REF!</formula>
    </cfRule>
    <cfRule type="cellIs" dxfId="9411" priority="1740" operator="between">
      <formula>0</formula>
      <formula>0.49</formula>
    </cfRule>
    <cfRule type="cellIs" dxfId="9410" priority="1749" operator="lessThan">
      <formula>"&lt;50%"</formula>
    </cfRule>
    <cfRule type="cellIs" dxfId="9409" priority="1747" operator="between">
      <formula>0</formula>
      <formula>0.5</formula>
    </cfRule>
    <cfRule type="cellIs" dxfId="9408" priority="1746" operator="lessThan">
      <formula>0.5</formula>
    </cfRule>
  </conditionalFormatting>
  <conditionalFormatting sqref="TW16:TW19">
    <cfRule type="cellIs" dxfId="9407" priority="1735" operator="between">
      <formula>0</formula>
      <formula>0.49</formula>
    </cfRule>
    <cfRule type="cellIs" dxfId="9406" priority="1739" operator="lessThan">
      <formula>"&lt;50%"</formula>
    </cfRule>
    <cfRule type="cellIs" dxfId="9405" priority="1737" operator="between">
      <formula>0</formula>
      <formula>0.5</formula>
    </cfRule>
    <cfRule type="cellIs" dxfId="9404" priority="1736" operator="lessThan">
      <formula>0.5</formula>
    </cfRule>
    <cfRule type="cellIs" dxfId="9403" priority="1734" operator="between">
      <formula>0.5</formula>
      <formula>0.59</formula>
    </cfRule>
    <cfRule type="cellIs" dxfId="9402" priority="1733" operator="between">
      <formula>0.6</formula>
      <formula>0.69</formula>
    </cfRule>
    <cfRule type="expression" dxfId="9401" priority="1732">
      <formula>#REF!&lt;50%</formula>
    </cfRule>
    <cfRule type="cellIs" dxfId="9400" priority="1731" operator="lessThan">
      <formula>#REF!</formula>
    </cfRule>
    <cfRule type="cellIs" dxfId="9399" priority="1730" operator="between">
      <formula>0</formula>
      <formula>0.49</formula>
    </cfRule>
  </conditionalFormatting>
  <conditionalFormatting sqref="TZ9:TZ17">
    <cfRule type="cellIs" dxfId="9398" priority="1672" operator="lessThan">
      <formula>"&lt;50%"</formula>
    </cfRule>
    <cfRule type="cellIs" dxfId="9397" priority="1664" operator="lessThan">
      <formula>#REF!</formula>
    </cfRule>
    <cfRule type="cellIs" dxfId="9396" priority="1663" operator="between">
      <formula>0</formula>
      <formula>0.49</formula>
    </cfRule>
    <cfRule type="expression" dxfId="9395" priority="1665">
      <formula>#REF!&lt;50%</formula>
    </cfRule>
    <cfRule type="cellIs" dxfId="9394" priority="1666" operator="between">
      <formula>0.6</formula>
      <formula>0.69</formula>
    </cfRule>
    <cfRule type="cellIs" dxfId="9393" priority="1667" operator="between">
      <formula>0.5</formula>
      <formula>0.59</formula>
    </cfRule>
    <cfRule type="cellIs" dxfId="9392" priority="1668" operator="between">
      <formula>0</formula>
      <formula>0.49</formula>
    </cfRule>
    <cfRule type="cellIs" dxfId="9391" priority="1669" operator="lessThan">
      <formula>0.5</formula>
    </cfRule>
    <cfRule type="cellIs" dxfId="9390" priority="1670" operator="between">
      <formula>0</formula>
      <formula>0.5</formula>
    </cfRule>
  </conditionalFormatting>
  <conditionalFormatting sqref="UC9:UC17">
    <cfRule type="cellIs" dxfId="9389" priority="1683" operator="between">
      <formula>0</formula>
      <formula>0.49</formula>
    </cfRule>
    <cfRule type="cellIs" dxfId="9388" priority="1692" operator="lessThan">
      <formula>"&lt;50%"</formula>
    </cfRule>
    <cfRule type="cellIs" dxfId="9387" priority="1690" operator="between">
      <formula>0</formula>
      <formula>0.5</formula>
    </cfRule>
    <cfRule type="cellIs" dxfId="9386" priority="1684" operator="lessThan">
      <formula>#REF!</formula>
    </cfRule>
    <cfRule type="cellIs" dxfId="9385" priority="1689" operator="lessThan">
      <formula>0.5</formula>
    </cfRule>
    <cfRule type="cellIs" dxfId="9384" priority="1688" operator="between">
      <formula>0</formula>
      <formula>0.49</formula>
    </cfRule>
    <cfRule type="cellIs" dxfId="9383" priority="1687" operator="between">
      <formula>0.5</formula>
      <formula>0.59</formula>
    </cfRule>
    <cfRule type="cellIs" dxfId="9382" priority="1686" operator="between">
      <formula>0.6</formula>
      <formula>0.69</formula>
    </cfRule>
    <cfRule type="expression" dxfId="9381" priority="1685">
      <formula>#REF!&lt;50%</formula>
    </cfRule>
  </conditionalFormatting>
  <conditionalFormatting sqref="UC22">
    <cfRule type="cellIs" dxfId="9380" priority="1813" operator="lessThan">
      <formula>0.5</formula>
    </cfRule>
    <cfRule type="cellIs" dxfId="9379" priority="1812" operator="between">
      <formula>0</formula>
      <formula>0.49</formula>
    </cfRule>
    <cfRule type="cellIs" dxfId="9378" priority="1811" operator="between">
      <formula>0.5</formula>
      <formula>0.59</formula>
    </cfRule>
    <cfRule type="cellIs" dxfId="9377" priority="1810" operator="between">
      <formula>0.6</formula>
      <formula>0.69</formula>
    </cfRule>
    <cfRule type="cellIs" dxfId="9376" priority="1816" operator="lessThan">
      <formula>"&lt;50%"</formula>
    </cfRule>
    <cfRule type="cellIs" dxfId="9375" priority="1814" operator="between">
      <formula>0</formula>
      <formula>0.5</formula>
    </cfRule>
  </conditionalFormatting>
  <conditionalFormatting sqref="UF9:UF14">
    <cfRule type="cellIs" dxfId="9374" priority="1658" operator="between">
      <formula>0</formula>
      <formula>0.49</formula>
    </cfRule>
    <cfRule type="cellIs" dxfId="9373" priority="1657" operator="between">
      <formula>0.5</formula>
      <formula>0.59</formula>
    </cfRule>
    <cfRule type="expression" dxfId="9372" priority="1655">
      <formula>#REF!&lt;50%</formula>
    </cfRule>
    <cfRule type="cellIs" dxfId="9371" priority="1653" operator="between">
      <formula>0</formula>
      <formula>0.49</formula>
    </cfRule>
    <cfRule type="cellIs" dxfId="9370" priority="1654" operator="lessThan">
      <formula>#REF!</formula>
    </cfRule>
    <cfRule type="cellIs" dxfId="9369" priority="1656" operator="between">
      <formula>0.6</formula>
      <formula>0.69</formula>
    </cfRule>
    <cfRule type="cellIs" dxfId="9368" priority="1662" operator="lessThan">
      <formula>"&lt;50%"</formula>
    </cfRule>
    <cfRule type="cellIs" dxfId="9367" priority="1660" operator="between">
      <formula>0</formula>
      <formula>0.5</formula>
    </cfRule>
    <cfRule type="cellIs" dxfId="9366" priority="1659" operator="lessThan">
      <formula>0.5</formula>
    </cfRule>
  </conditionalFormatting>
  <conditionalFormatting sqref="UF16">
    <cfRule type="cellIs" dxfId="9365" priority="1643" operator="between">
      <formula>0</formula>
      <formula>0.49</formula>
    </cfRule>
    <cfRule type="cellIs" dxfId="9364" priority="1644" operator="lessThan">
      <formula>#REF!</formula>
    </cfRule>
    <cfRule type="expression" dxfId="9363" priority="1645">
      <formula>#REF!&lt;50%</formula>
    </cfRule>
    <cfRule type="cellIs" dxfId="9362" priority="1646" operator="between">
      <formula>0.6</formula>
      <formula>0.69</formula>
    </cfRule>
    <cfRule type="cellIs" dxfId="9361" priority="1647" operator="between">
      <formula>0.5</formula>
      <formula>0.59</formula>
    </cfRule>
    <cfRule type="cellIs" dxfId="9360" priority="1648" operator="between">
      <formula>0</formula>
      <formula>0.49</formula>
    </cfRule>
    <cfRule type="cellIs" dxfId="9359" priority="1649" operator="lessThan">
      <formula>0.5</formula>
    </cfRule>
    <cfRule type="cellIs" dxfId="9358" priority="1650" operator="between">
      <formula>0</formula>
      <formula>0.5</formula>
    </cfRule>
    <cfRule type="cellIs" dxfId="9357" priority="1652" operator="lessThan">
      <formula>"&lt;50%"</formula>
    </cfRule>
  </conditionalFormatting>
  <conditionalFormatting sqref="UI9:UI17">
    <cfRule type="cellIs" dxfId="9356" priority="1585" operator="lessThan">
      <formula>"&lt;50%"</formula>
    </cfRule>
    <cfRule type="cellIs" dxfId="9355" priority="1583" operator="between">
      <formula>0</formula>
      <formula>0.5</formula>
    </cfRule>
    <cfRule type="cellIs" dxfId="9354" priority="1582" operator="lessThan">
      <formula>0.5</formula>
    </cfRule>
    <cfRule type="expression" dxfId="9353" priority="1578">
      <formula>#REF!&lt;50%</formula>
    </cfRule>
    <cfRule type="cellIs" dxfId="9352" priority="1581" operator="between">
      <formula>0</formula>
      <formula>0.49</formula>
    </cfRule>
    <cfRule type="cellIs" dxfId="9351" priority="1580" operator="between">
      <formula>0.5</formula>
      <formula>0.59</formula>
    </cfRule>
    <cfRule type="cellIs" dxfId="9350" priority="1579" operator="between">
      <formula>0.6</formula>
      <formula>0.69</formula>
    </cfRule>
    <cfRule type="cellIs" dxfId="9349" priority="1577" operator="lessThan">
      <formula>#REF!</formula>
    </cfRule>
    <cfRule type="cellIs" dxfId="9348" priority="1576" operator="between">
      <formula>0</formula>
      <formula>0.49</formula>
    </cfRule>
  </conditionalFormatting>
  <conditionalFormatting sqref="UL9:UL17">
    <cfRule type="cellIs" dxfId="9347" priority="1596" operator="between">
      <formula>0</formula>
      <formula>0.49</formula>
    </cfRule>
    <cfRule type="cellIs" dxfId="9346" priority="1597" operator="lessThan">
      <formula>#REF!</formula>
    </cfRule>
    <cfRule type="expression" dxfId="9345" priority="1598">
      <formula>#REF!&lt;50%</formula>
    </cfRule>
    <cfRule type="cellIs" dxfId="9344" priority="1602" operator="lessThan">
      <formula>0.5</formula>
    </cfRule>
    <cfRule type="cellIs" dxfId="9343" priority="1601" operator="between">
      <formula>0</formula>
      <formula>0.49</formula>
    </cfRule>
    <cfRule type="cellIs" dxfId="9342" priority="1600" operator="between">
      <formula>0.5</formula>
      <formula>0.59</formula>
    </cfRule>
    <cfRule type="cellIs" dxfId="9341" priority="1599" operator="between">
      <formula>0.6</formula>
      <formula>0.69</formula>
    </cfRule>
    <cfRule type="cellIs" dxfId="9340" priority="1605" operator="lessThan">
      <formula>"&lt;50%"</formula>
    </cfRule>
    <cfRule type="cellIs" dxfId="9339" priority="1603" operator="between">
      <formula>0</formula>
      <formula>0.5</formula>
    </cfRule>
  </conditionalFormatting>
  <conditionalFormatting sqref="UL22">
    <cfRule type="cellIs" dxfId="9338" priority="1727" operator="between">
      <formula>0</formula>
      <formula>0.5</formula>
    </cfRule>
    <cfRule type="cellIs" dxfId="9337" priority="1726" operator="lessThan">
      <formula>0.5</formula>
    </cfRule>
    <cfRule type="cellIs" dxfId="9336" priority="1725" operator="between">
      <formula>0</formula>
      <formula>0.49</formula>
    </cfRule>
    <cfRule type="cellIs" dxfId="9335" priority="1723" operator="between">
      <formula>0.6</formula>
      <formula>0.69</formula>
    </cfRule>
    <cfRule type="cellIs" dxfId="9334" priority="1729" operator="lessThan">
      <formula>"&lt;50%"</formula>
    </cfRule>
    <cfRule type="cellIs" dxfId="9333" priority="1724" operator="between">
      <formula>0.5</formula>
      <formula>0.59</formula>
    </cfRule>
  </conditionalFormatting>
  <conditionalFormatting sqref="UO9:UO14">
    <cfRule type="cellIs" dxfId="9332" priority="1566" operator="between">
      <formula>0</formula>
      <formula>0.49</formula>
    </cfRule>
    <cfRule type="cellIs" dxfId="9331" priority="1571" operator="between">
      <formula>0</formula>
      <formula>0.49</formula>
    </cfRule>
    <cfRule type="cellIs" dxfId="9330" priority="1570" operator="between">
      <formula>0.5</formula>
      <formula>0.59</formula>
    </cfRule>
    <cfRule type="cellIs" dxfId="9329" priority="1569" operator="between">
      <formula>0.6</formula>
      <formula>0.69</formula>
    </cfRule>
    <cfRule type="expression" dxfId="9328" priority="1568">
      <formula>#REF!&lt;50%</formula>
    </cfRule>
    <cfRule type="cellIs" dxfId="9327" priority="1567" operator="lessThan">
      <formula>#REF!</formula>
    </cfRule>
    <cfRule type="cellIs" dxfId="9326" priority="1575" operator="lessThan">
      <formula>"&lt;50%"</formula>
    </cfRule>
    <cfRule type="cellIs" dxfId="9325" priority="1573" operator="between">
      <formula>0</formula>
      <formula>0.5</formula>
    </cfRule>
    <cfRule type="cellIs" dxfId="9324" priority="1572" operator="lessThan">
      <formula>0.5</formula>
    </cfRule>
  </conditionalFormatting>
  <conditionalFormatting sqref="UO16">
    <cfRule type="cellIs" dxfId="9323" priority="1557" operator="lessThan">
      <formula>#REF!</formula>
    </cfRule>
    <cfRule type="cellIs" dxfId="9322" priority="1562" operator="lessThan">
      <formula>0.5</formula>
    </cfRule>
    <cfRule type="cellIs" dxfId="9321" priority="1561" operator="between">
      <formula>0</formula>
      <formula>0.49</formula>
    </cfRule>
    <cfRule type="expression" dxfId="9320" priority="1558">
      <formula>#REF!&lt;50%</formula>
    </cfRule>
    <cfRule type="cellIs" dxfId="9319" priority="1556" operator="between">
      <formula>0</formula>
      <formula>0.49</formula>
    </cfRule>
    <cfRule type="cellIs" dxfId="9318" priority="1559" operator="between">
      <formula>0.6</formula>
      <formula>0.69</formula>
    </cfRule>
    <cfRule type="cellIs" dxfId="9317" priority="1560" operator="between">
      <formula>0.5</formula>
      <formula>0.59</formula>
    </cfRule>
    <cfRule type="cellIs" dxfId="9316" priority="1565" operator="lessThan">
      <formula>"&lt;50%"</formula>
    </cfRule>
    <cfRule type="cellIs" dxfId="9315" priority="1563" operator="between">
      <formula>0</formula>
      <formula>0.5</formula>
    </cfRule>
  </conditionalFormatting>
  <conditionalFormatting sqref="UR9:UR17">
    <cfRule type="cellIs" dxfId="9314" priority="1495" operator="lessThan">
      <formula>0.5</formula>
    </cfRule>
    <cfRule type="cellIs" dxfId="9313" priority="1492" operator="between">
      <formula>0.6</formula>
      <formula>0.69</formula>
    </cfRule>
    <cfRule type="cellIs" dxfId="9312" priority="1494" operator="between">
      <formula>0</formula>
      <formula>0.49</formula>
    </cfRule>
    <cfRule type="cellIs" dxfId="9311" priority="1498" operator="lessThan">
      <formula>"&lt;50%"</formula>
    </cfRule>
    <cfRule type="cellIs" dxfId="9310" priority="1489" operator="between">
      <formula>0</formula>
      <formula>0.49</formula>
    </cfRule>
    <cfRule type="cellIs" dxfId="9309" priority="1490" operator="lessThan">
      <formula>#REF!</formula>
    </cfRule>
    <cfRule type="expression" dxfId="9308" priority="1491">
      <formula>#REF!&lt;50%</formula>
    </cfRule>
    <cfRule type="cellIs" dxfId="9307" priority="1493" operator="between">
      <formula>0.5</formula>
      <formula>0.59</formula>
    </cfRule>
    <cfRule type="cellIs" dxfId="9306" priority="1496" operator="between">
      <formula>0</formula>
      <formula>0.5</formula>
    </cfRule>
  </conditionalFormatting>
  <conditionalFormatting sqref="UU9:UU17">
    <cfRule type="cellIs" dxfId="9305" priority="1514" operator="between">
      <formula>0</formula>
      <formula>0.49</formula>
    </cfRule>
    <cfRule type="cellIs" dxfId="9304" priority="1513" operator="between">
      <formula>0.5</formula>
      <formula>0.59</formula>
    </cfRule>
    <cfRule type="cellIs" dxfId="9303" priority="1512" operator="between">
      <formula>0.6</formula>
      <formula>0.69</formula>
    </cfRule>
    <cfRule type="expression" dxfId="9302" priority="1511">
      <formula>#REF!&lt;50%</formula>
    </cfRule>
    <cfRule type="cellIs" dxfId="9301" priority="1510" operator="lessThan">
      <formula>#REF!</formula>
    </cfRule>
    <cfRule type="cellIs" dxfId="9300" priority="1509" operator="between">
      <formula>0</formula>
      <formula>0.49</formula>
    </cfRule>
    <cfRule type="cellIs" dxfId="9299" priority="1515" operator="lessThan">
      <formula>0.5</formula>
    </cfRule>
    <cfRule type="cellIs" dxfId="9298" priority="1518" operator="lessThan">
      <formula>"&lt;50%"</formula>
    </cfRule>
    <cfRule type="cellIs" dxfId="9297" priority="1516" operator="between">
      <formula>0</formula>
      <formula>0.5</formula>
    </cfRule>
  </conditionalFormatting>
  <conditionalFormatting sqref="UU22">
    <cfRule type="cellIs" dxfId="9296" priority="1642" operator="lessThan">
      <formula>"&lt;50%"</formula>
    </cfRule>
    <cfRule type="cellIs" dxfId="9295" priority="1637" operator="between">
      <formula>0.5</formula>
      <formula>0.59</formula>
    </cfRule>
    <cfRule type="cellIs" dxfId="9294" priority="1636" operator="between">
      <formula>0.6</formula>
      <formula>0.69</formula>
    </cfRule>
    <cfRule type="cellIs" dxfId="9293" priority="1639" operator="lessThan">
      <formula>0.5</formula>
    </cfRule>
    <cfRule type="cellIs" dxfId="9292" priority="1640" operator="between">
      <formula>0</formula>
      <formula>0.5</formula>
    </cfRule>
    <cfRule type="cellIs" dxfId="9291" priority="1638" operator="between">
      <formula>0</formula>
      <formula>0.49</formula>
    </cfRule>
  </conditionalFormatting>
  <conditionalFormatting sqref="UX9:UX14">
    <cfRule type="cellIs" dxfId="9290" priority="1483" operator="between">
      <formula>0.5</formula>
      <formula>0.59</formula>
    </cfRule>
    <cfRule type="cellIs" dxfId="9289" priority="1482" operator="between">
      <formula>0.6</formula>
      <formula>0.69</formula>
    </cfRule>
    <cfRule type="expression" dxfId="9288" priority="1481">
      <formula>#REF!&lt;50%</formula>
    </cfRule>
    <cfRule type="cellIs" dxfId="9287" priority="1480" operator="lessThan">
      <formula>#REF!</formula>
    </cfRule>
    <cfRule type="cellIs" dxfId="9286" priority="1486" operator="between">
      <formula>0</formula>
      <formula>0.5</formula>
    </cfRule>
    <cfRule type="cellIs" dxfId="9285" priority="1479" operator="between">
      <formula>0</formula>
      <formula>0.49</formula>
    </cfRule>
    <cfRule type="cellIs" dxfId="9284" priority="1488" operator="lessThan">
      <formula>"&lt;50%"</formula>
    </cfRule>
    <cfRule type="cellIs" dxfId="9283" priority="1485" operator="lessThan">
      <formula>0.5</formula>
    </cfRule>
    <cfRule type="cellIs" dxfId="9282" priority="1484" operator="between">
      <formula>0</formula>
      <formula>0.49</formula>
    </cfRule>
  </conditionalFormatting>
  <conditionalFormatting sqref="UX16">
    <cfRule type="cellIs" dxfId="9281" priority="1474" operator="between">
      <formula>0</formula>
      <formula>0.49</formula>
    </cfRule>
    <cfRule type="cellIs" dxfId="9280" priority="1475" operator="lessThan">
      <formula>0.5</formula>
    </cfRule>
    <cfRule type="cellIs" dxfId="9279" priority="1469" operator="between">
      <formula>0</formula>
      <formula>0.49</formula>
    </cfRule>
    <cfRule type="cellIs" dxfId="9278" priority="1476" operator="between">
      <formula>0</formula>
      <formula>0.5</formula>
    </cfRule>
    <cfRule type="cellIs" dxfId="9277" priority="1478" operator="lessThan">
      <formula>"&lt;50%"</formula>
    </cfRule>
    <cfRule type="cellIs" dxfId="9276" priority="1470" operator="lessThan">
      <formula>#REF!</formula>
    </cfRule>
    <cfRule type="expression" dxfId="9275" priority="1471">
      <formula>#REF!&lt;50%</formula>
    </cfRule>
    <cfRule type="cellIs" dxfId="9274" priority="1472" operator="between">
      <formula>0.6</formula>
      <formula>0.69</formula>
    </cfRule>
    <cfRule type="cellIs" dxfId="9273" priority="1473" operator="between">
      <formula>0.5</formula>
      <formula>0.59</formula>
    </cfRule>
  </conditionalFormatting>
  <conditionalFormatting sqref="VA9:VA17">
    <cfRule type="cellIs" dxfId="9272" priority="1402" operator="between">
      <formula>0</formula>
      <formula>0.49</formula>
    </cfRule>
    <cfRule type="cellIs" dxfId="9271" priority="1407" operator="between">
      <formula>0</formula>
      <formula>0.49</formula>
    </cfRule>
    <cfRule type="cellIs" dxfId="9270" priority="1403" operator="lessThan">
      <formula>#REF!</formula>
    </cfRule>
    <cfRule type="expression" dxfId="9269" priority="1404">
      <formula>#REF!&lt;50%</formula>
    </cfRule>
    <cfRule type="cellIs" dxfId="9268" priority="1405" operator="between">
      <formula>0.6</formula>
      <formula>0.69</formula>
    </cfRule>
    <cfRule type="cellIs" dxfId="9267" priority="1406" operator="between">
      <formula>0.5</formula>
      <formula>0.59</formula>
    </cfRule>
    <cfRule type="cellIs" dxfId="9266" priority="1408" operator="lessThan">
      <formula>0.5</formula>
    </cfRule>
    <cfRule type="cellIs" dxfId="9265" priority="1409" operator="between">
      <formula>0</formula>
      <formula>0.5</formula>
    </cfRule>
    <cfRule type="cellIs" dxfId="9264" priority="1411" operator="lessThan">
      <formula>"&lt;50%"</formula>
    </cfRule>
  </conditionalFormatting>
  <conditionalFormatting sqref="VD9:VD17">
    <cfRule type="cellIs" dxfId="9263" priority="1427" operator="between">
      <formula>0</formula>
      <formula>0.49</formula>
    </cfRule>
    <cfRule type="cellIs" dxfId="9262" priority="1423" operator="lessThan">
      <formula>#REF!</formula>
    </cfRule>
    <cfRule type="cellIs" dxfId="9261" priority="1428" operator="lessThan">
      <formula>0.5</formula>
    </cfRule>
    <cfRule type="cellIs" dxfId="9260" priority="1426" operator="between">
      <formula>0.5</formula>
      <formula>0.59</formula>
    </cfRule>
    <cfRule type="cellIs" dxfId="9259" priority="1425" operator="between">
      <formula>0.6</formula>
      <formula>0.69</formula>
    </cfRule>
    <cfRule type="expression" dxfId="9258" priority="1424">
      <formula>#REF!&lt;50%</formula>
    </cfRule>
    <cfRule type="cellIs" dxfId="9257" priority="1422" operator="between">
      <formula>0</formula>
      <formula>0.49</formula>
    </cfRule>
    <cfRule type="cellIs" dxfId="9256" priority="1431" operator="lessThan">
      <formula>"&lt;50%"</formula>
    </cfRule>
    <cfRule type="cellIs" dxfId="9255" priority="1429" operator="between">
      <formula>0</formula>
      <formula>0.5</formula>
    </cfRule>
  </conditionalFormatting>
  <conditionalFormatting sqref="VD22">
    <cfRule type="cellIs" dxfId="9254" priority="1551" operator="between">
      <formula>0</formula>
      <formula>0.49</formula>
    </cfRule>
    <cfRule type="cellIs" dxfId="9253" priority="1550" operator="between">
      <formula>0.5</formula>
      <formula>0.59</formula>
    </cfRule>
    <cfRule type="cellIs" dxfId="9252" priority="1549" operator="between">
      <formula>0.6</formula>
      <formula>0.69</formula>
    </cfRule>
    <cfRule type="cellIs" dxfId="9251" priority="1553" operator="between">
      <formula>0</formula>
      <formula>0.5</formula>
    </cfRule>
    <cfRule type="cellIs" dxfId="9250" priority="1555" operator="lessThan">
      <formula>"&lt;50%"</formula>
    </cfRule>
    <cfRule type="cellIs" dxfId="9249" priority="1552" operator="lessThan">
      <formula>0.5</formula>
    </cfRule>
  </conditionalFormatting>
  <conditionalFormatting sqref="VG9:VG14">
    <cfRule type="cellIs" dxfId="9248" priority="1399" operator="between">
      <formula>0</formula>
      <formula>0.5</formula>
    </cfRule>
    <cfRule type="cellIs" dxfId="9247" priority="1401" operator="lessThan">
      <formula>"&lt;50%"</formula>
    </cfRule>
    <cfRule type="cellIs" dxfId="9246" priority="1395" operator="between">
      <formula>0.6</formula>
      <formula>0.69</formula>
    </cfRule>
    <cfRule type="expression" dxfId="9245" priority="1394">
      <formula>#REF!&lt;50%</formula>
    </cfRule>
    <cfRule type="cellIs" dxfId="9244" priority="1393" operator="lessThan">
      <formula>#REF!</formula>
    </cfRule>
    <cfRule type="cellIs" dxfId="9243" priority="1392" operator="between">
      <formula>0</formula>
      <formula>0.49</formula>
    </cfRule>
    <cfRule type="cellIs" dxfId="9242" priority="1396" operator="between">
      <formula>0.5</formula>
      <formula>0.59</formula>
    </cfRule>
    <cfRule type="cellIs" dxfId="9241" priority="1397" operator="between">
      <formula>0</formula>
      <formula>0.49</formula>
    </cfRule>
    <cfRule type="cellIs" dxfId="9240" priority="1398" operator="lessThan">
      <formula>0.5</formula>
    </cfRule>
  </conditionalFormatting>
  <conditionalFormatting sqref="VG16">
    <cfRule type="cellIs" dxfId="9239" priority="1385" operator="between">
      <formula>0.6</formula>
      <formula>0.69</formula>
    </cfRule>
    <cfRule type="expression" dxfId="9238" priority="1384">
      <formula>#REF!&lt;50%</formula>
    </cfRule>
    <cfRule type="cellIs" dxfId="9237" priority="1383" operator="lessThan">
      <formula>#REF!</formula>
    </cfRule>
    <cfRule type="cellIs" dxfId="9236" priority="1382" operator="between">
      <formula>0</formula>
      <formula>0.49</formula>
    </cfRule>
    <cfRule type="cellIs" dxfId="9235" priority="1388" operator="lessThan">
      <formula>0.5</formula>
    </cfRule>
    <cfRule type="cellIs" dxfId="9234" priority="1391" operator="lessThan">
      <formula>"&lt;50%"</formula>
    </cfRule>
    <cfRule type="cellIs" dxfId="9233" priority="1389" operator="between">
      <formula>0</formula>
      <formula>0.5</formula>
    </cfRule>
    <cfRule type="cellIs" dxfId="9232" priority="1387" operator="between">
      <formula>0</formula>
      <formula>0.49</formula>
    </cfRule>
    <cfRule type="cellIs" dxfId="9231" priority="1386" operator="between">
      <formula>0.5</formula>
      <formula>0.59</formula>
    </cfRule>
  </conditionalFormatting>
  <conditionalFormatting sqref="VM9:VM19">
    <cfRule type="cellIs" dxfId="9230" priority="1446" operator="between">
      <formula>0.5</formula>
      <formula>0.59</formula>
    </cfRule>
    <cfRule type="cellIs" dxfId="9229" priority="1451" operator="lessThan">
      <formula>"&lt;50%"</formula>
    </cfRule>
    <cfRule type="cellIs" dxfId="9228" priority="1442" operator="between">
      <formula>0</formula>
      <formula>0.49</formula>
    </cfRule>
    <cfRule type="cellIs" dxfId="9227" priority="1443" operator="lessThan">
      <formula>#REF!</formula>
    </cfRule>
    <cfRule type="expression" dxfId="9226" priority="1444">
      <formula>#REF!&lt;50%</formula>
    </cfRule>
    <cfRule type="cellIs" dxfId="9225" priority="1445" operator="between">
      <formula>0.6</formula>
      <formula>0.69</formula>
    </cfRule>
    <cfRule type="cellIs" dxfId="9224" priority="1447" operator="between">
      <formula>0</formula>
      <formula>0.49</formula>
    </cfRule>
    <cfRule type="cellIs" dxfId="9223" priority="1448" operator="lessThan">
      <formula>0.5</formula>
    </cfRule>
    <cfRule type="cellIs" dxfId="9222" priority="1449" operator="between">
      <formula>0</formula>
      <formula>0.5</formula>
    </cfRule>
  </conditionalFormatting>
  <conditionalFormatting sqref="VM22">
    <cfRule type="cellIs" dxfId="9221" priority="1462" operator="between">
      <formula>0.6</formula>
      <formula>0.69</formula>
    </cfRule>
    <cfRule type="cellIs" dxfId="9220" priority="1463" operator="between">
      <formula>0.5</formula>
      <formula>0.59</formula>
    </cfRule>
    <cfRule type="cellIs" dxfId="9219" priority="1464" operator="between">
      <formula>0</formula>
      <formula>0.49</formula>
    </cfRule>
    <cfRule type="cellIs" dxfId="9218" priority="1465" operator="lessThan">
      <formula>0.5</formula>
    </cfRule>
    <cfRule type="cellIs" dxfId="9217" priority="1466" operator="between">
      <formula>0</formula>
      <formula>0.5</formula>
    </cfRule>
    <cfRule type="cellIs" dxfId="9216" priority="1468" operator="lessThan">
      <formula>"&lt;50%"</formula>
    </cfRule>
  </conditionalFormatting>
  <conditionalFormatting sqref="VV9:VV19">
    <cfRule type="cellIs" dxfId="9215" priority="1364" operator="lessThan">
      <formula>"&lt;50%"</formula>
    </cfRule>
    <cfRule type="cellIs" dxfId="9214" priority="1362" operator="between">
      <formula>0</formula>
      <formula>0.5</formula>
    </cfRule>
    <cfRule type="cellIs" dxfId="9213" priority="1361" operator="lessThan">
      <formula>0.5</formula>
    </cfRule>
    <cfRule type="cellIs" dxfId="9212" priority="1360" operator="between">
      <formula>0</formula>
      <formula>0.49</formula>
    </cfRule>
    <cfRule type="cellIs" dxfId="9211" priority="1359" operator="between">
      <formula>0.5</formula>
      <formula>0.59</formula>
    </cfRule>
    <cfRule type="cellIs" dxfId="9210" priority="1358" operator="between">
      <formula>0.6</formula>
      <formula>0.69</formula>
    </cfRule>
    <cfRule type="expression" dxfId="9209" priority="1357">
      <formula>#REF!&lt;50%</formula>
    </cfRule>
    <cfRule type="cellIs" dxfId="9208" priority="1356" operator="lessThan">
      <formula>#REF!</formula>
    </cfRule>
    <cfRule type="cellIs" dxfId="9207" priority="1355" operator="between">
      <formula>0</formula>
      <formula>0.49</formula>
    </cfRule>
  </conditionalFormatting>
  <conditionalFormatting sqref="VV22">
    <cfRule type="cellIs" dxfId="9206" priority="1381" operator="lessThan">
      <formula>"&lt;50%"</formula>
    </cfRule>
    <cfRule type="cellIs" dxfId="9205" priority="1379" operator="between">
      <formula>0</formula>
      <formula>0.5</formula>
    </cfRule>
    <cfRule type="cellIs" dxfId="9204" priority="1378" operator="lessThan">
      <formula>0.5</formula>
    </cfRule>
    <cfRule type="cellIs" dxfId="9203" priority="1377" operator="between">
      <formula>0</formula>
      <formula>0.49</formula>
    </cfRule>
    <cfRule type="cellIs" dxfId="9202" priority="1376" operator="between">
      <formula>0.5</formula>
      <formula>0.59</formula>
    </cfRule>
    <cfRule type="cellIs" dxfId="9201" priority="1375" operator="between">
      <formula>0.6</formula>
      <formula>0.69</formula>
    </cfRule>
  </conditionalFormatting>
  <conditionalFormatting sqref="WE9:WE19">
    <cfRule type="cellIs" dxfId="9200" priority="1331" operator="between">
      <formula>0.6</formula>
      <formula>0.69</formula>
    </cfRule>
    <cfRule type="expression" dxfId="9199" priority="1330">
      <formula>#REF!&lt;50%</formula>
    </cfRule>
    <cfRule type="cellIs" dxfId="9198" priority="1328" operator="between">
      <formula>0</formula>
      <formula>0.49</formula>
    </cfRule>
    <cfRule type="cellIs" dxfId="9197" priority="1329" operator="lessThan">
      <formula>#REF!</formula>
    </cfRule>
    <cfRule type="cellIs" dxfId="9196" priority="1337" operator="lessThan">
      <formula>"&lt;50%"</formula>
    </cfRule>
    <cfRule type="cellIs" dxfId="9195" priority="1335" operator="between">
      <formula>0</formula>
      <formula>0.5</formula>
    </cfRule>
    <cfRule type="cellIs" dxfId="9194" priority="1334" operator="lessThan">
      <formula>0.5</formula>
    </cfRule>
    <cfRule type="cellIs" dxfId="9193" priority="1333" operator="between">
      <formula>0</formula>
      <formula>0.49</formula>
    </cfRule>
    <cfRule type="cellIs" dxfId="9192" priority="1332" operator="between">
      <formula>0.5</formula>
      <formula>0.59</formula>
    </cfRule>
  </conditionalFormatting>
  <conditionalFormatting sqref="WE22">
    <cfRule type="cellIs" dxfId="9191" priority="1352" operator="between">
      <formula>0</formula>
      <formula>0.5</formula>
    </cfRule>
    <cfRule type="cellIs" dxfId="9190" priority="1348" operator="between">
      <formula>0.6</formula>
      <formula>0.69</formula>
    </cfRule>
    <cfRule type="cellIs" dxfId="9189" priority="1354" operator="lessThan">
      <formula>"&lt;50%"</formula>
    </cfRule>
    <cfRule type="cellIs" dxfId="9188" priority="1351" operator="lessThan">
      <formula>0.5</formula>
    </cfRule>
    <cfRule type="cellIs" dxfId="9187" priority="1349" operator="between">
      <formula>0.5</formula>
      <formula>0.59</formula>
    </cfRule>
    <cfRule type="cellIs" dxfId="9186" priority="1350" operator="between">
      <formula>0</formula>
      <formula>0.49</formula>
    </cfRule>
  </conditionalFormatting>
  <conditionalFormatting sqref="WN9:WN19">
    <cfRule type="cellIs" dxfId="9185" priority="1308" operator="between">
      <formula>0</formula>
      <formula>0.5</formula>
    </cfRule>
    <cfRule type="expression" dxfId="9184" priority="1303">
      <formula>#REF!&lt;50%</formula>
    </cfRule>
    <cfRule type="cellIs" dxfId="9183" priority="1310" operator="lessThan">
      <formula>"&lt;50%"</formula>
    </cfRule>
    <cfRule type="cellIs" dxfId="9182" priority="1307" operator="lessThan">
      <formula>0.5</formula>
    </cfRule>
    <cfRule type="cellIs" dxfId="9181" priority="1306" operator="between">
      <formula>0</formula>
      <formula>0.49</formula>
    </cfRule>
    <cfRule type="cellIs" dxfId="9180" priority="1305" operator="between">
      <formula>0.5</formula>
      <formula>0.59</formula>
    </cfRule>
    <cfRule type="cellIs" dxfId="9179" priority="1304" operator="between">
      <formula>0.6</formula>
      <formula>0.69</formula>
    </cfRule>
    <cfRule type="cellIs" dxfId="9178" priority="1302" operator="lessThan">
      <formula>#REF!</formula>
    </cfRule>
    <cfRule type="cellIs" dxfId="9177" priority="1301" operator="between">
      <formula>0</formula>
      <formula>0.49</formula>
    </cfRule>
  </conditionalFormatting>
  <conditionalFormatting sqref="WN22">
    <cfRule type="cellIs" dxfId="9176" priority="1327" operator="lessThan">
      <formula>"&lt;50%"</formula>
    </cfRule>
    <cfRule type="cellIs" dxfId="9175" priority="1325" operator="between">
      <formula>0</formula>
      <formula>0.5</formula>
    </cfRule>
    <cfRule type="cellIs" dxfId="9174" priority="1323" operator="between">
      <formula>0</formula>
      <formula>0.49</formula>
    </cfRule>
    <cfRule type="cellIs" dxfId="9173" priority="1322" operator="between">
      <formula>0.5</formula>
      <formula>0.59</formula>
    </cfRule>
    <cfRule type="cellIs" dxfId="9172" priority="1321" operator="between">
      <formula>0.6</formula>
      <formula>0.69</formula>
    </cfRule>
    <cfRule type="cellIs" dxfId="9171" priority="1324" operator="lessThan">
      <formula>0.5</formula>
    </cfRule>
  </conditionalFormatting>
  <conditionalFormatting sqref="WT9:WT19">
    <cfRule type="cellIs" dxfId="9170" priority="1236" operator="lessThan">
      <formula>"&lt;50%"</formula>
    </cfRule>
    <cfRule type="cellIs" dxfId="9169" priority="1231" operator="between">
      <formula>0.5</formula>
      <formula>0.59</formula>
    </cfRule>
    <cfRule type="cellIs" dxfId="9168" priority="1230" operator="between">
      <formula>0.6</formula>
      <formula>0.69</formula>
    </cfRule>
    <cfRule type="expression" dxfId="9167" priority="1229">
      <formula>#REF!&lt;50%</formula>
    </cfRule>
    <cfRule type="cellIs" dxfId="9166" priority="1233" operator="lessThan">
      <formula>0.5</formula>
    </cfRule>
    <cfRule type="cellIs" dxfId="9165" priority="1234" operator="between">
      <formula>0</formula>
      <formula>0.5</formula>
    </cfRule>
    <cfRule type="cellIs" dxfId="9164" priority="1227" operator="between">
      <formula>0</formula>
      <formula>0.49</formula>
    </cfRule>
    <cfRule type="cellIs" dxfId="9163" priority="1228" operator="lessThan">
      <formula>#REF!</formula>
    </cfRule>
    <cfRule type="cellIs" dxfId="9162" priority="1232" operator="between">
      <formula>0</formula>
      <formula>0.49</formula>
    </cfRule>
  </conditionalFormatting>
  <conditionalFormatting sqref="WW9:WW19">
    <cfRule type="cellIs" dxfId="9161" priority="1274" operator="between">
      <formula>0</formula>
      <formula>0.49</formula>
    </cfRule>
    <cfRule type="cellIs" dxfId="9160" priority="1283" operator="lessThan">
      <formula>"&lt;50%"</formula>
    </cfRule>
    <cfRule type="cellIs" dxfId="9159" priority="1281" operator="between">
      <formula>0</formula>
      <formula>0.5</formula>
    </cfRule>
    <cfRule type="cellIs" dxfId="9158" priority="1280" operator="lessThan">
      <formula>0.5</formula>
    </cfRule>
    <cfRule type="cellIs" dxfId="9157" priority="1279" operator="between">
      <formula>0</formula>
      <formula>0.49</formula>
    </cfRule>
    <cfRule type="cellIs" dxfId="9156" priority="1278" operator="between">
      <formula>0.5</formula>
      <formula>0.59</formula>
    </cfRule>
    <cfRule type="cellIs" dxfId="9155" priority="1277" operator="between">
      <formula>0.6</formula>
      <formula>0.69</formula>
    </cfRule>
    <cfRule type="expression" dxfId="9154" priority="1276">
      <formula>#REF!&lt;50%</formula>
    </cfRule>
    <cfRule type="cellIs" dxfId="9153" priority="1275" operator="lessThan">
      <formula>#REF!</formula>
    </cfRule>
  </conditionalFormatting>
  <conditionalFormatting sqref="WW22">
    <cfRule type="cellIs" dxfId="9152" priority="1300" operator="lessThan">
      <formula>"&lt;50%"</formula>
    </cfRule>
    <cfRule type="cellIs" dxfId="9151" priority="1298" operator="between">
      <formula>0</formula>
      <formula>0.5</formula>
    </cfRule>
    <cfRule type="cellIs" dxfId="9150" priority="1297" operator="lessThan">
      <formula>0.5</formula>
    </cfRule>
    <cfRule type="cellIs" dxfId="9149" priority="1296" operator="between">
      <formula>0</formula>
      <formula>0.49</formula>
    </cfRule>
    <cfRule type="cellIs" dxfId="9148" priority="1294" operator="between">
      <formula>0.6</formula>
      <formula>0.69</formula>
    </cfRule>
    <cfRule type="cellIs" dxfId="9147" priority="1295" operator="between">
      <formula>0.5</formula>
      <formula>0.59</formula>
    </cfRule>
  </conditionalFormatting>
  <conditionalFormatting sqref="WZ9:WZ19">
    <cfRule type="cellIs" dxfId="9146" priority="1212" operator="between">
      <formula>0</formula>
      <formula>0.49</formula>
    </cfRule>
    <cfRule type="cellIs" dxfId="9145" priority="1211" operator="between">
      <formula>0.5</formula>
      <formula>0.59</formula>
    </cfRule>
    <cfRule type="cellIs" dxfId="9144" priority="1210" operator="between">
      <formula>0.6</formula>
      <formula>0.69</formula>
    </cfRule>
    <cfRule type="expression" dxfId="9143" priority="1209">
      <formula>#REF!&lt;50%</formula>
    </cfRule>
    <cfRule type="cellIs" dxfId="9142" priority="1208" operator="lessThan">
      <formula>#REF!</formula>
    </cfRule>
    <cfRule type="cellIs" dxfId="9141" priority="1207" operator="between">
      <formula>0</formula>
      <formula>0.49</formula>
    </cfRule>
    <cfRule type="cellIs" dxfId="9140" priority="1216" operator="lessThan">
      <formula>"&lt;50%"</formula>
    </cfRule>
    <cfRule type="cellIs" dxfId="9139" priority="1214" operator="between">
      <formula>0</formula>
      <formula>0.5</formula>
    </cfRule>
    <cfRule type="cellIs" dxfId="9138" priority="1213" operator="lessThan">
      <formula>0.5</formula>
    </cfRule>
  </conditionalFormatting>
  <conditionalFormatting sqref="XC9:XC19">
    <cfRule type="cellIs" dxfId="9137" priority="1145" operator="between">
      <formula>0</formula>
      <formula>0.49</formula>
    </cfRule>
    <cfRule type="cellIs" dxfId="9136" priority="1144" operator="between">
      <formula>0.5</formula>
      <formula>0.59</formula>
    </cfRule>
    <cfRule type="cellIs" dxfId="9135" priority="1143" operator="between">
      <formula>0.6</formula>
      <formula>0.69</formula>
    </cfRule>
    <cfRule type="expression" dxfId="9134" priority="1142">
      <formula>#REF!&lt;50%</formula>
    </cfRule>
    <cfRule type="cellIs" dxfId="9133" priority="1141" operator="lessThan">
      <formula>#REF!</formula>
    </cfRule>
    <cfRule type="cellIs" dxfId="9132" priority="1140" operator="between">
      <formula>0</formula>
      <formula>0.49</formula>
    </cfRule>
    <cfRule type="cellIs" dxfId="9131" priority="1149" operator="lessThan">
      <formula>"&lt;50%"</formula>
    </cfRule>
    <cfRule type="cellIs" dxfId="9130" priority="1147" operator="between">
      <formula>0</formula>
      <formula>0.5</formula>
    </cfRule>
    <cfRule type="cellIs" dxfId="9129" priority="1146" operator="lessThan">
      <formula>0.5</formula>
    </cfRule>
  </conditionalFormatting>
  <conditionalFormatting sqref="XF9:XF16 XF18:XF19">
    <cfRule type="cellIs" dxfId="9128" priority="1169" operator="lessThan">
      <formula>"&lt;50%"</formula>
    </cfRule>
    <cfRule type="cellIs" dxfId="9127" priority="1167" operator="between">
      <formula>0</formula>
      <formula>0.5</formula>
    </cfRule>
    <cfRule type="cellIs" dxfId="9126" priority="1166" operator="lessThan">
      <formula>0.5</formula>
    </cfRule>
    <cfRule type="cellIs" dxfId="9125" priority="1165" operator="between">
      <formula>0</formula>
      <formula>0.49</formula>
    </cfRule>
    <cfRule type="cellIs" dxfId="9124" priority="1164" operator="between">
      <formula>0.5</formula>
      <formula>0.59</formula>
    </cfRule>
    <cfRule type="cellIs" dxfId="9123" priority="1163" operator="between">
      <formula>0.6</formula>
      <formula>0.69</formula>
    </cfRule>
    <cfRule type="expression" dxfId="9122" priority="1162">
      <formula>#REF!&lt;50%</formula>
    </cfRule>
    <cfRule type="cellIs" dxfId="9121" priority="1161" operator="lessThan">
      <formula>#REF!</formula>
    </cfRule>
    <cfRule type="cellIs" dxfId="9120" priority="1160" operator="between">
      <formula>0</formula>
      <formula>0.49</formula>
    </cfRule>
  </conditionalFormatting>
  <conditionalFormatting sqref="XF22">
    <cfRule type="cellIs" dxfId="9119" priority="1269" operator="between">
      <formula>0</formula>
      <formula>0.49</formula>
    </cfRule>
    <cfRule type="cellIs" dxfId="9118" priority="1273" operator="lessThan">
      <formula>"&lt;50%"</formula>
    </cfRule>
    <cfRule type="cellIs" dxfId="9117" priority="1271" operator="between">
      <formula>0</formula>
      <formula>0.5</formula>
    </cfRule>
    <cfRule type="cellIs" dxfId="9116" priority="1270" operator="lessThan">
      <formula>0.5</formula>
    </cfRule>
    <cfRule type="cellIs" dxfId="9115" priority="1268" operator="between">
      <formula>0.5</formula>
      <formula>0.59</formula>
    </cfRule>
    <cfRule type="cellIs" dxfId="9114" priority="1267" operator="between">
      <formula>0.6</formula>
      <formula>0.69</formula>
    </cfRule>
  </conditionalFormatting>
  <conditionalFormatting sqref="XI9:XI19">
    <cfRule type="cellIs" dxfId="9113" priority="1127" operator="between">
      <formula>0</formula>
      <formula>0.5</formula>
    </cfRule>
    <cfRule type="cellIs" dxfId="9112" priority="1126" operator="lessThan">
      <formula>0.5</formula>
    </cfRule>
    <cfRule type="cellIs" dxfId="9111" priority="1125" operator="between">
      <formula>0</formula>
      <formula>0.49</formula>
    </cfRule>
    <cfRule type="cellIs" dxfId="9110" priority="1123" operator="between">
      <formula>0.6</formula>
      <formula>0.69</formula>
    </cfRule>
    <cfRule type="expression" dxfId="9109" priority="1122">
      <formula>#REF!&lt;50%</formula>
    </cfRule>
    <cfRule type="cellIs" dxfId="9108" priority="1121" operator="lessThan">
      <formula>#REF!</formula>
    </cfRule>
    <cfRule type="cellIs" dxfId="9107" priority="1120" operator="between">
      <formula>0</formula>
      <formula>0.49</formula>
    </cfRule>
    <cfRule type="cellIs" dxfId="9106" priority="1129" operator="lessThan">
      <formula>"&lt;50%"</formula>
    </cfRule>
    <cfRule type="cellIs" dxfId="9105" priority="1124" operator="between">
      <formula>0.5</formula>
      <formula>0.59</formula>
    </cfRule>
  </conditionalFormatting>
  <conditionalFormatting sqref="XO9:XO16 XO18:XO19">
    <cfRule type="cellIs" dxfId="9104" priority="1186" operator="lessThan">
      <formula>0.5</formula>
    </cfRule>
    <cfRule type="cellIs" dxfId="9103" priority="1189" operator="lessThan">
      <formula>"&lt;50%"</formula>
    </cfRule>
    <cfRule type="cellIs" dxfId="9102" priority="1187" operator="between">
      <formula>0</formula>
      <formula>0.5</formula>
    </cfRule>
    <cfRule type="cellIs" dxfId="9101" priority="1185" operator="between">
      <formula>0</formula>
      <formula>0.49</formula>
    </cfRule>
    <cfRule type="cellIs" dxfId="9100" priority="1184" operator="between">
      <formula>0.5</formula>
      <formula>0.59</formula>
    </cfRule>
    <cfRule type="cellIs" dxfId="9099" priority="1183" operator="between">
      <formula>0.6</formula>
      <formula>0.69</formula>
    </cfRule>
    <cfRule type="expression" dxfId="9098" priority="1182">
      <formula>#REF!&lt;50%</formula>
    </cfRule>
    <cfRule type="cellIs" dxfId="9097" priority="1181" operator="lessThan">
      <formula>#REF!</formula>
    </cfRule>
    <cfRule type="cellIs" dxfId="9096" priority="1180" operator="between">
      <formula>0</formula>
      <formula>0.49</formula>
    </cfRule>
  </conditionalFormatting>
  <conditionalFormatting sqref="XO22">
    <cfRule type="cellIs" dxfId="9095" priority="1206" operator="lessThan">
      <formula>"&lt;50%"</formula>
    </cfRule>
    <cfRule type="cellIs" dxfId="9094" priority="1204" operator="between">
      <formula>0</formula>
      <formula>0.5</formula>
    </cfRule>
    <cfRule type="cellIs" dxfId="9093" priority="1203" operator="lessThan">
      <formula>0.5</formula>
    </cfRule>
    <cfRule type="cellIs" dxfId="9092" priority="1202" operator="between">
      <formula>0</formula>
      <formula>0.49</formula>
    </cfRule>
    <cfRule type="cellIs" dxfId="9091" priority="1201" operator="between">
      <formula>0.5</formula>
      <formula>0.59</formula>
    </cfRule>
    <cfRule type="cellIs" dxfId="9090" priority="1200" operator="between">
      <formula>0.6</formula>
      <formula>0.69</formula>
    </cfRule>
  </conditionalFormatting>
  <conditionalFormatting sqref="XU9:XU19">
    <cfRule type="cellIs" dxfId="9089" priority="1050" operator="between">
      <formula>0.5</formula>
      <formula>0.59</formula>
    </cfRule>
    <cfRule type="cellIs" dxfId="9088" priority="1046" operator="between">
      <formula>0</formula>
      <formula>0.49</formula>
    </cfRule>
    <cfRule type="cellIs" dxfId="9087" priority="1051" operator="between">
      <formula>0</formula>
      <formula>0.49</formula>
    </cfRule>
    <cfRule type="cellIs" dxfId="9086" priority="1052" operator="lessThan">
      <formula>0.5</formula>
    </cfRule>
    <cfRule type="cellIs" dxfId="9085" priority="1053" operator="between">
      <formula>0</formula>
      <formula>0.5</formula>
    </cfRule>
    <cfRule type="cellIs" dxfId="9084" priority="1055" operator="lessThan">
      <formula>"&lt;50%"</formula>
    </cfRule>
    <cfRule type="cellIs" dxfId="9083" priority="1047" operator="lessThan">
      <formula>#REF!</formula>
    </cfRule>
    <cfRule type="expression" dxfId="9082" priority="1048">
      <formula>#REF!&lt;50%</formula>
    </cfRule>
    <cfRule type="cellIs" dxfId="9081" priority="1049" operator="between">
      <formula>0.6</formula>
      <formula>0.69</formula>
    </cfRule>
  </conditionalFormatting>
  <conditionalFormatting sqref="XX9:XX16 XX18:XX19">
    <cfRule type="cellIs" dxfId="9080" priority="1102" operator="lessThan">
      <formula>"&lt;50%"</formula>
    </cfRule>
    <cfRule type="cellIs" dxfId="9079" priority="1100" operator="between">
      <formula>0</formula>
      <formula>0.5</formula>
    </cfRule>
    <cfRule type="cellIs" dxfId="9078" priority="1099" operator="lessThan">
      <formula>0.5</formula>
    </cfRule>
    <cfRule type="expression" dxfId="9077" priority="1095">
      <formula>#REF!&lt;50%</formula>
    </cfRule>
    <cfRule type="cellIs" dxfId="9076" priority="1094" operator="lessThan">
      <formula>#REF!</formula>
    </cfRule>
    <cfRule type="cellIs" dxfId="9075" priority="1093" operator="between">
      <formula>0</formula>
      <formula>0.49</formula>
    </cfRule>
    <cfRule type="cellIs" dxfId="9074" priority="1108" operator="between">
      <formula>0</formula>
      <formula>0.49</formula>
    </cfRule>
    <cfRule type="cellIs" dxfId="9073" priority="1107" operator="between">
      <formula>0.5</formula>
      <formula>0.59</formula>
    </cfRule>
    <cfRule type="cellIs" dxfId="9072" priority="1106" operator="between">
      <formula>0.6</formula>
      <formula>0.69</formula>
    </cfRule>
  </conditionalFormatting>
  <conditionalFormatting sqref="XX16 XX18:XX19">
    <cfRule type="cellIs" dxfId="9071" priority="1096" operator="between">
      <formula>0.6</formula>
      <formula>0.69</formula>
    </cfRule>
    <cfRule type="cellIs" dxfId="9070" priority="1098" operator="between">
      <formula>0</formula>
      <formula>0.49</formula>
    </cfRule>
    <cfRule type="cellIs" dxfId="9069" priority="1097" operator="between">
      <formula>0.5</formula>
      <formula>0.59</formula>
    </cfRule>
  </conditionalFormatting>
  <conditionalFormatting sqref="XX22">
    <cfRule type="cellIs" dxfId="9068" priority="1113" operator="between">
      <formula>0.6</formula>
      <formula>0.69</formula>
    </cfRule>
    <cfRule type="cellIs" dxfId="9067" priority="1119" operator="lessThan">
      <formula>"&lt;50%"</formula>
    </cfRule>
    <cfRule type="cellIs" dxfId="9066" priority="1116" operator="lessThan">
      <formula>0.5</formula>
    </cfRule>
    <cfRule type="cellIs" dxfId="9065" priority="1115" operator="between">
      <formula>0</formula>
      <formula>0.49</formula>
    </cfRule>
    <cfRule type="cellIs" dxfId="9064" priority="1114" operator="between">
      <formula>0.5</formula>
      <formula>0.59</formula>
    </cfRule>
    <cfRule type="cellIs" dxfId="9063" priority="1117" operator="between">
      <formula>0</formula>
      <formula>0.5</formula>
    </cfRule>
  </conditionalFormatting>
  <conditionalFormatting sqref="YG9:YG16 YG18:YG19">
    <cfRule type="cellIs" dxfId="9062" priority="1061" operator="between">
      <formula>0</formula>
      <formula>0.49</formula>
    </cfRule>
    <cfRule type="cellIs" dxfId="9061" priority="1060" operator="between">
      <formula>0.5</formula>
      <formula>0.59</formula>
    </cfRule>
    <cfRule type="expression" dxfId="9060" priority="1058">
      <formula>#REF!&lt;50%</formula>
    </cfRule>
    <cfRule type="cellIs" dxfId="9059" priority="1057" operator="lessThan">
      <formula>#REF!</formula>
    </cfRule>
    <cfRule type="cellIs" dxfId="9058" priority="1056" operator="between">
      <formula>0</formula>
      <formula>0.49</formula>
    </cfRule>
    <cfRule type="cellIs" dxfId="9057" priority="1063" operator="between">
      <formula>0</formula>
      <formula>0.5</formula>
    </cfRule>
    <cfRule type="cellIs" dxfId="9056" priority="1065" operator="lessThan">
      <formula>"&lt;50%"</formula>
    </cfRule>
    <cfRule type="cellIs" dxfId="9055" priority="1059" operator="between">
      <formula>0.6</formula>
      <formula>0.69</formula>
    </cfRule>
    <cfRule type="cellIs" dxfId="9054" priority="1062" operator="lessThan">
      <formula>0.5</formula>
    </cfRule>
  </conditionalFormatting>
  <conditionalFormatting sqref="YG22">
    <cfRule type="cellIs" dxfId="9053" priority="1092" operator="lessThan">
      <formula>"&lt;50%"</formula>
    </cfRule>
    <cfRule type="cellIs" dxfId="9052" priority="1086" operator="between">
      <formula>0.6</formula>
      <formula>0.69</formula>
    </cfRule>
    <cfRule type="cellIs" dxfId="9051" priority="1087" operator="between">
      <formula>0.5</formula>
      <formula>0.59</formula>
    </cfRule>
    <cfRule type="cellIs" dxfId="9050" priority="1088" operator="between">
      <formula>0</formula>
      <formula>0.49</formula>
    </cfRule>
    <cfRule type="cellIs" dxfId="9049" priority="1089" operator="lessThan">
      <formula>0.5</formula>
    </cfRule>
    <cfRule type="cellIs" dxfId="9048" priority="1090" operator="between">
      <formula>0</formula>
      <formula>0.5</formula>
    </cfRule>
  </conditionalFormatting>
  <conditionalFormatting sqref="YM9:YM19">
    <cfRule type="cellIs" dxfId="9047" priority="987" operator="between">
      <formula>0</formula>
      <formula>0.49</formula>
    </cfRule>
    <cfRule type="cellIs" dxfId="9046" priority="988" operator="lessThan">
      <formula>0.5</formula>
    </cfRule>
    <cfRule type="cellIs" dxfId="9045" priority="989" operator="between">
      <formula>0</formula>
      <formula>0.5</formula>
    </cfRule>
    <cfRule type="cellIs" dxfId="9044" priority="991" operator="lessThan">
      <formula>"&lt;50%"</formula>
    </cfRule>
    <cfRule type="cellIs" dxfId="9043" priority="982" operator="between">
      <formula>0</formula>
      <formula>0.49</formula>
    </cfRule>
    <cfRule type="expression" dxfId="9042" priority="984">
      <formula>#REF!&lt;50%</formula>
    </cfRule>
    <cfRule type="cellIs" dxfId="9041" priority="985" operator="between">
      <formula>0.6</formula>
      <formula>0.69</formula>
    </cfRule>
    <cfRule type="cellIs" dxfId="9040" priority="983" operator="lessThan">
      <formula>#REF!</formula>
    </cfRule>
    <cfRule type="cellIs" dxfId="9039" priority="986" operator="between">
      <formula>0.5</formula>
      <formula>0.59</formula>
    </cfRule>
  </conditionalFormatting>
  <conditionalFormatting sqref="YP9:YP16 YP18:YP19">
    <cfRule type="cellIs" dxfId="9038" priority="1034" operator="between">
      <formula>0</formula>
      <formula>0.49</formula>
    </cfRule>
    <cfRule type="cellIs" dxfId="9037" priority="1033" operator="between">
      <formula>0.5</formula>
      <formula>0.59</formula>
    </cfRule>
    <cfRule type="cellIs" dxfId="9036" priority="1032" operator="between">
      <formula>0.6</formula>
      <formula>0.69</formula>
    </cfRule>
    <cfRule type="expression" dxfId="9035" priority="1031">
      <formula>#REF!&lt;50%</formula>
    </cfRule>
    <cfRule type="cellIs" dxfId="9034" priority="1030" operator="lessThan">
      <formula>#REF!</formula>
    </cfRule>
    <cfRule type="cellIs" dxfId="9033" priority="1029" operator="between">
      <formula>0</formula>
      <formula>0.49</formula>
    </cfRule>
    <cfRule type="cellIs" dxfId="9032" priority="1038" operator="lessThan">
      <formula>"&lt;50%"</formula>
    </cfRule>
    <cfRule type="cellIs" dxfId="9031" priority="1036" operator="between">
      <formula>0</formula>
      <formula>0.5</formula>
    </cfRule>
    <cfRule type="cellIs" dxfId="9030" priority="1035" operator="lessThan">
      <formula>0.5</formula>
    </cfRule>
  </conditionalFormatting>
  <conditionalFormatting sqref="YP22">
    <cfRule type="cellIs" dxfId="9029" priority="1040" operator="between">
      <formula>0.5</formula>
      <formula>0.59</formula>
    </cfRule>
    <cfRule type="cellIs" dxfId="9028" priority="1039" operator="between">
      <formula>0.6</formula>
      <formula>0.69</formula>
    </cfRule>
    <cfRule type="cellIs" dxfId="9027" priority="1041" operator="between">
      <formula>0</formula>
      <formula>0.49</formula>
    </cfRule>
    <cfRule type="cellIs" dxfId="9026" priority="1042" operator="lessThan">
      <formula>0.5</formula>
    </cfRule>
    <cfRule type="cellIs" dxfId="9025" priority="1043" operator="between">
      <formula>0</formula>
      <formula>0.5</formula>
    </cfRule>
    <cfRule type="cellIs" dxfId="9024" priority="1045" operator="lessThan">
      <formula>"&lt;50%"</formula>
    </cfRule>
  </conditionalFormatting>
  <conditionalFormatting sqref="YS9:YS19">
    <cfRule type="cellIs" dxfId="9023" priority="997" operator="between">
      <formula>0</formula>
      <formula>0.49</formula>
    </cfRule>
    <cfRule type="cellIs" dxfId="9022" priority="992" operator="between">
      <formula>0</formula>
      <formula>0.49</formula>
    </cfRule>
    <cfRule type="cellIs" dxfId="9021" priority="993" operator="lessThan">
      <formula>#REF!</formula>
    </cfRule>
    <cfRule type="expression" dxfId="9020" priority="994">
      <formula>#REF!&lt;50%</formula>
    </cfRule>
    <cfRule type="cellIs" dxfId="9019" priority="995" operator="between">
      <formula>0.6</formula>
      <formula>0.69</formula>
    </cfRule>
    <cfRule type="cellIs" dxfId="9018" priority="996" operator="between">
      <formula>0.5</formula>
      <formula>0.59</formula>
    </cfRule>
    <cfRule type="cellIs" dxfId="9017" priority="1001" operator="lessThan">
      <formula>"&lt;50%"</formula>
    </cfRule>
    <cfRule type="cellIs" dxfId="9016" priority="999" operator="between">
      <formula>0</formula>
      <formula>0.5</formula>
    </cfRule>
    <cfRule type="cellIs" dxfId="9015" priority="998" operator="lessThan">
      <formula>0.5</formula>
    </cfRule>
  </conditionalFormatting>
  <conditionalFormatting sqref="YV9:YV19">
    <cfRule type="cellIs" dxfId="9014" priority="948" operator="between">
      <formula>0.6</formula>
      <formula>0.69</formula>
    </cfRule>
    <cfRule type="cellIs" dxfId="9013" priority="949" operator="between">
      <formula>0.5</formula>
      <formula>0.59</formula>
    </cfRule>
    <cfRule type="cellIs" dxfId="9012" priority="950" operator="between">
      <formula>0</formula>
      <formula>0.49</formula>
    </cfRule>
    <cfRule type="cellIs" dxfId="9011" priority="951" operator="lessThan">
      <formula>0.5</formula>
    </cfRule>
    <cfRule type="cellIs" dxfId="9010" priority="952" operator="between">
      <formula>0</formula>
      <formula>0.5</formula>
    </cfRule>
    <cfRule type="cellIs" dxfId="9009" priority="945" operator="between">
      <formula>0</formula>
      <formula>0.49</formula>
    </cfRule>
    <cfRule type="cellIs" dxfId="9008" priority="954" operator="lessThan">
      <formula>"&lt;50%"</formula>
    </cfRule>
    <cfRule type="expression" dxfId="9007" priority="947">
      <formula>#REF!&lt;50%</formula>
    </cfRule>
    <cfRule type="cellIs" dxfId="9006" priority="946" operator="lessThan">
      <formula>#REF!</formula>
    </cfRule>
  </conditionalFormatting>
  <conditionalFormatting sqref="YY9:YY16 YY18:YY19">
    <cfRule type="cellIs" dxfId="9005" priority="1021" operator="lessThan">
      <formula>"&lt;50%"</formula>
    </cfRule>
    <cfRule type="cellIs" dxfId="9004" priority="1019" operator="between">
      <formula>0</formula>
      <formula>0.5</formula>
    </cfRule>
    <cfRule type="cellIs" dxfId="9003" priority="1018" operator="lessThan">
      <formula>0.5</formula>
    </cfRule>
    <cfRule type="cellIs" dxfId="9002" priority="1017" operator="between">
      <formula>0</formula>
      <formula>0.49</formula>
    </cfRule>
    <cfRule type="cellIs" dxfId="9001" priority="1016" operator="between">
      <formula>0.5</formula>
      <formula>0.59</formula>
    </cfRule>
    <cfRule type="cellIs" dxfId="9000" priority="1015" operator="between">
      <formula>0.6</formula>
      <formula>0.69</formula>
    </cfRule>
    <cfRule type="expression" dxfId="8999" priority="1014">
      <formula>#REF!&lt;50%</formula>
    </cfRule>
    <cfRule type="cellIs" dxfId="8998" priority="1013" operator="lessThan">
      <formula>#REF!</formula>
    </cfRule>
    <cfRule type="cellIs" dxfId="8997" priority="1012" operator="between">
      <formula>0</formula>
      <formula>0.49</formula>
    </cfRule>
  </conditionalFormatting>
  <conditionalFormatting sqref="YY22">
    <cfRule type="cellIs" dxfId="8996" priority="1022" operator="between">
      <formula>0.6</formula>
      <formula>0.69</formula>
    </cfRule>
    <cfRule type="cellIs" dxfId="8995" priority="1023" operator="between">
      <formula>0.5</formula>
      <formula>0.59</formula>
    </cfRule>
    <cfRule type="cellIs" dxfId="8994" priority="1024" operator="between">
      <formula>0</formula>
      <formula>0.49</formula>
    </cfRule>
    <cfRule type="cellIs" dxfId="8993" priority="1025" operator="lessThan">
      <formula>0.5</formula>
    </cfRule>
    <cfRule type="cellIs" dxfId="8992" priority="1026" operator="between">
      <formula>0</formula>
      <formula>0.5</formula>
    </cfRule>
    <cfRule type="cellIs" dxfId="8991" priority="1028" operator="lessThan">
      <formula>"&lt;50%"</formula>
    </cfRule>
  </conditionalFormatting>
  <conditionalFormatting sqref="ZB9:ZB19">
    <cfRule type="cellIs" dxfId="8990" priority="956" operator="lessThan">
      <formula>#REF!</formula>
    </cfRule>
    <cfRule type="expression" dxfId="8989" priority="957">
      <formula>#REF!&lt;50%</formula>
    </cfRule>
    <cfRule type="cellIs" dxfId="8988" priority="958" operator="between">
      <formula>0.6</formula>
      <formula>0.69</formula>
    </cfRule>
    <cfRule type="cellIs" dxfId="8987" priority="959" operator="between">
      <formula>0.5</formula>
      <formula>0.59</formula>
    </cfRule>
    <cfRule type="cellIs" dxfId="8986" priority="955" operator="between">
      <formula>0</formula>
      <formula>0.49</formula>
    </cfRule>
    <cfRule type="cellIs" dxfId="8985" priority="961" operator="lessThan">
      <formula>0.5</formula>
    </cfRule>
    <cfRule type="cellIs" dxfId="8984" priority="962" operator="between">
      <formula>0</formula>
      <formula>0.5</formula>
    </cfRule>
    <cfRule type="cellIs" dxfId="8983" priority="964" operator="lessThan">
      <formula>"&lt;50%"</formula>
    </cfRule>
    <cfRule type="cellIs" dxfId="8982" priority="960" operator="between">
      <formula>0</formula>
      <formula>0.49</formula>
    </cfRule>
  </conditionalFormatting>
  <conditionalFormatting sqref="ZH9:ZH16 ZH18:ZH19">
    <cfRule type="cellIs" dxfId="8981" priority="970" operator="between">
      <formula>0</formula>
      <formula>0.49</formula>
    </cfRule>
    <cfRule type="cellIs" dxfId="8980" priority="969" operator="between">
      <formula>0.5</formula>
      <formula>0.59</formula>
    </cfRule>
    <cfRule type="cellIs" dxfId="8979" priority="968" operator="between">
      <formula>0.6</formula>
      <formula>0.69</formula>
    </cfRule>
    <cfRule type="expression" dxfId="8978" priority="967">
      <formula>#REF!&lt;50%</formula>
    </cfRule>
    <cfRule type="cellIs" dxfId="8977" priority="966" operator="lessThan">
      <formula>#REF!</formula>
    </cfRule>
    <cfRule type="cellIs" dxfId="8976" priority="965" operator="between">
      <formula>0</formula>
      <formula>0.49</formula>
    </cfRule>
    <cfRule type="cellIs" dxfId="8975" priority="974" operator="lessThan">
      <formula>"&lt;50%"</formula>
    </cfRule>
    <cfRule type="cellIs" dxfId="8974" priority="972" operator="between">
      <formula>0</formula>
      <formula>0.5</formula>
    </cfRule>
    <cfRule type="cellIs" dxfId="8973" priority="971" operator="lessThan">
      <formula>0.5</formula>
    </cfRule>
  </conditionalFormatting>
  <conditionalFormatting sqref="ZH22">
    <cfRule type="cellIs" dxfId="8972" priority="978" operator="lessThan">
      <formula>0.5</formula>
    </cfRule>
    <cfRule type="cellIs" dxfId="8971" priority="979" operator="between">
      <formula>0</formula>
      <formula>0.5</formula>
    </cfRule>
    <cfRule type="cellIs" dxfId="8970" priority="981" operator="lessThan">
      <formula>"&lt;50%"</formula>
    </cfRule>
    <cfRule type="cellIs" dxfId="8969" priority="975" operator="between">
      <formula>0.6</formula>
      <formula>0.69</formula>
    </cfRule>
    <cfRule type="cellIs" dxfId="8968" priority="976" operator="between">
      <formula>0.5</formula>
      <formula>0.59</formula>
    </cfRule>
    <cfRule type="cellIs" dxfId="8967" priority="977" operator="between">
      <formula>0</formula>
      <formula>0.49</formula>
    </cfRule>
  </conditionalFormatting>
  <conditionalFormatting sqref="ZQ9:ZQ16 ZQ18:ZQ19">
    <cfRule type="cellIs" dxfId="8966" priority="928" operator="between">
      <formula>0</formula>
      <formula>0.49</formula>
    </cfRule>
    <cfRule type="cellIs" dxfId="8965" priority="929" operator="lessThan">
      <formula>#REF!</formula>
    </cfRule>
    <cfRule type="expression" dxfId="8964" priority="930">
      <formula>#REF!&lt;50%</formula>
    </cfRule>
    <cfRule type="cellIs" dxfId="8963" priority="931" operator="between">
      <formula>0.6</formula>
      <formula>0.69</formula>
    </cfRule>
    <cfRule type="cellIs" dxfId="8962" priority="932" operator="between">
      <formula>0.5</formula>
      <formula>0.59</formula>
    </cfRule>
    <cfRule type="cellIs" dxfId="8961" priority="933" operator="between">
      <formula>0</formula>
      <formula>0.49</formula>
    </cfRule>
    <cfRule type="cellIs" dxfId="8960" priority="934" operator="lessThan">
      <formula>0.5</formula>
    </cfRule>
    <cfRule type="cellIs" dxfId="8959" priority="935" operator="between">
      <formula>0</formula>
      <formula>0.5</formula>
    </cfRule>
    <cfRule type="cellIs" dxfId="8958" priority="937" operator="lessThan">
      <formula>"&lt;50%"</formula>
    </cfRule>
  </conditionalFormatting>
  <conditionalFormatting sqref="ZQ22">
    <cfRule type="cellIs" dxfId="8957" priority="941" operator="lessThan">
      <formula>0.5</formula>
    </cfRule>
    <cfRule type="cellIs" dxfId="8956" priority="944" operator="lessThan">
      <formula>"&lt;50%"</formula>
    </cfRule>
    <cfRule type="cellIs" dxfId="8955" priority="942" operator="between">
      <formula>0</formula>
      <formula>0.5</formula>
    </cfRule>
    <cfRule type="cellIs" dxfId="8954" priority="940" operator="between">
      <formula>0</formula>
      <formula>0.49</formula>
    </cfRule>
    <cfRule type="cellIs" dxfId="8953" priority="939" operator="between">
      <formula>0.5</formula>
      <formula>0.59</formula>
    </cfRule>
    <cfRule type="cellIs" dxfId="8952" priority="938" operator="between">
      <formula>0.6</formula>
      <formula>0.69</formula>
    </cfRule>
  </conditionalFormatting>
  <conditionalFormatting sqref="ZZ9:ZZ16 ZZ18:ZZ19">
    <cfRule type="cellIs" dxfId="8951" priority="911" operator="between">
      <formula>0</formula>
      <formula>0.49</formula>
    </cfRule>
    <cfRule type="cellIs" dxfId="8950" priority="916" operator="between">
      <formula>0</formula>
      <formula>0.49</formula>
    </cfRule>
    <cfRule type="cellIs" dxfId="8949" priority="920" operator="lessThan">
      <formula>"&lt;50%"</formula>
    </cfRule>
    <cfRule type="cellIs" dxfId="8948" priority="918" operator="between">
      <formula>0</formula>
      <formula>0.5</formula>
    </cfRule>
    <cfRule type="cellIs" dxfId="8947" priority="917" operator="lessThan">
      <formula>0.5</formula>
    </cfRule>
    <cfRule type="cellIs" dxfId="8946" priority="915" operator="between">
      <formula>0.5</formula>
      <formula>0.59</formula>
    </cfRule>
    <cfRule type="cellIs" dxfId="8945" priority="914" operator="between">
      <formula>0.6</formula>
      <formula>0.69</formula>
    </cfRule>
    <cfRule type="expression" dxfId="8944" priority="913">
      <formula>#REF!&lt;50%</formula>
    </cfRule>
    <cfRule type="cellIs" dxfId="8943" priority="912" operator="lessThan">
      <formula>#REF!</formula>
    </cfRule>
  </conditionalFormatting>
  <conditionalFormatting sqref="ZZ22">
    <cfRule type="cellIs" dxfId="8942" priority="923" operator="between">
      <formula>0</formula>
      <formula>0.49</formula>
    </cfRule>
    <cfRule type="cellIs" dxfId="8941" priority="922" operator="between">
      <formula>0.5</formula>
      <formula>0.59</formula>
    </cfRule>
    <cfRule type="cellIs" dxfId="8940" priority="921" operator="between">
      <formula>0.6</formula>
      <formula>0.69</formula>
    </cfRule>
    <cfRule type="cellIs" dxfId="8939" priority="927" operator="lessThan">
      <formula>"&lt;50%"</formula>
    </cfRule>
    <cfRule type="cellIs" dxfId="8938" priority="925" operator="between">
      <formula>0</formula>
      <formula>0.5</formula>
    </cfRule>
    <cfRule type="cellIs" dxfId="8937" priority="924" operator="lessThan">
      <formula>0.5</formula>
    </cfRule>
  </conditionalFormatting>
  <conditionalFormatting sqref="AAI9:AAI16 AAI18:AAI19">
    <cfRule type="cellIs" dxfId="8936" priority="895" operator="lessThan">
      <formula>#REF!</formula>
    </cfRule>
    <cfRule type="cellIs" dxfId="8935" priority="894" operator="between">
      <formula>0</formula>
      <formula>0.49</formula>
    </cfRule>
    <cfRule type="cellIs" dxfId="8934" priority="898" operator="between">
      <formula>0.5</formula>
      <formula>0.59</formula>
    </cfRule>
    <cfRule type="expression" dxfId="8933" priority="896">
      <formula>#REF!&lt;50%</formula>
    </cfRule>
    <cfRule type="cellIs" dxfId="8932" priority="899" operator="between">
      <formula>0</formula>
      <formula>0.49</formula>
    </cfRule>
    <cfRule type="cellIs" dxfId="8931" priority="897" operator="between">
      <formula>0.6</formula>
      <formula>0.69</formula>
    </cfRule>
    <cfRule type="cellIs" dxfId="8930" priority="900" operator="lessThan">
      <formula>0.5</formula>
    </cfRule>
    <cfRule type="cellIs" dxfId="8929" priority="901" operator="between">
      <formula>0</formula>
      <formula>0.5</formula>
    </cfRule>
    <cfRule type="cellIs" dxfId="8928" priority="903" operator="lessThan">
      <formula>"&lt;50%"</formula>
    </cfRule>
  </conditionalFormatting>
  <conditionalFormatting sqref="AAI22">
    <cfRule type="cellIs" dxfId="8927" priority="910" operator="lessThan">
      <formula>"&lt;50%"</formula>
    </cfRule>
    <cfRule type="cellIs" dxfId="8926" priority="908" operator="between">
      <formula>0</formula>
      <formula>0.5</formula>
    </cfRule>
    <cfRule type="cellIs" dxfId="8925" priority="907" operator="lessThan">
      <formula>0.5</formula>
    </cfRule>
    <cfRule type="cellIs" dxfId="8924" priority="906" operator="between">
      <formula>0</formula>
      <formula>0.49</formula>
    </cfRule>
    <cfRule type="cellIs" dxfId="8923" priority="905" operator="between">
      <formula>0.5</formula>
      <formula>0.59</formula>
    </cfRule>
    <cfRule type="cellIs" dxfId="8922" priority="904" operator="between">
      <formula>0.6</formula>
      <formula>0.69</formula>
    </cfRule>
  </conditionalFormatting>
  <conditionalFormatting sqref="AAR9:AAR16 AAR18:AAR19">
    <cfRule type="expression" dxfId="8921" priority="879">
      <formula>#REF!&lt;50%</formula>
    </cfRule>
    <cfRule type="cellIs" dxfId="8920" priority="882" operator="between">
      <formula>0</formula>
      <formula>0.49</formula>
    </cfRule>
    <cfRule type="cellIs" dxfId="8919" priority="886" operator="lessThan">
      <formula>"&lt;50%"</formula>
    </cfRule>
    <cfRule type="cellIs" dxfId="8918" priority="884" operator="between">
      <formula>0</formula>
      <formula>0.5</formula>
    </cfRule>
    <cfRule type="cellIs" dxfId="8917" priority="883" operator="lessThan">
      <formula>0.5</formula>
    </cfRule>
    <cfRule type="cellIs" dxfId="8916" priority="881" operator="between">
      <formula>0.5</formula>
      <formula>0.59</formula>
    </cfRule>
    <cfRule type="cellIs" dxfId="8915" priority="880" operator="between">
      <formula>0.6</formula>
      <formula>0.69</formula>
    </cfRule>
    <cfRule type="cellIs" dxfId="8914" priority="878" operator="lessThan">
      <formula>#REF!</formula>
    </cfRule>
    <cfRule type="cellIs" dxfId="8913" priority="877" operator="between">
      <formula>0</formula>
      <formula>0.49</formula>
    </cfRule>
  </conditionalFormatting>
  <conditionalFormatting sqref="AAR22">
    <cfRule type="cellIs" dxfId="8912" priority="891" operator="between">
      <formula>0</formula>
      <formula>0.5</formula>
    </cfRule>
    <cfRule type="cellIs" dxfId="8911" priority="890" operator="lessThan">
      <formula>0.5</formula>
    </cfRule>
    <cfRule type="cellIs" dxfId="8910" priority="889" operator="between">
      <formula>0</formula>
      <formula>0.49</formula>
    </cfRule>
    <cfRule type="cellIs" dxfId="8909" priority="888" operator="between">
      <formula>0.5</formula>
      <formula>0.59</formula>
    </cfRule>
    <cfRule type="cellIs" dxfId="8908" priority="887" operator="between">
      <formula>0.6</formula>
      <formula>0.69</formula>
    </cfRule>
    <cfRule type="cellIs" dxfId="8907" priority="893" operator="lessThan">
      <formula>"&lt;50%"</formula>
    </cfRule>
  </conditionalFormatting>
  <conditionalFormatting sqref="ABA9:ABA16 ABA18:ABA19">
    <cfRule type="cellIs" dxfId="8906" priority="867" operator="between">
      <formula>0</formula>
      <formula>0.5</formula>
    </cfRule>
    <cfRule type="cellIs" dxfId="8905" priority="866" operator="lessThan">
      <formula>0.5</formula>
    </cfRule>
    <cfRule type="cellIs" dxfId="8904" priority="865" operator="between">
      <formula>0</formula>
      <formula>0.49</formula>
    </cfRule>
    <cfRule type="expression" dxfId="8903" priority="862">
      <formula>#REF!&lt;50%</formula>
    </cfRule>
    <cfRule type="cellIs" dxfId="8902" priority="864" operator="between">
      <formula>0.5</formula>
      <formula>0.59</formula>
    </cfRule>
    <cfRule type="cellIs" dxfId="8901" priority="863" operator="between">
      <formula>0.6</formula>
      <formula>0.69</formula>
    </cfRule>
    <cfRule type="cellIs" dxfId="8900" priority="869" operator="lessThan">
      <formula>"&lt;50%"</formula>
    </cfRule>
    <cfRule type="cellIs" dxfId="8899" priority="860" operator="between">
      <formula>0</formula>
      <formula>0.49</formula>
    </cfRule>
    <cfRule type="cellIs" dxfId="8898" priority="861" operator="lessThan">
      <formula>#REF!</formula>
    </cfRule>
  </conditionalFormatting>
  <conditionalFormatting sqref="ABA22">
    <cfRule type="cellIs" dxfId="8897" priority="872" operator="between">
      <formula>0</formula>
      <formula>0.49</formula>
    </cfRule>
    <cfRule type="cellIs" dxfId="8896" priority="876" operator="lessThan">
      <formula>"&lt;50%"</formula>
    </cfRule>
    <cfRule type="cellIs" dxfId="8895" priority="874" operator="between">
      <formula>0</formula>
      <formula>0.5</formula>
    </cfRule>
    <cfRule type="cellIs" dxfId="8894" priority="873" operator="lessThan">
      <formula>0.5</formula>
    </cfRule>
    <cfRule type="cellIs" dxfId="8893" priority="871" operator="between">
      <formula>0.5</formula>
      <formula>0.59</formula>
    </cfRule>
    <cfRule type="cellIs" dxfId="8892" priority="870" operator="between">
      <formula>0.6</formula>
      <formula>0.69</formula>
    </cfRule>
  </conditionalFormatting>
  <conditionalFormatting sqref="ABD9:ABD16">
    <cfRule type="cellIs" dxfId="8891" priority="839" operator="lessThan">
      <formula>0.5</formula>
    </cfRule>
    <cfRule type="cellIs" dxfId="8890" priority="842" operator="lessThan">
      <formula>"&lt;50%"</formula>
    </cfRule>
    <cfRule type="cellIs" dxfId="8889" priority="833" operator="between">
      <formula>0</formula>
      <formula>0.49</formula>
    </cfRule>
    <cfRule type="cellIs" dxfId="8888" priority="840" operator="between">
      <formula>0</formula>
      <formula>0.5</formula>
    </cfRule>
    <cfRule type="cellIs" dxfId="8887" priority="838" operator="between">
      <formula>0</formula>
      <formula>0.49</formula>
    </cfRule>
    <cfRule type="cellIs" dxfId="8886" priority="837" operator="between">
      <formula>0.5</formula>
      <formula>0.59</formula>
    </cfRule>
    <cfRule type="cellIs" dxfId="8885" priority="836" operator="between">
      <formula>0.6</formula>
      <formula>0.69</formula>
    </cfRule>
    <cfRule type="expression" dxfId="8884" priority="835">
      <formula>#REF!&lt;50%</formula>
    </cfRule>
    <cfRule type="cellIs" dxfId="8883" priority="834" operator="lessThan">
      <formula>#REF!</formula>
    </cfRule>
  </conditionalFormatting>
  <conditionalFormatting sqref="ABJ9:ABJ16 ABJ18:ABJ19">
    <cfRule type="cellIs" dxfId="8882" priority="844" operator="lessThan">
      <formula>#REF!</formula>
    </cfRule>
    <cfRule type="cellIs" dxfId="8881" priority="848" operator="between">
      <formula>0</formula>
      <formula>0.49</formula>
    </cfRule>
    <cfRule type="cellIs" dxfId="8880" priority="847" operator="between">
      <formula>0.5</formula>
      <formula>0.59</formula>
    </cfRule>
    <cfRule type="cellIs" dxfId="8879" priority="850" operator="between">
      <formula>0</formula>
      <formula>0.5</formula>
    </cfRule>
    <cfRule type="cellIs" dxfId="8878" priority="849" operator="lessThan">
      <formula>0.5</formula>
    </cfRule>
    <cfRule type="cellIs" dxfId="8877" priority="846" operator="between">
      <formula>0.6</formula>
      <formula>0.69</formula>
    </cfRule>
    <cfRule type="cellIs" dxfId="8876" priority="852" operator="lessThan">
      <formula>"&lt;50%"</formula>
    </cfRule>
    <cfRule type="expression" dxfId="8875" priority="845">
      <formula>#REF!&lt;50%</formula>
    </cfRule>
    <cfRule type="cellIs" dxfId="8874" priority="843" operator="between">
      <formula>0</formula>
      <formula>0.49</formula>
    </cfRule>
  </conditionalFormatting>
  <conditionalFormatting sqref="ABJ22">
    <cfRule type="cellIs" dxfId="8873" priority="857" operator="between">
      <formula>0</formula>
      <formula>0.5</formula>
    </cfRule>
    <cfRule type="cellIs" dxfId="8872" priority="859" operator="lessThan">
      <formula>"&lt;50%"</formula>
    </cfRule>
    <cfRule type="cellIs" dxfId="8871" priority="856" operator="lessThan">
      <formula>0.5</formula>
    </cfRule>
    <cfRule type="cellIs" dxfId="8870" priority="855" operator="between">
      <formula>0</formula>
      <formula>0.49</formula>
    </cfRule>
    <cfRule type="cellIs" dxfId="8869" priority="854" operator="between">
      <formula>0.5</formula>
      <formula>0.59</formula>
    </cfRule>
    <cfRule type="cellIs" dxfId="8868" priority="853" operator="between">
      <formula>0.6</formula>
      <formula>0.69</formula>
    </cfRule>
  </conditionalFormatting>
  <conditionalFormatting sqref="ABM9:ABM16">
    <cfRule type="expression" dxfId="8867" priority="808">
      <formula>#REF!&lt;50%</formula>
    </cfRule>
    <cfRule type="cellIs" dxfId="8866" priority="807" operator="lessThan">
      <formula>#REF!</formula>
    </cfRule>
    <cfRule type="cellIs" dxfId="8865" priority="806" operator="between">
      <formula>0</formula>
      <formula>0.49</formula>
    </cfRule>
    <cfRule type="cellIs" dxfId="8864" priority="811" operator="between">
      <formula>0</formula>
      <formula>0.49</formula>
    </cfRule>
    <cfRule type="cellIs" dxfId="8863" priority="810" operator="between">
      <formula>0.5</formula>
      <formula>0.59</formula>
    </cfRule>
    <cfRule type="cellIs" dxfId="8862" priority="809" operator="between">
      <formula>0.6</formula>
      <formula>0.69</formula>
    </cfRule>
    <cfRule type="cellIs" dxfId="8861" priority="812" operator="lessThan">
      <formula>0.5</formula>
    </cfRule>
    <cfRule type="cellIs" dxfId="8860" priority="815" operator="lessThan">
      <formula>"&lt;50%"</formula>
    </cfRule>
    <cfRule type="cellIs" dxfId="8859" priority="813" operator="between">
      <formula>0</formula>
      <formula>0.5</formula>
    </cfRule>
  </conditionalFormatting>
  <conditionalFormatting sqref="ABS9:ABS19">
    <cfRule type="expression" dxfId="8858" priority="798">
      <formula>#REF!&lt;50%</formula>
    </cfRule>
    <cfRule type="cellIs" dxfId="8857" priority="803" operator="between">
      <formula>0</formula>
      <formula>0.5</formula>
    </cfRule>
    <cfRule type="cellIs" dxfId="8856" priority="802" operator="lessThan">
      <formula>0.5</formula>
    </cfRule>
    <cfRule type="cellIs" dxfId="8855" priority="805" operator="lessThan">
      <formula>"&lt;50%"</formula>
    </cfRule>
    <cfRule type="cellIs" dxfId="8854" priority="800" operator="between">
      <formula>0.5</formula>
      <formula>0.59</formula>
    </cfRule>
    <cfRule type="cellIs" dxfId="8853" priority="799" operator="between">
      <formula>0.6</formula>
      <formula>0.69</formula>
    </cfRule>
    <cfRule type="cellIs" dxfId="8852" priority="797" operator="lessThan">
      <formula>#REF!</formula>
    </cfRule>
    <cfRule type="cellIs" dxfId="8851" priority="796" operator="between">
      <formula>0</formula>
      <formula>0.49</formula>
    </cfRule>
    <cfRule type="cellIs" dxfId="8850" priority="801" operator="between">
      <formula>0</formula>
      <formula>0.49</formula>
    </cfRule>
  </conditionalFormatting>
  <conditionalFormatting sqref="ABS22">
    <cfRule type="cellIs" dxfId="8849" priority="832" operator="lessThan">
      <formula>"&lt;50%"</formula>
    </cfRule>
    <cfRule type="cellIs" dxfId="8848" priority="830" operator="between">
      <formula>0</formula>
      <formula>0.5</formula>
    </cfRule>
    <cfRule type="cellIs" dxfId="8847" priority="829" operator="lessThan">
      <formula>0.5</formula>
    </cfRule>
    <cfRule type="cellIs" dxfId="8846" priority="828" operator="between">
      <formula>0</formula>
      <formula>0.49</formula>
    </cfRule>
    <cfRule type="cellIs" dxfId="8845" priority="827" operator="between">
      <formula>0.5</formula>
      <formula>0.59</formula>
    </cfRule>
    <cfRule type="cellIs" dxfId="8844" priority="826" operator="between">
      <formula>0.6</formula>
      <formula>0.69</formula>
    </cfRule>
  </conditionalFormatting>
  <conditionalFormatting sqref="ACB9:ACB19">
    <cfRule type="cellIs" dxfId="8843" priority="780" operator="lessThan">
      <formula>#REF!</formula>
    </cfRule>
    <cfRule type="cellIs" dxfId="8842" priority="784" operator="between">
      <formula>0</formula>
      <formula>0.49</formula>
    </cfRule>
    <cfRule type="cellIs" dxfId="8841" priority="788" operator="lessThan">
      <formula>"&lt;50%"</formula>
    </cfRule>
    <cfRule type="cellIs" dxfId="8840" priority="786" operator="between">
      <formula>0</formula>
      <formula>0.5</formula>
    </cfRule>
    <cfRule type="cellIs" dxfId="8839" priority="785" operator="lessThan">
      <formula>0.5</formula>
    </cfRule>
    <cfRule type="cellIs" dxfId="8838" priority="783" operator="between">
      <formula>0.5</formula>
      <formula>0.59</formula>
    </cfRule>
    <cfRule type="cellIs" dxfId="8837" priority="782" operator="between">
      <formula>0.6</formula>
      <formula>0.69</formula>
    </cfRule>
    <cfRule type="expression" dxfId="8836" priority="781">
      <formula>#REF!&lt;50%</formula>
    </cfRule>
    <cfRule type="cellIs" dxfId="8835" priority="779" operator="between">
      <formula>0</formula>
      <formula>0.49</formula>
    </cfRule>
  </conditionalFormatting>
  <conditionalFormatting sqref="ACB22">
    <cfRule type="cellIs" dxfId="8834" priority="795" operator="lessThan">
      <formula>"&lt;50%"</formula>
    </cfRule>
    <cfRule type="cellIs" dxfId="8833" priority="793" operator="between">
      <formula>0</formula>
      <formula>0.5</formula>
    </cfRule>
    <cfRule type="cellIs" dxfId="8832" priority="792" operator="lessThan">
      <formula>0.5</formula>
    </cfRule>
    <cfRule type="cellIs" dxfId="8831" priority="791" operator="between">
      <formula>0</formula>
      <formula>0.49</formula>
    </cfRule>
    <cfRule type="cellIs" dxfId="8830" priority="790" operator="between">
      <formula>0.5</formula>
      <formula>0.59</formula>
    </cfRule>
    <cfRule type="cellIs" dxfId="8829" priority="789" operator="between">
      <formula>0.6</formula>
      <formula>0.69</formula>
    </cfRule>
  </conditionalFormatting>
  <conditionalFormatting sqref="ACK9:ACK19">
    <cfRule type="cellIs" dxfId="8828" priority="771" operator="lessThan">
      <formula>"&lt;50%"</formula>
    </cfRule>
    <cfRule type="cellIs" dxfId="8827" priority="769" operator="between">
      <formula>0</formula>
      <formula>0.5</formula>
    </cfRule>
    <cfRule type="cellIs" dxfId="8826" priority="768" operator="lessThan">
      <formula>0.5</formula>
    </cfRule>
    <cfRule type="cellIs" dxfId="8825" priority="767" operator="between">
      <formula>0</formula>
      <formula>0.49</formula>
    </cfRule>
    <cfRule type="cellIs" dxfId="8824" priority="766" operator="between">
      <formula>0.5</formula>
      <formula>0.59</formula>
    </cfRule>
    <cfRule type="cellIs" dxfId="8823" priority="765" operator="between">
      <formula>0.6</formula>
      <formula>0.69</formula>
    </cfRule>
    <cfRule type="expression" dxfId="8822" priority="764">
      <formula>#REF!&lt;50%</formula>
    </cfRule>
    <cfRule type="cellIs" dxfId="8821" priority="763" operator="lessThan">
      <formula>#REF!</formula>
    </cfRule>
    <cfRule type="cellIs" dxfId="8820" priority="762" operator="between">
      <formula>0</formula>
      <formula>0.49</formula>
    </cfRule>
  </conditionalFormatting>
  <conditionalFormatting sqref="ACK22">
    <cfRule type="cellIs" dxfId="8819" priority="778" operator="lessThan">
      <formula>"&lt;50%"</formula>
    </cfRule>
    <cfRule type="cellIs" dxfId="8818" priority="776" operator="between">
      <formula>0</formula>
      <formula>0.5</formula>
    </cfRule>
    <cfRule type="cellIs" dxfId="8817" priority="775" operator="lessThan">
      <formula>0.5</formula>
    </cfRule>
    <cfRule type="cellIs" dxfId="8816" priority="774" operator="between">
      <formula>0</formula>
      <formula>0.49</formula>
    </cfRule>
    <cfRule type="cellIs" dxfId="8815" priority="773" operator="between">
      <formula>0.5</formula>
      <formula>0.59</formula>
    </cfRule>
    <cfRule type="cellIs" dxfId="8814" priority="772" operator="between">
      <formula>0.6</formula>
      <formula>0.69</formula>
    </cfRule>
  </conditionalFormatting>
  <conditionalFormatting sqref="ACT9:ACT19">
    <cfRule type="cellIs" dxfId="8813" priority="750" operator="between">
      <formula>0</formula>
      <formula>0.49</formula>
    </cfRule>
    <cfRule type="cellIs" dxfId="8812" priority="749" operator="between">
      <formula>0.5</formula>
      <formula>0.59</formula>
    </cfRule>
    <cfRule type="cellIs" dxfId="8811" priority="748" operator="between">
      <formula>0.6</formula>
      <formula>0.69</formula>
    </cfRule>
    <cfRule type="expression" dxfId="8810" priority="747">
      <formula>#REF!&lt;50%</formula>
    </cfRule>
    <cfRule type="cellIs" dxfId="8809" priority="746" operator="lessThan">
      <formula>#REF!</formula>
    </cfRule>
    <cfRule type="cellIs" dxfId="8808" priority="745" operator="between">
      <formula>0</formula>
      <formula>0.49</formula>
    </cfRule>
    <cfRule type="cellIs" dxfId="8807" priority="754" operator="lessThan">
      <formula>"&lt;50%"</formula>
    </cfRule>
    <cfRule type="cellIs" dxfId="8806" priority="752" operator="between">
      <formula>0</formula>
      <formula>0.5</formula>
    </cfRule>
    <cfRule type="cellIs" dxfId="8805" priority="751" operator="lessThan">
      <formula>0.5</formula>
    </cfRule>
  </conditionalFormatting>
  <conditionalFormatting sqref="ACT22">
    <cfRule type="cellIs" dxfId="8804" priority="757" operator="between">
      <formula>0</formula>
      <formula>0.49</formula>
    </cfRule>
    <cfRule type="cellIs" dxfId="8803" priority="761" operator="lessThan">
      <formula>"&lt;50%"</formula>
    </cfRule>
    <cfRule type="cellIs" dxfId="8802" priority="759" operator="between">
      <formula>0</formula>
      <formula>0.5</formula>
    </cfRule>
    <cfRule type="cellIs" dxfId="8801" priority="758" operator="lessThan">
      <formula>0.5</formula>
    </cfRule>
    <cfRule type="cellIs" dxfId="8800" priority="756" operator="between">
      <formula>0.5</formula>
      <formula>0.59</formula>
    </cfRule>
    <cfRule type="cellIs" dxfId="8799" priority="755" operator="between">
      <formula>0.6</formula>
      <formula>0.69</formula>
    </cfRule>
  </conditionalFormatting>
  <conditionalFormatting sqref="ADC9:ADC19">
    <cfRule type="cellIs" dxfId="8798" priority="737" operator="lessThan">
      <formula>"&lt;50%"</formula>
    </cfRule>
    <cfRule type="cellIs" dxfId="8797" priority="735" operator="between">
      <formula>0</formula>
      <formula>0.5</formula>
    </cfRule>
    <cfRule type="cellIs" dxfId="8796" priority="734" operator="lessThan">
      <formula>0.5</formula>
    </cfRule>
    <cfRule type="cellIs" dxfId="8795" priority="733" operator="between">
      <formula>0</formula>
      <formula>0.49</formula>
    </cfRule>
    <cfRule type="cellIs" dxfId="8794" priority="728" operator="between">
      <formula>0</formula>
      <formula>0.49</formula>
    </cfRule>
    <cfRule type="cellIs" dxfId="8793" priority="729" operator="lessThan">
      <formula>#REF!</formula>
    </cfRule>
    <cfRule type="expression" dxfId="8792" priority="730">
      <formula>#REF!&lt;50%</formula>
    </cfRule>
    <cfRule type="cellIs" dxfId="8791" priority="731" operator="between">
      <formula>0.6</formula>
      <formula>0.69</formula>
    </cfRule>
    <cfRule type="cellIs" dxfId="8790" priority="732" operator="between">
      <formula>0.5</formula>
      <formula>0.59</formula>
    </cfRule>
  </conditionalFormatting>
  <conditionalFormatting sqref="ADC22">
    <cfRule type="cellIs" dxfId="8789" priority="739" operator="between">
      <formula>0.5</formula>
      <formula>0.59</formula>
    </cfRule>
    <cfRule type="cellIs" dxfId="8788" priority="744" operator="lessThan">
      <formula>"&lt;50%"</formula>
    </cfRule>
    <cfRule type="cellIs" dxfId="8787" priority="742" operator="between">
      <formula>0</formula>
      <formula>0.5</formula>
    </cfRule>
    <cfRule type="cellIs" dxfId="8786" priority="741" operator="lessThan">
      <formula>0.5</formula>
    </cfRule>
    <cfRule type="cellIs" dxfId="8785" priority="740" operator="between">
      <formula>0</formula>
      <formula>0.49</formula>
    </cfRule>
    <cfRule type="cellIs" dxfId="8784" priority="738" operator="between">
      <formula>0.6</formula>
      <formula>0.69</formula>
    </cfRule>
  </conditionalFormatting>
  <conditionalFormatting sqref="ADL9:ADL19">
    <cfRule type="cellIs" dxfId="8783" priority="715" operator="between">
      <formula>0.5</formula>
      <formula>0.59</formula>
    </cfRule>
    <cfRule type="cellIs" dxfId="8782" priority="714" operator="between">
      <formula>0.6</formula>
      <formula>0.69</formula>
    </cfRule>
    <cfRule type="expression" dxfId="8781" priority="713">
      <formula>#REF!&lt;50%</formula>
    </cfRule>
    <cfRule type="cellIs" dxfId="8780" priority="712" operator="lessThan">
      <formula>#REF!</formula>
    </cfRule>
    <cfRule type="cellIs" dxfId="8779" priority="711" operator="between">
      <formula>0</formula>
      <formula>0.49</formula>
    </cfRule>
    <cfRule type="cellIs" dxfId="8778" priority="720" operator="lessThan">
      <formula>"&lt;50%"</formula>
    </cfRule>
    <cfRule type="cellIs" dxfId="8777" priority="718" operator="between">
      <formula>0</formula>
      <formula>0.5</formula>
    </cfRule>
    <cfRule type="cellIs" dxfId="8776" priority="717" operator="lessThan">
      <formula>0.5</formula>
    </cfRule>
    <cfRule type="cellIs" dxfId="8775" priority="716" operator="between">
      <formula>0</formula>
      <formula>0.49</formula>
    </cfRule>
  </conditionalFormatting>
  <conditionalFormatting sqref="ADL22">
    <cfRule type="cellIs" dxfId="8774" priority="722" operator="between">
      <formula>0.5</formula>
      <formula>0.59</formula>
    </cfRule>
    <cfRule type="cellIs" dxfId="8773" priority="721" operator="between">
      <formula>0.6</formula>
      <formula>0.69</formula>
    </cfRule>
    <cfRule type="cellIs" dxfId="8772" priority="727" operator="lessThan">
      <formula>"&lt;50%"</formula>
    </cfRule>
    <cfRule type="cellIs" dxfId="8771" priority="725" operator="between">
      <formula>0</formula>
      <formula>0.5</formula>
    </cfRule>
    <cfRule type="cellIs" dxfId="8770" priority="724" operator="lessThan">
      <formula>0.5</formula>
    </cfRule>
    <cfRule type="cellIs" dxfId="8769" priority="723" operator="between">
      <formula>0</formula>
      <formula>0.49</formula>
    </cfRule>
  </conditionalFormatting>
  <conditionalFormatting sqref="ADU9:ADU19">
    <cfRule type="cellIs" dxfId="8768" priority="700" operator="lessThan">
      <formula>0.5</formula>
    </cfRule>
    <cfRule type="cellIs" dxfId="8767" priority="699" operator="between">
      <formula>0</formula>
      <formula>0.49</formula>
    </cfRule>
    <cfRule type="cellIs" dxfId="8766" priority="698" operator="between">
      <formula>0.5</formula>
      <formula>0.59</formula>
    </cfRule>
    <cfRule type="cellIs" dxfId="8765" priority="697" operator="between">
      <formula>0.6</formula>
      <formula>0.69</formula>
    </cfRule>
    <cfRule type="cellIs" dxfId="8764" priority="695" operator="lessThan">
      <formula>#REF!</formula>
    </cfRule>
    <cfRule type="cellIs" dxfId="8763" priority="703" operator="lessThan">
      <formula>"&lt;50%"</formula>
    </cfRule>
    <cfRule type="cellIs" dxfId="8762" priority="694" operator="between">
      <formula>0</formula>
      <formula>0.49</formula>
    </cfRule>
    <cfRule type="expression" dxfId="8761" priority="696">
      <formula>#REF!&lt;50%</formula>
    </cfRule>
    <cfRule type="cellIs" dxfId="8760" priority="701" operator="between">
      <formula>0</formula>
      <formula>0.5</formula>
    </cfRule>
  </conditionalFormatting>
  <conditionalFormatting sqref="ADU22">
    <cfRule type="cellIs" dxfId="8759" priority="710" operator="lessThan">
      <formula>"&lt;50%"</formula>
    </cfRule>
    <cfRule type="cellIs" dxfId="8758" priority="708" operator="between">
      <formula>0</formula>
      <formula>0.5</formula>
    </cfRule>
    <cfRule type="cellIs" dxfId="8757" priority="707" operator="lessThan">
      <formula>0.5</formula>
    </cfRule>
    <cfRule type="cellIs" dxfId="8756" priority="706" operator="between">
      <formula>0</formula>
      <formula>0.49</formula>
    </cfRule>
    <cfRule type="cellIs" dxfId="8755" priority="705" operator="between">
      <formula>0.5</formula>
      <formula>0.59</formula>
    </cfRule>
    <cfRule type="cellIs" dxfId="8754" priority="704" operator="between">
      <formula>0.6</formula>
      <formula>0.69</formula>
    </cfRule>
  </conditionalFormatting>
  <conditionalFormatting sqref="AED9:AED19">
    <cfRule type="cellIs" dxfId="8753" priority="682" operator="between">
      <formula>0</formula>
      <formula>0.49</formula>
    </cfRule>
    <cfRule type="cellIs" dxfId="8752" priority="681" operator="between">
      <formula>0.5</formula>
      <formula>0.59</formula>
    </cfRule>
    <cfRule type="cellIs" dxfId="8751" priority="680" operator="between">
      <formula>0.6</formula>
      <formula>0.69</formula>
    </cfRule>
    <cfRule type="expression" dxfId="8750" priority="679">
      <formula>#REF!&lt;50%</formula>
    </cfRule>
    <cfRule type="cellIs" dxfId="8749" priority="678" operator="lessThan">
      <formula>#REF!</formula>
    </cfRule>
    <cfRule type="cellIs" dxfId="8748" priority="677" operator="between">
      <formula>0</formula>
      <formula>0.49</formula>
    </cfRule>
    <cfRule type="cellIs" dxfId="8747" priority="686" operator="lessThan">
      <formula>"&lt;50%"</formula>
    </cfRule>
    <cfRule type="cellIs" dxfId="8746" priority="684" operator="between">
      <formula>0</formula>
      <formula>0.5</formula>
    </cfRule>
    <cfRule type="cellIs" dxfId="8745" priority="683" operator="lessThan">
      <formula>0.5</formula>
    </cfRule>
  </conditionalFormatting>
  <conditionalFormatting sqref="AED22">
    <cfRule type="cellIs" dxfId="8744" priority="689" operator="between">
      <formula>0</formula>
      <formula>0.49</formula>
    </cfRule>
    <cfRule type="cellIs" dxfId="8743" priority="688" operator="between">
      <formula>0.5</formula>
      <formula>0.59</formula>
    </cfRule>
    <cfRule type="cellIs" dxfId="8742" priority="690" operator="lessThan">
      <formula>0.5</formula>
    </cfRule>
    <cfRule type="cellIs" dxfId="8741" priority="687" operator="between">
      <formula>0.6</formula>
      <formula>0.69</formula>
    </cfRule>
    <cfRule type="cellIs" dxfId="8740" priority="693" operator="lessThan">
      <formula>"&lt;50%"</formula>
    </cfRule>
    <cfRule type="cellIs" dxfId="8739" priority="691" operator="between">
      <formula>0</formula>
      <formula>0.5</formula>
    </cfRule>
  </conditionalFormatting>
  <conditionalFormatting sqref="AEM9:AEM19">
    <cfRule type="cellIs" dxfId="8738" priority="666" operator="lessThan">
      <formula>0.5</formula>
    </cfRule>
    <cfRule type="cellIs" dxfId="8737" priority="665" operator="between">
      <formula>0</formula>
      <formula>0.49</formula>
    </cfRule>
    <cfRule type="cellIs" dxfId="8736" priority="667" operator="between">
      <formula>0</formula>
      <formula>0.5</formula>
    </cfRule>
    <cfRule type="cellIs" dxfId="8735" priority="663" operator="between">
      <formula>0.6</formula>
      <formula>0.69</formula>
    </cfRule>
    <cfRule type="cellIs" dxfId="8734" priority="661" operator="lessThan">
      <formula>#REF!</formula>
    </cfRule>
    <cfRule type="cellIs" dxfId="8733" priority="660" operator="between">
      <formula>0</formula>
      <formula>0.49</formula>
    </cfRule>
    <cfRule type="cellIs" dxfId="8732" priority="669" operator="lessThan">
      <formula>"&lt;50%"</formula>
    </cfRule>
    <cfRule type="expression" dxfId="8731" priority="662">
      <formula>#REF!&lt;50%</formula>
    </cfRule>
    <cfRule type="cellIs" dxfId="8730" priority="664" operator="between">
      <formula>0.5</formula>
      <formula>0.59</formula>
    </cfRule>
  </conditionalFormatting>
  <conditionalFormatting sqref="AEM22">
    <cfRule type="cellIs" dxfId="8729" priority="676" operator="lessThan">
      <formula>"&lt;50%"</formula>
    </cfRule>
    <cfRule type="cellIs" dxfId="8728" priority="674" operator="between">
      <formula>0</formula>
      <formula>0.5</formula>
    </cfRule>
    <cfRule type="cellIs" dxfId="8727" priority="672" operator="between">
      <formula>0</formula>
      <formula>0.49</formula>
    </cfRule>
    <cfRule type="cellIs" dxfId="8726" priority="671" operator="between">
      <formula>0.5</formula>
      <formula>0.59</formula>
    </cfRule>
    <cfRule type="cellIs" dxfId="8725" priority="670" operator="between">
      <formula>0.6</formula>
      <formula>0.69</formula>
    </cfRule>
    <cfRule type="cellIs" dxfId="8724" priority="673" operator="lessThan">
      <formula>0.5</formula>
    </cfRule>
  </conditionalFormatting>
  <conditionalFormatting sqref="AEV9:AEV19">
    <cfRule type="cellIs" dxfId="8723" priority="648" operator="between">
      <formula>0</formula>
      <formula>0.49</formula>
    </cfRule>
    <cfRule type="cellIs" dxfId="8722" priority="652" operator="lessThan">
      <formula>"&lt;50%"</formula>
    </cfRule>
    <cfRule type="cellIs" dxfId="8721" priority="650" operator="between">
      <formula>0</formula>
      <formula>0.5</formula>
    </cfRule>
    <cfRule type="cellIs" dxfId="8720" priority="649" operator="lessThan">
      <formula>0.5</formula>
    </cfRule>
    <cfRule type="cellIs" dxfId="8719" priority="643" operator="between">
      <formula>0</formula>
      <formula>0.49</formula>
    </cfRule>
    <cfRule type="cellIs" dxfId="8718" priority="647" operator="between">
      <formula>0.5</formula>
      <formula>0.59</formula>
    </cfRule>
    <cfRule type="cellIs" dxfId="8717" priority="646" operator="between">
      <formula>0.6</formula>
      <formula>0.69</formula>
    </cfRule>
    <cfRule type="expression" dxfId="8716" priority="645">
      <formula>#REF!&lt;50%</formula>
    </cfRule>
    <cfRule type="cellIs" dxfId="8715" priority="644" operator="lessThan">
      <formula>#REF!</formula>
    </cfRule>
  </conditionalFormatting>
  <conditionalFormatting sqref="AEV22">
    <cfRule type="cellIs" dxfId="8714" priority="659" operator="lessThan">
      <formula>"&lt;50%"</formula>
    </cfRule>
    <cfRule type="cellIs" dxfId="8713" priority="657" operator="between">
      <formula>0</formula>
      <formula>0.5</formula>
    </cfRule>
    <cfRule type="cellIs" dxfId="8712" priority="656" operator="lessThan">
      <formula>0.5</formula>
    </cfRule>
    <cfRule type="cellIs" dxfId="8711" priority="655" operator="between">
      <formula>0</formula>
      <formula>0.49</formula>
    </cfRule>
    <cfRule type="cellIs" dxfId="8710" priority="653" operator="between">
      <formula>0.6</formula>
      <formula>0.69</formula>
    </cfRule>
    <cfRule type="cellIs" dxfId="8709" priority="654" operator="between">
      <formula>0.5</formula>
      <formula>0.59</formula>
    </cfRule>
  </conditionalFormatting>
  <conditionalFormatting sqref="AEY9:AEY19">
    <cfRule type="cellIs" dxfId="8708" priority="621" operator="between">
      <formula>0</formula>
      <formula>0.49</formula>
    </cfRule>
    <cfRule type="cellIs" dxfId="8707" priority="622" operator="lessThan">
      <formula>0.5</formula>
    </cfRule>
    <cfRule type="cellIs" dxfId="8706" priority="623" operator="between">
      <formula>0</formula>
      <formula>0.5</formula>
    </cfRule>
    <cfRule type="cellIs" dxfId="8705" priority="625" operator="lessThan">
      <formula>"&lt;50%"</formula>
    </cfRule>
    <cfRule type="cellIs" dxfId="8704" priority="617" operator="lessThan">
      <formula>#REF!</formula>
    </cfRule>
    <cfRule type="expression" dxfId="8703" priority="618">
      <formula>#REF!&lt;50%</formula>
    </cfRule>
    <cfRule type="cellIs" dxfId="8702" priority="616" operator="between">
      <formula>0</formula>
      <formula>0.49</formula>
    </cfRule>
    <cfRule type="cellIs" dxfId="8701" priority="619" operator="between">
      <formula>0.6</formula>
      <formula>0.69</formula>
    </cfRule>
    <cfRule type="cellIs" dxfId="8700" priority="620" operator="between">
      <formula>0.5</formula>
      <formula>0.59</formula>
    </cfRule>
  </conditionalFormatting>
  <conditionalFormatting sqref="AFE9:AFE16 AFE18:AFE19">
    <cfRule type="cellIs" dxfId="8699" priority="609" operator="between">
      <formula>0.6</formula>
      <formula>0.69</formula>
    </cfRule>
    <cfRule type="expression" dxfId="8698" priority="608">
      <formula>#REF!&lt;50%</formula>
    </cfRule>
    <cfRule type="cellIs" dxfId="8697" priority="607" operator="lessThan">
      <formula>#REF!</formula>
    </cfRule>
    <cfRule type="cellIs" dxfId="8696" priority="606" operator="between">
      <formula>0</formula>
      <formula>0.49</formula>
    </cfRule>
    <cfRule type="cellIs" dxfId="8695" priority="613" operator="between">
      <formula>0</formula>
      <formula>0.5</formula>
    </cfRule>
    <cfRule type="cellIs" dxfId="8694" priority="615" operator="lessThan">
      <formula>"&lt;50%"</formula>
    </cfRule>
    <cfRule type="cellIs" dxfId="8693" priority="612" operator="lessThan">
      <formula>0.5</formula>
    </cfRule>
    <cfRule type="cellIs" dxfId="8692" priority="611" operator="between">
      <formula>0</formula>
      <formula>0.49</formula>
    </cfRule>
    <cfRule type="cellIs" dxfId="8691" priority="610" operator="between">
      <formula>0.5</formula>
      <formula>0.59</formula>
    </cfRule>
  </conditionalFormatting>
  <conditionalFormatting sqref="AFE22">
    <cfRule type="cellIs" dxfId="8690" priority="640" operator="between">
      <formula>0</formula>
      <formula>0.5</formula>
    </cfRule>
    <cfRule type="cellIs" dxfId="8689" priority="637" operator="between">
      <formula>0.5</formula>
      <formula>0.59</formula>
    </cfRule>
    <cfRule type="cellIs" dxfId="8688" priority="638" operator="between">
      <formula>0</formula>
      <formula>0.49</formula>
    </cfRule>
    <cfRule type="cellIs" dxfId="8687" priority="639" operator="lessThan">
      <formula>0.5</formula>
    </cfRule>
    <cfRule type="cellIs" dxfId="8686" priority="642" operator="lessThan">
      <formula>"&lt;50%"</formula>
    </cfRule>
    <cfRule type="cellIs" dxfId="8685" priority="636" operator="between">
      <formula>0.6</formula>
      <formula>0.69</formula>
    </cfRule>
  </conditionalFormatting>
  <conditionalFormatting sqref="AFN9:AFN16 AFN18:AFN19">
    <cfRule type="cellIs" dxfId="8684" priority="589" operator="between">
      <formula>0</formula>
      <formula>0.49</formula>
    </cfRule>
    <cfRule type="cellIs" dxfId="8683" priority="590" operator="lessThan">
      <formula>#REF!</formula>
    </cfRule>
    <cfRule type="expression" dxfId="8682" priority="591">
      <formula>#REF!&lt;50%</formula>
    </cfRule>
    <cfRule type="cellIs" dxfId="8681" priority="592" operator="between">
      <formula>0.6</formula>
      <formula>0.69</formula>
    </cfRule>
    <cfRule type="cellIs" dxfId="8680" priority="593" operator="between">
      <formula>0.5</formula>
      <formula>0.59</formula>
    </cfRule>
    <cfRule type="cellIs" dxfId="8679" priority="594" operator="between">
      <formula>0</formula>
      <formula>0.49</formula>
    </cfRule>
    <cfRule type="cellIs" dxfId="8678" priority="595" operator="lessThan">
      <formula>0.5</formula>
    </cfRule>
    <cfRule type="cellIs" dxfId="8677" priority="596" operator="between">
      <formula>0</formula>
      <formula>0.5</formula>
    </cfRule>
    <cfRule type="cellIs" dxfId="8676" priority="598" operator="lessThan">
      <formula>"&lt;50%"</formula>
    </cfRule>
  </conditionalFormatting>
  <conditionalFormatting sqref="AFN22">
    <cfRule type="cellIs" dxfId="8675" priority="602" operator="lessThan">
      <formula>0.5</formula>
    </cfRule>
    <cfRule type="cellIs" dxfId="8674" priority="605" operator="lessThan">
      <formula>"&lt;50%"</formula>
    </cfRule>
    <cfRule type="cellIs" dxfId="8673" priority="603" operator="between">
      <formula>0</formula>
      <formula>0.5</formula>
    </cfRule>
    <cfRule type="cellIs" dxfId="8672" priority="601" operator="between">
      <formula>0</formula>
      <formula>0.49</formula>
    </cfRule>
    <cfRule type="cellIs" dxfId="8671" priority="600" operator="between">
      <formula>0.5</formula>
      <formula>0.59</formula>
    </cfRule>
    <cfRule type="cellIs" dxfId="8670" priority="599" operator="between">
      <formula>0.6</formula>
      <formula>0.69</formula>
    </cfRule>
  </conditionalFormatting>
  <conditionalFormatting sqref="AFW9:AFW16 AFW18:AFW19">
    <cfRule type="cellIs" dxfId="8669" priority="572" operator="between">
      <formula>0</formula>
      <formula>0.49</formula>
    </cfRule>
    <cfRule type="cellIs" dxfId="8668" priority="577" operator="between">
      <formula>0</formula>
      <formula>0.49</formula>
    </cfRule>
    <cfRule type="cellIs" dxfId="8667" priority="581" operator="lessThan">
      <formula>"&lt;50%"</formula>
    </cfRule>
    <cfRule type="cellIs" dxfId="8666" priority="579" operator="between">
      <formula>0</formula>
      <formula>0.5</formula>
    </cfRule>
    <cfRule type="cellIs" dxfId="8665" priority="578" operator="lessThan">
      <formula>0.5</formula>
    </cfRule>
    <cfRule type="cellIs" dxfId="8664" priority="576" operator="between">
      <formula>0.5</formula>
      <formula>0.59</formula>
    </cfRule>
    <cfRule type="cellIs" dxfId="8663" priority="575" operator="between">
      <formula>0.6</formula>
      <formula>0.69</formula>
    </cfRule>
    <cfRule type="expression" dxfId="8662" priority="574">
      <formula>#REF!&lt;50%</formula>
    </cfRule>
    <cfRule type="cellIs" dxfId="8661" priority="573" operator="lessThan">
      <formula>#REF!</formula>
    </cfRule>
  </conditionalFormatting>
  <conditionalFormatting sqref="AFW22">
    <cfRule type="cellIs" dxfId="8660" priority="584" operator="between">
      <formula>0</formula>
      <formula>0.49</formula>
    </cfRule>
    <cfRule type="cellIs" dxfId="8659" priority="583" operator="between">
      <formula>0.5</formula>
      <formula>0.59</formula>
    </cfRule>
    <cfRule type="cellIs" dxfId="8658" priority="582" operator="between">
      <formula>0.6</formula>
      <formula>0.69</formula>
    </cfRule>
    <cfRule type="cellIs" dxfId="8657" priority="588" operator="lessThan">
      <formula>"&lt;50%"</formula>
    </cfRule>
    <cfRule type="cellIs" dxfId="8656" priority="586" operator="between">
      <formula>0</formula>
      <formula>0.5</formula>
    </cfRule>
    <cfRule type="cellIs" dxfId="8655" priority="585" operator="lessThan">
      <formula>0.5</formula>
    </cfRule>
  </conditionalFormatting>
  <conditionalFormatting sqref="AGF9:AGF16 AGF18:AGF19">
    <cfRule type="cellIs" dxfId="8654" priority="558" operator="between">
      <formula>0.6</formula>
      <formula>0.69</formula>
    </cfRule>
    <cfRule type="expression" dxfId="8653" priority="557">
      <formula>#REF!&lt;50%</formula>
    </cfRule>
    <cfRule type="cellIs" dxfId="8652" priority="561" operator="lessThan">
      <formula>0.5</formula>
    </cfRule>
    <cfRule type="cellIs" dxfId="8651" priority="555" operator="between">
      <formula>0</formula>
      <formula>0.49</formula>
    </cfRule>
    <cfRule type="cellIs" dxfId="8650" priority="562" operator="between">
      <formula>0</formula>
      <formula>0.5</formula>
    </cfRule>
    <cfRule type="cellIs" dxfId="8649" priority="556" operator="lessThan">
      <formula>#REF!</formula>
    </cfRule>
    <cfRule type="cellIs" dxfId="8648" priority="559" operator="between">
      <formula>0.5</formula>
      <formula>0.59</formula>
    </cfRule>
    <cfRule type="cellIs" dxfId="8647" priority="564" operator="lessThan">
      <formula>"&lt;50%"</formula>
    </cfRule>
    <cfRule type="cellIs" dxfId="8646" priority="560" operator="between">
      <formula>0</formula>
      <formula>0.49</formula>
    </cfRule>
  </conditionalFormatting>
  <conditionalFormatting sqref="AGF22">
    <cfRule type="cellIs" dxfId="8645" priority="571" operator="lessThan">
      <formula>"&lt;50%"</formula>
    </cfRule>
    <cfRule type="cellIs" dxfId="8644" priority="569" operator="between">
      <formula>0</formula>
      <formula>0.5</formula>
    </cfRule>
    <cfRule type="cellIs" dxfId="8643" priority="568" operator="lessThan">
      <formula>0.5</formula>
    </cfRule>
    <cfRule type="cellIs" dxfId="8642" priority="567" operator="between">
      <formula>0</formula>
      <formula>0.49</formula>
    </cfRule>
    <cfRule type="cellIs" dxfId="8641" priority="566" operator="between">
      <formula>0.5</formula>
      <formula>0.59</formula>
    </cfRule>
    <cfRule type="cellIs" dxfId="8640" priority="565" operator="between">
      <formula>0.6</formula>
      <formula>0.69</formula>
    </cfRule>
  </conditionalFormatting>
  <conditionalFormatting sqref="AGO9:AGO16 AGO18:AGO19">
    <cfRule type="cellIs" dxfId="8639" priority="547" operator="lessThan">
      <formula>"&lt;50%"</formula>
    </cfRule>
    <cfRule type="cellIs" dxfId="8638" priority="545" operator="between">
      <formula>0</formula>
      <formula>0.5</formula>
    </cfRule>
    <cfRule type="cellIs" dxfId="8637" priority="544" operator="lessThan">
      <formula>0.5</formula>
    </cfRule>
    <cfRule type="cellIs" dxfId="8636" priority="543" operator="between">
      <formula>0</formula>
      <formula>0.49</formula>
    </cfRule>
    <cfRule type="cellIs" dxfId="8635" priority="542" operator="between">
      <formula>0.5</formula>
      <formula>0.59</formula>
    </cfRule>
    <cfRule type="cellIs" dxfId="8634" priority="541" operator="between">
      <formula>0.6</formula>
      <formula>0.69</formula>
    </cfRule>
    <cfRule type="expression" dxfId="8633" priority="540">
      <formula>#REF!&lt;50%</formula>
    </cfRule>
    <cfRule type="cellIs" dxfId="8632" priority="539" operator="lessThan">
      <formula>#REF!</formula>
    </cfRule>
    <cfRule type="cellIs" dxfId="8631" priority="538" operator="between">
      <formula>0</formula>
      <formula>0.49</formula>
    </cfRule>
  </conditionalFormatting>
  <conditionalFormatting sqref="AGO22">
    <cfRule type="cellIs" dxfId="8630" priority="550" operator="between">
      <formula>0</formula>
      <formula>0.49</formula>
    </cfRule>
    <cfRule type="cellIs" dxfId="8629" priority="554" operator="lessThan">
      <formula>"&lt;50%"</formula>
    </cfRule>
    <cfRule type="cellIs" dxfId="8628" priority="552" operator="between">
      <formula>0</formula>
      <formula>0.5</formula>
    </cfRule>
    <cfRule type="cellIs" dxfId="8627" priority="551" operator="lessThan">
      <formula>0.5</formula>
    </cfRule>
    <cfRule type="cellIs" dxfId="8626" priority="549" operator="between">
      <formula>0.5</formula>
      <formula>0.59</formula>
    </cfRule>
    <cfRule type="cellIs" dxfId="8625" priority="548" operator="between">
      <formula>0.6</formula>
      <formula>0.69</formula>
    </cfRule>
  </conditionalFormatting>
  <conditionalFormatting sqref="AGX9:AGX16 AGX18:AGX19">
    <cfRule type="cellIs" dxfId="8624" priority="530" operator="lessThan">
      <formula>"&lt;50%"</formula>
    </cfRule>
    <cfRule type="cellIs" dxfId="8623" priority="528" operator="between">
      <formula>0</formula>
      <formula>0.5</formula>
    </cfRule>
    <cfRule type="cellIs" dxfId="8622" priority="527" operator="lessThan">
      <formula>0.5</formula>
    </cfRule>
    <cfRule type="cellIs" dxfId="8621" priority="526" operator="between">
      <formula>0</formula>
      <formula>0.49</formula>
    </cfRule>
    <cfRule type="cellIs" dxfId="8620" priority="525" operator="between">
      <formula>0.5</formula>
      <formula>0.59</formula>
    </cfRule>
    <cfRule type="cellIs" dxfId="8619" priority="524" operator="between">
      <formula>0.6</formula>
      <formula>0.69</formula>
    </cfRule>
    <cfRule type="expression" dxfId="8618" priority="523">
      <formula>#REF!&lt;50%</formula>
    </cfRule>
    <cfRule type="cellIs" dxfId="8617" priority="522" operator="lessThan">
      <formula>#REF!</formula>
    </cfRule>
    <cfRule type="cellIs" dxfId="8616" priority="521" operator="between">
      <formula>0</formula>
      <formula>0.49</formula>
    </cfRule>
  </conditionalFormatting>
  <conditionalFormatting sqref="AGX22">
    <cfRule type="cellIs" dxfId="8615" priority="537" operator="lessThan">
      <formula>"&lt;50%"</formula>
    </cfRule>
    <cfRule type="cellIs" dxfId="8614" priority="535" operator="between">
      <formula>0</formula>
      <formula>0.5</formula>
    </cfRule>
    <cfRule type="cellIs" dxfId="8613" priority="534" operator="lessThan">
      <formula>0.5</formula>
    </cfRule>
    <cfRule type="cellIs" dxfId="8612" priority="533" operator="between">
      <formula>0</formula>
      <formula>0.49</formula>
    </cfRule>
    <cfRule type="cellIs" dxfId="8611" priority="532" operator="between">
      <formula>0.5</formula>
      <formula>0.59</formula>
    </cfRule>
    <cfRule type="cellIs" dxfId="8610" priority="531" operator="between">
      <formula>0.6</formula>
      <formula>0.69</formula>
    </cfRule>
  </conditionalFormatting>
  <conditionalFormatting sqref="AHG9:AHG16 AHG18:AHG19">
    <cfRule type="cellIs" dxfId="8609" priority="509" operator="between">
      <formula>0</formula>
      <formula>0.49</formula>
    </cfRule>
    <cfRule type="cellIs" dxfId="8608" priority="508" operator="between">
      <formula>0.5</formula>
      <formula>0.59</formula>
    </cfRule>
    <cfRule type="cellIs" dxfId="8607" priority="507" operator="between">
      <formula>0.6</formula>
      <formula>0.69</formula>
    </cfRule>
    <cfRule type="expression" dxfId="8606" priority="506">
      <formula>#REF!&lt;50%</formula>
    </cfRule>
    <cfRule type="cellIs" dxfId="8605" priority="505" operator="lessThan">
      <formula>#REF!</formula>
    </cfRule>
    <cfRule type="cellIs" dxfId="8604" priority="504" operator="between">
      <formula>0</formula>
      <formula>0.49</formula>
    </cfRule>
    <cfRule type="cellIs" dxfId="8603" priority="513" operator="lessThan">
      <formula>"&lt;50%"</formula>
    </cfRule>
    <cfRule type="cellIs" dxfId="8602" priority="511" operator="between">
      <formula>0</formula>
      <formula>0.5</formula>
    </cfRule>
    <cfRule type="cellIs" dxfId="8601" priority="510" operator="lessThan">
      <formula>0.5</formula>
    </cfRule>
  </conditionalFormatting>
  <conditionalFormatting sqref="AHG22">
    <cfRule type="cellIs" dxfId="8600" priority="514" operator="between">
      <formula>0.6</formula>
      <formula>0.69</formula>
    </cfRule>
    <cfRule type="cellIs" dxfId="8599" priority="515" operator="between">
      <formula>0.5</formula>
      <formula>0.59</formula>
    </cfRule>
    <cfRule type="cellIs" dxfId="8598" priority="517" operator="lessThan">
      <formula>0.5</formula>
    </cfRule>
    <cfRule type="cellIs" dxfId="8597" priority="516" operator="between">
      <formula>0</formula>
      <formula>0.49</formula>
    </cfRule>
    <cfRule type="cellIs" dxfId="8596" priority="520" operator="lessThan">
      <formula>"&lt;50%"</formula>
    </cfRule>
    <cfRule type="cellIs" dxfId="8595" priority="518" operator="between">
      <formula>0</formula>
      <formula>0.5</formula>
    </cfRule>
  </conditionalFormatting>
  <conditionalFormatting sqref="AHP9:AHP16 AHP18:AHP19">
    <cfRule type="cellIs" dxfId="8594" priority="492" operator="between">
      <formula>0</formula>
      <formula>0.49</formula>
    </cfRule>
    <cfRule type="cellIs" dxfId="8593" priority="491" operator="between">
      <formula>0.5</formula>
      <formula>0.59</formula>
    </cfRule>
    <cfRule type="cellIs" dxfId="8592" priority="494" operator="between">
      <formula>0</formula>
      <formula>0.5</formula>
    </cfRule>
    <cfRule type="cellIs" dxfId="8591" priority="490" operator="between">
      <formula>0.6</formula>
      <formula>0.69</formula>
    </cfRule>
    <cfRule type="cellIs" dxfId="8590" priority="488" operator="lessThan">
      <formula>#REF!</formula>
    </cfRule>
    <cfRule type="cellIs" dxfId="8589" priority="487" operator="between">
      <formula>0</formula>
      <formula>0.49</formula>
    </cfRule>
    <cfRule type="cellIs" dxfId="8588" priority="496" operator="lessThan">
      <formula>"&lt;50%"</formula>
    </cfRule>
    <cfRule type="expression" dxfId="8587" priority="489">
      <formula>#REF!&lt;50%</formula>
    </cfRule>
    <cfRule type="cellIs" dxfId="8586" priority="493" operator="lessThan">
      <formula>0.5</formula>
    </cfRule>
  </conditionalFormatting>
  <conditionalFormatting sqref="AHP22">
    <cfRule type="cellIs" dxfId="8585" priority="503" operator="lessThan">
      <formula>"&lt;50%"</formula>
    </cfRule>
    <cfRule type="cellIs" dxfId="8584" priority="501" operator="between">
      <formula>0</formula>
      <formula>0.5</formula>
    </cfRule>
    <cfRule type="cellIs" dxfId="8583" priority="499" operator="between">
      <formula>0</formula>
      <formula>0.49</formula>
    </cfRule>
    <cfRule type="cellIs" dxfId="8582" priority="498" operator="between">
      <formula>0.5</formula>
      <formula>0.59</formula>
    </cfRule>
    <cfRule type="cellIs" dxfId="8581" priority="497" operator="between">
      <formula>0.6</formula>
      <formula>0.69</formula>
    </cfRule>
    <cfRule type="cellIs" dxfId="8580" priority="500" operator="lessThan">
      <formula>0.5</formula>
    </cfRule>
  </conditionalFormatting>
  <conditionalFormatting sqref="AHY9:AHY16 AHY18:AHY19">
    <cfRule type="cellIs" dxfId="8579" priority="476" operator="lessThan">
      <formula>0.5</formula>
    </cfRule>
    <cfRule type="cellIs" dxfId="8578" priority="479" operator="lessThan">
      <formula>"&lt;50%"</formula>
    </cfRule>
    <cfRule type="cellIs" dxfId="8577" priority="477" operator="between">
      <formula>0</formula>
      <formula>0.5</formula>
    </cfRule>
    <cfRule type="cellIs" dxfId="8576" priority="475" operator="between">
      <formula>0</formula>
      <formula>0.49</formula>
    </cfRule>
    <cfRule type="cellIs" dxfId="8575" priority="474" operator="between">
      <formula>0.5</formula>
      <formula>0.59</formula>
    </cfRule>
    <cfRule type="cellIs" dxfId="8574" priority="473" operator="between">
      <formula>0.6</formula>
      <formula>0.69</formula>
    </cfRule>
    <cfRule type="expression" dxfId="8573" priority="472">
      <formula>#REF!&lt;50%</formula>
    </cfRule>
    <cfRule type="cellIs" dxfId="8572" priority="471" operator="lessThan">
      <formula>#REF!</formula>
    </cfRule>
    <cfRule type="cellIs" dxfId="8571" priority="470" operator="between">
      <formula>0</formula>
      <formula>0.49</formula>
    </cfRule>
  </conditionalFormatting>
  <conditionalFormatting sqref="AHY22">
    <cfRule type="cellIs" dxfId="8570" priority="486" operator="lessThan">
      <formula>"&lt;50%"</formula>
    </cfRule>
    <cfRule type="cellIs" dxfId="8569" priority="480" operator="between">
      <formula>0.6</formula>
      <formula>0.69</formula>
    </cfRule>
    <cfRule type="cellIs" dxfId="8568" priority="482" operator="between">
      <formula>0</formula>
      <formula>0.49</formula>
    </cfRule>
    <cfRule type="cellIs" dxfId="8567" priority="483" operator="lessThan">
      <formula>0.5</formula>
    </cfRule>
    <cfRule type="cellIs" dxfId="8566" priority="481" operator="between">
      <formula>0.5</formula>
      <formula>0.59</formula>
    </cfRule>
    <cfRule type="cellIs" dxfId="8565" priority="484" operator="between">
      <formula>0</formula>
      <formula>0.5</formula>
    </cfRule>
  </conditionalFormatting>
  <conditionalFormatting sqref="AIH9:AIH16 AIH18:AIH19">
    <cfRule type="cellIs" dxfId="8564" priority="460" operator="between">
      <formula>0</formula>
      <formula>0.5</formula>
    </cfRule>
    <cfRule type="cellIs" dxfId="8563" priority="453" operator="between">
      <formula>0</formula>
      <formula>0.49</formula>
    </cfRule>
    <cfRule type="cellIs" dxfId="8562" priority="462" operator="lessThan">
      <formula>"&lt;50%"</formula>
    </cfRule>
    <cfRule type="cellIs" dxfId="8561" priority="459" operator="lessThan">
      <formula>0.5</formula>
    </cfRule>
    <cfRule type="cellIs" dxfId="8560" priority="458" operator="between">
      <formula>0</formula>
      <formula>0.49</formula>
    </cfRule>
    <cfRule type="cellIs" dxfId="8559" priority="457" operator="between">
      <formula>0.5</formula>
      <formula>0.59</formula>
    </cfRule>
    <cfRule type="cellIs" dxfId="8558" priority="456" operator="between">
      <formula>0.6</formula>
      <formula>0.69</formula>
    </cfRule>
    <cfRule type="expression" dxfId="8557" priority="455">
      <formula>#REF!&lt;50%</formula>
    </cfRule>
    <cfRule type="cellIs" dxfId="8556" priority="454" operator="lessThan">
      <formula>#REF!</formula>
    </cfRule>
  </conditionalFormatting>
  <conditionalFormatting sqref="AIH22">
    <cfRule type="cellIs" dxfId="8555" priority="465" operator="between">
      <formula>0</formula>
      <formula>0.49</formula>
    </cfRule>
    <cfRule type="cellIs" dxfId="8554" priority="464" operator="between">
      <formula>0.5</formula>
      <formula>0.59</formula>
    </cfRule>
    <cfRule type="cellIs" dxfId="8553" priority="463" operator="between">
      <formula>0.6</formula>
      <formula>0.69</formula>
    </cfRule>
    <cfRule type="cellIs" dxfId="8552" priority="467" operator="between">
      <formula>0</formula>
      <formula>0.5</formula>
    </cfRule>
    <cfRule type="cellIs" dxfId="8551" priority="469" operator="lessThan">
      <formula>"&lt;50%"</formula>
    </cfRule>
    <cfRule type="cellIs" dxfId="8550" priority="466" operator="lessThan">
      <formula>0.5</formula>
    </cfRule>
  </conditionalFormatting>
  <conditionalFormatting sqref="AIQ9:AIQ16 AIQ18:AIQ19">
    <cfRule type="cellIs" dxfId="8549" priority="440" operator="between">
      <formula>0.5</formula>
      <formula>0.59</formula>
    </cfRule>
    <cfRule type="cellIs" dxfId="8548" priority="445" operator="lessThan">
      <formula>"&lt;50%"</formula>
    </cfRule>
    <cfRule type="cellIs" dxfId="8547" priority="441" operator="between">
      <formula>0</formula>
      <formula>0.49</formula>
    </cfRule>
    <cfRule type="cellIs" dxfId="8546" priority="442" operator="lessThan">
      <formula>0.5</formula>
    </cfRule>
    <cfRule type="cellIs" dxfId="8545" priority="443" operator="between">
      <formula>0</formula>
      <formula>0.5</formula>
    </cfRule>
    <cfRule type="cellIs" dxfId="8544" priority="436" operator="between">
      <formula>0</formula>
      <formula>0.49</formula>
    </cfRule>
    <cfRule type="cellIs" dxfId="8543" priority="439" operator="between">
      <formula>0.6</formula>
      <formula>0.69</formula>
    </cfRule>
    <cfRule type="cellIs" dxfId="8542" priority="437" operator="lessThan">
      <formula>#REF!</formula>
    </cfRule>
    <cfRule type="expression" dxfId="8541" priority="438">
      <formula>#REF!&lt;50%</formula>
    </cfRule>
  </conditionalFormatting>
  <conditionalFormatting sqref="AIQ22">
    <cfRule type="cellIs" dxfId="8540" priority="446" operator="between">
      <formula>0.6</formula>
      <formula>0.69</formula>
    </cfRule>
    <cfRule type="cellIs" dxfId="8539" priority="452" operator="lessThan">
      <formula>"&lt;50%"</formula>
    </cfRule>
    <cfRule type="cellIs" dxfId="8538" priority="450" operator="between">
      <formula>0</formula>
      <formula>0.5</formula>
    </cfRule>
    <cfRule type="cellIs" dxfId="8537" priority="449" operator="lessThan">
      <formula>0.5</formula>
    </cfRule>
    <cfRule type="cellIs" dxfId="8536" priority="448" operator="between">
      <formula>0</formula>
      <formula>0.49</formula>
    </cfRule>
    <cfRule type="cellIs" dxfId="8535" priority="447" operator="between">
      <formula>0.5</formula>
      <formula>0.59</formula>
    </cfRule>
  </conditionalFormatting>
  <conditionalFormatting sqref="AIZ9:AIZ16 AIZ18:AIZ19">
    <cfRule type="expression" dxfId="8534" priority="421">
      <formula>#REF!&lt;50%</formula>
    </cfRule>
    <cfRule type="cellIs" dxfId="8533" priority="428" operator="lessThan">
      <formula>"&lt;50%"</formula>
    </cfRule>
    <cfRule type="cellIs" dxfId="8532" priority="423" operator="between">
      <formula>0.5</formula>
      <formula>0.59</formula>
    </cfRule>
    <cfRule type="cellIs" dxfId="8531" priority="424" operator="between">
      <formula>0</formula>
      <formula>0.49</formula>
    </cfRule>
    <cfRule type="cellIs" dxfId="8530" priority="425" operator="lessThan">
      <formula>0.5</formula>
    </cfRule>
    <cfRule type="cellIs" dxfId="8529" priority="426" operator="between">
      <formula>0</formula>
      <formula>0.5</formula>
    </cfRule>
    <cfRule type="cellIs" dxfId="8528" priority="422" operator="between">
      <formula>0.6</formula>
      <formula>0.69</formula>
    </cfRule>
    <cfRule type="cellIs" dxfId="8527" priority="420" operator="lessThan">
      <formula>#REF!</formula>
    </cfRule>
    <cfRule type="cellIs" dxfId="8526" priority="419" operator="between">
      <formula>0</formula>
      <formula>0.49</formula>
    </cfRule>
  </conditionalFormatting>
  <conditionalFormatting sqref="AIZ22">
    <cfRule type="cellIs" dxfId="8525" priority="431" operator="between">
      <formula>0</formula>
      <formula>0.49</formula>
    </cfRule>
    <cfRule type="cellIs" dxfId="8524" priority="430" operator="between">
      <formula>0.5</formula>
      <formula>0.59</formula>
    </cfRule>
    <cfRule type="cellIs" dxfId="8523" priority="429" operator="between">
      <formula>0.6</formula>
      <formula>0.69</formula>
    </cfRule>
    <cfRule type="cellIs" dxfId="8522" priority="435" operator="lessThan">
      <formula>"&lt;50%"</formula>
    </cfRule>
    <cfRule type="cellIs" dxfId="8521" priority="433" operator="between">
      <formula>0</formula>
      <formula>0.5</formula>
    </cfRule>
    <cfRule type="cellIs" dxfId="8520" priority="432" operator="lessThan">
      <formula>0.5</formula>
    </cfRule>
  </conditionalFormatting>
  <conditionalFormatting sqref="AJC9:AJC19">
    <cfRule type="cellIs" dxfId="8519" priority="401" operator="lessThan">
      <formula>"&lt;50%"</formula>
    </cfRule>
    <cfRule type="cellIs" dxfId="8518" priority="392" operator="between">
      <formula>0</formula>
      <formula>0.49</formula>
    </cfRule>
    <cfRule type="cellIs" dxfId="8517" priority="396" operator="between">
      <formula>0.5</formula>
      <formula>0.59</formula>
    </cfRule>
    <cfRule type="cellIs" dxfId="8516" priority="397" operator="between">
      <formula>0</formula>
      <formula>0.49</formula>
    </cfRule>
    <cfRule type="cellIs" dxfId="8515" priority="398" operator="lessThan">
      <formula>0.5</formula>
    </cfRule>
    <cfRule type="cellIs" dxfId="8514" priority="399" operator="between">
      <formula>0</formula>
      <formula>0.5</formula>
    </cfRule>
    <cfRule type="cellIs" dxfId="8513" priority="395" operator="between">
      <formula>0.6</formula>
      <formula>0.69</formula>
    </cfRule>
    <cfRule type="expression" dxfId="8512" priority="394">
      <formula>#REF!&lt;50%</formula>
    </cfRule>
    <cfRule type="cellIs" dxfId="8511" priority="393" operator="lessThan">
      <formula>#REF!</formula>
    </cfRule>
  </conditionalFormatting>
  <conditionalFormatting sqref="AJI9:AJI16 AJI18:AJI19">
    <cfRule type="cellIs" dxfId="8510" priority="407" operator="between">
      <formula>0</formula>
      <formula>0.49</formula>
    </cfRule>
    <cfRule type="cellIs" dxfId="8509" priority="411" operator="lessThan">
      <formula>"&lt;50%"</formula>
    </cfRule>
    <cfRule type="cellIs" dxfId="8508" priority="406" operator="between">
      <formula>0.5</formula>
      <formula>0.59</formula>
    </cfRule>
    <cfRule type="cellIs" dxfId="8507" priority="409" operator="between">
      <formula>0</formula>
      <formula>0.5</formula>
    </cfRule>
    <cfRule type="cellIs" dxfId="8506" priority="408" operator="lessThan">
      <formula>0.5</formula>
    </cfRule>
    <cfRule type="cellIs" dxfId="8505" priority="403" operator="lessThan">
      <formula>#REF!</formula>
    </cfRule>
    <cfRule type="cellIs" dxfId="8504" priority="402" operator="between">
      <formula>0</formula>
      <formula>0.49</formula>
    </cfRule>
    <cfRule type="expression" dxfId="8503" priority="404">
      <formula>#REF!&lt;50%</formula>
    </cfRule>
    <cfRule type="cellIs" dxfId="8502" priority="405" operator="between">
      <formula>0.6</formula>
      <formula>0.69</formula>
    </cfRule>
  </conditionalFormatting>
  <conditionalFormatting sqref="AJI22">
    <cfRule type="cellIs" dxfId="8501" priority="412" operator="between">
      <formula>0.6</formula>
      <formula>0.69</formula>
    </cfRule>
    <cfRule type="cellIs" dxfId="8500" priority="415" operator="lessThan">
      <formula>0.5</formula>
    </cfRule>
    <cfRule type="cellIs" dxfId="8499" priority="418" operator="lessThan">
      <formula>"&lt;50%"</formula>
    </cfRule>
    <cfRule type="cellIs" dxfId="8498" priority="416" operator="between">
      <formula>0</formula>
      <formula>0.5</formula>
    </cfRule>
    <cfRule type="cellIs" dxfId="8497" priority="414" operator="between">
      <formula>0</formula>
      <formula>0.49</formula>
    </cfRule>
    <cfRule type="cellIs" dxfId="8496" priority="413" operator="between">
      <formula>0.5</formula>
      <formula>0.59</formula>
    </cfRule>
  </conditionalFormatting>
  <conditionalFormatting sqref="AJR9:AJR16 AJR18:AJR19">
    <cfRule type="expression" dxfId="8495" priority="377">
      <formula>#REF!&lt;50%</formula>
    </cfRule>
    <cfRule type="cellIs" dxfId="8494" priority="384" operator="lessThan">
      <formula>"&lt;50%"</formula>
    </cfRule>
    <cfRule type="cellIs" dxfId="8493" priority="382" operator="between">
      <formula>0</formula>
      <formula>0.5</formula>
    </cfRule>
    <cfRule type="cellIs" dxfId="8492" priority="381" operator="lessThan">
      <formula>0.5</formula>
    </cfRule>
    <cfRule type="cellIs" dxfId="8491" priority="380" operator="between">
      <formula>0</formula>
      <formula>0.49</formula>
    </cfRule>
    <cfRule type="cellIs" dxfId="8490" priority="379" operator="between">
      <formula>0.5</formula>
      <formula>0.59</formula>
    </cfRule>
    <cfRule type="cellIs" dxfId="8489" priority="378" operator="between">
      <formula>0.6</formula>
      <formula>0.69</formula>
    </cfRule>
    <cfRule type="cellIs" dxfId="8488" priority="376" operator="lessThan">
      <formula>#REF!</formula>
    </cfRule>
    <cfRule type="cellIs" dxfId="8487" priority="375" operator="between">
      <formula>0</formula>
      <formula>0.49</formula>
    </cfRule>
  </conditionalFormatting>
  <conditionalFormatting sqref="AJR22">
    <cfRule type="cellIs" dxfId="8486" priority="391" operator="lessThan">
      <formula>"&lt;50%"</formula>
    </cfRule>
    <cfRule type="cellIs" dxfId="8485" priority="389" operator="between">
      <formula>0</formula>
      <formula>0.5</formula>
    </cfRule>
    <cfRule type="cellIs" dxfId="8484" priority="388" operator="lessThan">
      <formula>0.5</formula>
    </cfRule>
    <cfRule type="cellIs" dxfId="8483" priority="387" operator="between">
      <formula>0</formula>
      <formula>0.49</formula>
    </cfRule>
    <cfRule type="cellIs" dxfId="8482" priority="385" operator="between">
      <formula>0.6</formula>
      <formula>0.69</formula>
    </cfRule>
    <cfRule type="cellIs" dxfId="8481" priority="386" operator="between">
      <formula>0.5</formula>
      <formula>0.59</formula>
    </cfRule>
  </conditionalFormatting>
  <conditionalFormatting sqref="AKA9:AKA16 AKA18:AKA19">
    <cfRule type="cellIs" dxfId="8480" priority="363" operator="between">
      <formula>0</formula>
      <formula>0.49</formula>
    </cfRule>
    <cfRule type="cellIs" dxfId="8479" priority="364" operator="lessThan">
      <formula>0.5</formula>
    </cfRule>
    <cfRule type="cellIs" dxfId="8478" priority="365" operator="between">
      <formula>0</formula>
      <formula>0.5</formula>
    </cfRule>
    <cfRule type="cellIs" dxfId="8477" priority="367" operator="lessThan">
      <formula>"&lt;50%"</formula>
    </cfRule>
    <cfRule type="cellIs" dxfId="8476" priority="359" operator="lessThan">
      <formula>#REF!</formula>
    </cfRule>
    <cfRule type="expression" dxfId="8475" priority="360">
      <formula>#REF!&lt;50%</formula>
    </cfRule>
    <cfRule type="cellIs" dxfId="8474" priority="361" operator="between">
      <formula>0.6</formula>
      <formula>0.69</formula>
    </cfRule>
    <cfRule type="cellIs" dxfId="8473" priority="362" operator="between">
      <formula>0.5</formula>
      <formula>0.59</formula>
    </cfRule>
    <cfRule type="cellIs" dxfId="8472" priority="358" operator="between">
      <formula>0</formula>
      <formula>0.49</formula>
    </cfRule>
  </conditionalFormatting>
  <conditionalFormatting sqref="AKA22">
    <cfRule type="cellIs" dxfId="8471" priority="374" operator="lessThan">
      <formula>"&lt;50%"</formula>
    </cfRule>
    <cfRule type="cellIs" dxfId="8470" priority="372" operator="between">
      <formula>0</formula>
      <formula>0.5</formula>
    </cfRule>
    <cfRule type="cellIs" dxfId="8469" priority="371" operator="lessThan">
      <formula>0.5</formula>
    </cfRule>
    <cfRule type="cellIs" dxfId="8468" priority="370" operator="between">
      <formula>0</formula>
      <formula>0.49</formula>
    </cfRule>
    <cfRule type="cellIs" dxfId="8467" priority="369" operator="between">
      <formula>0.5</formula>
      <formula>0.59</formula>
    </cfRule>
    <cfRule type="cellIs" dxfId="8466" priority="368" operator="between">
      <formula>0.6</formula>
      <formula>0.69</formula>
    </cfRule>
  </conditionalFormatting>
  <conditionalFormatting sqref="AKJ9:AKJ16 AKJ18:AKJ19">
    <cfRule type="cellIs" dxfId="8465" priority="346" operator="between">
      <formula>0</formula>
      <formula>0.49</formula>
    </cfRule>
    <cfRule type="cellIs" dxfId="8464" priority="345" operator="between">
      <formula>0.5</formula>
      <formula>0.59</formula>
    </cfRule>
    <cfRule type="cellIs" dxfId="8463" priority="344" operator="between">
      <formula>0.6</formula>
      <formula>0.69</formula>
    </cfRule>
    <cfRule type="expression" dxfId="8462" priority="343">
      <formula>#REF!&lt;50%</formula>
    </cfRule>
    <cfRule type="cellIs" dxfId="8461" priority="342" operator="lessThan">
      <formula>#REF!</formula>
    </cfRule>
    <cfRule type="cellIs" dxfId="8460" priority="341" operator="between">
      <formula>0</formula>
      <formula>0.49</formula>
    </cfRule>
    <cfRule type="cellIs" dxfId="8459" priority="350" operator="lessThan">
      <formula>"&lt;50%"</formula>
    </cfRule>
    <cfRule type="cellIs" dxfId="8458" priority="348" operator="between">
      <formula>0</formula>
      <formula>0.5</formula>
    </cfRule>
    <cfRule type="cellIs" dxfId="8457" priority="347" operator="lessThan">
      <formula>0.5</formula>
    </cfRule>
  </conditionalFormatting>
  <conditionalFormatting sqref="AKJ22">
    <cfRule type="cellIs" dxfId="8456" priority="353" operator="between">
      <formula>0</formula>
      <formula>0.49</formula>
    </cfRule>
    <cfRule type="cellIs" dxfId="8455" priority="352" operator="between">
      <formula>0.5</formula>
      <formula>0.59</formula>
    </cfRule>
    <cfRule type="cellIs" dxfId="8454" priority="354" operator="lessThan">
      <formula>0.5</formula>
    </cfRule>
    <cfRule type="cellIs" dxfId="8453" priority="351" operator="between">
      <formula>0.6</formula>
      <formula>0.69</formula>
    </cfRule>
    <cfRule type="cellIs" dxfId="8452" priority="357" operator="lessThan">
      <formula>"&lt;50%"</formula>
    </cfRule>
    <cfRule type="cellIs" dxfId="8451" priority="355" operator="between">
      <formula>0</formula>
      <formula>0.5</formula>
    </cfRule>
  </conditionalFormatting>
  <conditionalFormatting sqref="AKS9:AKS16 AKS18:AKS19">
    <cfRule type="cellIs" dxfId="8450" priority="330" operator="lessThan">
      <formula>0.5</formula>
    </cfRule>
    <cfRule type="cellIs" dxfId="8449" priority="328" operator="between">
      <formula>0.5</formula>
      <formula>0.59</formula>
    </cfRule>
    <cfRule type="cellIs" dxfId="8448" priority="331" operator="between">
      <formula>0</formula>
      <formula>0.5</formula>
    </cfRule>
    <cfRule type="cellIs" dxfId="8447" priority="327" operator="between">
      <formula>0.6</formula>
      <formula>0.69</formula>
    </cfRule>
    <cfRule type="cellIs" dxfId="8446" priority="325" operator="lessThan">
      <formula>#REF!</formula>
    </cfRule>
    <cfRule type="cellIs" dxfId="8445" priority="324" operator="between">
      <formula>0</formula>
      <formula>0.49</formula>
    </cfRule>
    <cfRule type="cellIs" dxfId="8444" priority="333" operator="lessThan">
      <formula>"&lt;50%"</formula>
    </cfRule>
    <cfRule type="expression" dxfId="8443" priority="326">
      <formula>#REF!&lt;50%</formula>
    </cfRule>
    <cfRule type="cellIs" dxfId="8442" priority="329" operator="between">
      <formula>0</formula>
      <formula>0.49</formula>
    </cfRule>
  </conditionalFormatting>
  <conditionalFormatting sqref="AKS22">
    <cfRule type="cellIs" dxfId="8441" priority="336" operator="between">
      <formula>0</formula>
      <formula>0.49</formula>
    </cfRule>
    <cfRule type="cellIs" dxfId="8440" priority="340" operator="lessThan">
      <formula>"&lt;50%"</formula>
    </cfRule>
    <cfRule type="cellIs" dxfId="8439" priority="338" operator="between">
      <formula>0</formula>
      <formula>0.5</formula>
    </cfRule>
    <cfRule type="cellIs" dxfId="8438" priority="335" operator="between">
      <formula>0.5</formula>
      <formula>0.59</formula>
    </cfRule>
    <cfRule type="cellIs" dxfId="8437" priority="334" operator="between">
      <formula>0.6</formula>
      <formula>0.69</formula>
    </cfRule>
    <cfRule type="cellIs" dxfId="8436" priority="337" operator="lessThan">
      <formula>0.5</formula>
    </cfRule>
  </conditionalFormatting>
  <conditionalFormatting sqref="ALB9:ALB16 ALB18:ALB19">
    <cfRule type="cellIs" dxfId="8435" priority="312" operator="between">
      <formula>0</formula>
      <formula>0.49</formula>
    </cfRule>
    <cfRule type="cellIs" dxfId="8434" priority="316" operator="lessThan">
      <formula>"&lt;50%"</formula>
    </cfRule>
    <cfRule type="cellIs" dxfId="8433" priority="314" operator="between">
      <formula>0</formula>
      <formula>0.5</formula>
    </cfRule>
    <cfRule type="cellIs" dxfId="8432" priority="313" operator="lessThan">
      <formula>0.5</formula>
    </cfRule>
    <cfRule type="cellIs" dxfId="8431" priority="307" operator="between">
      <formula>0</formula>
      <formula>0.49</formula>
    </cfRule>
    <cfRule type="cellIs" dxfId="8430" priority="311" operator="between">
      <formula>0.5</formula>
      <formula>0.59</formula>
    </cfRule>
    <cfRule type="cellIs" dxfId="8429" priority="310" operator="between">
      <formula>0.6</formula>
      <formula>0.69</formula>
    </cfRule>
    <cfRule type="expression" dxfId="8428" priority="309">
      <formula>#REF!&lt;50%</formula>
    </cfRule>
    <cfRule type="cellIs" dxfId="8427" priority="308" operator="lessThan">
      <formula>#REF!</formula>
    </cfRule>
  </conditionalFormatting>
  <conditionalFormatting sqref="ALB22">
    <cfRule type="cellIs" dxfId="8426" priority="323" operator="lessThan">
      <formula>"&lt;50%"</formula>
    </cfRule>
    <cfRule type="cellIs" dxfId="8425" priority="321" operator="between">
      <formula>0</formula>
      <formula>0.5</formula>
    </cfRule>
    <cfRule type="cellIs" dxfId="8424" priority="320" operator="lessThan">
      <formula>0.5</formula>
    </cfRule>
    <cfRule type="cellIs" dxfId="8423" priority="319" operator="between">
      <formula>0</formula>
      <formula>0.49</formula>
    </cfRule>
    <cfRule type="cellIs" dxfId="8422" priority="317" operator="between">
      <formula>0.6</formula>
      <formula>0.69</formula>
    </cfRule>
    <cfRule type="cellIs" dxfId="8421" priority="318" operator="between">
      <formula>0.5</formula>
      <formula>0.59</formula>
    </cfRule>
  </conditionalFormatting>
  <conditionalFormatting sqref="ALK9:ALK16 ALK18:ALK19">
    <cfRule type="cellIs" dxfId="8420" priority="290" operator="between">
      <formula>0</formula>
      <formula>0.49</formula>
    </cfRule>
    <cfRule type="cellIs" dxfId="8419" priority="291" operator="lessThan">
      <formula>#REF!</formula>
    </cfRule>
    <cfRule type="expression" dxfId="8418" priority="292">
      <formula>#REF!&lt;50%</formula>
    </cfRule>
    <cfRule type="cellIs" dxfId="8417" priority="293" operator="between">
      <formula>0.6</formula>
      <formula>0.69</formula>
    </cfRule>
    <cfRule type="cellIs" dxfId="8416" priority="295" operator="between">
      <formula>0</formula>
      <formula>0.49</formula>
    </cfRule>
    <cfRule type="cellIs" dxfId="8415" priority="296" operator="lessThan">
      <formula>0.5</formula>
    </cfRule>
    <cfRule type="cellIs" dxfId="8414" priority="294" operator="between">
      <formula>0.5</formula>
      <formula>0.59</formula>
    </cfRule>
    <cfRule type="cellIs" dxfId="8413" priority="297" operator="between">
      <formula>0</formula>
      <formula>0.5</formula>
    </cfRule>
    <cfRule type="cellIs" dxfId="8412" priority="299" operator="lessThan">
      <formula>"&lt;50%"</formula>
    </cfRule>
  </conditionalFormatting>
  <conditionalFormatting sqref="ALK22">
    <cfRule type="cellIs" dxfId="8411" priority="306" operator="lessThan">
      <formula>"&lt;50%"</formula>
    </cfRule>
    <cfRule type="cellIs" dxfId="8410" priority="304" operator="between">
      <formula>0</formula>
      <formula>0.5</formula>
    </cfRule>
    <cfRule type="cellIs" dxfId="8409" priority="303" operator="lessThan">
      <formula>0.5</formula>
    </cfRule>
    <cfRule type="cellIs" dxfId="8408" priority="302" operator="between">
      <formula>0</formula>
      <formula>0.49</formula>
    </cfRule>
    <cfRule type="cellIs" dxfId="8407" priority="301" operator="between">
      <formula>0.5</formula>
      <formula>0.59</formula>
    </cfRule>
    <cfRule type="cellIs" dxfId="8406" priority="300" operator="between">
      <formula>0.6</formula>
      <formula>0.69</formula>
    </cfRule>
  </conditionalFormatting>
  <conditionalFormatting sqref="ALT9:ALT16 ALT18:ALT19">
    <cfRule type="cellIs" dxfId="8405" priority="282" operator="lessThan">
      <formula>"&lt;50%"</formula>
    </cfRule>
    <cfRule type="cellIs" dxfId="8404" priority="280" operator="between">
      <formula>0</formula>
      <formula>0.5</formula>
    </cfRule>
    <cfRule type="cellIs" dxfId="8403" priority="279" operator="lessThan">
      <formula>0.5</formula>
    </cfRule>
    <cfRule type="cellIs" dxfId="8402" priority="274" operator="lessThan">
      <formula>#REF!</formula>
    </cfRule>
    <cfRule type="cellIs" dxfId="8401" priority="278" operator="between">
      <formula>0</formula>
      <formula>0.49</formula>
    </cfRule>
    <cfRule type="cellIs" dxfId="8400" priority="277" operator="between">
      <formula>0.5</formula>
      <formula>0.59</formula>
    </cfRule>
    <cfRule type="cellIs" dxfId="8399" priority="276" operator="between">
      <formula>0.6</formula>
      <formula>0.69</formula>
    </cfRule>
    <cfRule type="expression" dxfId="8398" priority="275">
      <formula>#REF!&lt;50%</formula>
    </cfRule>
    <cfRule type="cellIs" dxfId="8397" priority="273" operator="between">
      <formula>0</formula>
      <formula>0.49</formula>
    </cfRule>
  </conditionalFormatting>
  <conditionalFormatting sqref="ALT22">
    <cfRule type="cellIs" dxfId="8396" priority="287" operator="between">
      <formula>0</formula>
      <formula>0.5</formula>
    </cfRule>
    <cfRule type="cellIs" dxfId="8395" priority="283" operator="between">
      <formula>0.6</formula>
      <formula>0.69</formula>
    </cfRule>
    <cfRule type="cellIs" dxfId="8394" priority="289" operator="lessThan">
      <formula>"&lt;50%"</formula>
    </cfRule>
    <cfRule type="cellIs" dxfId="8393" priority="286" operator="lessThan">
      <formula>0.5</formula>
    </cfRule>
    <cfRule type="cellIs" dxfId="8392" priority="285" operator="between">
      <formula>0</formula>
      <formula>0.49</formula>
    </cfRule>
    <cfRule type="cellIs" dxfId="8391" priority="284" operator="between">
      <formula>0.5</formula>
      <formula>0.59</formula>
    </cfRule>
  </conditionalFormatting>
  <conditionalFormatting sqref="AMC9:AMC16 AMC18:AMC19">
    <cfRule type="cellIs" dxfId="8390" priority="265" operator="lessThan">
      <formula>"&lt;50%"</formula>
    </cfRule>
    <cfRule type="cellIs" dxfId="8389" priority="263" operator="between">
      <formula>0</formula>
      <formula>0.5</formula>
    </cfRule>
    <cfRule type="cellIs" dxfId="8388" priority="262" operator="lessThan">
      <formula>0.5</formula>
    </cfRule>
    <cfRule type="cellIs" dxfId="8387" priority="261" operator="between">
      <formula>0</formula>
      <formula>0.49</formula>
    </cfRule>
    <cfRule type="cellIs" dxfId="8386" priority="260" operator="between">
      <formula>0.5</formula>
      <formula>0.59</formula>
    </cfRule>
    <cfRule type="cellIs" dxfId="8385" priority="259" operator="between">
      <formula>0.6</formula>
      <formula>0.69</formula>
    </cfRule>
    <cfRule type="expression" dxfId="8384" priority="258">
      <formula>#REF!&lt;50%</formula>
    </cfRule>
    <cfRule type="cellIs" dxfId="8383" priority="257" operator="lessThan">
      <formula>#REF!</formula>
    </cfRule>
    <cfRule type="cellIs" dxfId="8382" priority="256" operator="between">
      <formula>0</formula>
      <formula>0.49</formula>
    </cfRule>
  </conditionalFormatting>
  <conditionalFormatting sqref="AMC22">
    <cfRule type="cellIs" dxfId="8381" priority="272" operator="lessThan">
      <formula>"&lt;50%"</formula>
    </cfRule>
    <cfRule type="cellIs" dxfId="8380" priority="270" operator="between">
      <formula>0</formula>
      <formula>0.5</formula>
    </cfRule>
    <cfRule type="cellIs" dxfId="8379" priority="269" operator="lessThan">
      <formula>0.5</formula>
    </cfRule>
    <cfRule type="cellIs" dxfId="8378" priority="268" operator="between">
      <formula>0</formula>
      <formula>0.49</formula>
    </cfRule>
    <cfRule type="cellIs" dxfId="8377" priority="267" operator="between">
      <formula>0.5</formula>
      <formula>0.59</formula>
    </cfRule>
    <cfRule type="cellIs" dxfId="8376" priority="266" operator="between">
      <formula>0.6</formula>
      <formula>0.69</formula>
    </cfRule>
  </conditionalFormatting>
  <conditionalFormatting sqref="AML9:AML16 AML18:AML19">
    <cfRule type="cellIs" dxfId="8375" priority="243" operator="between">
      <formula>0.5</formula>
      <formula>0.59</formula>
    </cfRule>
    <cfRule type="cellIs" dxfId="8374" priority="248" operator="lessThan">
      <formula>"&lt;50%"</formula>
    </cfRule>
    <cfRule type="cellIs" dxfId="8373" priority="239" operator="between">
      <formula>0</formula>
      <formula>0.49</formula>
    </cfRule>
    <cfRule type="cellIs" dxfId="8372" priority="240" operator="lessThan">
      <formula>#REF!</formula>
    </cfRule>
    <cfRule type="expression" dxfId="8371" priority="241">
      <formula>#REF!&lt;50%</formula>
    </cfRule>
    <cfRule type="cellIs" dxfId="8370" priority="242" operator="between">
      <formula>0.6</formula>
      <formula>0.69</formula>
    </cfRule>
    <cfRule type="cellIs" dxfId="8369" priority="244" operator="between">
      <formula>0</formula>
      <formula>0.49</formula>
    </cfRule>
    <cfRule type="cellIs" dxfId="8368" priority="245" operator="lessThan">
      <formula>0.5</formula>
    </cfRule>
    <cfRule type="cellIs" dxfId="8367" priority="246" operator="between">
      <formula>0</formula>
      <formula>0.5</formula>
    </cfRule>
  </conditionalFormatting>
  <conditionalFormatting sqref="AML22">
    <cfRule type="cellIs" dxfId="8366" priority="255" operator="lessThan">
      <formula>"&lt;50%"</formula>
    </cfRule>
    <cfRule type="cellIs" dxfId="8365" priority="253" operator="between">
      <formula>0</formula>
      <formula>0.5</formula>
    </cfRule>
    <cfRule type="cellIs" dxfId="8364" priority="252" operator="lessThan">
      <formula>0.5</formula>
    </cfRule>
    <cfRule type="cellIs" dxfId="8363" priority="251" operator="between">
      <formula>0</formula>
      <formula>0.49</formula>
    </cfRule>
    <cfRule type="cellIs" dxfId="8362" priority="250" operator="between">
      <formula>0.5</formula>
      <formula>0.59</formula>
    </cfRule>
    <cfRule type="cellIs" dxfId="8361" priority="249" operator="between">
      <formula>0.6</formula>
      <formula>0.69</formula>
    </cfRule>
  </conditionalFormatting>
  <conditionalFormatting sqref="AMU9:AMU16 AMU18:AMU19">
    <cfRule type="cellIs" dxfId="8360" priority="227" operator="between">
      <formula>0</formula>
      <formula>0.49</formula>
    </cfRule>
    <cfRule type="cellIs" dxfId="8359" priority="226" operator="between">
      <formula>0.5</formula>
      <formula>0.59</formula>
    </cfRule>
    <cfRule type="cellIs" dxfId="8358" priority="225" operator="between">
      <formula>0.6</formula>
      <formula>0.69</formula>
    </cfRule>
    <cfRule type="expression" dxfId="8357" priority="224">
      <formula>#REF!&lt;50%</formula>
    </cfRule>
    <cfRule type="cellIs" dxfId="8356" priority="223" operator="lessThan">
      <formula>#REF!</formula>
    </cfRule>
    <cfRule type="cellIs" dxfId="8355" priority="222" operator="between">
      <formula>0</formula>
      <formula>0.49</formula>
    </cfRule>
    <cfRule type="cellIs" dxfId="8354" priority="231" operator="lessThan">
      <formula>"&lt;50%"</formula>
    </cfRule>
    <cfRule type="cellIs" dxfId="8353" priority="229" operator="between">
      <formula>0</formula>
      <formula>0.5</formula>
    </cfRule>
    <cfRule type="cellIs" dxfId="8352" priority="228" operator="lessThan">
      <formula>0.5</formula>
    </cfRule>
  </conditionalFormatting>
  <conditionalFormatting sqref="AMU22">
    <cfRule type="cellIs" dxfId="8351" priority="236" operator="between">
      <formula>0</formula>
      <formula>0.5</formula>
    </cfRule>
    <cfRule type="cellIs" dxfId="8350" priority="238" operator="lessThan">
      <formula>"&lt;50%"</formula>
    </cfRule>
    <cfRule type="cellIs" dxfId="8349" priority="235" operator="lessThan">
      <formula>0.5</formula>
    </cfRule>
    <cfRule type="cellIs" dxfId="8348" priority="234" operator="between">
      <formula>0</formula>
      <formula>0.49</formula>
    </cfRule>
    <cfRule type="cellIs" dxfId="8347" priority="233" operator="between">
      <formula>0.5</formula>
      <formula>0.59</formula>
    </cfRule>
    <cfRule type="cellIs" dxfId="8346" priority="232" operator="between">
      <formula>0.6</formula>
      <formula>0.69</formula>
    </cfRule>
  </conditionalFormatting>
  <conditionalFormatting sqref="AND9:AND16 AND18:AND19">
    <cfRule type="cellIs" dxfId="8345" priority="209" operator="between">
      <formula>0.5</formula>
      <formula>0.59</formula>
    </cfRule>
    <cfRule type="cellIs" dxfId="8344" priority="214" operator="lessThan">
      <formula>"&lt;50%"</formula>
    </cfRule>
    <cfRule type="cellIs" dxfId="8343" priority="212" operator="between">
      <formula>0</formula>
      <formula>0.5</formula>
    </cfRule>
    <cfRule type="cellIs" dxfId="8342" priority="211" operator="lessThan">
      <formula>0.5</formula>
    </cfRule>
    <cfRule type="cellIs" dxfId="8341" priority="210" operator="between">
      <formula>0</formula>
      <formula>0.49</formula>
    </cfRule>
    <cfRule type="cellIs" dxfId="8340" priority="208" operator="between">
      <formula>0.6</formula>
      <formula>0.69</formula>
    </cfRule>
    <cfRule type="expression" dxfId="8339" priority="207">
      <formula>#REF!&lt;50%</formula>
    </cfRule>
    <cfRule type="cellIs" dxfId="8338" priority="206" operator="lessThan">
      <formula>#REF!</formula>
    </cfRule>
    <cfRule type="cellIs" dxfId="8337" priority="205" operator="between">
      <formula>0</formula>
      <formula>0.49</formula>
    </cfRule>
  </conditionalFormatting>
  <conditionalFormatting sqref="AND22">
    <cfRule type="cellIs" dxfId="8336" priority="221" operator="lessThan">
      <formula>"&lt;50%"</formula>
    </cfRule>
    <cfRule type="cellIs" dxfId="8335" priority="219" operator="between">
      <formula>0</formula>
      <formula>0.5</formula>
    </cfRule>
    <cfRule type="cellIs" dxfId="8334" priority="218" operator="lessThan">
      <formula>0.5</formula>
    </cfRule>
    <cfRule type="cellIs" dxfId="8333" priority="217" operator="between">
      <formula>0</formula>
      <formula>0.49</formula>
    </cfRule>
    <cfRule type="cellIs" dxfId="8332" priority="216" operator="between">
      <formula>0.5</formula>
      <formula>0.59</formula>
    </cfRule>
    <cfRule type="cellIs" dxfId="8331" priority="215" operator="between">
      <formula>0.6</formula>
      <formula>0.69</formula>
    </cfRule>
  </conditionalFormatting>
  <conditionalFormatting sqref="ANM9:ANM16 ANM18:ANM19">
    <cfRule type="cellIs" dxfId="8330" priority="192" operator="between">
      <formula>0.5</formula>
      <formula>0.59</formula>
    </cfRule>
    <cfRule type="cellIs" dxfId="8329" priority="193" operator="between">
      <formula>0</formula>
      <formula>0.49</formula>
    </cfRule>
    <cfRule type="cellIs" dxfId="8328" priority="197" operator="lessThan">
      <formula>"&lt;50%"</formula>
    </cfRule>
    <cfRule type="cellIs" dxfId="8327" priority="195" operator="between">
      <formula>0</formula>
      <formula>0.5</formula>
    </cfRule>
    <cfRule type="cellIs" dxfId="8326" priority="194" operator="lessThan">
      <formula>0.5</formula>
    </cfRule>
    <cfRule type="cellIs" dxfId="8325" priority="188" operator="between">
      <formula>0</formula>
      <formula>0.49</formula>
    </cfRule>
    <cfRule type="cellIs" dxfId="8324" priority="189" operator="lessThan">
      <formula>#REF!</formula>
    </cfRule>
    <cfRule type="expression" dxfId="8323" priority="190">
      <formula>#REF!&lt;50%</formula>
    </cfRule>
    <cfRule type="cellIs" dxfId="8322" priority="191" operator="between">
      <formula>0.6</formula>
      <formula>0.69</formula>
    </cfRule>
  </conditionalFormatting>
  <conditionalFormatting sqref="ANM22">
    <cfRule type="cellIs" dxfId="8321" priority="201" operator="lessThan">
      <formula>0.5</formula>
    </cfRule>
    <cfRule type="cellIs" dxfId="8320" priority="200" operator="between">
      <formula>0</formula>
      <formula>0.49</formula>
    </cfRule>
    <cfRule type="cellIs" dxfId="8319" priority="199" operator="between">
      <formula>0.5</formula>
      <formula>0.59</formula>
    </cfRule>
    <cfRule type="cellIs" dxfId="8318" priority="198" operator="between">
      <formula>0.6</formula>
      <formula>0.69</formula>
    </cfRule>
    <cfRule type="cellIs" dxfId="8317" priority="204" operator="lessThan">
      <formula>"&lt;50%"</formula>
    </cfRule>
    <cfRule type="cellIs" dxfId="8316" priority="202" operator="between">
      <formula>0</formula>
      <formula>0.5</formula>
    </cfRule>
  </conditionalFormatting>
  <conditionalFormatting sqref="ANV9:ANV16 ANV18:ANV19">
    <cfRule type="cellIs" dxfId="8315" priority="177" operator="lessThan">
      <formula>0.5</formula>
    </cfRule>
    <cfRule type="cellIs" dxfId="8314" priority="176" operator="between">
      <formula>0</formula>
      <formula>0.49</formula>
    </cfRule>
    <cfRule type="cellIs" dxfId="8313" priority="175" operator="between">
      <formula>0.5</formula>
      <formula>0.59</formula>
    </cfRule>
    <cfRule type="cellIs" dxfId="8312" priority="174" operator="between">
      <formula>0.6</formula>
      <formula>0.69</formula>
    </cfRule>
    <cfRule type="expression" dxfId="8311" priority="173">
      <formula>#REF!&lt;50%</formula>
    </cfRule>
    <cfRule type="cellIs" dxfId="8310" priority="172" operator="lessThan">
      <formula>#REF!</formula>
    </cfRule>
    <cfRule type="cellIs" dxfId="8309" priority="171" operator="between">
      <formula>0</formula>
      <formula>0.49</formula>
    </cfRule>
    <cfRule type="cellIs" dxfId="8308" priority="180" operator="lessThan">
      <formula>"&lt;50%"</formula>
    </cfRule>
    <cfRule type="cellIs" dxfId="8307" priority="178" operator="between">
      <formula>0</formula>
      <formula>0.5</formula>
    </cfRule>
  </conditionalFormatting>
  <conditionalFormatting sqref="ANV22">
    <cfRule type="cellIs" dxfId="8306" priority="181" operator="between">
      <formula>0.6</formula>
      <formula>0.69</formula>
    </cfRule>
    <cfRule type="cellIs" dxfId="8305" priority="183" operator="between">
      <formula>0</formula>
      <formula>0.49</formula>
    </cfRule>
    <cfRule type="cellIs" dxfId="8304" priority="182" operator="between">
      <formula>0.5</formula>
      <formula>0.59</formula>
    </cfRule>
    <cfRule type="cellIs" dxfId="8303" priority="187" operator="lessThan">
      <formula>"&lt;50%"</formula>
    </cfRule>
    <cfRule type="cellIs" dxfId="8302" priority="185" operator="between">
      <formula>0</formula>
      <formula>0.5</formula>
    </cfRule>
    <cfRule type="cellIs" dxfId="8301" priority="184" operator="lessThan">
      <formula>0.5</formula>
    </cfRule>
  </conditionalFormatting>
  <conditionalFormatting sqref="AOE9:AOE16 AOE18:AOE19">
    <cfRule type="cellIs" dxfId="8300" priority="158" operator="between">
      <formula>0.5</formula>
      <formula>0.59</formula>
    </cfRule>
    <cfRule type="cellIs" dxfId="8299" priority="163" operator="lessThan">
      <formula>"&lt;50%"</formula>
    </cfRule>
    <cfRule type="cellIs" dxfId="8298" priority="161" operator="between">
      <formula>0</formula>
      <formula>0.5</formula>
    </cfRule>
    <cfRule type="cellIs" dxfId="8297" priority="160" operator="lessThan">
      <formula>0.5</formula>
    </cfRule>
    <cfRule type="cellIs" dxfId="8296" priority="159" operator="between">
      <formula>0</formula>
      <formula>0.49</formula>
    </cfRule>
    <cfRule type="cellIs" dxfId="8295" priority="157" operator="between">
      <formula>0.6</formula>
      <formula>0.69</formula>
    </cfRule>
    <cfRule type="expression" dxfId="8294" priority="156">
      <formula>#REF!&lt;50%</formula>
    </cfRule>
    <cfRule type="cellIs" dxfId="8293" priority="155" operator="lessThan">
      <formula>#REF!</formula>
    </cfRule>
    <cfRule type="cellIs" dxfId="8292" priority="154" operator="between">
      <formula>0</formula>
      <formula>0.49</formula>
    </cfRule>
  </conditionalFormatting>
  <conditionalFormatting sqref="AOE22">
    <cfRule type="cellIs" dxfId="8291" priority="168" operator="between">
      <formula>0</formula>
      <formula>0.5</formula>
    </cfRule>
    <cfRule type="cellIs" dxfId="8290" priority="167" operator="lessThan">
      <formula>0.5</formula>
    </cfRule>
    <cfRule type="cellIs" dxfId="8289" priority="166" operator="between">
      <formula>0</formula>
      <formula>0.49</formula>
    </cfRule>
    <cfRule type="cellIs" dxfId="8288" priority="165" operator="between">
      <formula>0.5</formula>
      <formula>0.59</formula>
    </cfRule>
    <cfRule type="cellIs" dxfId="8287" priority="164" operator="between">
      <formula>0.6</formula>
      <formula>0.69</formula>
    </cfRule>
    <cfRule type="cellIs" dxfId="8286" priority="170" operator="lessThan">
      <formula>"&lt;50%"</formula>
    </cfRule>
  </conditionalFormatting>
  <conditionalFormatting sqref="AON9:AON16 AON18:AON19">
    <cfRule type="cellIs" dxfId="8285" priority="144" operator="between">
      <formula>0</formula>
      <formula>0.5</formula>
    </cfRule>
    <cfRule type="cellIs" dxfId="8284" priority="143" operator="lessThan">
      <formula>0.5</formula>
    </cfRule>
    <cfRule type="cellIs" dxfId="8283" priority="142" operator="between">
      <formula>0</formula>
      <formula>0.49</formula>
    </cfRule>
    <cfRule type="cellIs" dxfId="8282" priority="141" operator="between">
      <formula>0.5</formula>
      <formula>0.59</formula>
    </cfRule>
    <cfRule type="cellIs" dxfId="8281" priority="138" operator="lessThan">
      <formula>#REF!</formula>
    </cfRule>
    <cfRule type="expression" dxfId="8280" priority="139">
      <formula>#REF!&lt;50%</formula>
    </cfRule>
    <cfRule type="cellIs" dxfId="8279" priority="140" operator="between">
      <formula>0.6</formula>
      <formula>0.69</formula>
    </cfRule>
    <cfRule type="cellIs" dxfId="8278" priority="146" operator="lessThan">
      <formula>"&lt;50%"</formula>
    </cfRule>
    <cfRule type="cellIs" dxfId="8277" priority="137" operator="between">
      <formula>0</formula>
      <formula>0.49</formula>
    </cfRule>
  </conditionalFormatting>
  <conditionalFormatting sqref="AON22">
    <cfRule type="cellIs" dxfId="8276" priority="153" operator="lessThan">
      <formula>"&lt;50%"</formula>
    </cfRule>
    <cfRule type="cellIs" dxfId="8275" priority="151" operator="between">
      <formula>0</formula>
      <formula>0.5</formula>
    </cfRule>
    <cfRule type="cellIs" dxfId="8274" priority="150" operator="lessThan">
      <formula>0.5</formula>
    </cfRule>
    <cfRule type="cellIs" dxfId="8273" priority="149" operator="between">
      <formula>0</formula>
      <formula>0.49</formula>
    </cfRule>
    <cfRule type="cellIs" dxfId="8272" priority="148" operator="between">
      <formula>0.5</formula>
      <formula>0.59</formula>
    </cfRule>
    <cfRule type="cellIs" dxfId="8271" priority="147" operator="between">
      <formula>0.6</formula>
      <formula>0.69</formula>
    </cfRule>
  </conditionalFormatting>
  <conditionalFormatting sqref="AOW9:AOW16 AOW18:AOW19">
    <cfRule type="cellIs" dxfId="8270" priority="125" operator="between">
      <formula>0</formula>
      <formula>0.49</formula>
    </cfRule>
    <cfRule type="cellIs" dxfId="8269" priority="124" operator="between">
      <formula>0.5</formula>
      <formula>0.59</formula>
    </cfRule>
    <cfRule type="cellIs" dxfId="8268" priority="123" operator="between">
      <formula>0.6</formula>
      <formula>0.69</formula>
    </cfRule>
    <cfRule type="expression" dxfId="8267" priority="122">
      <formula>#REF!&lt;50%</formula>
    </cfRule>
    <cfRule type="cellIs" dxfId="8266" priority="121" operator="lessThan">
      <formula>#REF!</formula>
    </cfRule>
    <cfRule type="cellIs" dxfId="8265" priority="120" operator="between">
      <formula>0</formula>
      <formula>0.49</formula>
    </cfRule>
    <cfRule type="cellIs" dxfId="8264" priority="129" operator="lessThan">
      <formula>"&lt;50%"</formula>
    </cfRule>
    <cfRule type="cellIs" dxfId="8263" priority="127" operator="between">
      <formula>0</formula>
      <formula>0.5</formula>
    </cfRule>
    <cfRule type="cellIs" dxfId="8262" priority="126" operator="lessThan">
      <formula>0.5</formula>
    </cfRule>
  </conditionalFormatting>
  <conditionalFormatting sqref="AOW22">
    <cfRule type="cellIs" dxfId="8261" priority="131" operator="between">
      <formula>0.5</formula>
      <formula>0.59</formula>
    </cfRule>
    <cfRule type="cellIs" dxfId="8260" priority="136" operator="lessThan">
      <formula>"&lt;50%"</formula>
    </cfRule>
    <cfRule type="cellIs" dxfId="8259" priority="134" operator="between">
      <formula>0</formula>
      <formula>0.5</formula>
    </cfRule>
    <cfRule type="cellIs" dxfId="8258" priority="133" operator="lessThan">
      <formula>0.5</formula>
    </cfRule>
    <cfRule type="cellIs" dxfId="8257" priority="132" operator="between">
      <formula>0</formula>
      <formula>0.49</formula>
    </cfRule>
    <cfRule type="cellIs" dxfId="8256" priority="130" operator="between">
      <formula>0.6</formula>
      <formula>0.69</formula>
    </cfRule>
  </conditionalFormatting>
  <conditionalFormatting sqref="APF9:APF16 APF18:APF19">
    <cfRule type="cellIs" dxfId="8255" priority="103" operator="between">
      <formula>0</formula>
      <formula>0.49</formula>
    </cfRule>
    <cfRule type="cellIs" dxfId="8254" priority="104" operator="lessThan">
      <formula>#REF!</formula>
    </cfRule>
    <cfRule type="expression" dxfId="8253" priority="105">
      <formula>#REF!&lt;50%</formula>
    </cfRule>
    <cfRule type="cellIs" dxfId="8252" priority="107" operator="between">
      <formula>0.5</formula>
      <formula>0.59</formula>
    </cfRule>
    <cfRule type="cellIs" dxfId="8251" priority="108" operator="between">
      <formula>0</formula>
      <formula>0.49</formula>
    </cfRule>
    <cfRule type="cellIs" dxfId="8250" priority="109" operator="lessThan">
      <formula>0.5</formula>
    </cfRule>
    <cfRule type="cellIs" dxfId="8249" priority="110" operator="between">
      <formula>0</formula>
      <formula>0.5</formula>
    </cfRule>
    <cfRule type="cellIs" dxfId="8248" priority="112" operator="lessThan">
      <formula>"&lt;50%"</formula>
    </cfRule>
    <cfRule type="cellIs" dxfId="8247" priority="106" operator="between">
      <formula>0.6</formula>
      <formula>0.69</formula>
    </cfRule>
  </conditionalFormatting>
  <conditionalFormatting sqref="APF22">
    <cfRule type="cellIs" dxfId="8246" priority="119" operator="lessThan">
      <formula>"&lt;50%"</formula>
    </cfRule>
    <cfRule type="cellIs" dxfId="8245" priority="117" operator="between">
      <formula>0</formula>
      <formula>0.5</formula>
    </cfRule>
    <cfRule type="cellIs" dxfId="8244" priority="116" operator="lessThan">
      <formula>0.5</formula>
    </cfRule>
    <cfRule type="cellIs" dxfId="8243" priority="115" operator="between">
      <formula>0</formula>
      <formula>0.49</formula>
    </cfRule>
    <cfRule type="cellIs" dxfId="8242" priority="114" operator="between">
      <formula>0.5</formula>
      <formula>0.59</formula>
    </cfRule>
    <cfRule type="cellIs" dxfId="8241" priority="113" operator="between">
      <formula>0.6</formula>
      <formula>0.69</formula>
    </cfRule>
  </conditionalFormatting>
  <conditionalFormatting sqref="APO9:APO16 APO18:APO19">
    <cfRule type="cellIs" dxfId="8240" priority="87" operator="lessThan">
      <formula>#REF!</formula>
    </cfRule>
    <cfRule type="expression" dxfId="8239" priority="88">
      <formula>#REF!&lt;50%</formula>
    </cfRule>
    <cfRule type="cellIs" dxfId="8238" priority="89" operator="between">
      <formula>0.6</formula>
      <formula>0.69</formula>
    </cfRule>
    <cfRule type="cellIs" dxfId="8237" priority="90" operator="between">
      <formula>0.5</formula>
      <formula>0.59</formula>
    </cfRule>
    <cfRule type="cellIs" dxfId="8236" priority="91" operator="between">
      <formula>0</formula>
      <formula>0.49</formula>
    </cfRule>
    <cfRule type="cellIs" dxfId="8235" priority="86" operator="between">
      <formula>0</formula>
      <formula>0.49</formula>
    </cfRule>
    <cfRule type="cellIs" dxfId="8234" priority="92" operator="lessThan">
      <formula>0.5</formula>
    </cfRule>
    <cfRule type="cellIs" dxfId="8233" priority="93" operator="between">
      <formula>0</formula>
      <formula>0.5</formula>
    </cfRule>
    <cfRule type="cellIs" dxfId="8232" priority="95" operator="lessThan">
      <formula>"&lt;50%"</formula>
    </cfRule>
  </conditionalFormatting>
  <conditionalFormatting sqref="APO22">
    <cfRule type="cellIs" dxfId="8231" priority="102" operator="lessThan">
      <formula>"&lt;50%"</formula>
    </cfRule>
    <cfRule type="cellIs" dxfId="8230" priority="100" operator="between">
      <formula>0</formula>
      <formula>0.5</formula>
    </cfRule>
    <cfRule type="cellIs" dxfId="8229" priority="99" operator="lessThan">
      <formula>0.5</formula>
    </cfRule>
    <cfRule type="cellIs" dxfId="8228" priority="98" operator="between">
      <formula>0</formula>
      <formula>0.49</formula>
    </cfRule>
    <cfRule type="cellIs" dxfId="8227" priority="97" operator="between">
      <formula>0.5</formula>
      <formula>0.59</formula>
    </cfRule>
    <cfRule type="cellIs" dxfId="8226" priority="96" operator="between">
      <formula>0.6</formula>
      <formula>0.69</formula>
    </cfRule>
  </conditionalFormatting>
  <conditionalFormatting sqref="APX9:APX16 APX18:APX19">
    <cfRule type="cellIs" dxfId="8225" priority="74" operator="between">
      <formula>0</formula>
      <formula>0.49</formula>
    </cfRule>
    <cfRule type="cellIs" dxfId="8224" priority="73" operator="between">
      <formula>0.5</formula>
      <formula>0.59</formula>
    </cfRule>
    <cfRule type="cellIs" dxfId="8223" priority="72" operator="between">
      <formula>0.6</formula>
      <formula>0.69</formula>
    </cfRule>
    <cfRule type="expression" dxfId="8222" priority="71">
      <formula>#REF!&lt;50%</formula>
    </cfRule>
    <cfRule type="cellIs" dxfId="8221" priority="70" operator="lessThan">
      <formula>#REF!</formula>
    </cfRule>
    <cfRule type="cellIs" dxfId="8220" priority="69" operator="between">
      <formula>0</formula>
      <formula>0.49</formula>
    </cfRule>
    <cfRule type="cellIs" dxfId="8219" priority="78" operator="lessThan">
      <formula>"&lt;50%"</formula>
    </cfRule>
    <cfRule type="cellIs" dxfId="8218" priority="76" operator="between">
      <formula>0</formula>
      <formula>0.5</formula>
    </cfRule>
    <cfRule type="cellIs" dxfId="8217" priority="75" operator="lessThan">
      <formula>0.5</formula>
    </cfRule>
  </conditionalFormatting>
  <conditionalFormatting sqref="APX22">
    <cfRule type="cellIs" dxfId="8216" priority="83" operator="between">
      <formula>0</formula>
      <formula>0.5</formula>
    </cfRule>
    <cfRule type="cellIs" dxfId="8215" priority="85" operator="lessThan">
      <formula>"&lt;50%"</formula>
    </cfRule>
    <cfRule type="cellIs" dxfId="8214" priority="82" operator="lessThan">
      <formula>0.5</formula>
    </cfRule>
    <cfRule type="cellIs" dxfId="8213" priority="81" operator="between">
      <formula>0</formula>
      <formula>0.49</formula>
    </cfRule>
    <cfRule type="cellIs" dxfId="8212" priority="80" operator="between">
      <formula>0.5</formula>
      <formula>0.59</formula>
    </cfRule>
    <cfRule type="cellIs" dxfId="8211" priority="79" operator="between">
      <formula>0.6</formula>
      <formula>0.69</formula>
    </cfRule>
  </conditionalFormatting>
  <conditionalFormatting sqref="AQG9:AQG16 AQG18:AQG19">
    <cfRule type="cellIs" dxfId="8210" priority="61" operator="lessThan">
      <formula>"&lt;50%"</formula>
    </cfRule>
    <cfRule type="cellIs" dxfId="8209" priority="58" operator="lessThan">
      <formula>0.5</formula>
    </cfRule>
    <cfRule type="cellIs" dxfId="8208" priority="59" operator="between">
      <formula>0</formula>
      <formula>0.5</formula>
    </cfRule>
    <cfRule type="cellIs" dxfId="8207" priority="52" operator="between">
      <formula>0</formula>
      <formula>0.49</formula>
    </cfRule>
    <cfRule type="expression" dxfId="8206" priority="54">
      <formula>#REF!&lt;50%</formula>
    </cfRule>
    <cfRule type="cellIs" dxfId="8205" priority="53" operator="lessThan">
      <formula>#REF!</formula>
    </cfRule>
    <cfRule type="cellIs" dxfId="8204" priority="55" operator="between">
      <formula>0.6</formula>
      <formula>0.69</formula>
    </cfRule>
    <cfRule type="cellIs" dxfId="8203" priority="56" operator="between">
      <formula>0.5</formula>
      <formula>0.59</formula>
    </cfRule>
    <cfRule type="cellIs" dxfId="8202" priority="57" operator="between">
      <formula>0</formula>
      <formula>0.49</formula>
    </cfRule>
  </conditionalFormatting>
  <conditionalFormatting sqref="AQG22">
    <cfRule type="cellIs" dxfId="8201" priority="62" operator="between">
      <formula>0.6</formula>
      <formula>0.69</formula>
    </cfRule>
    <cfRule type="cellIs" dxfId="8200" priority="66" operator="between">
      <formula>0</formula>
      <formula>0.5</formula>
    </cfRule>
    <cfRule type="cellIs" dxfId="8199" priority="65" operator="lessThan">
      <formula>0.5</formula>
    </cfRule>
    <cfRule type="cellIs" dxfId="8198" priority="68" operator="lessThan">
      <formula>"&lt;50%"</formula>
    </cfRule>
    <cfRule type="cellIs" dxfId="8197" priority="64" operator="between">
      <formula>0</formula>
      <formula>0.49</formula>
    </cfRule>
    <cfRule type="cellIs" dxfId="8196" priority="63" operator="between">
      <formula>0.5</formula>
      <formula>0.59</formula>
    </cfRule>
  </conditionalFormatting>
  <conditionalFormatting sqref="AQP9:AQP16 AQP18:AQP19">
    <cfRule type="cellIs" dxfId="8195" priority="39" operator="between">
      <formula>0.5</formula>
      <formula>0.59</formula>
    </cfRule>
    <cfRule type="cellIs" dxfId="8194" priority="40" operator="between">
      <formula>0</formula>
      <formula>0.49</formula>
    </cfRule>
    <cfRule type="cellIs" dxfId="8193" priority="42" operator="between">
      <formula>0</formula>
      <formula>0.5</formula>
    </cfRule>
    <cfRule type="cellIs" dxfId="8192" priority="38" operator="between">
      <formula>0.6</formula>
      <formula>0.69</formula>
    </cfRule>
    <cfRule type="cellIs" dxfId="8191" priority="44" operator="lessThan">
      <formula>"&lt;50%"</formula>
    </cfRule>
    <cfRule type="cellIs" dxfId="8190" priority="41" operator="lessThan">
      <formula>0.5</formula>
    </cfRule>
    <cfRule type="expression" dxfId="8189" priority="37">
      <formula>#REF!&lt;50%</formula>
    </cfRule>
    <cfRule type="cellIs" dxfId="8188" priority="36" operator="lessThan">
      <formula>#REF!</formula>
    </cfRule>
    <cfRule type="cellIs" dxfId="8187" priority="35" operator="between">
      <formula>0</formula>
      <formula>0.49</formula>
    </cfRule>
  </conditionalFormatting>
  <conditionalFormatting sqref="AQP22">
    <cfRule type="cellIs" dxfId="8186" priority="47" operator="between">
      <formula>0</formula>
      <formula>0.49</formula>
    </cfRule>
    <cfRule type="cellIs" dxfId="8185" priority="45" operator="between">
      <formula>0.6</formula>
      <formula>0.69</formula>
    </cfRule>
    <cfRule type="cellIs" dxfId="8184" priority="46" operator="between">
      <formula>0.5</formula>
      <formula>0.59</formula>
    </cfRule>
    <cfRule type="cellIs" dxfId="8183" priority="51" operator="lessThan">
      <formula>"&lt;50%"</formula>
    </cfRule>
    <cfRule type="cellIs" dxfId="8182" priority="49" operator="between">
      <formula>0</formula>
      <formula>0.5</formula>
    </cfRule>
    <cfRule type="cellIs" dxfId="8181" priority="48" operator="lessThan">
      <formula>0.5</formula>
    </cfRule>
  </conditionalFormatting>
  <conditionalFormatting sqref="AQY9:AQY16 AQY18:AQY19">
    <cfRule type="expression" dxfId="8180" priority="20">
      <formula>#REF!&lt;50%</formula>
    </cfRule>
    <cfRule type="cellIs" dxfId="8179" priority="27" operator="lessThan">
      <formula>"&lt;50%"</formula>
    </cfRule>
    <cfRule type="cellIs" dxfId="8178" priority="25" operator="between">
      <formula>0</formula>
      <formula>0.5</formula>
    </cfRule>
    <cfRule type="cellIs" dxfId="8177" priority="24" operator="lessThan">
      <formula>0.5</formula>
    </cfRule>
    <cfRule type="cellIs" dxfId="8176" priority="23" operator="between">
      <formula>0</formula>
      <formula>0.49</formula>
    </cfRule>
    <cfRule type="cellIs" dxfId="8175" priority="22" operator="between">
      <formula>0.5</formula>
      <formula>0.59</formula>
    </cfRule>
    <cfRule type="cellIs" dxfId="8174" priority="21" operator="between">
      <formula>0.6</formula>
      <formula>0.69</formula>
    </cfRule>
    <cfRule type="cellIs" dxfId="8173" priority="19" operator="lessThan">
      <formula>#REF!</formula>
    </cfRule>
    <cfRule type="cellIs" dxfId="8172" priority="18" operator="between">
      <formula>0</formula>
      <formula>0.49</formula>
    </cfRule>
  </conditionalFormatting>
  <conditionalFormatting sqref="AQY22">
    <cfRule type="cellIs" dxfId="8171" priority="31" operator="lessThan">
      <formula>0.5</formula>
    </cfRule>
    <cfRule type="cellIs" dxfId="8170" priority="30" operator="between">
      <formula>0</formula>
      <formula>0.49</formula>
    </cfRule>
    <cfRule type="cellIs" dxfId="8169" priority="29" operator="between">
      <formula>0.5</formula>
      <formula>0.59</formula>
    </cfRule>
    <cfRule type="cellIs" dxfId="8168" priority="28" operator="between">
      <formula>0.6</formula>
      <formula>0.69</formula>
    </cfRule>
    <cfRule type="cellIs" dxfId="8167" priority="34" operator="lessThan">
      <formula>"&lt;50%"</formula>
    </cfRule>
    <cfRule type="cellIs" dxfId="8166" priority="32" operator="between">
      <formula>0</formula>
      <formula>0.5</formula>
    </cfRule>
  </conditionalFormatting>
  <conditionalFormatting sqref="ARH9:ARH16 ARH18:ARH19">
    <cfRule type="cellIs" dxfId="8165" priority="10" operator="lessThan">
      <formula>"&lt;50%"</formula>
    </cfRule>
    <cfRule type="cellIs" dxfId="8164" priority="8" operator="between">
      <formula>0</formula>
      <formula>0.5</formula>
    </cfRule>
    <cfRule type="cellIs" dxfId="8163" priority="7" operator="lessThan">
      <formula>0.5</formula>
    </cfRule>
    <cfRule type="cellIs" dxfId="8162" priority="6" operator="between">
      <formula>0</formula>
      <formula>0.49</formula>
    </cfRule>
    <cfRule type="cellIs" dxfId="8161" priority="5" operator="between">
      <formula>0.5</formula>
      <formula>0.59</formula>
    </cfRule>
    <cfRule type="cellIs" dxfId="8160" priority="1" operator="between">
      <formula>0</formula>
      <formula>0.49</formula>
    </cfRule>
    <cfRule type="expression" dxfId="8159" priority="3">
      <formula>#REF!&lt;50%</formula>
    </cfRule>
    <cfRule type="cellIs" dxfId="8158" priority="4" operator="between">
      <formula>0.6</formula>
      <formula>0.69</formula>
    </cfRule>
    <cfRule type="cellIs" dxfId="8157" priority="2" operator="lessThan">
      <formula>#REF!</formula>
    </cfRule>
  </conditionalFormatting>
  <conditionalFormatting sqref="ARH22">
    <cfRule type="cellIs" dxfId="8156" priority="17" operator="lessThan">
      <formula>"&lt;50%"</formula>
    </cfRule>
    <cfRule type="cellIs" dxfId="8155" priority="15" operator="between">
      <formula>0</formula>
      <formula>0.5</formula>
    </cfRule>
    <cfRule type="cellIs" dxfId="8154" priority="14" operator="lessThan">
      <formula>0.5</formula>
    </cfRule>
    <cfRule type="cellIs" dxfId="8153" priority="13" operator="between">
      <formula>0</formula>
      <formula>0.49</formula>
    </cfRule>
    <cfRule type="cellIs" dxfId="8152" priority="12" operator="between">
      <formula>0.5</formula>
      <formula>0.59</formula>
    </cfRule>
    <cfRule type="cellIs" dxfId="8151" priority="11" operator="between">
      <formula>0.6</formula>
      <formula>0.69</formula>
    </cfRule>
  </conditionalFormatting>
  <pageMargins left="0.7" right="0.7" top="0.75" bottom="0.75" header="0.3" footer="0.3"/>
  <pageSetup paperSize="9" scale="8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L27"/>
  <sheetViews>
    <sheetView showGridLines="0" zoomScale="90" zoomScaleNormal="90" workbookViewId="0">
      <pane xSplit="3" ySplit="8" topLeftCell="BAA9" activePane="bottomRight" state="frozen"/>
      <selection pane="topRight" activeCell="D1" sqref="D1"/>
      <selection pane="bottomLeft" activeCell="A9" sqref="A9"/>
      <selection pane="bottomRight" activeCell="BAH26" sqref="BAH26"/>
    </sheetView>
  </sheetViews>
  <sheetFormatPr defaultColWidth="9.15234375" defaultRowHeight="15.45"/>
  <cols>
    <col min="1" max="1" width="3.84375" style="8" customWidth="1"/>
    <col min="2" max="2" width="9.15234375" style="8"/>
    <col min="3" max="3" width="16" style="8" customWidth="1"/>
    <col min="4" max="4" width="7.15234375" style="8" customWidth="1" collapsed="1"/>
    <col min="5" max="12" width="7.15234375" style="8" customWidth="1"/>
    <col min="13" max="13" width="7.15234375" style="8" customWidth="1" collapsed="1"/>
    <col min="14" max="21" width="7.15234375" style="8" customWidth="1"/>
    <col min="22" max="22" width="7.15234375" style="8" customWidth="1" collapsed="1"/>
    <col min="23" max="30" width="7.15234375" style="8" customWidth="1"/>
    <col min="31" max="31" width="7.15234375" style="8" customWidth="1" collapsed="1"/>
    <col min="32" max="39" width="7.15234375" style="8" customWidth="1"/>
    <col min="40" max="40" width="7.15234375" style="8" customWidth="1" collapsed="1"/>
    <col min="41" max="48" width="7.15234375" style="8" customWidth="1"/>
    <col min="49" max="49" width="7.15234375" style="8" customWidth="1" collapsed="1"/>
    <col min="50" max="57" width="7.15234375" style="8" customWidth="1"/>
    <col min="58" max="58" width="7.15234375" style="8" customWidth="1" collapsed="1"/>
    <col min="59" max="66" width="7.15234375" style="8" customWidth="1"/>
    <col min="67" max="67" width="7.15234375" style="8" customWidth="1" collapsed="1"/>
    <col min="68" max="75" width="7.15234375" style="8" customWidth="1"/>
    <col min="76" max="76" width="7.15234375" style="8" customWidth="1" collapsed="1"/>
    <col min="77" max="84" width="7.15234375" style="8" customWidth="1"/>
    <col min="85" max="85" width="7.15234375" style="8" customWidth="1" collapsed="1"/>
    <col min="86" max="93" width="7.15234375" style="8" customWidth="1"/>
    <col min="94" max="94" width="7.15234375" style="8" customWidth="1" collapsed="1"/>
    <col min="95" max="102" width="7.15234375" style="8" customWidth="1"/>
    <col min="103" max="103" width="7.15234375" style="8" customWidth="1" collapsed="1"/>
    <col min="104" max="111" width="7.15234375" style="8" customWidth="1"/>
    <col min="112" max="112" width="7.15234375" style="8" customWidth="1" collapsed="1"/>
    <col min="113" max="120" width="7.15234375" style="8" customWidth="1"/>
    <col min="121" max="121" width="7.15234375" style="8" customWidth="1" collapsed="1"/>
    <col min="122" max="129" width="7.15234375" style="8" customWidth="1"/>
    <col min="130" max="130" width="7.15234375" style="8" customWidth="1" collapsed="1"/>
    <col min="131" max="138" width="7.15234375" style="8" customWidth="1"/>
    <col min="139" max="139" width="7.15234375" style="8" customWidth="1" collapsed="1"/>
    <col min="140" max="147" width="7.15234375" style="8" customWidth="1"/>
    <col min="148" max="148" width="7.15234375" style="8" customWidth="1" collapsed="1"/>
    <col min="149" max="156" width="7.15234375" style="8" customWidth="1"/>
    <col min="157" max="157" width="7.15234375" style="8" customWidth="1" collapsed="1"/>
    <col min="158" max="165" width="7.15234375" style="8" customWidth="1"/>
    <col min="166" max="166" width="7.15234375" style="8" customWidth="1" collapsed="1"/>
    <col min="167" max="174" width="7.15234375" style="8" customWidth="1"/>
    <col min="175" max="175" width="7.15234375" style="8" customWidth="1" collapsed="1"/>
    <col min="176" max="183" width="7.15234375" style="8" customWidth="1"/>
    <col min="184" max="184" width="7.15234375" style="8" customWidth="1" collapsed="1"/>
    <col min="185" max="192" width="7.15234375" style="8" customWidth="1"/>
    <col min="193" max="193" width="7.15234375" style="8" customWidth="1" collapsed="1"/>
    <col min="194" max="201" width="7.15234375" style="8" customWidth="1"/>
    <col min="202" max="202" width="7.15234375" style="8" customWidth="1" collapsed="1"/>
    <col min="203" max="210" width="7.15234375" style="8" customWidth="1"/>
    <col min="211" max="211" width="7.15234375" style="8" customWidth="1" collapsed="1"/>
    <col min="212" max="219" width="7.15234375" style="8" customWidth="1"/>
    <col min="220" max="220" width="7.15234375" style="8" customWidth="1" collapsed="1"/>
    <col min="221" max="228" width="7.15234375" style="8" customWidth="1"/>
    <col min="229" max="229" width="7.15234375" style="8" customWidth="1" collapsed="1"/>
    <col min="230" max="237" width="7.15234375" style="8" customWidth="1"/>
    <col min="238" max="238" width="7.15234375" style="8" customWidth="1" collapsed="1"/>
    <col min="239" max="246" width="7.15234375" style="8" customWidth="1"/>
    <col min="247" max="247" width="7.15234375" style="8" customWidth="1" collapsed="1"/>
    <col min="248" max="255" width="7.15234375" style="8" customWidth="1"/>
    <col min="256" max="256" width="7.15234375" style="8" customWidth="1" collapsed="1"/>
    <col min="257" max="264" width="7.15234375" style="8" customWidth="1"/>
    <col min="265" max="265" width="7.15234375" style="8" customWidth="1" collapsed="1"/>
    <col min="266" max="273" width="7.15234375" style="8" customWidth="1"/>
    <col min="274" max="274" width="7.15234375" style="8" customWidth="1" collapsed="1"/>
    <col min="275" max="282" width="7.15234375" style="8" customWidth="1"/>
    <col min="283" max="283" width="7.15234375" style="8" customWidth="1" collapsed="1"/>
    <col min="284" max="291" width="7.15234375" style="8" customWidth="1"/>
    <col min="292" max="292" width="7.15234375" style="8" customWidth="1" collapsed="1"/>
    <col min="293" max="300" width="7.15234375" style="8" customWidth="1"/>
    <col min="301" max="301" width="7.15234375" style="8" customWidth="1" collapsed="1"/>
    <col min="302" max="309" width="7.15234375" style="8" customWidth="1"/>
    <col min="310" max="310" width="7.15234375" style="8" customWidth="1" collapsed="1"/>
    <col min="311" max="318" width="7.15234375" style="8" customWidth="1"/>
    <col min="319" max="319" width="7.15234375" style="8" customWidth="1" collapsed="1"/>
    <col min="320" max="327" width="7.15234375" style="8" customWidth="1"/>
    <col min="328" max="328" width="7.15234375" style="8" customWidth="1" collapsed="1"/>
    <col min="329" max="336" width="7.15234375" style="8" customWidth="1"/>
    <col min="337" max="337" width="7.15234375" style="8" customWidth="1" collapsed="1"/>
    <col min="338" max="345" width="7.15234375" style="8" customWidth="1"/>
    <col min="346" max="346" width="7.15234375" style="8" customWidth="1" collapsed="1"/>
    <col min="347" max="354" width="7.15234375" style="8" customWidth="1"/>
    <col min="355" max="355" width="7.15234375" style="8" customWidth="1" collapsed="1"/>
    <col min="356" max="363" width="7.15234375" style="8" customWidth="1"/>
    <col min="364" max="364" width="7.15234375" style="8" customWidth="1" collapsed="1"/>
    <col min="365" max="372" width="7.15234375" style="8" customWidth="1"/>
    <col min="373" max="373" width="7.15234375" style="8" customWidth="1" collapsed="1"/>
    <col min="374" max="381" width="7.15234375" style="8" customWidth="1"/>
    <col min="382" max="382" width="7.15234375" style="8" customWidth="1" collapsed="1"/>
    <col min="383" max="390" width="7.15234375" style="8" customWidth="1"/>
    <col min="391" max="391" width="7.15234375" style="8" customWidth="1" collapsed="1"/>
    <col min="392" max="399" width="7.15234375" style="8" customWidth="1"/>
    <col min="400" max="400" width="7.15234375" style="8" customWidth="1" collapsed="1"/>
    <col min="401" max="408" width="7.15234375" style="8" customWidth="1"/>
    <col min="409" max="409" width="7.15234375" style="8" customWidth="1" collapsed="1"/>
    <col min="410" max="417" width="7.15234375" style="8" customWidth="1"/>
    <col min="418" max="418" width="7.15234375" style="8" customWidth="1" collapsed="1"/>
    <col min="419" max="426" width="7.15234375" style="8" customWidth="1"/>
    <col min="427" max="427" width="7.15234375" style="8" customWidth="1" collapsed="1"/>
    <col min="428" max="435" width="7.15234375" style="8" customWidth="1"/>
    <col min="436" max="436" width="7.15234375" style="8" customWidth="1" collapsed="1"/>
    <col min="437" max="444" width="7.15234375" style="8" customWidth="1"/>
    <col min="445" max="445" width="7.15234375" style="8" customWidth="1" collapsed="1"/>
    <col min="446" max="453" width="7.15234375" style="8" customWidth="1"/>
    <col min="454" max="454" width="7.15234375" style="8" customWidth="1" collapsed="1"/>
    <col min="455" max="462" width="7.15234375" style="8" customWidth="1"/>
    <col min="463" max="463" width="7.15234375" style="8" customWidth="1" collapsed="1"/>
    <col min="464" max="471" width="7.15234375" style="8" customWidth="1"/>
    <col min="472" max="472" width="7.15234375" style="8" customWidth="1" collapsed="1"/>
    <col min="473" max="480" width="7.15234375" style="8" customWidth="1"/>
    <col min="481" max="481" width="7.15234375" style="8" customWidth="1" collapsed="1"/>
    <col min="482" max="489" width="7.15234375" style="8" customWidth="1"/>
    <col min="490" max="490" width="7.15234375" style="8" customWidth="1" collapsed="1"/>
    <col min="491" max="498" width="7.15234375" style="8" customWidth="1"/>
    <col min="499" max="499" width="7.15234375" style="8" customWidth="1" collapsed="1"/>
    <col min="500" max="507" width="7.15234375" style="8" customWidth="1"/>
    <col min="508" max="508" width="7.15234375" style="8" customWidth="1" collapsed="1"/>
    <col min="509" max="516" width="7.15234375" style="8" customWidth="1"/>
    <col min="517" max="517" width="7.15234375" style="8" customWidth="1" collapsed="1"/>
    <col min="518" max="525" width="7.15234375" style="8" customWidth="1"/>
    <col min="526" max="526" width="7.15234375" style="8" customWidth="1" collapsed="1"/>
    <col min="527" max="534" width="7.15234375" style="8" customWidth="1"/>
    <col min="535" max="535" width="7.15234375" style="8" customWidth="1" collapsed="1"/>
    <col min="536" max="543" width="7.15234375" style="8" customWidth="1"/>
    <col min="544" max="544" width="7.15234375" style="8" customWidth="1" collapsed="1"/>
    <col min="545" max="552" width="7.15234375" style="8" customWidth="1"/>
    <col min="553" max="553" width="7.15234375" style="8" customWidth="1" collapsed="1"/>
    <col min="554" max="561" width="7.15234375" style="8" customWidth="1"/>
    <col min="562" max="562" width="7.15234375" style="8" customWidth="1" collapsed="1"/>
    <col min="563" max="570" width="7.15234375" style="8" customWidth="1"/>
    <col min="571" max="571" width="7.15234375" style="8" customWidth="1" collapsed="1"/>
    <col min="572" max="579" width="7.15234375" style="8" customWidth="1"/>
    <col min="580" max="580" width="7.15234375" style="8" customWidth="1" collapsed="1"/>
    <col min="581" max="588" width="7.15234375" style="8" customWidth="1"/>
    <col min="589" max="589" width="7.15234375" style="8" customWidth="1" collapsed="1"/>
    <col min="590" max="597" width="7.15234375" style="8" customWidth="1"/>
    <col min="598" max="598" width="7.15234375" style="8" customWidth="1" collapsed="1"/>
    <col min="599" max="606" width="7.15234375" style="8" customWidth="1"/>
    <col min="607" max="607" width="7.15234375" style="8" customWidth="1" collapsed="1"/>
    <col min="608" max="615" width="7.15234375" style="8" customWidth="1"/>
    <col min="616" max="616" width="7.15234375" style="8" customWidth="1" collapsed="1"/>
    <col min="617" max="623" width="7.15234375" style="8" customWidth="1"/>
    <col min="624" max="624" width="5.84375" style="8" customWidth="1"/>
    <col min="625" max="625" width="7.15234375" style="8" customWidth="1" collapsed="1"/>
    <col min="626" max="632" width="7.15234375" style="8" customWidth="1"/>
    <col min="633" max="633" width="5.84375" style="8" customWidth="1"/>
    <col min="634" max="634" width="7.15234375" style="8" customWidth="1" collapsed="1"/>
    <col min="635" max="641" width="7.15234375" style="8" customWidth="1"/>
    <col min="642" max="642" width="5.84375" style="8" customWidth="1"/>
    <col min="643" max="643" width="7.15234375" style="8" customWidth="1" collapsed="1"/>
    <col min="644" max="650" width="7.15234375" style="8" customWidth="1"/>
    <col min="651" max="651" width="5.84375" style="8" customWidth="1"/>
    <col min="652" max="652" width="7.15234375" style="8" customWidth="1" collapsed="1"/>
    <col min="653" max="659" width="7.15234375" style="8" customWidth="1"/>
    <col min="660" max="660" width="5.84375" style="8" customWidth="1"/>
    <col min="661" max="661" width="7.15234375" style="8" customWidth="1" collapsed="1"/>
    <col min="662" max="668" width="7.15234375" style="8" customWidth="1"/>
    <col min="669" max="669" width="5.84375" style="8" customWidth="1"/>
    <col min="670" max="670" width="7.15234375" style="8" customWidth="1" collapsed="1"/>
    <col min="671" max="677" width="7.15234375" style="8" customWidth="1"/>
    <col min="678" max="678" width="5.84375" style="8" customWidth="1"/>
    <col min="679" max="679" width="7.15234375" style="8" customWidth="1" collapsed="1"/>
    <col min="680" max="686" width="7.15234375" style="8" customWidth="1"/>
    <col min="687" max="687" width="5.84375" style="8" customWidth="1"/>
    <col min="688" max="688" width="7.15234375" style="8" customWidth="1" collapsed="1"/>
    <col min="689" max="695" width="7.15234375" style="8" customWidth="1"/>
    <col min="696" max="696" width="5.84375" style="8" customWidth="1"/>
    <col min="697" max="697" width="7.15234375" style="8" customWidth="1" collapsed="1"/>
    <col min="698" max="704" width="7.15234375" style="8" customWidth="1"/>
    <col min="705" max="705" width="5.84375" style="8" customWidth="1"/>
    <col min="706" max="706" width="7.15234375" style="8" customWidth="1" collapsed="1"/>
    <col min="707" max="713" width="7.15234375" style="8" customWidth="1"/>
    <col min="714" max="714" width="5.84375" style="8" customWidth="1"/>
    <col min="715" max="715" width="7.15234375" style="8" customWidth="1" collapsed="1"/>
    <col min="716" max="722" width="7.15234375" style="8" customWidth="1"/>
    <col min="723" max="723" width="5.84375" style="8" customWidth="1"/>
    <col min="724" max="724" width="7.15234375" style="8" customWidth="1" collapsed="1"/>
    <col min="725" max="731" width="7.15234375" style="8" customWidth="1"/>
    <col min="732" max="732" width="5.84375" style="8" customWidth="1"/>
    <col min="733" max="733" width="7.15234375" style="8" customWidth="1" collapsed="1"/>
    <col min="734" max="740" width="7.15234375" style="8" customWidth="1"/>
    <col min="741" max="741" width="5.84375" style="8" customWidth="1"/>
    <col min="742" max="742" width="7.15234375" style="8" customWidth="1" collapsed="1"/>
    <col min="743" max="749" width="7.15234375" style="8" customWidth="1"/>
    <col min="750" max="750" width="5.84375" style="8" customWidth="1"/>
    <col min="751" max="751" width="7.15234375" style="8" customWidth="1" collapsed="1"/>
    <col min="752" max="758" width="7.15234375" style="8" customWidth="1"/>
    <col min="759" max="759" width="5.84375" style="8" customWidth="1"/>
    <col min="760" max="760" width="7.15234375" style="8" customWidth="1" collapsed="1"/>
    <col min="761" max="767" width="7.15234375" style="8" customWidth="1"/>
    <col min="768" max="768" width="5.84375" style="8" customWidth="1"/>
    <col min="769" max="769" width="7.15234375" style="8" customWidth="1" collapsed="1"/>
    <col min="770" max="776" width="7.15234375" style="8" customWidth="1"/>
    <col min="777" max="777" width="5.84375" style="8" customWidth="1"/>
    <col min="778" max="778" width="7.15234375" style="8" customWidth="1" collapsed="1"/>
    <col min="779" max="785" width="7.15234375" style="8" customWidth="1"/>
    <col min="786" max="786" width="5.84375" style="8" customWidth="1"/>
    <col min="787" max="787" width="7.15234375" style="8" customWidth="1" collapsed="1"/>
    <col min="788" max="794" width="7.15234375" style="8" customWidth="1"/>
    <col min="795" max="795" width="5.84375" style="8" customWidth="1"/>
    <col min="796" max="796" width="7.15234375" style="8" customWidth="1" collapsed="1"/>
    <col min="797" max="803" width="7.15234375" style="8" customWidth="1"/>
    <col min="804" max="804" width="5.84375" style="8" customWidth="1"/>
    <col min="805" max="805" width="7.15234375" style="8" customWidth="1" collapsed="1"/>
    <col min="806" max="812" width="7.15234375" style="8" customWidth="1"/>
    <col min="813" max="813" width="5.84375" style="8" customWidth="1"/>
    <col min="814" max="814" width="7.15234375" style="8" customWidth="1" collapsed="1"/>
    <col min="815" max="821" width="7.15234375" style="8" customWidth="1"/>
    <col min="822" max="822" width="5.84375" style="8" customWidth="1"/>
    <col min="823" max="823" width="7.15234375" style="8" customWidth="1" collapsed="1"/>
    <col min="824" max="830" width="7.15234375" style="8" customWidth="1"/>
    <col min="831" max="831" width="5.84375" style="8" customWidth="1"/>
    <col min="832" max="832" width="7.15234375" style="8" customWidth="1" collapsed="1"/>
    <col min="833" max="839" width="7.15234375" style="8" customWidth="1"/>
    <col min="840" max="840" width="5.84375" style="8" customWidth="1"/>
    <col min="841" max="841" width="7.15234375" style="8" customWidth="1" collapsed="1"/>
    <col min="842" max="848" width="7.15234375" style="8" customWidth="1"/>
    <col min="849" max="849" width="5.84375" style="8" customWidth="1"/>
    <col min="850" max="850" width="7.15234375" style="8" customWidth="1" collapsed="1"/>
    <col min="851" max="857" width="7.15234375" style="8" customWidth="1"/>
    <col min="858" max="858" width="5.84375" style="8" customWidth="1"/>
    <col min="859" max="859" width="7.15234375" style="8" customWidth="1" collapsed="1"/>
    <col min="860" max="866" width="7.15234375" style="8" customWidth="1"/>
    <col min="867" max="867" width="5.84375" style="8" customWidth="1"/>
    <col min="868" max="868" width="7.15234375" style="8" customWidth="1" collapsed="1"/>
    <col min="869" max="875" width="7.15234375" style="8" customWidth="1"/>
    <col min="876" max="876" width="5.84375" style="8" customWidth="1"/>
    <col min="877" max="877" width="7.15234375" style="8" customWidth="1" collapsed="1"/>
    <col min="878" max="884" width="7.15234375" style="8" customWidth="1"/>
    <col min="885" max="885" width="5.84375" style="8" customWidth="1"/>
    <col min="886" max="886" width="7.15234375" style="8" customWidth="1" collapsed="1"/>
    <col min="887" max="893" width="7.15234375" style="8" customWidth="1"/>
    <col min="894" max="894" width="5.84375" style="8" customWidth="1"/>
    <col min="895" max="895" width="7.15234375" style="8" customWidth="1" collapsed="1"/>
    <col min="896" max="902" width="7.15234375" style="8" customWidth="1"/>
    <col min="903" max="903" width="5.84375" style="8" customWidth="1"/>
    <col min="904" max="904" width="7.15234375" style="8" customWidth="1" collapsed="1"/>
    <col min="905" max="911" width="7.15234375" style="8" customWidth="1"/>
    <col min="912" max="912" width="5.84375" style="8" customWidth="1"/>
    <col min="913" max="913" width="7.15234375" style="8" customWidth="1" collapsed="1"/>
    <col min="914" max="920" width="7.15234375" style="8" customWidth="1"/>
    <col min="921" max="921" width="5.84375" style="8" customWidth="1"/>
    <col min="922" max="922" width="7.15234375" style="8" customWidth="1" collapsed="1"/>
    <col min="923" max="929" width="7.15234375" style="8" customWidth="1"/>
    <col min="930" max="930" width="5.84375" style="8" customWidth="1"/>
    <col min="931" max="931" width="7.15234375" style="8" customWidth="1" collapsed="1"/>
    <col min="932" max="938" width="7.15234375" style="8" customWidth="1"/>
    <col min="939" max="939" width="5.84375" style="8" customWidth="1"/>
    <col min="940" max="940" width="7.15234375" style="8" customWidth="1" collapsed="1"/>
    <col min="941" max="947" width="7.15234375" style="8" customWidth="1"/>
    <col min="948" max="948" width="5.84375" style="8" customWidth="1"/>
    <col min="949" max="949" width="7.15234375" style="8" customWidth="1" collapsed="1"/>
    <col min="950" max="956" width="7.15234375" style="8" customWidth="1"/>
    <col min="957" max="957" width="5.84375" style="8" customWidth="1"/>
    <col min="958" max="958" width="7.15234375" style="8" customWidth="1" collapsed="1"/>
    <col min="959" max="965" width="7.15234375" style="8" customWidth="1"/>
    <col min="966" max="966" width="5.84375" style="8" customWidth="1"/>
    <col min="967" max="967" width="7.15234375" style="8" customWidth="1" collapsed="1"/>
    <col min="968" max="974" width="7.15234375" style="8" customWidth="1"/>
    <col min="975" max="975" width="5.84375" style="8" customWidth="1"/>
    <col min="976" max="976" width="7.15234375" style="8" customWidth="1" collapsed="1"/>
    <col min="977" max="983" width="7.15234375" style="8" customWidth="1"/>
    <col min="984" max="984" width="5.84375" style="8" customWidth="1"/>
    <col min="985" max="985" width="7.15234375" style="8" customWidth="1" collapsed="1"/>
    <col min="986" max="992" width="7.15234375" style="8" customWidth="1"/>
    <col min="993" max="993" width="5.84375" style="8" customWidth="1"/>
    <col min="994" max="994" width="7.15234375" style="8" customWidth="1" collapsed="1"/>
    <col min="995" max="1001" width="7.15234375" style="8" customWidth="1"/>
    <col min="1002" max="1002" width="5.84375" style="8" customWidth="1"/>
    <col min="1003" max="1003" width="7.15234375" style="8" customWidth="1" collapsed="1"/>
    <col min="1004" max="1010" width="7.15234375" style="8" customWidth="1"/>
    <col min="1011" max="1011" width="5.84375" style="8" customWidth="1"/>
    <col min="1012" max="1012" width="7.15234375" style="8" customWidth="1" collapsed="1"/>
    <col min="1013" max="1019" width="7.15234375" style="8" customWidth="1"/>
    <col min="1020" max="1020" width="5.84375" style="8" customWidth="1"/>
    <col min="1021" max="1021" width="7.15234375" style="8" customWidth="1" collapsed="1"/>
    <col min="1022" max="1028" width="7.15234375" style="8" customWidth="1"/>
    <col min="1029" max="1029" width="5.84375" style="8" customWidth="1"/>
    <col min="1030" max="1030" width="7.15234375" style="8" customWidth="1" collapsed="1"/>
    <col min="1031" max="1037" width="7.15234375" style="8" customWidth="1"/>
    <col min="1038" max="1038" width="5.84375" style="8" customWidth="1"/>
    <col min="1039" max="1039" width="7.15234375" style="8" customWidth="1" collapsed="1"/>
    <col min="1040" max="1046" width="7.15234375" style="8" customWidth="1"/>
    <col min="1047" max="1047" width="31.84375" style="8" customWidth="1"/>
    <col min="1048" max="1048" width="7.15234375" style="8" customWidth="1" collapsed="1"/>
    <col min="1049" max="1055" width="7.15234375" style="8" customWidth="1"/>
    <col min="1056" max="1056" width="5.84375" style="8" customWidth="1"/>
    <col min="1057" max="1057" width="7.15234375" style="8" customWidth="1" collapsed="1"/>
    <col min="1058" max="1064" width="7.15234375" style="8" customWidth="1"/>
    <col min="1065" max="1065" width="5.84375" style="8" customWidth="1"/>
    <col min="1066" max="1066" width="7.15234375" style="8" customWidth="1" collapsed="1"/>
    <col min="1067" max="1073" width="7.15234375" style="8" customWidth="1"/>
    <col min="1074" max="1074" width="5.84375" style="8" customWidth="1"/>
    <col min="1075" max="1075" width="7.15234375" style="8" customWidth="1" collapsed="1"/>
    <col min="1076" max="1082" width="7.15234375" style="8" customWidth="1"/>
    <col min="1083" max="1083" width="5.84375" style="8" customWidth="1"/>
    <col min="1084" max="1084" width="7.15234375" style="8" customWidth="1" collapsed="1"/>
    <col min="1085" max="1091" width="7.15234375" style="8" customWidth="1"/>
    <col min="1092" max="1092" width="5.84375" style="8" customWidth="1"/>
    <col min="1093" max="1093" width="7.15234375" style="8" customWidth="1" collapsed="1"/>
    <col min="1094" max="1100" width="7.15234375" style="8" customWidth="1"/>
    <col min="1101" max="1101" width="5.84375" style="8" customWidth="1"/>
    <col min="1102" max="1102" width="7.15234375" style="8" customWidth="1" collapsed="1"/>
    <col min="1103" max="1109" width="7.15234375" style="8" customWidth="1"/>
    <col min="1110" max="1110" width="5.84375" style="8" customWidth="1"/>
    <col min="1111" max="1111" width="7.15234375" style="8" customWidth="1" collapsed="1"/>
    <col min="1112" max="1118" width="7.15234375" style="8" customWidth="1"/>
    <col min="1119" max="1119" width="5.84375" style="8" customWidth="1"/>
    <col min="1120" max="1120" width="7.15234375" style="8" customWidth="1" collapsed="1"/>
    <col min="1121" max="1127" width="7.15234375" style="8" customWidth="1"/>
    <col min="1128" max="1128" width="5.84375" style="8" customWidth="1"/>
    <col min="1129" max="1129" width="7.15234375" style="8" customWidth="1" collapsed="1"/>
    <col min="1130" max="1136" width="7.15234375" style="8" customWidth="1"/>
    <col min="1137" max="1137" width="5.84375" style="8" customWidth="1"/>
    <col min="1138" max="1138" width="7.15234375" style="8" customWidth="1" collapsed="1"/>
    <col min="1139" max="1145" width="7.15234375" style="8" customWidth="1"/>
    <col min="1146" max="1146" width="5.84375" style="8" customWidth="1"/>
    <col min="1147" max="1147" width="7.15234375" style="8" customWidth="1" collapsed="1"/>
    <col min="1148" max="1154" width="7.15234375" style="8" customWidth="1"/>
    <col min="1155" max="1155" width="5.84375" style="8" customWidth="1"/>
    <col min="1156" max="1156" width="7.15234375" style="8" customWidth="1" collapsed="1"/>
    <col min="1157" max="1163" width="7.15234375" style="8" customWidth="1"/>
    <col min="1164" max="1164" width="5.84375" style="8" customWidth="1"/>
    <col min="1165" max="1165" width="7.15234375" style="8" customWidth="1" collapsed="1"/>
    <col min="1166" max="1172" width="7.15234375" style="8" customWidth="1"/>
    <col min="1173" max="1173" width="5.84375" style="8" customWidth="1"/>
    <col min="1174" max="1174" width="7.15234375" style="8" customWidth="1" collapsed="1"/>
    <col min="1175" max="1181" width="7.15234375" style="8" customWidth="1"/>
    <col min="1182" max="1182" width="5.84375" style="8" customWidth="1"/>
    <col min="1183" max="1183" width="7.15234375" style="8" customWidth="1" collapsed="1"/>
    <col min="1184" max="1190" width="7.15234375" style="8" customWidth="1"/>
    <col min="1191" max="1191" width="5.84375" style="8" customWidth="1"/>
    <col min="1192" max="1192" width="7.15234375" style="8" customWidth="1" collapsed="1"/>
    <col min="1193" max="1199" width="7.15234375" style="8" customWidth="1"/>
    <col min="1200" max="1200" width="5.84375" style="8" customWidth="1"/>
    <col min="1201" max="1201" width="7.15234375" style="8" customWidth="1" collapsed="1"/>
    <col min="1202" max="1208" width="7.15234375" style="8" customWidth="1"/>
    <col min="1209" max="1209" width="5.84375" style="8" customWidth="1"/>
    <col min="1210" max="1210" width="7.15234375" style="8" customWidth="1" collapsed="1"/>
    <col min="1211" max="1217" width="7.15234375" style="8" customWidth="1"/>
    <col min="1218" max="1218" width="5.84375" style="8" customWidth="1"/>
    <col min="1219" max="1219" width="7.15234375" style="8" customWidth="1" collapsed="1"/>
    <col min="1220" max="1226" width="7.15234375" style="8" customWidth="1"/>
    <col min="1227" max="1227" width="5.84375" style="8" customWidth="1"/>
    <col min="1228" max="1228" width="7.15234375" style="8" customWidth="1" collapsed="1"/>
    <col min="1229" max="1235" width="7.15234375" style="8" customWidth="1"/>
    <col min="1236" max="1236" width="5.84375" style="8" customWidth="1"/>
    <col min="1237" max="1237" width="7.15234375" style="8" customWidth="1" collapsed="1"/>
    <col min="1238" max="1244" width="7.15234375" style="8" customWidth="1"/>
    <col min="1245" max="1245" width="5.84375" style="8" customWidth="1"/>
    <col min="1246" max="1246" width="7.15234375" style="8" customWidth="1" collapsed="1"/>
    <col min="1247" max="1253" width="7.15234375" style="8" customWidth="1"/>
    <col min="1254" max="1254" width="5.84375" style="8" customWidth="1"/>
    <col min="1255" max="1255" width="7.15234375" style="8" customWidth="1" collapsed="1"/>
    <col min="1256" max="1262" width="7.15234375" style="8" customWidth="1"/>
    <col min="1263" max="1263" width="5.84375" style="8" customWidth="1"/>
    <col min="1264" max="1264" width="7.15234375" style="8" customWidth="1" collapsed="1"/>
    <col min="1265" max="1271" width="7.15234375" style="8" customWidth="1"/>
    <col min="1272" max="1272" width="5.84375" style="8" customWidth="1"/>
    <col min="1273" max="1273" width="7.15234375" style="8" customWidth="1" collapsed="1"/>
    <col min="1274" max="1280" width="7.15234375" style="8" customWidth="1"/>
    <col min="1281" max="1281" width="5.84375" style="8" customWidth="1"/>
    <col min="1282" max="1282" width="7.15234375" style="8" customWidth="1" collapsed="1"/>
    <col min="1283" max="1289" width="7.15234375" style="8" customWidth="1"/>
    <col min="1290" max="1290" width="5.84375" style="8" customWidth="1"/>
    <col min="1291" max="1291" width="7.15234375" style="8" customWidth="1" collapsed="1"/>
    <col min="1292" max="1298" width="7.15234375" style="8" customWidth="1"/>
    <col min="1299" max="1299" width="5.84375" style="8" customWidth="1"/>
    <col min="1300" max="1300" width="7.15234375" style="8" customWidth="1" collapsed="1"/>
    <col min="1301" max="1307" width="7.15234375" style="8" customWidth="1"/>
    <col min="1308" max="1308" width="5.84375" style="8" customWidth="1"/>
    <col min="1309" max="1309" width="7.15234375" style="8" customWidth="1" collapsed="1"/>
    <col min="1310" max="1316" width="7.15234375" style="8" customWidth="1"/>
    <col min="1317" max="1317" width="5.84375" style="8" customWidth="1"/>
    <col min="1318" max="1318" width="7.15234375" style="8" customWidth="1" collapsed="1"/>
    <col min="1319" max="1325" width="7.15234375" style="8" customWidth="1"/>
    <col min="1326" max="1326" width="5.84375" style="8" customWidth="1"/>
    <col min="1327" max="1327" width="7.15234375" style="8" customWidth="1" collapsed="1"/>
    <col min="1328" max="1334" width="7.15234375" style="8" customWidth="1"/>
    <col min="1335" max="1335" width="5.84375" style="8" customWidth="1"/>
    <col min="1336" max="1336" width="7.15234375" style="8" customWidth="1" collapsed="1"/>
    <col min="1337" max="1343" width="7.15234375" style="8" customWidth="1"/>
    <col min="1344" max="1344" width="5.84375" style="8" customWidth="1"/>
    <col min="1345" max="1345" width="7.15234375" style="8" customWidth="1" collapsed="1"/>
    <col min="1346" max="1352" width="7.15234375" style="8" customWidth="1"/>
    <col min="1353" max="1353" width="5.84375" style="8" customWidth="1"/>
    <col min="1354" max="1354" width="7.15234375" style="8" customWidth="1" collapsed="1"/>
    <col min="1355" max="1361" width="7.15234375" style="8" customWidth="1"/>
    <col min="1362" max="1362" width="5.84375" style="8" customWidth="1"/>
    <col min="1363" max="1363" width="7.15234375" style="8" customWidth="1" collapsed="1"/>
    <col min="1364" max="1370" width="7.15234375" style="8" customWidth="1"/>
    <col min="1371" max="1371" width="5.84375" style="8" customWidth="1"/>
    <col min="1372" max="1372" width="7.15234375" style="8" customWidth="1" collapsed="1"/>
    <col min="1373" max="1379" width="7.15234375" style="8" customWidth="1"/>
    <col min="1380" max="1380" width="5.84375" style="8" customWidth="1"/>
    <col min="1381" max="1381" width="7.15234375" style="8" customWidth="1" collapsed="1"/>
    <col min="1382" max="1388" width="7.15234375" style="8" customWidth="1"/>
    <col min="1389" max="1389" width="5.84375" style="8" customWidth="1"/>
    <col min="1390" max="1390" width="7.15234375" style="8" customWidth="1" collapsed="1"/>
    <col min="1391" max="1397" width="7.15234375" style="8" customWidth="1"/>
    <col min="1398" max="1398" width="5.84375" style="8" customWidth="1"/>
    <col min="1399" max="1399" width="7.15234375" style="8" customWidth="1" collapsed="1"/>
    <col min="1400" max="1406" width="7.15234375" style="8" customWidth="1"/>
    <col min="1407" max="1407" width="5.84375" style="8" customWidth="1"/>
    <col min="1408" max="1408" width="7.15234375" style="8" customWidth="1" collapsed="1"/>
    <col min="1409" max="1415" width="7.15234375" style="8" customWidth="1"/>
    <col min="1416" max="1416" width="5.84375" style="8" customWidth="1"/>
    <col min="1417" max="16384" width="9.15234375" style="10"/>
  </cols>
  <sheetData>
    <row r="1" spans="2:1416" ht="15.75" customHeight="1">
      <c r="B1" s="25"/>
      <c r="C1" s="25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</row>
    <row r="2" spans="2:1416" ht="20.25" customHeight="1">
      <c r="B2" s="25" t="s">
        <v>71</v>
      </c>
      <c r="C2" s="25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  <c r="AOY2" s="10"/>
      <c r="AOZ2" s="10"/>
      <c r="APA2" s="10"/>
      <c r="APB2" s="10"/>
      <c r="APC2" s="10"/>
      <c r="APD2" s="10"/>
      <c r="APE2" s="10"/>
      <c r="APF2" s="10"/>
      <c r="APG2" s="10"/>
      <c r="APH2" s="10"/>
      <c r="API2" s="10"/>
      <c r="APJ2" s="10"/>
      <c r="APK2" s="10"/>
      <c r="APL2" s="10"/>
      <c r="APM2" s="10"/>
      <c r="APN2" s="10"/>
      <c r="APO2" s="10"/>
      <c r="APP2" s="10"/>
      <c r="APQ2" s="10"/>
      <c r="APR2" s="10"/>
      <c r="APS2" s="10"/>
      <c r="APT2" s="10"/>
      <c r="APU2" s="10"/>
      <c r="APV2" s="10"/>
      <c r="APW2" s="10"/>
      <c r="APX2" s="10"/>
      <c r="APY2" s="10"/>
      <c r="APZ2" s="10"/>
      <c r="AQA2" s="10"/>
      <c r="AQB2" s="10"/>
      <c r="AQC2" s="10"/>
      <c r="AQD2" s="10"/>
      <c r="AQE2" s="10"/>
      <c r="AQF2" s="10"/>
      <c r="AQG2" s="10"/>
      <c r="AQH2" s="10"/>
      <c r="AQI2" s="10"/>
      <c r="AQJ2" s="10"/>
      <c r="AQK2" s="10"/>
      <c r="AQL2" s="10"/>
      <c r="AQM2" s="10"/>
      <c r="AQN2" s="10"/>
      <c r="AQO2" s="10"/>
      <c r="AQP2" s="10"/>
      <c r="AQQ2" s="10"/>
      <c r="AQR2" s="10"/>
      <c r="AQS2" s="10"/>
      <c r="AQT2" s="10"/>
      <c r="AQU2" s="10"/>
      <c r="AQV2" s="10"/>
      <c r="AQW2" s="10"/>
      <c r="AQX2" s="10"/>
      <c r="AQY2" s="10"/>
      <c r="AQZ2" s="10"/>
      <c r="ARA2" s="10"/>
      <c r="ARB2" s="10"/>
      <c r="ARC2" s="10"/>
      <c r="ARD2" s="10"/>
      <c r="ARE2" s="10"/>
      <c r="ARF2" s="10"/>
      <c r="ARG2" s="10"/>
      <c r="ARH2" s="10"/>
      <c r="ARI2" s="10"/>
      <c r="ARJ2" s="10"/>
      <c r="ARK2" s="10"/>
      <c r="ARL2" s="10"/>
      <c r="ARM2" s="10"/>
      <c r="ARN2" s="10"/>
      <c r="ARO2" s="10"/>
      <c r="ARP2" s="10"/>
      <c r="ARQ2" s="10"/>
      <c r="ARR2" s="10"/>
      <c r="ARS2" s="10"/>
      <c r="ART2" s="10"/>
      <c r="ARU2" s="10"/>
      <c r="ARV2" s="10"/>
      <c r="ARW2" s="10"/>
      <c r="ARX2" s="10"/>
      <c r="ARY2" s="10"/>
      <c r="ARZ2" s="10"/>
      <c r="ASA2" s="10"/>
      <c r="ASB2" s="10"/>
      <c r="ASC2" s="10"/>
      <c r="ASD2" s="10"/>
      <c r="ASE2" s="10"/>
      <c r="ASF2" s="10"/>
      <c r="ASG2" s="10"/>
      <c r="ASH2" s="10"/>
      <c r="ASI2" s="10"/>
      <c r="ASJ2" s="10"/>
      <c r="ASK2" s="10"/>
      <c r="ASL2" s="10"/>
      <c r="ASM2" s="10"/>
      <c r="ASN2" s="10"/>
      <c r="ASO2" s="10"/>
      <c r="ASP2" s="10"/>
      <c r="ASQ2" s="10"/>
      <c r="ASR2" s="10"/>
      <c r="ASS2" s="10"/>
      <c r="AST2" s="10"/>
      <c r="ASU2" s="10"/>
      <c r="ASV2" s="10"/>
      <c r="ASW2" s="10"/>
      <c r="ASX2" s="10"/>
      <c r="ASY2" s="10"/>
      <c r="ASZ2" s="10"/>
      <c r="ATA2" s="10"/>
      <c r="ATB2" s="10"/>
      <c r="ATC2" s="10"/>
      <c r="ATD2" s="10"/>
      <c r="ATE2" s="10"/>
      <c r="ATF2" s="10"/>
      <c r="ATG2" s="10"/>
      <c r="ATH2" s="10"/>
      <c r="ATI2" s="10"/>
      <c r="ATJ2" s="10"/>
      <c r="ATK2" s="10"/>
      <c r="ATL2" s="10"/>
      <c r="ATM2" s="10"/>
      <c r="ATN2" s="10"/>
      <c r="ATO2" s="10"/>
      <c r="ATP2" s="10"/>
      <c r="ATQ2" s="10"/>
      <c r="ATR2" s="10"/>
      <c r="ATS2" s="10"/>
      <c r="ATT2" s="10"/>
      <c r="ATU2" s="10"/>
      <c r="ATV2" s="10"/>
      <c r="ATW2" s="10"/>
      <c r="ATX2" s="10"/>
      <c r="ATY2" s="10"/>
      <c r="ATZ2" s="10"/>
      <c r="AUA2" s="10"/>
      <c r="AUB2" s="10"/>
      <c r="AUC2" s="10"/>
      <c r="AUD2" s="10"/>
      <c r="AUE2" s="10"/>
      <c r="AUF2" s="10"/>
      <c r="AUG2" s="10"/>
      <c r="AUH2" s="10"/>
      <c r="AUI2" s="10"/>
      <c r="AUJ2" s="10"/>
      <c r="AUK2" s="10"/>
      <c r="AUL2" s="10"/>
      <c r="AUM2" s="10"/>
      <c r="AUN2" s="10"/>
      <c r="AUO2" s="10"/>
      <c r="AUP2" s="10"/>
      <c r="AUQ2" s="10"/>
      <c r="AUR2" s="10"/>
      <c r="AUS2" s="10"/>
      <c r="AUT2" s="10"/>
      <c r="AUU2" s="10"/>
      <c r="AUV2" s="10"/>
      <c r="AUW2" s="10"/>
      <c r="AUX2" s="10"/>
      <c r="AUY2" s="10"/>
      <c r="AUZ2" s="10"/>
      <c r="AVA2" s="10"/>
      <c r="AVB2" s="10"/>
      <c r="AVC2" s="10"/>
      <c r="AVD2" s="10"/>
      <c r="AVE2" s="10"/>
      <c r="AVF2" s="10"/>
      <c r="AVG2" s="10"/>
      <c r="AVH2" s="10"/>
      <c r="AVI2" s="10"/>
      <c r="AVJ2" s="10"/>
      <c r="AVK2" s="10"/>
      <c r="AVL2" s="10"/>
      <c r="AVM2" s="10"/>
      <c r="AVN2" s="10"/>
      <c r="AVO2" s="10"/>
      <c r="AVP2" s="10"/>
      <c r="AVQ2" s="10"/>
      <c r="AVR2" s="10"/>
      <c r="AVS2" s="10"/>
      <c r="AVT2" s="10"/>
      <c r="AVU2" s="10"/>
      <c r="AVV2" s="10"/>
      <c r="AVW2" s="10"/>
      <c r="AVX2" s="10"/>
      <c r="AVY2" s="10"/>
      <c r="AVZ2" s="10"/>
      <c r="AWA2" s="10"/>
      <c r="AWB2" s="10"/>
      <c r="AWC2" s="10"/>
      <c r="AWD2" s="10"/>
      <c r="AWE2" s="10"/>
      <c r="AWF2" s="10"/>
      <c r="AWG2" s="10"/>
      <c r="AWH2" s="10"/>
      <c r="AWI2" s="10"/>
      <c r="AWJ2" s="10"/>
      <c r="AWK2" s="10"/>
      <c r="AWL2" s="10"/>
      <c r="AWM2" s="10"/>
      <c r="AWN2" s="10"/>
      <c r="AWO2" s="10"/>
      <c r="AWP2" s="10"/>
      <c r="AWQ2" s="10"/>
      <c r="AWR2" s="10"/>
      <c r="AWS2" s="10"/>
      <c r="AWT2" s="10"/>
      <c r="AWU2" s="10"/>
      <c r="AWV2" s="10"/>
      <c r="AWW2" s="10"/>
      <c r="AWX2" s="10"/>
      <c r="AWY2" s="10"/>
      <c r="AWZ2" s="10"/>
      <c r="AXA2" s="10"/>
      <c r="AXB2" s="10"/>
      <c r="AXC2" s="10"/>
      <c r="AXD2" s="10"/>
      <c r="AXE2" s="10"/>
      <c r="AXF2" s="10"/>
      <c r="AXG2" s="10"/>
      <c r="AXH2" s="10"/>
      <c r="AXI2" s="10"/>
      <c r="AXJ2" s="10"/>
      <c r="AXK2" s="10"/>
      <c r="AXL2" s="10"/>
      <c r="AXM2" s="10"/>
      <c r="AXN2" s="10"/>
      <c r="AXO2" s="10"/>
      <c r="AXP2" s="10"/>
      <c r="AXQ2" s="10"/>
      <c r="AXR2" s="10"/>
      <c r="AXS2" s="10"/>
      <c r="AXT2" s="10"/>
      <c r="AXU2" s="10"/>
      <c r="AXV2" s="10"/>
      <c r="AXW2" s="10"/>
      <c r="AXX2" s="10"/>
      <c r="AXY2" s="10"/>
      <c r="AXZ2" s="10"/>
      <c r="AYA2" s="10"/>
      <c r="AYB2" s="10"/>
      <c r="AYC2" s="10"/>
      <c r="AYD2" s="10"/>
      <c r="AYE2" s="10"/>
      <c r="AYF2" s="10"/>
      <c r="AYG2" s="10"/>
      <c r="AYH2" s="10"/>
      <c r="AYI2" s="10"/>
      <c r="AYJ2" s="10"/>
      <c r="AYK2" s="10"/>
      <c r="AYL2" s="10"/>
      <c r="AYM2" s="10"/>
      <c r="AYN2" s="10"/>
      <c r="AYO2" s="10"/>
      <c r="AYP2" s="10"/>
      <c r="AYQ2" s="10"/>
      <c r="AYR2" s="10"/>
      <c r="AYS2" s="10"/>
      <c r="AYT2" s="10"/>
      <c r="AYU2" s="10"/>
      <c r="AYV2" s="10"/>
      <c r="AYW2" s="10"/>
      <c r="AYX2" s="10"/>
      <c r="AYY2" s="10"/>
      <c r="AYZ2" s="10"/>
      <c r="AZA2" s="10"/>
      <c r="AZB2" s="10"/>
      <c r="AZC2" s="10"/>
      <c r="AZD2" s="10"/>
      <c r="AZE2" s="10"/>
      <c r="AZF2" s="10"/>
      <c r="AZG2" s="10"/>
      <c r="AZH2" s="10"/>
      <c r="AZI2" s="10"/>
      <c r="AZJ2" s="10"/>
      <c r="AZK2" s="10"/>
      <c r="AZL2" s="10"/>
      <c r="AZM2" s="10"/>
      <c r="AZN2" s="10"/>
      <c r="AZO2" s="10"/>
      <c r="AZP2" s="10"/>
      <c r="AZQ2" s="10"/>
      <c r="AZR2" s="10"/>
      <c r="AZS2" s="10"/>
      <c r="AZT2" s="10"/>
      <c r="AZU2" s="10"/>
      <c r="AZV2" s="10"/>
      <c r="AZW2" s="10"/>
      <c r="AZX2" s="10"/>
      <c r="AZY2" s="10"/>
      <c r="AZZ2" s="10"/>
      <c r="BAA2" s="10"/>
      <c r="BAB2" s="10"/>
      <c r="BAC2" s="10"/>
      <c r="BAD2" s="10"/>
      <c r="BAE2" s="10"/>
      <c r="BAF2" s="10"/>
      <c r="BAG2" s="10"/>
      <c r="BAH2" s="10"/>
      <c r="BAI2" s="10"/>
      <c r="BAJ2" s="10"/>
      <c r="BAK2" s="10"/>
      <c r="BAL2" s="10"/>
      <c r="BAM2" s="10"/>
      <c r="BAN2" s="10"/>
      <c r="BAO2" s="10"/>
      <c r="BAP2" s="10"/>
      <c r="BAQ2" s="10"/>
      <c r="BAR2" s="10"/>
      <c r="BAS2" s="10"/>
      <c r="BAT2" s="10"/>
      <c r="BAU2" s="10"/>
      <c r="BAV2" s="10"/>
      <c r="BAW2" s="10"/>
      <c r="BAX2" s="10"/>
      <c r="BAY2" s="10"/>
      <c r="BAZ2" s="10"/>
      <c r="BBA2" s="10"/>
      <c r="BBB2" s="10"/>
      <c r="BBC2" s="10"/>
      <c r="BBD2" s="10"/>
      <c r="BBE2" s="10"/>
      <c r="BBF2" s="10"/>
      <c r="BBG2" s="10"/>
      <c r="BBH2" s="10"/>
      <c r="BBI2" s="10"/>
      <c r="BBJ2" s="10"/>
      <c r="BBK2" s="10"/>
      <c r="BBL2" s="10"/>
    </row>
    <row r="3" spans="2:1416" ht="10.5" customHeight="1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  <c r="AMN3" s="24"/>
      <c r="AMO3" s="24"/>
      <c r="AMP3" s="24"/>
      <c r="AMQ3" s="24"/>
      <c r="AMR3" s="24"/>
      <c r="AMS3" s="24"/>
      <c r="AMT3" s="24"/>
      <c r="AMU3" s="24"/>
      <c r="AMV3" s="24"/>
      <c r="AMW3" s="24"/>
      <c r="AMX3" s="24"/>
      <c r="AMY3" s="24"/>
      <c r="AMZ3" s="24"/>
      <c r="ANA3" s="24"/>
      <c r="ANB3" s="24"/>
      <c r="ANC3" s="24"/>
      <c r="AND3" s="24"/>
      <c r="ANE3" s="24"/>
      <c r="ANF3" s="24"/>
      <c r="ANG3" s="24"/>
      <c r="ANH3" s="24"/>
      <c r="ANI3" s="24"/>
      <c r="ANJ3" s="24"/>
      <c r="ANK3" s="24"/>
      <c r="ANL3" s="24"/>
      <c r="ANM3" s="24"/>
      <c r="ANN3" s="24"/>
      <c r="ANO3" s="24"/>
      <c r="ANP3" s="24"/>
      <c r="ANQ3" s="24"/>
      <c r="ANR3" s="24"/>
      <c r="ANS3" s="24"/>
      <c r="ANT3" s="24"/>
      <c r="ANU3" s="24"/>
      <c r="ANV3" s="24"/>
      <c r="ANW3" s="24"/>
      <c r="ANX3" s="24"/>
      <c r="ANY3" s="24"/>
      <c r="ANZ3" s="24"/>
      <c r="AOA3" s="24"/>
      <c r="AOB3" s="24"/>
      <c r="AOC3" s="24"/>
      <c r="AOD3" s="24"/>
      <c r="AOE3" s="24"/>
      <c r="AOF3" s="24"/>
      <c r="AOG3" s="24"/>
      <c r="AOH3" s="24"/>
      <c r="AOI3" s="24"/>
      <c r="AOJ3" s="24"/>
      <c r="AOK3" s="24"/>
      <c r="AOL3" s="24"/>
      <c r="AOM3" s="24"/>
      <c r="AON3" s="24"/>
      <c r="AOO3" s="24"/>
      <c r="AOP3" s="24"/>
      <c r="AOQ3" s="24"/>
      <c r="AOR3" s="24"/>
      <c r="AOS3" s="24"/>
      <c r="AOT3" s="24"/>
      <c r="AOU3" s="24"/>
      <c r="AOV3" s="24"/>
      <c r="AOW3" s="24"/>
      <c r="AOX3" s="24"/>
      <c r="AOY3" s="24"/>
      <c r="AOZ3" s="24"/>
      <c r="APA3" s="24"/>
      <c r="APB3" s="24"/>
      <c r="APC3" s="24"/>
      <c r="APD3" s="24"/>
      <c r="APE3" s="24"/>
      <c r="APF3" s="24"/>
      <c r="APG3" s="24"/>
      <c r="APH3" s="24"/>
      <c r="API3" s="24"/>
      <c r="APJ3" s="24"/>
      <c r="APK3" s="24"/>
      <c r="APL3" s="24"/>
      <c r="APM3" s="24"/>
      <c r="APN3" s="24"/>
      <c r="APO3" s="24"/>
      <c r="APP3" s="24"/>
      <c r="APQ3" s="24"/>
      <c r="APR3" s="24"/>
      <c r="APS3" s="24"/>
      <c r="APT3" s="24"/>
      <c r="APU3" s="24"/>
      <c r="APV3" s="24"/>
      <c r="APW3" s="24"/>
      <c r="APX3" s="24"/>
      <c r="APY3" s="24"/>
      <c r="APZ3" s="24"/>
      <c r="AQA3" s="24"/>
      <c r="AQB3" s="24"/>
      <c r="AQC3" s="24"/>
      <c r="AQD3" s="24"/>
      <c r="AQE3" s="24"/>
      <c r="AQF3" s="24"/>
      <c r="AQG3" s="24"/>
      <c r="AQH3" s="24"/>
      <c r="AQI3" s="24"/>
      <c r="AQJ3" s="24"/>
      <c r="AQK3" s="24"/>
      <c r="AQL3" s="24"/>
      <c r="AQM3" s="24"/>
      <c r="AQN3" s="24"/>
      <c r="AQO3" s="24"/>
      <c r="AQP3" s="24"/>
      <c r="AQQ3" s="24"/>
      <c r="AQR3" s="24"/>
      <c r="AQS3" s="24"/>
      <c r="AQT3" s="24"/>
      <c r="AQU3" s="24"/>
      <c r="AQV3" s="24"/>
      <c r="AQW3" s="24"/>
      <c r="AQX3" s="24"/>
      <c r="AQY3" s="24"/>
      <c r="AQZ3" s="24"/>
      <c r="ARA3" s="24"/>
      <c r="ARB3" s="24"/>
      <c r="ARC3" s="24"/>
      <c r="ARD3" s="24"/>
      <c r="ARE3" s="24"/>
      <c r="ARF3" s="24"/>
      <c r="ARG3" s="24"/>
      <c r="ARH3" s="24"/>
      <c r="ARI3" s="24"/>
      <c r="ARJ3" s="24"/>
      <c r="ARK3" s="24"/>
      <c r="ARL3" s="24"/>
      <c r="ARM3" s="24"/>
      <c r="ARN3" s="24"/>
      <c r="ARO3" s="24"/>
      <c r="ARP3" s="24"/>
      <c r="ARQ3" s="24"/>
      <c r="ARR3" s="24"/>
      <c r="ARS3" s="24"/>
      <c r="ART3" s="24"/>
      <c r="ARU3" s="24"/>
      <c r="ARV3" s="24"/>
      <c r="ARW3" s="24"/>
      <c r="ARX3" s="24"/>
      <c r="ARY3" s="24"/>
      <c r="ARZ3" s="24"/>
      <c r="ASA3" s="24"/>
      <c r="ASB3" s="24"/>
      <c r="ASC3" s="24"/>
      <c r="ASD3" s="24"/>
      <c r="ASE3" s="24"/>
      <c r="ASF3" s="24"/>
      <c r="ASG3" s="24"/>
      <c r="ASH3" s="24"/>
      <c r="ASI3" s="24"/>
      <c r="ASJ3" s="24"/>
      <c r="ASK3" s="24"/>
      <c r="ASL3" s="24"/>
      <c r="ASM3" s="24"/>
      <c r="ASN3" s="24"/>
      <c r="ASO3" s="24"/>
      <c r="ASP3" s="24"/>
      <c r="ASQ3" s="24"/>
      <c r="ASR3" s="24"/>
      <c r="ASS3" s="24"/>
      <c r="AST3" s="24"/>
      <c r="ASU3" s="24"/>
      <c r="ASV3" s="24"/>
      <c r="ASW3" s="24"/>
      <c r="ASX3" s="24"/>
      <c r="ASY3" s="24"/>
      <c r="ASZ3" s="24"/>
      <c r="ATA3" s="24"/>
      <c r="ATB3" s="24"/>
      <c r="ATC3" s="24"/>
      <c r="ATD3" s="24"/>
      <c r="ATE3" s="24"/>
      <c r="ATF3" s="24"/>
      <c r="ATG3" s="24"/>
      <c r="ATH3" s="24"/>
      <c r="ATI3" s="24"/>
      <c r="ATJ3" s="24"/>
      <c r="ATK3" s="24"/>
      <c r="ATL3" s="24"/>
      <c r="ATM3" s="24"/>
      <c r="ATN3" s="24"/>
      <c r="ATO3" s="24"/>
      <c r="ATP3" s="24"/>
      <c r="ATQ3" s="24"/>
      <c r="ATR3" s="24"/>
      <c r="ATS3" s="24"/>
      <c r="ATT3" s="24"/>
      <c r="ATU3" s="24"/>
      <c r="ATV3" s="24"/>
      <c r="ATW3" s="24"/>
      <c r="ATX3" s="24"/>
      <c r="ATY3" s="24"/>
      <c r="ATZ3" s="24"/>
      <c r="AUA3" s="24"/>
      <c r="AUB3" s="24"/>
      <c r="AUC3" s="24"/>
      <c r="AUD3" s="24"/>
      <c r="AUE3" s="24"/>
      <c r="AUF3" s="24"/>
      <c r="AUG3" s="24"/>
      <c r="AUH3" s="24"/>
      <c r="AUI3" s="24"/>
      <c r="AUJ3" s="24"/>
      <c r="AUK3" s="24"/>
      <c r="AUL3" s="24"/>
      <c r="AUM3" s="24"/>
      <c r="AUN3" s="24"/>
      <c r="AUO3" s="24"/>
      <c r="AUP3" s="24"/>
      <c r="AUQ3" s="24"/>
      <c r="AUR3" s="24"/>
      <c r="AUS3" s="24"/>
      <c r="AUT3" s="24"/>
      <c r="AUU3" s="24"/>
      <c r="AUV3" s="24"/>
      <c r="AUW3" s="24"/>
      <c r="AUX3" s="24"/>
      <c r="AUY3" s="24"/>
      <c r="AUZ3" s="24"/>
      <c r="AVA3" s="24"/>
      <c r="AVB3" s="24"/>
      <c r="AVC3" s="24"/>
      <c r="AVD3" s="24"/>
      <c r="AVE3" s="24"/>
      <c r="AVF3" s="24"/>
      <c r="AVG3" s="24"/>
      <c r="AVH3" s="24"/>
      <c r="AVI3" s="24"/>
      <c r="AVJ3" s="24"/>
      <c r="AVK3" s="24"/>
      <c r="AVL3" s="24"/>
      <c r="AVM3" s="24"/>
      <c r="AVN3" s="24"/>
      <c r="AVO3" s="24"/>
      <c r="AVP3" s="24"/>
      <c r="AVQ3" s="24"/>
      <c r="AVR3" s="24"/>
      <c r="AVS3" s="24"/>
      <c r="AVT3" s="24"/>
      <c r="AVU3" s="24"/>
      <c r="AVV3" s="24"/>
      <c r="AVW3" s="24"/>
      <c r="AVX3" s="24"/>
      <c r="AVY3" s="24"/>
      <c r="AVZ3" s="24"/>
      <c r="AWA3" s="24"/>
      <c r="AWB3" s="24"/>
      <c r="AWC3" s="24"/>
      <c r="AWD3" s="24"/>
      <c r="AWE3" s="24"/>
      <c r="AWF3" s="24"/>
      <c r="AWG3" s="24"/>
      <c r="AWH3" s="24"/>
      <c r="AWI3" s="24"/>
      <c r="AWJ3" s="24"/>
      <c r="AWK3" s="24"/>
      <c r="AWL3" s="24"/>
      <c r="AWM3" s="24"/>
      <c r="AWN3" s="24"/>
      <c r="AWO3" s="24"/>
      <c r="AWP3" s="24"/>
      <c r="AWQ3" s="24"/>
      <c r="AWR3" s="24"/>
      <c r="AWS3" s="24"/>
      <c r="AWT3" s="24"/>
      <c r="AWU3" s="24"/>
      <c r="AWV3" s="24"/>
      <c r="AWW3" s="24"/>
      <c r="AWX3" s="24"/>
      <c r="AWY3" s="24"/>
      <c r="AWZ3" s="24"/>
      <c r="AXA3" s="24"/>
      <c r="AXB3" s="24"/>
      <c r="AXC3" s="24"/>
      <c r="AXD3" s="24"/>
      <c r="AXE3" s="24"/>
      <c r="AXF3" s="24"/>
      <c r="AXG3" s="24"/>
      <c r="AXH3" s="24"/>
      <c r="AXI3" s="24"/>
      <c r="AXJ3" s="24"/>
      <c r="AXK3" s="24"/>
      <c r="AXL3" s="24"/>
      <c r="AXM3" s="24"/>
      <c r="AXN3" s="24"/>
      <c r="AXO3" s="24"/>
      <c r="AXP3" s="24"/>
      <c r="AXQ3" s="24"/>
      <c r="AXR3" s="24"/>
      <c r="AXS3" s="24"/>
      <c r="AXT3" s="24"/>
      <c r="AXU3" s="24"/>
      <c r="AXV3" s="24"/>
      <c r="AXW3" s="24"/>
      <c r="AXX3" s="24"/>
      <c r="AXY3" s="24"/>
      <c r="AXZ3" s="24"/>
      <c r="AYA3" s="24"/>
      <c r="AYB3" s="24"/>
      <c r="AYC3" s="24"/>
      <c r="AYD3" s="24"/>
      <c r="AYE3" s="24"/>
      <c r="AYF3" s="24"/>
      <c r="AYG3" s="24"/>
      <c r="AYH3" s="24"/>
      <c r="AYI3" s="24"/>
      <c r="AYJ3" s="24"/>
      <c r="AYK3" s="24"/>
      <c r="AYL3" s="24"/>
      <c r="AYM3" s="24"/>
      <c r="AYN3" s="24"/>
      <c r="AYO3" s="24"/>
      <c r="AYP3" s="24"/>
      <c r="AYQ3" s="24"/>
      <c r="AYR3" s="24"/>
      <c r="AYS3" s="24"/>
      <c r="AYT3" s="24"/>
      <c r="AYU3" s="24"/>
      <c r="AYV3" s="24"/>
      <c r="AYW3" s="24"/>
      <c r="AYX3" s="24"/>
      <c r="AYY3" s="24"/>
      <c r="AYZ3" s="24"/>
      <c r="AZA3" s="24"/>
      <c r="AZB3" s="24"/>
      <c r="AZC3" s="24"/>
      <c r="AZD3" s="24"/>
      <c r="AZE3" s="24"/>
      <c r="AZF3" s="24"/>
      <c r="AZG3" s="24"/>
      <c r="AZH3" s="24"/>
      <c r="AZI3" s="24"/>
      <c r="AZJ3" s="24"/>
      <c r="AZK3" s="24"/>
      <c r="AZL3" s="24"/>
      <c r="AZM3" s="24"/>
      <c r="AZN3" s="24"/>
      <c r="AZO3" s="24"/>
      <c r="AZP3" s="24"/>
      <c r="AZQ3" s="24"/>
      <c r="AZR3" s="24"/>
      <c r="AZS3" s="24"/>
      <c r="AZT3" s="24"/>
      <c r="AZU3" s="24"/>
      <c r="AZV3" s="24"/>
      <c r="AZW3" s="24"/>
      <c r="AZX3" s="24"/>
      <c r="AZY3" s="24"/>
      <c r="AZZ3" s="24"/>
      <c r="BAA3" s="24"/>
      <c r="BAB3" s="24"/>
      <c r="BAC3" s="24"/>
      <c r="BAD3" s="24"/>
      <c r="BAE3" s="24"/>
      <c r="BAF3" s="24"/>
      <c r="BAG3" s="24"/>
      <c r="BAH3" s="24"/>
      <c r="BAI3" s="24"/>
      <c r="BAJ3" s="24"/>
      <c r="BAK3" s="24"/>
      <c r="BAL3" s="24"/>
      <c r="BAM3" s="24"/>
      <c r="BAN3" s="24"/>
      <c r="BAO3" s="24"/>
      <c r="BAP3" s="24"/>
      <c r="BAQ3" s="24"/>
      <c r="BAR3" s="24"/>
      <c r="BAS3" s="24"/>
      <c r="BAT3" s="24"/>
      <c r="BAU3" s="24"/>
      <c r="BAV3" s="24"/>
      <c r="BAW3" s="24"/>
      <c r="BAX3" s="24"/>
      <c r="BAY3" s="24"/>
      <c r="BAZ3" s="24"/>
      <c r="BBA3" s="24"/>
      <c r="BBB3" s="24"/>
      <c r="BBC3" s="24"/>
      <c r="BBD3" s="24"/>
      <c r="BBE3" s="24"/>
      <c r="BBF3" s="24"/>
      <c r="BBG3" s="24"/>
      <c r="BBH3" s="24"/>
      <c r="BBI3" s="24"/>
      <c r="BBJ3" s="24"/>
      <c r="BBK3" s="24"/>
      <c r="BBL3" s="24"/>
    </row>
    <row r="4" spans="2:1416" ht="29.25" customHeight="1">
      <c r="B4" s="218" t="s">
        <v>15</v>
      </c>
      <c r="C4" s="219" t="s">
        <v>16</v>
      </c>
      <c r="D4" s="199">
        <v>45717</v>
      </c>
      <c r="E4" s="200"/>
      <c r="F4" s="200"/>
      <c r="G4" s="201"/>
      <c r="H4" s="201"/>
      <c r="I4" s="201"/>
      <c r="J4" s="201"/>
      <c r="K4" s="201"/>
      <c r="L4" s="202"/>
      <c r="M4" s="199">
        <v>45718</v>
      </c>
      <c r="N4" s="200"/>
      <c r="O4" s="200"/>
      <c r="P4" s="201"/>
      <c r="Q4" s="201"/>
      <c r="R4" s="201"/>
      <c r="S4" s="201"/>
      <c r="T4" s="201"/>
      <c r="U4" s="202"/>
      <c r="V4" s="199">
        <v>45719</v>
      </c>
      <c r="W4" s="200"/>
      <c r="X4" s="200"/>
      <c r="Y4" s="201"/>
      <c r="Z4" s="201"/>
      <c r="AA4" s="201"/>
      <c r="AB4" s="201"/>
      <c r="AC4" s="201"/>
      <c r="AD4" s="202"/>
      <c r="AE4" s="199">
        <v>45720</v>
      </c>
      <c r="AF4" s="200"/>
      <c r="AG4" s="200"/>
      <c r="AH4" s="201"/>
      <c r="AI4" s="201"/>
      <c r="AJ4" s="201"/>
      <c r="AK4" s="201"/>
      <c r="AL4" s="201"/>
      <c r="AM4" s="202"/>
      <c r="AN4" s="199">
        <v>45721</v>
      </c>
      <c r="AO4" s="200"/>
      <c r="AP4" s="200"/>
      <c r="AQ4" s="201"/>
      <c r="AR4" s="201"/>
      <c r="AS4" s="201"/>
      <c r="AT4" s="201"/>
      <c r="AU4" s="201"/>
      <c r="AV4" s="202"/>
      <c r="AW4" s="199">
        <v>45722</v>
      </c>
      <c r="AX4" s="200"/>
      <c r="AY4" s="200"/>
      <c r="AZ4" s="201"/>
      <c r="BA4" s="201"/>
      <c r="BB4" s="201"/>
      <c r="BC4" s="201"/>
      <c r="BD4" s="201"/>
      <c r="BE4" s="202"/>
      <c r="BF4" s="199">
        <v>45723</v>
      </c>
      <c r="BG4" s="200"/>
      <c r="BH4" s="200"/>
      <c r="BI4" s="201"/>
      <c r="BJ4" s="201"/>
      <c r="BK4" s="201"/>
      <c r="BL4" s="201"/>
      <c r="BM4" s="201"/>
      <c r="BN4" s="202"/>
      <c r="BO4" s="199">
        <v>45724</v>
      </c>
      <c r="BP4" s="200"/>
      <c r="BQ4" s="200"/>
      <c r="BR4" s="201"/>
      <c r="BS4" s="201"/>
      <c r="BT4" s="201"/>
      <c r="BU4" s="201"/>
      <c r="BV4" s="201"/>
      <c r="BW4" s="202"/>
      <c r="BX4" s="199">
        <v>45726</v>
      </c>
      <c r="BY4" s="200"/>
      <c r="BZ4" s="200"/>
      <c r="CA4" s="201"/>
      <c r="CB4" s="201"/>
      <c r="CC4" s="201"/>
      <c r="CD4" s="201"/>
      <c r="CE4" s="201"/>
      <c r="CF4" s="202"/>
      <c r="CG4" s="199">
        <v>45727</v>
      </c>
      <c r="CH4" s="200"/>
      <c r="CI4" s="200"/>
      <c r="CJ4" s="201"/>
      <c r="CK4" s="201"/>
      <c r="CL4" s="201"/>
      <c r="CM4" s="201"/>
      <c r="CN4" s="201"/>
      <c r="CO4" s="202"/>
      <c r="CP4" s="199">
        <v>45729</v>
      </c>
      <c r="CQ4" s="200"/>
      <c r="CR4" s="200"/>
      <c r="CS4" s="201"/>
      <c r="CT4" s="201"/>
      <c r="CU4" s="201"/>
      <c r="CV4" s="201"/>
      <c r="CW4" s="201"/>
      <c r="CX4" s="202"/>
      <c r="CY4" s="199">
        <v>45730</v>
      </c>
      <c r="CZ4" s="200"/>
      <c r="DA4" s="200"/>
      <c r="DB4" s="201"/>
      <c r="DC4" s="201"/>
      <c r="DD4" s="201"/>
      <c r="DE4" s="201"/>
      <c r="DF4" s="201"/>
      <c r="DG4" s="202"/>
      <c r="DH4" s="199">
        <v>45731</v>
      </c>
      <c r="DI4" s="200"/>
      <c r="DJ4" s="200"/>
      <c r="DK4" s="201"/>
      <c r="DL4" s="201"/>
      <c r="DM4" s="201"/>
      <c r="DN4" s="201"/>
      <c r="DO4" s="201"/>
      <c r="DP4" s="202"/>
      <c r="DQ4" s="199">
        <v>45733</v>
      </c>
      <c r="DR4" s="200"/>
      <c r="DS4" s="200"/>
      <c r="DT4" s="201"/>
      <c r="DU4" s="201"/>
      <c r="DV4" s="201"/>
      <c r="DW4" s="201"/>
      <c r="DX4" s="201"/>
      <c r="DY4" s="202"/>
      <c r="DZ4" s="199">
        <v>45734</v>
      </c>
      <c r="EA4" s="200"/>
      <c r="EB4" s="200"/>
      <c r="EC4" s="201"/>
      <c r="ED4" s="201"/>
      <c r="EE4" s="201"/>
      <c r="EF4" s="201"/>
      <c r="EG4" s="201"/>
      <c r="EH4" s="202"/>
      <c r="EI4" s="199">
        <v>45735</v>
      </c>
      <c r="EJ4" s="200"/>
      <c r="EK4" s="200"/>
      <c r="EL4" s="201"/>
      <c r="EM4" s="201"/>
      <c r="EN4" s="201"/>
      <c r="EO4" s="201"/>
      <c r="EP4" s="201"/>
      <c r="EQ4" s="202"/>
      <c r="ER4" s="199">
        <v>45736</v>
      </c>
      <c r="ES4" s="200"/>
      <c r="ET4" s="200"/>
      <c r="EU4" s="201"/>
      <c r="EV4" s="201"/>
      <c r="EW4" s="201"/>
      <c r="EX4" s="201"/>
      <c r="EY4" s="201"/>
      <c r="EZ4" s="202"/>
      <c r="FA4" s="199">
        <v>45737</v>
      </c>
      <c r="FB4" s="200"/>
      <c r="FC4" s="200"/>
      <c r="FD4" s="201"/>
      <c r="FE4" s="201"/>
      <c r="FF4" s="201"/>
      <c r="FG4" s="201"/>
      <c r="FH4" s="201"/>
      <c r="FI4" s="202"/>
      <c r="FJ4" s="199">
        <v>45738</v>
      </c>
      <c r="FK4" s="200"/>
      <c r="FL4" s="200"/>
      <c r="FM4" s="201"/>
      <c r="FN4" s="201"/>
      <c r="FO4" s="201"/>
      <c r="FP4" s="201"/>
      <c r="FQ4" s="201"/>
      <c r="FR4" s="202"/>
      <c r="FS4" s="199">
        <v>45740</v>
      </c>
      <c r="FT4" s="200"/>
      <c r="FU4" s="200"/>
      <c r="FV4" s="201"/>
      <c r="FW4" s="201"/>
      <c r="FX4" s="201"/>
      <c r="FY4" s="201"/>
      <c r="FZ4" s="201"/>
      <c r="GA4" s="202"/>
      <c r="GB4" s="199">
        <v>45741</v>
      </c>
      <c r="GC4" s="200"/>
      <c r="GD4" s="200"/>
      <c r="GE4" s="201"/>
      <c r="GF4" s="201"/>
      <c r="GG4" s="201"/>
      <c r="GH4" s="201"/>
      <c r="GI4" s="201"/>
      <c r="GJ4" s="202"/>
      <c r="GK4" s="199">
        <v>45742</v>
      </c>
      <c r="GL4" s="200"/>
      <c r="GM4" s="200"/>
      <c r="GN4" s="201"/>
      <c r="GO4" s="201"/>
      <c r="GP4" s="201"/>
      <c r="GQ4" s="201"/>
      <c r="GR4" s="201"/>
      <c r="GS4" s="202"/>
      <c r="GT4" s="199">
        <v>45743</v>
      </c>
      <c r="GU4" s="200"/>
      <c r="GV4" s="200"/>
      <c r="GW4" s="201"/>
      <c r="GX4" s="201"/>
      <c r="GY4" s="201"/>
      <c r="GZ4" s="201"/>
      <c r="HA4" s="201"/>
      <c r="HB4" s="202"/>
      <c r="HC4" s="199">
        <v>45744</v>
      </c>
      <c r="HD4" s="200"/>
      <c r="HE4" s="200"/>
      <c r="HF4" s="201"/>
      <c r="HG4" s="201"/>
      <c r="HH4" s="201"/>
      <c r="HI4" s="201"/>
      <c r="HJ4" s="201"/>
      <c r="HK4" s="202"/>
      <c r="HL4" s="199">
        <v>45745</v>
      </c>
      <c r="HM4" s="200"/>
      <c r="HN4" s="200"/>
      <c r="HO4" s="201"/>
      <c r="HP4" s="201"/>
      <c r="HQ4" s="201"/>
      <c r="HR4" s="201"/>
      <c r="HS4" s="201"/>
      <c r="HT4" s="202"/>
      <c r="HU4" s="199">
        <v>45747</v>
      </c>
      <c r="HV4" s="200"/>
      <c r="HW4" s="200"/>
      <c r="HX4" s="201"/>
      <c r="HY4" s="201"/>
      <c r="HZ4" s="201"/>
      <c r="IA4" s="201"/>
      <c r="IB4" s="201"/>
      <c r="IC4" s="202"/>
      <c r="ID4" s="199">
        <v>45748</v>
      </c>
      <c r="IE4" s="200"/>
      <c r="IF4" s="200"/>
      <c r="IG4" s="201"/>
      <c r="IH4" s="201"/>
      <c r="II4" s="201"/>
      <c r="IJ4" s="201"/>
      <c r="IK4" s="201"/>
      <c r="IL4" s="202"/>
      <c r="IM4" s="199">
        <v>45749</v>
      </c>
      <c r="IN4" s="200"/>
      <c r="IO4" s="200"/>
      <c r="IP4" s="201"/>
      <c r="IQ4" s="201"/>
      <c r="IR4" s="201"/>
      <c r="IS4" s="201"/>
      <c r="IT4" s="201"/>
      <c r="IU4" s="202"/>
      <c r="IV4" s="199">
        <v>45750</v>
      </c>
      <c r="IW4" s="200"/>
      <c r="IX4" s="200"/>
      <c r="IY4" s="201"/>
      <c r="IZ4" s="201"/>
      <c r="JA4" s="201"/>
      <c r="JB4" s="201"/>
      <c r="JC4" s="201"/>
      <c r="JD4" s="202"/>
      <c r="JE4" s="199">
        <v>45751</v>
      </c>
      <c r="JF4" s="200"/>
      <c r="JG4" s="200"/>
      <c r="JH4" s="201"/>
      <c r="JI4" s="201"/>
      <c r="JJ4" s="201"/>
      <c r="JK4" s="201"/>
      <c r="JL4" s="201"/>
      <c r="JM4" s="202"/>
      <c r="JN4" s="199">
        <v>45752</v>
      </c>
      <c r="JO4" s="200"/>
      <c r="JP4" s="200"/>
      <c r="JQ4" s="201"/>
      <c r="JR4" s="201"/>
      <c r="JS4" s="201"/>
      <c r="JT4" s="201"/>
      <c r="JU4" s="201"/>
      <c r="JV4" s="202"/>
      <c r="JW4" s="199">
        <v>45755</v>
      </c>
      <c r="JX4" s="200"/>
      <c r="JY4" s="200"/>
      <c r="JZ4" s="201"/>
      <c r="KA4" s="201"/>
      <c r="KB4" s="201"/>
      <c r="KC4" s="201"/>
      <c r="KD4" s="201"/>
      <c r="KE4" s="202"/>
      <c r="KF4" s="199">
        <v>45756</v>
      </c>
      <c r="KG4" s="200"/>
      <c r="KH4" s="200"/>
      <c r="KI4" s="201"/>
      <c r="KJ4" s="201"/>
      <c r="KK4" s="201"/>
      <c r="KL4" s="201"/>
      <c r="KM4" s="201"/>
      <c r="KN4" s="202"/>
      <c r="KO4" s="199">
        <v>45757</v>
      </c>
      <c r="KP4" s="200"/>
      <c r="KQ4" s="200"/>
      <c r="KR4" s="201"/>
      <c r="KS4" s="201"/>
      <c r="KT4" s="201"/>
      <c r="KU4" s="201"/>
      <c r="KV4" s="201"/>
      <c r="KW4" s="202"/>
      <c r="KX4" s="199">
        <v>45758</v>
      </c>
      <c r="KY4" s="200"/>
      <c r="KZ4" s="200"/>
      <c r="LA4" s="201"/>
      <c r="LB4" s="201"/>
      <c r="LC4" s="201"/>
      <c r="LD4" s="201"/>
      <c r="LE4" s="201"/>
      <c r="LF4" s="202"/>
      <c r="LG4" s="199">
        <v>45759</v>
      </c>
      <c r="LH4" s="200"/>
      <c r="LI4" s="200"/>
      <c r="LJ4" s="201"/>
      <c r="LK4" s="201"/>
      <c r="LL4" s="201"/>
      <c r="LM4" s="201"/>
      <c r="LN4" s="201"/>
      <c r="LO4" s="202"/>
      <c r="LP4" s="199">
        <v>45761</v>
      </c>
      <c r="LQ4" s="200"/>
      <c r="LR4" s="200"/>
      <c r="LS4" s="201"/>
      <c r="LT4" s="201"/>
      <c r="LU4" s="201"/>
      <c r="LV4" s="201"/>
      <c r="LW4" s="201"/>
      <c r="LX4" s="202"/>
      <c r="LY4" s="199">
        <v>45762</v>
      </c>
      <c r="LZ4" s="200"/>
      <c r="MA4" s="200"/>
      <c r="MB4" s="201"/>
      <c r="MC4" s="201"/>
      <c r="MD4" s="201"/>
      <c r="ME4" s="201"/>
      <c r="MF4" s="201"/>
      <c r="MG4" s="202"/>
      <c r="MH4" s="199">
        <v>45763</v>
      </c>
      <c r="MI4" s="200"/>
      <c r="MJ4" s="200"/>
      <c r="MK4" s="201"/>
      <c r="ML4" s="201"/>
      <c r="MM4" s="201"/>
      <c r="MN4" s="201"/>
      <c r="MO4" s="201"/>
      <c r="MP4" s="202"/>
      <c r="MQ4" s="199">
        <v>45764</v>
      </c>
      <c r="MR4" s="200"/>
      <c r="MS4" s="200"/>
      <c r="MT4" s="201"/>
      <c r="MU4" s="201"/>
      <c r="MV4" s="201"/>
      <c r="MW4" s="201"/>
      <c r="MX4" s="201"/>
      <c r="MY4" s="202"/>
      <c r="MZ4" s="199">
        <v>45765</v>
      </c>
      <c r="NA4" s="200"/>
      <c r="NB4" s="200"/>
      <c r="NC4" s="201"/>
      <c r="ND4" s="201"/>
      <c r="NE4" s="201"/>
      <c r="NF4" s="201"/>
      <c r="NG4" s="201"/>
      <c r="NH4" s="202"/>
      <c r="NI4" s="199">
        <v>45766</v>
      </c>
      <c r="NJ4" s="200"/>
      <c r="NK4" s="200"/>
      <c r="NL4" s="201"/>
      <c r="NM4" s="201"/>
      <c r="NN4" s="201"/>
      <c r="NO4" s="201"/>
      <c r="NP4" s="201"/>
      <c r="NQ4" s="202"/>
      <c r="NR4" s="199">
        <v>45768</v>
      </c>
      <c r="NS4" s="200"/>
      <c r="NT4" s="200"/>
      <c r="NU4" s="201"/>
      <c r="NV4" s="201"/>
      <c r="NW4" s="201"/>
      <c r="NX4" s="201"/>
      <c r="NY4" s="201"/>
      <c r="NZ4" s="202"/>
      <c r="OA4" s="199">
        <v>45769</v>
      </c>
      <c r="OB4" s="200"/>
      <c r="OC4" s="200"/>
      <c r="OD4" s="201"/>
      <c r="OE4" s="201"/>
      <c r="OF4" s="201"/>
      <c r="OG4" s="201"/>
      <c r="OH4" s="201"/>
      <c r="OI4" s="202"/>
      <c r="OJ4" s="199">
        <v>45770</v>
      </c>
      <c r="OK4" s="200"/>
      <c r="OL4" s="200"/>
      <c r="OM4" s="201"/>
      <c r="ON4" s="201"/>
      <c r="OO4" s="201"/>
      <c r="OP4" s="201"/>
      <c r="OQ4" s="201"/>
      <c r="OR4" s="202"/>
      <c r="OS4" s="199">
        <v>45771</v>
      </c>
      <c r="OT4" s="200"/>
      <c r="OU4" s="200"/>
      <c r="OV4" s="201"/>
      <c r="OW4" s="201"/>
      <c r="OX4" s="201"/>
      <c r="OY4" s="201"/>
      <c r="OZ4" s="201"/>
      <c r="PA4" s="202"/>
      <c r="PB4" s="199">
        <v>45772</v>
      </c>
      <c r="PC4" s="200"/>
      <c r="PD4" s="200"/>
      <c r="PE4" s="201"/>
      <c r="PF4" s="201"/>
      <c r="PG4" s="201"/>
      <c r="PH4" s="201"/>
      <c r="PI4" s="201"/>
      <c r="PJ4" s="202"/>
      <c r="PK4" s="199">
        <v>45773</v>
      </c>
      <c r="PL4" s="200"/>
      <c r="PM4" s="200"/>
      <c r="PN4" s="201"/>
      <c r="PO4" s="201"/>
      <c r="PP4" s="201"/>
      <c r="PQ4" s="201"/>
      <c r="PR4" s="201"/>
      <c r="PS4" s="202"/>
      <c r="PT4" s="199">
        <v>45775</v>
      </c>
      <c r="PU4" s="200"/>
      <c r="PV4" s="200"/>
      <c r="PW4" s="201"/>
      <c r="PX4" s="201"/>
      <c r="PY4" s="201"/>
      <c r="PZ4" s="201"/>
      <c r="QA4" s="201"/>
      <c r="QB4" s="202"/>
      <c r="QC4" s="199">
        <v>45776</v>
      </c>
      <c r="QD4" s="200"/>
      <c r="QE4" s="200"/>
      <c r="QF4" s="201"/>
      <c r="QG4" s="201"/>
      <c r="QH4" s="201"/>
      <c r="QI4" s="201"/>
      <c r="QJ4" s="201"/>
      <c r="QK4" s="202"/>
      <c r="QL4" s="199">
        <v>45779</v>
      </c>
      <c r="QM4" s="200"/>
      <c r="QN4" s="200"/>
      <c r="QO4" s="201"/>
      <c r="QP4" s="201"/>
      <c r="QQ4" s="201"/>
      <c r="QR4" s="201"/>
      <c r="QS4" s="201"/>
      <c r="QT4" s="202"/>
      <c r="QU4" s="199">
        <v>45780</v>
      </c>
      <c r="QV4" s="200"/>
      <c r="QW4" s="200"/>
      <c r="QX4" s="201"/>
      <c r="QY4" s="201"/>
      <c r="QZ4" s="201"/>
      <c r="RA4" s="201"/>
      <c r="RB4" s="201"/>
      <c r="RC4" s="202"/>
      <c r="RD4" s="199">
        <v>45782</v>
      </c>
      <c r="RE4" s="200"/>
      <c r="RF4" s="200"/>
      <c r="RG4" s="201"/>
      <c r="RH4" s="201"/>
      <c r="RI4" s="201"/>
      <c r="RJ4" s="201"/>
      <c r="RK4" s="201"/>
      <c r="RL4" s="202"/>
      <c r="RM4" s="199">
        <v>45783</v>
      </c>
      <c r="RN4" s="200"/>
      <c r="RO4" s="200"/>
      <c r="RP4" s="201"/>
      <c r="RQ4" s="201"/>
      <c r="RR4" s="201"/>
      <c r="RS4" s="201"/>
      <c r="RT4" s="201"/>
      <c r="RU4" s="202"/>
      <c r="RV4" s="199">
        <v>45784</v>
      </c>
      <c r="RW4" s="200"/>
      <c r="RX4" s="200"/>
      <c r="RY4" s="201"/>
      <c r="RZ4" s="201"/>
      <c r="SA4" s="201"/>
      <c r="SB4" s="201"/>
      <c r="SC4" s="201"/>
      <c r="SD4" s="202"/>
      <c r="SE4" s="199">
        <v>45785</v>
      </c>
      <c r="SF4" s="200"/>
      <c r="SG4" s="200"/>
      <c r="SH4" s="201"/>
      <c r="SI4" s="201"/>
      <c r="SJ4" s="201"/>
      <c r="SK4" s="201"/>
      <c r="SL4" s="201"/>
      <c r="SM4" s="202"/>
      <c r="SN4" s="199">
        <v>45786</v>
      </c>
      <c r="SO4" s="200"/>
      <c r="SP4" s="200"/>
      <c r="SQ4" s="201"/>
      <c r="SR4" s="201"/>
      <c r="SS4" s="201"/>
      <c r="ST4" s="201"/>
      <c r="SU4" s="201"/>
      <c r="SV4" s="202"/>
      <c r="SW4" s="199">
        <v>45787</v>
      </c>
      <c r="SX4" s="200"/>
      <c r="SY4" s="200"/>
      <c r="SZ4" s="201"/>
      <c r="TA4" s="201"/>
      <c r="TB4" s="201"/>
      <c r="TC4" s="201"/>
      <c r="TD4" s="201"/>
      <c r="TE4" s="202"/>
      <c r="TF4" s="199">
        <v>45789</v>
      </c>
      <c r="TG4" s="200"/>
      <c r="TH4" s="200"/>
      <c r="TI4" s="201"/>
      <c r="TJ4" s="201"/>
      <c r="TK4" s="201"/>
      <c r="TL4" s="201"/>
      <c r="TM4" s="201"/>
      <c r="TN4" s="202"/>
      <c r="TO4" s="199">
        <v>45790</v>
      </c>
      <c r="TP4" s="200"/>
      <c r="TQ4" s="200"/>
      <c r="TR4" s="201"/>
      <c r="TS4" s="201"/>
      <c r="TT4" s="201"/>
      <c r="TU4" s="201"/>
      <c r="TV4" s="201"/>
      <c r="TW4" s="202"/>
      <c r="TX4" s="199">
        <v>45791</v>
      </c>
      <c r="TY4" s="200"/>
      <c r="TZ4" s="200"/>
      <c r="UA4" s="201"/>
      <c r="UB4" s="201"/>
      <c r="UC4" s="201"/>
      <c r="UD4" s="201"/>
      <c r="UE4" s="201"/>
      <c r="UF4" s="202"/>
      <c r="UG4" s="199">
        <v>45792</v>
      </c>
      <c r="UH4" s="200"/>
      <c r="UI4" s="200"/>
      <c r="UJ4" s="201"/>
      <c r="UK4" s="201"/>
      <c r="UL4" s="201"/>
      <c r="UM4" s="201"/>
      <c r="UN4" s="201"/>
      <c r="UO4" s="202"/>
      <c r="UP4" s="199">
        <v>45793</v>
      </c>
      <c r="UQ4" s="200"/>
      <c r="UR4" s="200"/>
      <c r="US4" s="201"/>
      <c r="UT4" s="201"/>
      <c r="UU4" s="201"/>
      <c r="UV4" s="201"/>
      <c r="UW4" s="201"/>
      <c r="UX4" s="202"/>
      <c r="UY4" s="199">
        <v>45794</v>
      </c>
      <c r="UZ4" s="200"/>
      <c r="VA4" s="200"/>
      <c r="VB4" s="201"/>
      <c r="VC4" s="201"/>
      <c r="VD4" s="201"/>
      <c r="VE4" s="201"/>
      <c r="VF4" s="201"/>
      <c r="VG4" s="202"/>
      <c r="VH4" s="199">
        <v>45796</v>
      </c>
      <c r="VI4" s="200"/>
      <c r="VJ4" s="200"/>
      <c r="VK4" s="201"/>
      <c r="VL4" s="201"/>
      <c r="VM4" s="201"/>
      <c r="VN4" s="201"/>
      <c r="VO4" s="201"/>
      <c r="VP4" s="202"/>
      <c r="VQ4" s="199">
        <v>45797</v>
      </c>
      <c r="VR4" s="200"/>
      <c r="VS4" s="200"/>
      <c r="VT4" s="201"/>
      <c r="VU4" s="201"/>
      <c r="VV4" s="201"/>
      <c r="VW4" s="201"/>
      <c r="VX4" s="201"/>
      <c r="VY4" s="202"/>
      <c r="VZ4" s="199">
        <v>45798</v>
      </c>
      <c r="WA4" s="200"/>
      <c r="WB4" s="200"/>
      <c r="WC4" s="201"/>
      <c r="WD4" s="201"/>
      <c r="WE4" s="201"/>
      <c r="WF4" s="201"/>
      <c r="WG4" s="201"/>
      <c r="WH4" s="202"/>
      <c r="WI4" s="199">
        <v>45799</v>
      </c>
      <c r="WJ4" s="200"/>
      <c r="WK4" s="200"/>
      <c r="WL4" s="201"/>
      <c r="WM4" s="201"/>
      <c r="WN4" s="201"/>
      <c r="WO4" s="201"/>
      <c r="WP4" s="201"/>
      <c r="WQ4" s="202"/>
      <c r="WR4" s="199">
        <v>45800</v>
      </c>
      <c r="WS4" s="200"/>
      <c r="WT4" s="200"/>
      <c r="WU4" s="201"/>
      <c r="WV4" s="201"/>
      <c r="WW4" s="201"/>
      <c r="WX4" s="201"/>
      <c r="WY4" s="201"/>
      <c r="WZ4" s="202"/>
      <c r="XA4" s="199">
        <v>45801</v>
      </c>
      <c r="XB4" s="200"/>
      <c r="XC4" s="200"/>
      <c r="XD4" s="201"/>
      <c r="XE4" s="201"/>
      <c r="XF4" s="201"/>
      <c r="XG4" s="201"/>
      <c r="XH4" s="201"/>
      <c r="XI4" s="202"/>
      <c r="XJ4" s="199">
        <v>45803</v>
      </c>
      <c r="XK4" s="200"/>
      <c r="XL4" s="200"/>
      <c r="XM4" s="201"/>
      <c r="XN4" s="201"/>
      <c r="XO4" s="201"/>
      <c r="XP4" s="201"/>
      <c r="XQ4" s="201"/>
      <c r="XR4" s="202"/>
      <c r="XS4" s="199">
        <v>45804</v>
      </c>
      <c r="XT4" s="200"/>
      <c r="XU4" s="200"/>
      <c r="XV4" s="201"/>
      <c r="XW4" s="201"/>
      <c r="XX4" s="201"/>
      <c r="XY4" s="201"/>
      <c r="XZ4" s="201"/>
      <c r="YA4" s="202"/>
      <c r="YB4" s="199">
        <v>45805</v>
      </c>
      <c r="YC4" s="200"/>
      <c r="YD4" s="200"/>
      <c r="YE4" s="201"/>
      <c r="YF4" s="201"/>
      <c r="YG4" s="201"/>
      <c r="YH4" s="201"/>
      <c r="YI4" s="201"/>
      <c r="YJ4" s="202"/>
      <c r="YK4" s="199">
        <v>45806</v>
      </c>
      <c r="YL4" s="200"/>
      <c r="YM4" s="200"/>
      <c r="YN4" s="201"/>
      <c r="YO4" s="201"/>
      <c r="YP4" s="201"/>
      <c r="YQ4" s="201"/>
      <c r="YR4" s="201"/>
      <c r="YS4" s="202"/>
      <c r="YT4" s="199">
        <v>45807</v>
      </c>
      <c r="YU4" s="200"/>
      <c r="YV4" s="200"/>
      <c r="YW4" s="201"/>
      <c r="YX4" s="201"/>
      <c r="YY4" s="201"/>
      <c r="YZ4" s="201"/>
      <c r="ZA4" s="201"/>
      <c r="ZB4" s="202"/>
      <c r="ZC4" s="199">
        <v>45808</v>
      </c>
      <c r="ZD4" s="200"/>
      <c r="ZE4" s="200"/>
      <c r="ZF4" s="201"/>
      <c r="ZG4" s="201"/>
      <c r="ZH4" s="201"/>
      <c r="ZI4" s="201"/>
      <c r="ZJ4" s="201"/>
      <c r="ZK4" s="202"/>
      <c r="ZL4" s="199">
        <v>45810</v>
      </c>
      <c r="ZM4" s="200"/>
      <c r="ZN4" s="200"/>
      <c r="ZO4" s="201"/>
      <c r="ZP4" s="201"/>
      <c r="ZQ4" s="201"/>
      <c r="ZR4" s="201"/>
      <c r="ZS4" s="201"/>
      <c r="ZT4" s="202"/>
      <c r="ZU4" s="199">
        <v>45811</v>
      </c>
      <c r="ZV4" s="200"/>
      <c r="ZW4" s="200"/>
      <c r="ZX4" s="201"/>
      <c r="ZY4" s="201"/>
      <c r="ZZ4" s="201"/>
      <c r="AAA4" s="201"/>
      <c r="AAB4" s="201"/>
      <c r="AAC4" s="202"/>
      <c r="AAD4" s="199">
        <v>45812</v>
      </c>
      <c r="AAE4" s="200"/>
      <c r="AAF4" s="200"/>
      <c r="AAG4" s="201"/>
      <c r="AAH4" s="201"/>
      <c r="AAI4" s="201"/>
      <c r="AAJ4" s="201"/>
      <c r="AAK4" s="201"/>
      <c r="AAL4" s="202"/>
      <c r="AAM4" s="199">
        <v>45813</v>
      </c>
      <c r="AAN4" s="200"/>
      <c r="AAO4" s="200"/>
      <c r="AAP4" s="201"/>
      <c r="AAQ4" s="201"/>
      <c r="AAR4" s="201"/>
      <c r="AAS4" s="201"/>
      <c r="AAT4" s="201"/>
      <c r="AAU4" s="202"/>
      <c r="AAV4" s="199">
        <v>45814</v>
      </c>
      <c r="AAW4" s="200"/>
      <c r="AAX4" s="200"/>
      <c r="AAY4" s="201"/>
      <c r="AAZ4" s="201"/>
      <c r="ABA4" s="201"/>
      <c r="ABB4" s="201"/>
      <c r="ABC4" s="201"/>
      <c r="ABD4" s="202"/>
      <c r="ABE4" s="199">
        <v>45815</v>
      </c>
      <c r="ABF4" s="200"/>
      <c r="ABG4" s="200"/>
      <c r="ABH4" s="201"/>
      <c r="ABI4" s="201"/>
      <c r="ABJ4" s="201"/>
      <c r="ABK4" s="201"/>
      <c r="ABL4" s="201"/>
      <c r="ABM4" s="202"/>
      <c r="ABN4" s="199">
        <v>45817</v>
      </c>
      <c r="ABO4" s="200"/>
      <c r="ABP4" s="200"/>
      <c r="ABQ4" s="201"/>
      <c r="ABR4" s="201"/>
      <c r="ABS4" s="201"/>
      <c r="ABT4" s="201"/>
      <c r="ABU4" s="201"/>
      <c r="ABV4" s="202"/>
      <c r="ABW4" s="199">
        <v>45818</v>
      </c>
      <c r="ABX4" s="200"/>
      <c r="ABY4" s="200"/>
      <c r="ABZ4" s="201"/>
      <c r="ACA4" s="201"/>
      <c r="ACB4" s="201"/>
      <c r="ACC4" s="201"/>
      <c r="ACD4" s="201"/>
      <c r="ACE4" s="202"/>
      <c r="ACF4" s="199">
        <v>45819</v>
      </c>
      <c r="ACG4" s="200"/>
      <c r="ACH4" s="200"/>
      <c r="ACI4" s="201"/>
      <c r="ACJ4" s="201"/>
      <c r="ACK4" s="201"/>
      <c r="ACL4" s="201"/>
      <c r="ACM4" s="201"/>
      <c r="ACN4" s="202"/>
      <c r="ACO4" s="199">
        <v>45820</v>
      </c>
      <c r="ACP4" s="200"/>
      <c r="ACQ4" s="200"/>
      <c r="ACR4" s="201"/>
      <c r="ACS4" s="201"/>
      <c r="ACT4" s="201"/>
      <c r="ACU4" s="201"/>
      <c r="ACV4" s="201"/>
      <c r="ACW4" s="202"/>
      <c r="ACX4" s="199">
        <v>45821</v>
      </c>
      <c r="ACY4" s="200"/>
      <c r="ACZ4" s="200"/>
      <c r="ADA4" s="201"/>
      <c r="ADB4" s="201"/>
      <c r="ADC4" s="201"/>
      <c r="ADD4" s="201"/>
      <c r="ADE4" s="201"/>
      <c r="ADF4" s="202"/>
      <c r="ADG4" s="199">
        <v>45822</v>
      </c>
      <c r="ADH4" s="200"/>
      <c r="ADI4" s="200"/>
      <c r="ADJ4" s="201"/>
      <c r="ADK4" s="201"/>
      <c r="ADL4" s="201"/>
      <c r="ADM4" s="201"/>
      <c r="ADN4" s="201"/>
      <c r="ADO4" s="202"/>
      <c r="ADP4" s="199">
        <v>45824</v>
      </c>
      <c r="ADQ4" s="200"/>
      <c r="ADR4" s="200"/>
      <c r="ADS4" s="201"/>
      <c r="ADT4" s="201"/>
      <c r="ADU4" s="201"/>
      <c r="ADV4" s="201"/>
      <c r="ADW4" s="201"/>
      <c r="ADX4" s="202"/>
      <c r="ADY4" s="199">
        <v>45825</v>
      </c>
      <c r="ADZ4" s="200"/>
      <c r="AEA4" s="200"/>
      <c r="AEB4" s="201"/>
      <c r="AEC4" s="201"/>
      <c r="AED4" s="201"/>
      <c r="AEE4" s="201"/>
      <c r="AEF4" s="201"/>
      <c r="AEG4" s="202"/>
      <c r="AEH4" s="199">
        <v>45826</v>
      </c>
      <c r="AEI4" s="200"/>
      <c r="AEJ4" s="200"/>
      <c r="AEK4" s="201"/>
      <c r="AEL4" s="201"/>
      <c r="AEM4" s="201"/>
      <c r="AEN4" s="201"/>
      <c r="AEO4" s="201"/>
      <c r="AEP4" s="202"/>
      <c r="AEQ4" s="199">
        <v>45827</v>
      </c>
      <c r="AER4" s="200"/>
      <c r="AES4" s="200"/>
      <c r="AET4" s="201"/>
      <c r="AEU4" s="201"/>
      <c r="AEV4" s="201"/>
      <c r="AEW4" s="201"/>
      <c r="AEX4" s="201"/>
      <c r="AEY4" s="202"/>
      <c r="AEZ4" s="199">
        <v>45828</v>
      </c>
      <c r="AFA4" s="200"/>
      <c r="AFB4" s="200"/>
      <c r="AFC4" s="201"/>
      <c r="AFD4" s="201"/>
      <c r="AFE4" s="201"/>
      <c r="AFF4" s="201"/>
      <c r="AFG4" s="201"/>
      <c r="AFH4" s="202"/>
      <c r="AFI4" s="199">
        <v>45829</v>
      </c>
      <c r="AFJ4" s="200"/>
      <c r="AFK4" s="200"/>
      <c r="AFL4" s="201"/>
      <c r="AFM4" s="201"/>
      <c r="AFN4" s="201"/>
      <c r="AFO4" s="201"/>
      <c r="AFP4" s="201"/>
      <c r="AFQ4" s="202"/>
      <c r="AFR4" s="199">
        <v>45831</v>
      </c>
      <c r="AFS4" s="200"/>
      <c r="AFT4" s="200"/>
      <c r="AFU4" s="201"/>
      <c r="AFV4" s="201"/>
      <c r="AFW4" s="201"/>
      <c r="AFX4" s="201"/>
      <c r="AFY4" s="201"/>
      <c r="AFZ4" s="202"/>
      <c r="AGA4" s="199">
        <v>45832</v>
      </c>
      <c r="AGB4" s="200"/>
      <c r="AGC4" s="200"/>
      <c r="AGD4" s="201"/>
      <c r="AGE4" s="201"/>
      <c r="AGF4" s="201"/>
      <c r="AGG4" s="201"/>
      <c r="AGH4" s="201"/>
      <c r="AGI4" s="202"/>
      <c r="AGJ4" s="199">
        <v>45833</v>
      </c>
      <c r="AGK4" s="200"/>
      <c r="AGL4" s="200"/>
      <c r="AGM4" s="201"/>
      <c r="AGN4" s="201"/>
      <c r="AGO4" s="201"/>
      <c r="AGP4" s="201"/>
      <c r="AGQ4" s="201"/>
      <c r="AGR4" s="202"/>
      <c r="AGS4" s="199">
        <v>45834</v>
      </c>
      <c r="AGT4" s="200"/>
      <c r="AGU4" s="200"/>
      <c r="AGV4" s="201"/>
      <c r="AGW4" s="201"/>
      <c r="AGX4" s="201"/>
      <c r="AGY4" s="201"/>
      <c r="AGZ4" s="201"/>
      <c r="AHA4" s="202"/>
      <c r="AHB4" s="199">
        <v>45835</v>
      </c>
      <c r="AHC4" s="200"/>
      <c r="AHD4" s="200"/>
      <c r="AHE4" s="201"/>
      <c r="AHF4" s="201"/>
      <c r="AHG4" s="201"/>
      <c r="AHH4" s="201"/>
      <c r="AHI4" s="201"/>
      <c r="AHJ4" s="202"/>
      <c r="AHK4" s="199">
        <v>45836</v>
      </c>
      <c r="AHL4" s="200"/>
      <c r="AHM4" s="200"/>
      <c r="AHN4" s="201"/>
      <c r="AHO4" s="201"/>
      <c r="AHP4" s="201"/>
      <c r="AHQ4" s="201"/>
      <c r="AHR4" s="201"/>
      <c r="AHS4" s="202"/>
      <c r="AHT4" s="199">
        <v>45839</v>
      </c>
      <c r="AHU4" s="200"/>
      <c r="AHV4" s="200"/>
      <c r="AHW4" s="201"/>
      <c r="AHX4" s="201"/>
      <c r="AHY4" s="201"/>
      <c r="AHZ4" s="201"/>
      <c r="AIA4" s="201"/>
      <c r="AIB4" s="202"/>
      <c r="AIC4" s="199">
        <v>45840</v>
      </c>
      <c r="AID4" s="200"/>
      <c r="AIE4" s="200"/>
      <c r="AIF4" s="201"/>
      <c r="AIG4" s="201"/>
      <c r="AIH4" s="201"/>
      <c r="AII4" s="201"/>
      <c r="AIJ4" s="201"/>
      <c r="AIK4" s="202"/>
      <c r="AIL4" s="199">
        <v>45841</v>
      </c>
      <c r="AIM4" s="200"/>
      <c r="AIN4" s="200"/>
      <c r="AIO4" s="201"/>
      <c r="AIP4" s="201"/>
      <c r="AIQ4" s="201"/>
      <c r="AIR4" s="201"/>
      <c r="AIS4" s="201"/>
      <c r="AIT4" s="202"/>
      <c r="AIU4" s="199">
        <v>45842</v>
      </c>
      <c r="AIV4" s="200"/>
      <c r="AIW4" s="200"/>
      <c r="AIX4" s="201"/>
      <c r="AIY4" s="201"/>
      <c r="AIZ4" s="201"/>
      <c r="AJA4" s="201"/>
      <c r="AJB4" s="201"/>
      <c r="AJC4" s="202"/>
      <c r="AJD4" s="199">
        <v>45843</v>
      </c>
      <c r="AJE4" s="200"/>
      <c r="AJF4" s="200"/>
      <c r="AJG4" s="201"/>
      <c r="AJH4" s="201"/>
      <c r="AJI4" s="201"/>
      <c r="AJJ4" s="201"/>
      <c r="AJK4" s="201"/>
      <c r="AJL4" s="202"/>
      <c r="AJM4" s="199">
        <v>45845</v>
      </c>
      <c r="AJN4" s="200"/>
      <c r="AJO4" s="200"/>
      <c r="AJP4" s="201"/>
      <c r="AJQ4" s="201"/>
      <c r="AJR4" s="201"/>
      <c r="AJS4" s="201"/>
      <c r="AJT4" s="201"/>
      <c r="AJU4" s="202"/>
      <c r="AJV4" s="199">
        <v>45846</v>
      </c>
      <c r="AJW4" s="200"/>
      <c r="AJX4" s="200"/>
      <c r="AJY4" s="201"/>
      <c r="AJZ4" s="201"/>
      <c r="AKA4" s="201"/>
      <c r="AKB4" s="201"/>
      <c r="AKC4" s="201"/>
      <c r="AKD4" s="202"/>
      <c r="AKE4" s="199">
        <v>45847</v>
      </c>
      <c r="AKF4" s="200"/>
      <c r="AKG4" s="200"/>
      <c r="AKH4" s="201"/>
      <c r="AKI4" s="201"/>
      <c r="AKJ4" s="201"/>
      <c r="AKK4" s="201"/>
      <c r="AKL4" s="201"/>
      <c r="AKM4" s="202"/>
      <c r="AKN4" s="199">
        <v>45848</v>
      </c>
      <c r="AKO4" s="200"/>
      <c r="AKP4" s="200"/>
      <c r="AKQ4" s="201"/>
      <c r="AKR4" s="201"/>
      <c r="AKS4" s="201"/>
      <c r="AKT4" s="201"/>
      <c r="AKU4" s="201"/>
      <c r="AKV4" s="202"/>
      <c r="AKW4" s="199">
        <v>45849</v>
      </c>
      <c r="AKX4" s="200"/>
      <c r="AKY4" s="200"/>
      <c r="AKZ4" s="201"/>
      <c r="ALA4" s="201"/>
      <c r="ALB4" s="201"/>
      <c r="ALC4" s="201"/>
      <c r="ALD4" s="201"/>
      <c r="ALE4" s="202"/>
      <c r="ALF4" s="199">
        <v>45850</v>
      </c>
      <c r="ALG4" s="200"/>
      <c r="ALH4" s="200"/>
      <c r="ALI4" s="201"/>
      <c r="ALJ4" s="201"/>
      <c r="ALK4" s="201"/>
      <c r="ALL4" s="201"/>
      <c r="ALM4" s="201"/>
      <c r="ALN4" s="202"/>
      <c r="ALO4" s="199">
        <v>45852</v>
      </c>
      <c r="ALP4" s="200"/>
      <c r="ALQ4" s="200"/>
      <c r="ALR4" s="201"/>
      <c r="ALS4" s="201"/>
      <c r="ALT4" s="201"/>
      <c r="ALU4" s="201"/>
      <c r="ALV4" s="201"/>
      <c r="ALW4" s="202"/>
      <c r="ALX4" s="199">
        <v>45853</v>
      </c>
      <c r="ALY4" s="200"/>
      <c r="ALZ4" s="200"/>
      <c r="AMA4" s="201"/>
      <c r="AMB4" s="201"/>
      <c r="AMC4" s="201"/>
      <c r="AMD4" s="201"/>
      <c r="AME4" s="201"/>
      <c r="AMF4" s="202"/>
      <c r="AMG4" s="199">
        <v>45854</v>
      </c>
      <c r="AMH4" s="200"/>
      <c r="AMI4" s="200"/>
      <c r="AMJ4" s="201"/>
      <c r="AMK4" s="201"/>
      <c r="AML4" s="201"/>
      <c r="AMM4" s="201"/>
      <c r="AMN4" s="201"/>
      <c r="AMO4" s="202"/>
      <c r="AMP4" s="199">
        <v>45855</v>
      </c>
      <c r="AMQ4" s="200"/>
      <c r="AMR4" s="200"/>
      <c r="AMS4" s="201"/>
      <c r="AMT4" s="201"/>
      <c r="AMU4" s="201"/>
      <c r="AMV4" s="201"/>
      <c r="AMW4" s="201"/>
      <c r="AMX4" s="202"/>
      <c r="AMY4" s="199">
        <v>45856</v>
      </c>
      <c r="AMZ4" s="200"/>
      <c r="ANA4" s="200"/>
      <c r="ANB4" s="201"/>
      <c r="ANC4" s="201"/>
      <c r="AND4" s="201"/>
      <c r="ANE4" s="201"/>
      <c r="ANF4" s="201"/>
      <c r="ANG4" s="202"/>
      <c r="ANH4" s="199">
        <v>45857</v>
      </c>
      <c r="ANI4" s="200"/>
      <c r="ANJ4" s="200"/>
      <c r="ANK4" s="201"/>
      <c r="ANL4" s="201"/>
      <c r="ANM4" s="201"/>
      <c r="ANN4" s="201"/>
      <c r="ANO4" s="201"/>
      <c r="ANP4" s="202"/>
      <c r="ANQ4" s="199">
        <v>45859</v>
      </c>
      <c r="ANR4" s="200"/>
      <c r="ANS4" s="200"/>
      <c r="ANT4" s="201"/>
      <c r="ANU4" s="201"/>
      <c r="ANV4" s="201"/>
      <c r="ANW4" s="201"/>
      <c r="ANX4" s="201"/>
      <c r="ANY4" s="202"/>
      <c r="ANZ4" s="199">
        <v>45861</v>
      </c>
      <c r="AOA4" s="200"/>
      <c r="AOB4" s="200"/>
      <c r="AOC4" s="201"/>
      <c r="AOD4" s="201"/>
      <c r="AOE4" s="201"/>
      <c r="AOF4" s="201"/>
      <c r="AOG4" s="201"/>
      <c r="AOH4" s="202"/>
      <c r="AOI4" s="199">
        <v>45862</v>
      </c>
      <c r="AOJ4" s="200"/>
      <c r="AOK4" s="200"/>
      <c r="AOL4" s="201"/>
      <c r="AOM4" s="201"/>
      <c r="AON4" s="201"/>
      <c r="AOO4" s="201"/>
      <c r="AOP4" s="201"/>
      <c r="AOQ4" s="202"/>
      <c r="AOR4" s="199">
        <v>45863</v>
      </c>
      <c r="AOS4" s="200"/>
      <c r="AOT4" s="200"/>
      <c r="AOU4" s="201"/>
      <c r="AOV4" s="201"/>
      <c r="AOW4" s="201"/>
      <c r="AOX4" s="201"/>
      <c r="AOY4" s="201"/>
      <c r="AOZ4" s="202"/>
      <c r="APA4" s="199">
        <v>45864</v>
      </c>
      <c r="APB4" s="200"/>
      <c r="APC4" s="200"/>
      <c r="APD4" s="201"/>
      <c r="APE4" s="201"/>
      <c r="APF4" s="201"/>
      <c r="APG4" s="201"/>
      <c r="APH4" s="201"/>
      <c r="API4" s="202"/>
      <c r="APJ4" s="199">
        <v>45866</v>
      </c>
      <c r="APK4" s="200"/>
      <c r="APL4" s="200"/>
      <c r="APM4" s="201"/>
      <c r="APN4" s="201"/>
      <c r="APO4" s="201"/>
      <c r="APP4" s="201"/>
      <c r="APQ4" s="201"/>
      <c r="APR4" s="202"/>
      <c r="APS4" s="199">
        <v>45867</v>
      </c>
      <c r="APT4" s="200"/>
      <c r="APU4" s="200"/>
      <c r="APV4" s="201"/>
      <c r="APW4" s="201"/>
      <c r="APX4" s="201"/>
      <c r="APY4" s="201"/>
      <c r="APZ4" s="201"/>
      <c r="AQA4" s="202"/>
      <c r="AQB4" s="199">
        <v>45868</v>
      </c>
      <c r="AQC4" s="200"/>
      <c r="AQD4" s="200"/>
      <c r="AQE4" s="201"/>
      <c r="AQF4" s="201"/>
      <c r="AQG4" s="201"/>
      <c r="AQH4" s="201"/>
      <c r="AQI4" s="201"/>
      <c r="AQJ4" s="202"/>
      <c r="AQK4" s="199">
        <v>45869</v>
      </c>
      <c r="AQL4" s="200"/>
      <c r="AQM4" s="200"/>
      <c r="AQN4" s="201"/>
      <c r="AQO4" s="201"/>
      <c r="AQP4" s="201"/>
      <c r="AQQ4" s="201"/>
      <c r="AQR4" s="201"/>
      <c r="AQS4" s="202"/>
      <c r="AQT4" s="199">
        <v>45870</v>
      </c>
      <c r="AQU4" s="200"/>
      <c r="AQV4" s="200"/>
      <c r="AQW4" s="201"/>
      <c r="AQX4" s="201"/>
      <c r="AQY4" s="201"/>
      <c r="AQZ4" s="201"/>
      <c r="ARA4" s="201"/>
      <c r="ARB4" s="202"/>
      <c r="ARC4" s="199">
        <v>45871</v>
      </c>
      <c r="ARD4" s="200"/>
      <c r="ARE4" s="200"/>
      <c r="ARF4" s="201"/>
      <c r="ARG4" s="201"/>
      <c r="ARH4" s="201"/>
      <c r="ARI4" s="201"/>
      <c r="ARJ4" s="201"/>
      <c r="ARK4" s="202"/>
      <c r="ARL4" s="199">
        <v>45873</v>
      </c>
      <c r="ARM4" s="200"/>
      <c r="ARN4" s="200"/>
      <c r="ARO4" s="201"/>
      <c r="ARP4" s="201"/>
      <c r="ARQ4" s="201"/>
      <c r="ARR4" s="201"/>
      <c r="ARS4" s="201"/>
      <c r="ART4" s="202"/>
      <c r="ARU4" s="199">
        <v>45874</v>
      </c>
      <c r="ARV4" s="200"/>
      <c r="ARW4" s="200"/>
      <c r="ARX4" s="201"/>
      <c r="ARY4" s="201"/>
      <c r="ARZ4" s="201"/>
      <c r="ASA4" s="201"/>
      <c r="ASB4" s="201"/>
      <c r="ASC4" s="202"/>
      <c r="ASD4" s="199">
        <v>45875</v>
      </c>
      <c r="ASE4" s="200"/>
      <c r="ASF4" s="200"/>
      <c r="ASG4" s="201"/>
      <c r="ASH4" s="201"/>
      <c r="ASI4" s="201"/>
      <c r="ASJ4" s="201"/>
      <c r="ASK4" s="201"/>
      <c r="ASL4" s="202"/>
      <c r="ASM4" s="199">
        <v>45876</v>
      </c>
      <c r="ASN4" s="200"/>
      <c r="ASO4" s="200"/>
      <c r="ASP4" s="201"/>
      <c r="ASQ4" s="201"/>
      <c r="ASR4" s="201"/>
      <c r="ASS4" s="201"/>
      <c r="AST4" s="201"/>
      <c r="ASU4" s="202"/>
      <c r="ASV4" s="199">
        <v>45877</v>
      </c>
      <c r="ASW4" s="200"/>
      <c r="ASX4" s="200"/>
      <c r="ASY4" s="201"/>
      <c r="ASZ4" s="201"/>
      <c r="ATA4" s="201"/>
      <c r="ATB4" s="201"/>
      <c r="ATC4" s="201"/>
      <c r="ATD4" s="202"/>
      <c r="ATE4" s="199">
        <v>45878</v>
      </c>
      <c r="ATF4" s="200"/>
      <c r="ATG4" s="200"/>
      <c r="ATH4" s="201"/>
      <c r="ATI4" s="201"/>
      <c r="ATJ4" s="201"/>
      <c r="ATK4" s="201"/>
      <c r="ATL4" s="201"/>
      <c r="ATM4" s="202"/>
      <c r="ATN4" s="199">
        <v>45880</v>
      </c>
      <c r="ATO4" s="200"/>
      <c r="ATP4" s="200"/>
      <c r="ATQ4" s="201"/>
      <c r="ATR4" s="201"/>
      <c r="ATS4" s="201"/>
      <c r="ATT4" s="201"/>
      <c r="ATU4" s="201"/>
      <c r="ATV4" s="202"/>
      <c r="ATW4" s="199">
        <v>45881</v>
      </c>
      <c r="ATX4" s="200"/>
      <c r="ATY4" s="200"/>
      <c r="ATZ4" s="201"/>
      <c r="AUA4" s="201"/>
      <c r="AUB4" s="201"/>
      <c r="AUC4" s="201"/>
      <c r="AUD4" s="201"/>
      <c r="AUE4" s="202"/>
      <c r="AUF4" s="199">
        <v>45882</v>
      </c>
      <c r="AUG4" s="200"/>
      <c r="AUH4" s="200"/>
      <c r="AUI4" s="201"/>
      <c r="AUJ4" s="201"/>
      <c r="AUK4" s="201"/>
      <c r="AUL4" s="201"/>
      <c r="AUM4" s="201"/>
      <c r="AUN4" s="202"/>
      <c r="AUO4" s="199">
        <v>45883</v>
      </c>
      <c r="AUP4" s="200"/>
      <c r="AUQ4" s="200"/>
      <c r="AUR4" s="201"/>
      <c r="AUS4" s="201"/>
      <c r="AUT4" s="201"/>
      <c r="AUU4" s="201"/>
      <c r="AUV4" s="201"/>
      <c r="AUW4" s="202"/>
      <c r="AUX4" s="199">
        <v>45884</v>
      </c>
      <c r="AUY4" s="200"/>
      <c r="AUZ4" s="200"/>
      <c r="AVA4" s="201"/>
      <c r="AVB4" s="201"/>
      <c r="AVC4" s="201"/>
      <c r="AVD4" s="201"/>
      <c r="AVE4" s="201"/>
      <c r="AVF4" s="202"/>
      <c r="AVG4" s="199">
        <v>45885</v>
      </c>
      <c r="AVH4" s="200"/>
      <c r="AVI4" s="200"/>
      <c r="AVJ4" s="201"/>
      <c r="AVK4" s="201"/>
      <c r="AVL4" s="201"/>
      <c r="AVM4" s="201"/>
      <c r="AVN4" s="201"/>
      <c r="AVO4" s="202"/>
      <c r="AVP4" s="199">
        <v>45887</v>
      </c>
      <c r="AVQ4" s="200"/>
      <c r="AVR4" s="200"/>
      <c r="AVS4" s="201"/>
      <c r="AVT4" s="201"/>
      <c r="AVU4" s="201"/>
      <c r="AVV4" s="201"/>
      <c r="AVW4" s="201"/>
      <c r="AVX4" s="202"/>
      <c r="AVY4" s="199">
        <v>45888</v>
      </c>
      <c r="AVZ4" s="200"/>
      <c r="AWA4" s="200"/>
      <c r="AWB4" s="201"/>
      <c r="AWC4" s="201"/>
      <c r="AWD4" s="201"/>
      <c r="AWE4" s="201"/>
      <c r="AWF4" s="201"/>
      <c r="AWG4" s="202"/>
      <c r="AWH4" s="199">
        <v>45889</v>
      </c>
      <c r="AWI4" s="200"/>
      <c r="AWJ4" s="200"/>
      <c r="AWK4" s="201"/>
      <c r="AWL4" s="201"/>
      <c r="AWM4" s="201"/>
      <c r="AWN4" s="201"/>
      <c r="AWO4" s="201"/>
      <c r="AWP4" s="202"/>
      <c r="AWQ4" s="199">
        <v>45890</v>
      </c>
      <c r="AWR4" s="200"/>
      <c r="AWS4" s="200"/>
      <c r="AWT4" s="201"/>
      <c r="AWU4" s="201"/>
      <c r="AWV4" s="201"/>
      <c r="AWW4" s="201"/>
      <c r="AWX4" s="201"/>
      <c r="AWY4" s="202"/>
      <c r="AWZ4" s="199">
        <v>45891</v>
      </c>
      <c r="AXA4" s="200"/>
      <c r="AXB4" s="200"/>
      <c r="AXC4" s="201"/>
      <c r="AXD4" s="201"/>
      <c r="AXE4" s="201"/>
      <c r="AXF4" s="201"/>
      <c r="AXG4" s="201"/>
      <c r="AXH4" s="202"/>
      <c r="AXI4" s="199">
        <v>45892</v>
      </c>
      <c r="AXJ4" s="200"/>
      <c r="AXK4" s="200"/>
      <c r="AXL4" s="201"/>
      <c r="AXM4" s="201"/>
      <c r="AXN4" s="201"/>
      <c r="AXO4" s="201"/>
      <c r="AXP4" s="201"/>
      <c r="AXQ4" s="202"/>
      <c r="AXR4" s="199">
        <v>45894</v>
      </c>
      <c r="AXS4" s="200"/>
      <c r="AXT4" s="200"/>
      <c r="AXU4" s="201"/>
      <c r="AXV4" s="201"/>
      <c r="AXW4" s="201"/>
      <c r="AXX4" s="201"/>
      <c r="AXY4" s="201"/>
      <c r="AXZ4" s="202"/>
      <c r="AYA4" s="199">
        <v>45895</v>
      </c>
      <c r="AYB4" s="200"/>
      <c r="AYC4" s="200"/>
      <c r="AYD4" s="201"/>
      <c r="AYE4" s="201"/>
      <c r="AYF4" s="201"/>
      <c r="AYG4" s="201"/>
      <c r="AYH4" s="201"/>
      <c r="AYI4" s="202"/>
      <c r="AYJ4" s="199">
        <v>45896</v>
      </c>
      <c r="AYK4" s="200"/>
      <c r="AYL4" s="200"/>
      <c r="AYM4" s="201"/>
      <c r="AYN4" s="201"/>
      <c r="AYO4" s="201"/>
      <c r="AYP4" s="201"/>
      <c r="AYQ4" s="201"/>
      <c r="AYR4" s="202"/>
      <c r="AYS4" s="199">
        <v>45897</v>
      </c>
      <c r="AYT4" s="200"/>
      <c r="AYU4" s="200"/>
      <c r="AYV4" s="201"/>
      <c r="AYW4" s="201"/>
      <c r="AYX4" s="201"/>
      <c r="AYY4" s="201"/>
      <c r="AYZ4" s="201"/>
      <c r="AZA4" s="202"/>
      <c r="AZB4" s="199">
        <v>45898</v>
      </c>
      <c r="AZC4" s="200"/>
      <c r="AZD4" s="200"/>
      <c r="AZE4" s="201"/>
      <c r="AZF4" s="201"/>
      <c r="AZG4" s="201"/>
      <c r="AZH4" s="201"/>
      <c r="AZI4" s="201"/>
      <c r="AZJ4" s="202"/>
      <c r="AZK4" s="199">
        <v>45899</v>
      </c>
      <c r="AZL4" s="200"/>
      <c r="AZM4" s="200"/>
      <c r="AZN4" s="201"/>
      <c r="AZO4" s="201"/>
      <c r="AZP4" s="201"/>
      <c r="AZQ4" s="201"/>
      <c r="AZR4" s="201"/>
      <c r="AZS4" s="202"/>
      <c r="AZT4" s="199">
        <v>45903</v>
      </c>
      <c r="AZU4" s="200"/>
      <c r="AZV4" s="200"/>
      <c r="AZW4" s="201"/>
      <c r="AZX4" s="201"/>
      <c r="AZY4" s="201"/>
      <c r="AZZ4" s="201"/>
      <c r="BAA4" s="201"/>
      <c r="BAB4" s="202"/>
      <c r="BAC4" s="199">
        <v>45904</v>
      </c>
      <c r="BAD4" s="200"/>
      <c r="BAE4" s="200"/>
      <c r="BAF4" s="201"/>
      <c r="BAG4" s="201"/>
      <c r="BAH4" s="201"/>
      <c r="BAI4" s="201"/>
      <c r="BAJ4" s="201"/>
      <c r="BAK4" s="202"/>
      <c r="BAL4" s="199">
        <v>45905</v>
      </c>
      <c r="BAM4" s="200"/>
      <c r="BAN4" s="200"/>
      <c r="BAO4" s="201"/>
      <c r="BAP4" s="201"/>
      <c r="BAQ4" s="201"/>
      <c r="BAR4" s="201"/>
      <c r="BAS4" s="201"/>
      <c r="BAT4" s="202"/>
      <c r="BAU4" s="199">
        <v>45906</v>
      </c>
      <c r="BAV4" s="200"/>
      <c r="BAW4" s="200"/>
      <c r="BAX4" s="201"/>
      <c r="BAY4" s="201"/>
      <c r="BAZ4" s="201"/>
      <c r="BBA4" s="201"/>
      <c r="BBB4" s="201"/>
      <c r="BBC4" s="202"/>
      <c r="BBD4" s="199">
        <v>45908</v>
      </c>
      <c r="BBE4" s="200"/>
      <c r="BBF4" s="200"/>
      <c r="BBG4" s="201"/>
      <c r="BBH4" s="201"/>
      <c r="BBI4" s="201"/>
      <c r="BBJ4" s="201"/>
      <c r="BBK4" s="201"/>
      <c r="BBL4" s="202"/>
    </row>
    <row r="5" spans="2:1416" ht="29.25" customHeight="1">
      <c r="B5" s="218"/>
      <c r="C5" s="219"/>
      <c r="D5" s="203" t="s">
        <v>20</v>
      </c>
      <c r="E5" s="204"/>
      <c r="F5" s="205"/>
      <c r="G5" s="206" t="s">
        <v>13</v>
      </c>
      <c r="H5" s="207"/>
      <c r="I5" s="208"/>
      <c r="J5" s="206" t="s">
        <v>17</v>
      </c>
      <c r="K5" s="207"/>
      <c r="L5" s="209"/>
      <c r="M5" s="203" t="s">
        <v>20</v>
      </c>
      <c r="N5" s="204"/>
      <c r="O5" s="205"/>
      <c r="P5" s="206" t="s">
        <v>13</v>
      </c>
      <c r="Q5" s="207"/>
      <c r="R5" s="208"/>
      <c r="S5" s="206" t="s">
        <v>17</v>
      </c>
      <c r="T5" s="207"/>
      <c r="U5" s="209"/>
      <c r="V5" s="203" t="s">
        <v>20</v>
      </c>
      <c r="W5" s="204"/>
      <c r="X5" s="205"/>
      <c r="Y5" s="206" t="s">
        <v>13</v>
      </c>
      <c r="Z5" s="207"/>
      <c r="AA5" s="208"/>
      <c r="AB5" s="206" t="s">
        <v>17</v>
      </c>
      <c r="AC5" s="207"/>
      <c r="AD5" s="209"/>
      <c r="AE5" s="203" t="s">
        <v>20</v>
      </c>
      <c r="AF5" s="204"/>
      <c r="AG5" s="205"/>
      <c r="AH5" s="206" t="s">
        <v>13</v>
      </c>
      <c r="AI5" s="207"/>
      <c r="AJ5" s="208"/>
      <c r="AK5" s="206" t="s">
        <v>17</v>
      </c>
      <c r="AL5" s="207"/>
      <c r="AM5" s="209"/>
      <c r="AN5" s="203" t="s">
        <v>20</v>
      </c>
      <c r="AO5" s="204"/>
      <c r="AP5" s="205"/>
      <c r="AQ5" s="206" t="s">
        <v>13</v>
      </c>
      <c r="AR5" s="207"/>
      <c r="AS5" s="208"/>
      <c r="AT5" s="206" t="s">
        <v>17</v>
      </c>
      <c r="AU5" s="207"/>
      <c r="AV5" s="209"/>
      <c r="AW5" s="203" t="s">
        <v>20</v>
      </c>
      <c r="AX5" s="204"/>
      <c r="AY5" s="205"/>
      <c r="AZ5" s="206" t="s">
        <v>13</v>
      </c>
      <c r="BA5" s="207"/>
      <c r="BB5" s="208"/>
      <c r="BC5" s="206" t="s">
        <v>17</v>
      </c>
      <c r="BD5" s="207"/>
      <c r="BE5" s="209"/>
      <c r="BF5" s="203" t="s">
        <v>20</v>
      </c>
      <c r="BG5" s="204"/>
      <c r="BH5" s="205"/>
      <c r="BI5" s="206" t="s">
        <v>13</v>
      </c>
      <c r="BJ5" s="207"/>
      <c r="BK5" s="208"/>
      <c r="BL5" s="206" t="s">
        <v>17</v>
      </c>
      <c r="BM5" s="207"/>
      <c r="BN5" s="209"/>
      <c r="BO5" s="203" t="s">
        <v>20</v>
      </c>
      <c r="BP5" s="204"/>
      <c r="BQ5" s="205"/>
      <c r="BR5" s="206" t="s">
        <v>13</v>
      </c>
      <c r="BS5" s="207"/>
      <c r="BT5" s="208"/>
      <c r="BU5" s="206" t="s">
        <v>17</v>
      </c>
      <c r="BV5" s="207"/>
      <c r="BW5" s="209"/>
      <c r="BX5" s="203" t="s">
        <v>20</v>
      </c>
      <c r="BY5" s="204"/>
      <c r="BZ5" s="205"/>
      <c r="CA5" s="206" t="s">
        <v>13</v>
      </c>
      <c r="CB5" s="207"/>
      <c r="CC5" s="208"/>
      <c r="CD5" s="206" t="s">
        <v>17</v>
      </c>
      <c r="CE5" s="207"/>
      <c r="CF5" s="209"/>
      <c r="CG5" s="203" t="s">
        <v>20</v>
      </c>
      <c r="CH5" s="204"/>
      <c r="CI5" s="205"/>
      <c r="CJ5" s="206" t="s">
        <v>68</v>
      </c>
      <c r="CK5" s="207"/>
      <c r="CL5" s="208"/>
      <c r="CM5" s="206" t="s">
        <v>17</v>
      </c>
      <c r="CN5" s="207"/>
      <c r="CO5" s="209"/>
      <c r="CP5" s="203" t="s">
        <v>20</v>
      </c>
      <c r="CQ5" s="204"/>
      <c r="CR5" s="205"/>
      <c r="CS5" s="206" t="s">
        <v>13</v>
      </c>
      <c r="CT5" s="207"/>
      <c r="CU5" s="208"/>
      <c r="CV5" s="206" t="s">
        <v>17</v>
      </c>
      <c r="CW5" s="207"/>
      <c r="CX5" s="209"/>
      <c r="CY5" s="203" t="s">
        <v>20</v>
      </c>
      <c r="CZ5" s="204"/>
      <c r="DA5" s="205"/>
      <c r="DB5" s="206" t="s">
        <v>13</v>
      </c>
      <c r="DC5" s="207"/>
      <c r="DD5" s="208"/>
      <c r="DE5" s="206" t="s">
        <v>17</v>
      </c>
      <c r="DF5" s="207"/>
      <c r="DG5" s="209"/>
      <c r="DH5" s="203" t="s">
        <v>20</v>
      </c>
      <c r="DI5" s="204"/>
      <c r="DJ5" s="205"/>
      <c r="DK5" s="206" t="s">
        <v>13</v>
      </c>
      <c r="DL5" s="207"/>
      <c r="DM5" s="208"/>
      <c r="DN5" s="206" t="s">
        <v>17</v>
      </c>
      <c r="DO5" s="207"/>
      <c r="DP5" s="209"/>
      <c r="DQ5" s="203" t="s">
        <v>20</v>
      </c>
      <c r="DR5" s="204"/>
      <c r="DS5" s="205"/>
      <c r="DT5" s="206" t="s">
        <v>13</v>
      </c>
      <c r="DU5" s="207"/>
      <c r="DV5" s="208"/>
      <c r="DW5" s="206" t="s">
        <v>17</v>
      </c>
      <c r="DX5" s="207"/>
      <c r="DY5" s="209"/>
      <c r="DZ5" s="203" t="s">
        <v>20</v>
      </c>
      <c r="EA5" s="204"/>
      <c r="EB5" s="205"/>
      <c r="EC5" s="206" t="s">
        <v>13</v>
      </c>
      <c r="ED5" s="207"/>
      <c r="EE5" s="208"/>
      <c r="EF5" s="206" t="s">
        <v>17</v>
      </c>
      <c r="EG5" s="207"/>
      <c r="EH5" s="209"/>
      <c r="EI5" s="203" t="s">
        <v>20</v>
      </c>
      <c r="EJ5" s="204"/>
      <c r="EK5" s="205"/>
      <c r="EL5" s="206" t="s">
        <v>13</v>
      </c>
      <c r="EM5" s="207"/>
      <c r="EN5" s="208"/>
      <c r="EO5" s="206" t="s">
        <v>17</v>
      </c>
      <c r="EP5" s="207"/>
      <c r="EQ5" s="209"/>
      <c r="ER5" s="203" t="s">
        <v>20</v>
      </c>
      <c r="ES5" s="204"/>
      <c r="ET5" s="205"/>
      <c r="EU5" s="206" t="s">
        <v>13</v>
      </c>
      <c r="EV5" s="207"/>
      <c r="EW5" s="208"/>
      <c r="EX5" s="206" t="s">
        <v>17</v>
      </c>
      <c r="EY5" s="207"/>
      <c r="EZ5" s="209"/>
      <c r="FA5" s="203" t="s">
        <v>20</v>
      </c>
      <c r="FB5" s="204"/>
      <c r="FC5" s="205"/>
      <c r="FD5" s="206" t="s">
        <v>13</v>
      </c>
      <c r="FE5" s="207"/>
      <c r="FF5" s="208"/>
      <c r="FG5" s="206" t="s">
        <v>17</v>
      </c>
      <c r="FH5" s="207"/>
      <c r="FI5" s="209"/>
      <c r="FJ5" s="203" t="s">
        <v>20</v>
      </c>
      <c r="FK5" s="204"/>
      <c r="FL5" s="205"/>
      <c r="FM5" s="206" t="s">
        <v>13</v>
      </c>
      <c r="FN5" s="207"/>
      <c r="FO5" s="208"/>
      <c r="FP5" s="206" t="s">
        <v>17</v>
      </c>
      <c r="FQ5" s="207"/>
      <c r="FR5" s="209"/>
      <c r="FS5" s="203" t="s">
        <v>20</v>
      </c>
      <c r="FT5" s="204"/>
      <c r="FU5" s="205"/>
      <c r="FV5" s="206" t="s">
        <v>13</v>
      </c>
      <c r="FW5" s="207"/>
      <c r="FX5" s="208"/>
      <c r="FY5" s="206" t="s">
        <v>17</v>
      </c>
      <c r="FZ5" s="207"/>
      <c r="GA5" s="209"/>
      <c r="GB5" s="203" t="s">
        <v>20</v>
      </c>
      <c r="GC5" s="204"/>
      <c r="GD5" s="205"/>
      <c r="GE5" s="206" t="s">
        <v>13</v>
      </c>
      <c r="GF5" s="207"/>
      <c r="GG5" s="208"/>
      <c r="GH5" s="206" t="s">
        <v>17</v>
      </c>
      <c r="GI5" s="207"/>
      <c r="GJ5" s="209"/>
      <c r="GK5" s="203" t="s">
        <v>20</v>
      </c>
      <c r="GL5" s="204"/>
      <c r="GM5" s="205"/>
      <c r="GN5" s="206" t="s">
        <v>13</v>
      </c>
      <c r="GO5" s="207"/>
      <c r="GP5" s="208"/>
      <c r="GQ5" s="206" t="s">
        <v>17</v>
      </c>
      <c r="GR5" s="207"/>
      <c r="GS5" s="209"/>
      <c r="GT5" s="203" t="s">
        <v>20</v>
      </c>
      <c r="GU5" s="204"/>
      <c r="GV5" s="205"/>
      <c r="GW5" s="206" t="s">
        <v>13</v>
      </c>
      <c r="GX5" s="207"/>
      <c r="GY5" s="208"/>
      <c r="GZ5" s="206" t="s">
        <v>17</v>
      </c>
      <c r="HA5" s="207"/>
      <c r="HB5" s="209"/>
      <c r="HC5" s="203" t="s">
        <v>20</v>
      </c>
      <c r="HD5" s="204"/>
      <c r="HE5" s="205"/>
      <c r="HF5" s="206" t="s">
        <v>13</v>
      </c>
      <c r="HG5" s="207"/>
      <c r="HH5" s="208"/>
      <c r="HI5" s="206" t="s">
        <v>17</v>
      </c>
      <c r="HJ5" s="207"/>
      <c r="HK5" s="209"/>
      <c r="HL5" s="203" t="s">
        <v>20</v>
      </c>
      <c r="HM5" s="204"/>
      <c r="HN5" s="205"/>
      <c r="HO5" s="206" t="s">
        <v>13</v>
      </c>
      <c r="HP5" s="207"/>
      <c r="HQ5" s="208"/>
      <c r="HR5" s="206" t="s">
        <v>17</v>
      </c>
      <c r="HS5" s="207"/>
      <c r="HT5" s="209"/>
      <c r="HU5" s="203" t="s">
        <v>20</v>
      </c>
      <c r="HV5" s="204"/>
      <c r="HW5" s="205"/>
      <c r="HX5" s="206" t="s">
        <v>13</v>
      </c>
      <c r="HY5" s="207"/>
      <c r="HZ5" s="208"/>
      <c r="IA5" s="206" t="s">
        <v>17</v>
      </c>
      <c r="IB5" s="207"/>
      <c r="IC5" s="209"/>
      <c r="ID5" s="203" t="s">
        <v>20</v>
      </c>
      <c r="IE5" s="204"/>
      <c r="IF5" s="205"/>
      <c r="IG5" s="206" t="s">
        <v>13</v>
      </c>
      <c r="IH5" s="207"/>
      <c r="II5" s="208"/>
      <c r="IJ5" s="206" t="s">
        <v>17</v>
      </c>
      <c r="IK5" s="207"/>
      <c r="IL5" s="209"/>
      <c r="IM5" s="203" t="s">
        <v>20</v>
      </c>
      <c r="IN5" s="204"/>
      <c r="IO5" s="205"/>
      <c r="IP5" s="206" t="s">
        <v>13</v>
      </c>
      <c r="IQ5" s="207"/>
      <c r="IR5" s="208"/>
      <c r="IS5" s="206" t="s">
        <v>17</v>
      </c>
      <c r="IT5" s="207"/>
      <c r="IU5" s="209"/>
      <c r="IV5" s="203" t="s">
        <v>20</v>
      </c>
      <c r="IW5" s="204"/>
      <c r="IX5" s="205"/>
      <c r="IY5" s="206" t="s">
        <v>13</v>
      </c>
      <c r="IZ5" s="207"/>
      <c r="JA5" s="208"/>
      <c r="JB5" s="206" t="s">
        <v>17</v>
      </c>
      <c r="JC5" s="207"/>
      <c r="JD5" s="209"/>
      <c r="JE5" s="203" t="s">
        <v>20</v>
      </c>
      <c r="JF5" s="204"/>
      <c r="JG5" s="205"/>
      <c r="JH5" s="206" t="s">
        <v>13</v>
      </c>
      <c r="JI5" s="207"/>
      <c r="JJ5" s="208"/>
      <c r="JK5" s="206" t="s">
        <v>17</v>
      </c>
      <c r="JL5" s="207"/>
      <c r="JM5" s="209"/>
      <c r="JN5" s="203" t="s">
        <v>20</v>
      </c>
      <c r="JO5" s="204"/>
      <c r="JP5" s="205"/>
      <c r="JQ5" s="206" t="s">
        <v>13</v>
      </c>
      <c r="JR5" s="207"/>
      <c r="JS5" s="208"/>
      <c r="JT5" s="206" t="s">
        <v>17</v>
      </c>
      <c r="JU5" s="207"/>
      <c r="JV5" s="209"/>
      <c r="JW5" s="203" t="s">
        <v>20</v>
      </c>
      <c r="JX5" s="204"/>
      <c r="JY5" s="205"/>
      <c r="JZ5" s="206" t="s">
        <v>13</v>
      </c>
      <c r="KA5" s="207"/>
      <c r="KB5" s="208"/>
      <c r="KC5" s="206" t="s">
        <v>17</v>
      </c>
      <c r="KD5" s="207"/>
      <c r="KE5" s="209"/>
      <c r="KF5" s="203" t="s">
        <v>20</v>
      </c>
      <c r="KG5" s="204"/>
      <c r="KH5" s="205"/>
      <c r="KI5" s="206" t="s">
        <v>13</v>
      </c>
      <c r="KJ5" s="207"/>
      <c r="KK5" s="208"/>
      <c r="KL5" s="206" t="s">
        <v>17</v>
      </c>
      <c r="KM5" s="207"/>
      <c r="KN5" s="209"/>
      <c r="KO5" s="203" t="s">
        <v>20</v>
      </c>
      <c r="KP5" s="204"/>
      <c r="KQ5" s="205"/>
      <c r="KR5" s="206" t="s">
        <v>13</v>
      </c>
      <c r="KS5" s="207"/>
      <c r="KT5" s="208"/>
      <c r="KU5" s="206" t="s">
        <v>17</v>
      </c>
      <c r="KV5" s="207"/>
      <c r="KW5" s="209"/>
      <c r="KX5" s="203" t="s">
        <v>20</v>
      </c>
      <c r="KY5" s="204"/>
      <c r="KZ5" s="205"/>
      <c r="LA5" s="206" t="s">
        <v>13</v>
      </c>
      <c r="LB5" s="207"/>
      <c r="LC5" s="208"/>
      <c r="LD5" s="206" t="s">
        <v>17</v>
      </c>
      <c r="LE5" s="207"/>
      <c r="LF5" s="209"/>
      <c r="LG5" s="203" t="s">
        <v>20</v>
      </c>
      <c r="LH5" s="204"/>
      <c r="LI5" s="205"/>
      <c r="LJ5" s="206" t="s">
        <v>13</v>
      </c>
      <c r="LK5" s="207"/>
      <c r="LL5" s="208"/>
      <c r="LM5" s="206" t="s">
        <v>17</v>
      </c>
      <c r="LN5" s="207"/>
      <c r="LO5" s="209"/>
      <c r="LP5" s="203" t="s">
        <v>20</v>
      </c>
      <c r="LQ5" s="204"/>
      <c r="LR5" s="205"/>
      <c r="LS5" s="206" t="s">
        <v>13</v>
      </c>
      <c r="LT5" s="207"/>
      <c r="LU5" s="208"/>
      <c r="LV5" s="206" t="s">
        <v>17</v>
      </c>
      <c r="LW5" s="207"/>
      <c r="LX5" s="209"/>
      <c r="LY5" s="203" t="s">
        <v>20</v>
      </c>
      <c r="LZ5" s="204"/>
      <c r="MA5" s="205"/>
      <c r="MB5" s="206" t="s">
        <v>13</v>
      </c>
      <c r="MC5" s="207"/>
      <c r="MD5" s="208"/>
      <c r="ME5" s="206" t="s">
        <v>17</v>
      </c>
      <c r="MF5" s="207"/>
      <c r="MG5" s="209"/>
      <c r="MH5" s="203" t="s">
        <v>20</v>
      </c>
      <c r="MI5" s="204"/>
      <c r="MJ5" s="205"/>
      <c r="MK5" s="206" t="s">
        <v>13</v>
      </c>
      <c r="ML5" s="207"/>
      <c r="MM5" s="208"/>
      <c r="MN5" s="206" t="s">
        <v>17</v>
      </c>
      <c r="MO5" s="207"/>
      <c r="MP5" s="209"/>
      <c r="MQ5" s="203" t="s">
        <v>20</v>
      </c>
      <c r="MR5" s="204"/>
      <c r="MS5" s="205"/>
      <c r="MT5" s="206" t="s">
        <v>13</v>
      </c>
      <c r="MU5" s="207"/>
      <c r="MV5" s="208"/>
      <c r="MW5" s="206" t="s">
        <v>17</v>
      </c>
      <c r="MX5" s="207"/>
      <c r="MY5" s="209"/>
      <c r="MZ5" s="203" t="s">
        <v>20</v>
      </c>
      <c r="NA5" s="204"/>
      <c r="NB5" s="205"/>
      <c r="NC5" s="206" t="s">
        <v>13</v>
      </c>
      <c r="ND5" s="207"/>
      <c r="NE5" s="208"/>
      <c r="NF5" s="206" t="s">
        <v>17</v>
      </c>
      <c r="NG5" s="207"/>
      <c r="NH5" s="209"/>
      <c r="NI5" s="203" t="s">
        <v>20</v>
      </c>
      <c r="NJ5" s="204"/>
      <c r="NK5" s="205"/>
      <c r="NL5" s="206" t="s">
        <v>13</v>
      </c>
      <c r="NM5" s="207"/>
      <c r="NN5" s="208"/>
      <c r="NO5" s="206" t="s">
        <v>17</v>
      </c>
      <c r="NP5" s="207"/>
      <c r="NQ5" s="209"/>
      <c r="NR5" s="203" t="s">
        <v>20</v>
      </c>
      <c r="NS5" s="204"/>
      <c r="NT5" s="205"/>
      <c r="NU5" s="206" t="s">
        <v>13</v>
      </c>
      <c r="NV5" s="207"/>
      <c r="NW5" s="208"/>
      <c r="NX5" s="206" t="s">
        <v>17</v>
      </c>
      <c r="NY5" s="207"/>
      <c r="NZ5" s="209"/>
      <c r="OA5" s="203" t="s">
        <v>20</v>
      </c>
      <c r="OB5" s="204"/>
      <c r="OC5" s="205"/>
      <c r="OD5" s="206" t="s">
        <v>13</v>
      </c>
      <c r="OE5" s="207"/>
      <c r="OF5" s="208"/>
      <c r="OG5" s="206" t="s">
        <v>17</v>
      </c>
      <c r="OH5" s="207"/>
      <c r="OI5" s="209"/>
      <c r="OJ5" s="203" t="s">
        <v>20</v>
      </c>
      <c r="OK5" s="204"/>
      <c r="OL5" s="205"/>
      <c r="OM5" s="206" t="s">
        <v>13</v>
      </c>
      <c r="ON5" s="207"/>
      <c r="OO5" s="208"/>
      <c r="OP5" s="206" t="s">
        <v>17</v>
      </c>
      <c r="OQ5" s="207"/>
      <c r="OR5" s="209"/>
      <c r="OS5" s="203" t="s">
        <v>20</v>
      </c>
      <c r="OT5" s="204"/>
      <c r="OU5" s="205"/>
      <c r="OV5" s="206" t="s">
        <v>13</v>
      </c>
      <c r="OW5" s="207"/>
      <c r="OX5" s="208"/>
      <c r="OY5" s="206" t="s">
        <v>17</v>
      </c>
      <c r="OZ5" s="207"/>
      <c r="PA5" s="209"/>
      <c r="PB5" s="203" t="s">
        <v>20</v>
      </c>
      <c r="PC5" s="204"/>
      <c r="PD5" s="205"/>
      <c r="PE5" s="206" t="s">
        <v>13</v>
      </c>
      <c r="PF5" s="207"/>
      <c r="PG5" s="208"/>
      <c r="PH5" s="206" t="s">
        <v>17</v>
      </c>
      <c r="PI5" s="207"/>
      <c r="PJ5" s="209"/>
      <c r="PK5" s="203" t="s">
        <v>20</v>
      </c>
      <c r="PL5" s="204"/>
      <c r="PM5" s="205"/>
      <c r="PN5" s="206" t="s">
        <v>13</v>
      </c>
      <c r="PO5" s="207"/>
      <c r="PP5" s="208"/>
      <c r="PQ5" s="206" t="s">
        <v>17</v>
      </c>
      <c r="PR5" s="207"/>
      <c r="PS5" s="209"/>
      <c r="PT5" s="203" t="s">
        <v>20</v>
      </c>
      <c r="PU5" s="204"/>
      <c r="PV5" s="205"/>
      <c r="PW5" s="206" t="s">
        <v>13</v>
      </c>
      <c r="PX5" s="207"/>
      <c r="PY5" s="208"/>
      <c r="PZ5" s="206" t="s">
        <v>17</v>
      </c>
      <c r="QA5" s="207"/>
      <c r="QB5" s="209"/>
      <c r="QC5" s="203" t="s">
        <v>20</v>
      </c>
      <c r="QD5" s="204"/>
      <c r="QE5" s="205"/>
      <c r="QF5" s="206" t="s">
        <v>13</v>
      </c>
      <c r="QG5" s="207"/>
      <c r="QH5" s="208"/>
      <c r="QI5" s="206" t="s">
        <v>17</v>
      </c>
      <c r="QJ5" s="207"/>
      <c r="QK5" s="209"/>
      <c r="QL5" s="203" t="s">
        <v>20</v>
      </c>
      <c r="QM5" s="204"/>
      <c r="QN5" s="205"/>
      <c r="QO5" s="206" t="s">
        <v>13</v>
      </c>
      <c r="QP5" s="207"/>
      <c r="QQ5" s="208"/>
      <c r="QR5" s="206" t="s">
        <v>17</v>
      </c>
      <c r="QS5" s="207"/>
      <c r="QT5" s="209"/>
      <c r="QU5" s="203" t="s">
        <v>20</v>
      </c>
      <c r="QV5" s="204"/>
      <c r="QW5" s="205"/>
      <c r="QX5" s="206" t="s">
        <v>13</v>
      </c>
      <c r="QY5" s="207"/>
      <c r="QZ5" s="208"/>
      <c r="RA5" s="206" t="s">
        <v>17</v>
      </c>
      <c r="RB5" s="207"/>
      <c r="RC5" s="209"/>
      <c r="RD5" s="203" t="s">
        <v>20</v>
      </c>
      <c r="RE5" s="204"/>
      <c r="RF5" s="205"/>
      <c r="RG5" s="206" t="s">
        <v>13</v>
      </c>
      <c r="RH5" s="207"/>
      <c r="RI5" s="208"/>
      <c r="RJ5" s="206" t="s">
        <v>17</v>
      </c>
      <c r="RK5" s="207"/>
      <c r="RL5" s="209"/>
      <c r="RM5" s="203" t="s">
        <v>20</v>
      </c>
      <c r="RN5" s="204"/>
      <c r="RO5" s="205"/>
      <c r="RP5" s="206" t="s">
        <v>13</v>
      </c>
      <c r="RQ5" s="207"/>
      <c r="RR5" s="208"/>
      <c r="RS5" s="206" t="s">
        <v>17</v>
      </c>
      <c r="RT5" s="207"/>
      <c r="RU5" s="209"/>
      <c r="RV5" s="203" t="s">
        <v>20</v>
      </c>
      <c r="RW5" s="204"/>
      <c r="RX5" s="205"/>
      <c r="RY5" s="206" t="s">
        <v>13</v>
      </c>
      <c r="RZ5" s="207"/>
      <c r="SA5" s="208"/>
      <c r="SB5" s="206" t="s">
        <v>17</v>
      </c>
      <c r="SC5" s="207"/>
      <c r="SD5" s="209"/>
      <c r="SE5" s="203" t="s">
        <v>20</v>
      </c>
      <c r="SF5" s="204"/>
      <c r="SG5" s="205"/>
      <c r="SH5" s="206" t="s">
        <v>13</v>
      </c>
      <c r="SI5" s="207"/>
      <c r="SJ5" s="208"/>
      <c r="SK5" s="206" t="s">
        <v>17</v>
      </c>
      <c r="SL5" s="207"/>
      <c r="SM5" s="209"/>
      <c r="SN5" s="203" t="s">
        <v>20</v>
      </c>
      <c r="SO5" s="204"/>
      <c r="SP5" s="205"/>
      <c r="SQ5" s="206" t="s">
        <v>13</v>
      </c>
      <c r="SR5" s="207"/>
      <c r="SS5" s="208"/>
      <c r="ST5" s="206" t="s">
        <v>17</v>
      </c>
      <c r="SU5" s="207"/>
      <c r="SV5" s="209"/>
      <c r="SW5" s="203" t="s">
        <v>20</v>
      </c>
      <c r="SX5" s="204"/>
      <c r="SY5" s="205"/>
      <c r="SZ5" s="206" t="s">
        <v>13</v>
      </c>
      <c r="TA5" s="207"/>
      <c r="TB5" s="208"/>
      <c r="TC5" s="206" t="s">
        <v>17</v>
      </c>
      <c r="TD5" s="207"/>
      <c r="TE5" s="209"/>
      <c r="TF5" s="203" t="s">
        <v>20</v>
      </c>
      <c r="TG5" s="204"/>
      <c r="TH5" s="205"/>
      <c r="TI5" s="206" t="s">
        <v>13</v>
      </c>
      <c r="TJ5" s="207"/>
      <c r="TK5" s="208"/>
      <c r="TL5" s="206" t="s">
        <v>17</v>
      </c>
      <c r="TM5" s="207"/>
      <c r="TN5" s="209"/>
      <c r="TO5" s="203" t="s">
        <v>20</v>
      </c>
      <c r="TP5" s="204"/>
      <c r="TQ5" s="205"/>
      <c r="TR5" s="206" t="s">
        <v>13</v>
      </c>
      <c r="TS5" s="207"/>
      <c r="TT5" s="208"/>
      <c r="TU5" s="206" t="s">
        <v>17</v>
      </c>
      <c r="TV5" s="207"/>
      <c r="TW5" s="209"/>
      <c r="TX5" s="203" t="s">
        <v>20</v>
      </c>
      <c r="TY5" s="204"/>
      <c r="TZ5" s="205"/>
      <c r="UA5" s="206" t="s">
        <v>13</v>
      </c>
      <c r="UB5" s="207"/>
      <c r="UC5" s="208"/>
      <c r="UD5" s="206" t="s">
        <v>17</v>
      </c>
      <c r="UE5" s="207"/>
      <c r="UF5" s="209"/>
      <c r="UG5" s="203" t="s">
        <v>20</v>
      </c>
      <c r="UH5" s="204"/>
      <c r="UI5" s="205"/>
      <c r="UJ5" s="206" t="s">
        <v>13</v>
      </c>
      <c r="UK5" s="207"/>
      <c r="UL5" s="208"/>
      <c r="UM5" s="206" t="s">
        <v>17</v>
      </c>
      <c r="UN5" s="207"/>
      <c r="UO5" s="209"/>
      <c r="UP5" s="203" t="s">
        <v>20</v>
      </c>
      <c r="UQ5" s="204"/>
      <c r="UR5" s="205"/>
      <c r="US5" s="206" t="s">
        <v>13</v>
      </c>
      <c r="UT5" s="207"/>
      <c r="UU5" s="208"/>
      <c r="UV5" s="206" t="s">
        <v>17</v>
      </c>
      <c r="UW5" s="207"/>
      <c r="UX5" s="209"/>
      <c r="UY5" s="203" t="s">
        <v>20</v>
      </c>
      <c r="UZ5" s="204"/>
      <c r="VA5" s="205"/>
      <c r="VB5" s="206" t="s">
        <v>13</v>
      </c>
      <c r="VC5" s="207"/>
      <c r="VD5" s="208"/>
      <c r="VE5" s="206" t="s">
        <v>17</v>
      </c>
      <c r="VF5" s="207"/>
      <c r="VG5" s="209"/>
      <c r="VH5" s="203" t="s">
        <v>20</v>
      </c>
      <c r="VI5" s="204"/>
      <c r="VJ5" s="205"/>
      <c r="VK5" s="206" t="s">
        <v>13</v>
      </c>
      <c r="VL5" s="207"/>
      <c r="VM5" s="208"/>
      <c r="VN5" s="206" t="s">
        <v>17</v>
      </c>
      <c r="VO5" s="207"/>
      <c r="VP5" s="209"/>
      <c r="VQ5" s="203" t="s">
        <v>20</v>
      </c>
      <c r="VR5" s="204"/>
      <c r="VS5" s="205"/>
      <c r="VT5" s="206" t="s">
        <v>13</v>
      </c>
      <c r="VU5" s="207"/>
      <c r="VV5" s="208"/>
      <c r="VW5" s="206" t="s">
        <v>17</v>
      </c>
      <c r="VX5" s="207"/>
      <c r="VY5" s="209"/>
      <c r="VZ5" s="203" t="s">
        <v>20</v>
      </c>
      <c r="WA5" s="204"/>
      <c r="WB5" s="205"/>
      <c r="WC5" s="206" t="s">
        <v>13</v>
      </c>
      <c r="WD5" s="207"/>
      <c r="WE5" s="208"/>
      <c r="WF5" s="206" t="s">
        <v>17</v>
      </c>
      <c r="WG5" s="207"/>
      <c r="WH5" s="209"/>
      <c r="WI5" s="203" t="s">
        <v>20</v>
      </c>
      <c r="WJ5" s="204"/>
      <c r="WK5" s="205"/>
      <c r="WL5" s="206" t="s">
        <v>13</v>
      </c>
      <c r="WM5" s="207"/>
      <c r="WN5" s="208"/>
      <c r="WO5" s="206" t="s">
        <v>17</v>
      </c>
      <c r="WP5" s="207"/>
      <c r="WQ5" s="209"/>
      <c r="WR5" s="203" t="s">
        <v>20</v>
      </c>
      <c r="WS5" s="204"/>
      <c r="WT5" s="205"/>
      <c r="WU5" s="206" t="s">
        <v>13</v>
      </c>
      <c r="WV5" s="207"/>
      <c r="WW5" s="208"/>
      <c r="WX5" s="206" t="s">
        <v>17</v>
      </c>
      <c r="WY5" s="207"/>
      <c r="WZ5" s="209"/>
      <c r="XA5" s="203" t="s">
        <v>20</v>
      </c>
      <c r="XB5" s="204"/>
      <c r="XC5" s="205"/>
      <c r="XD5" s="206" t="s">
        <v>13</v>
      </c>
      <c r="XE5" s="207"/>
      <c r="XF5" s="208"/>
      <c r="XG5" s="206" t="s">
        <v>17</v>
      </c>
      <c r="XH5" s="207"/>
      <c r="XI5" s="209"/>
      <c r="XJ5" s="203" t="s">
        <v>20</v>
      </c>
      <c r="XK5" s="204"/>
      <c r="XL5" s="205"/>
      <c r="XM5" s="206" t="s">
        <v>13</v>
      </c>
      <c r="XN5" s="207"/>
      <c r="XO5" s="208"/>
      <c r="XP5" s="206" t="s">
        <v>17</v>
      </c>
      <c r="XQ5" s="207"/>
      <c r="XR5" s="209"/>
      <c r="XS5" s="203" t="s">
        <v>20</v>
      </c>
      <c r="XT5" s="204"/>
      <c r="XU5" s="205"/>
      <c r="XV5" s="206" t="s">
        <v>13</v>
      </c>
      <c r="XW5" s="207"/>
      <c r="XX5" s="208"/>
      <c r="XY5" s="206" t="s">
        <v>17</v>
      </c>
      <c r="XZ5" s="207"/>
      <c r="YA5" s="209"/>
      <c r="YB5" s="203" t="s">
        <v>20</v>
      </c>
      <c r="YC5" s="204"/>
      <c r="YD5" s="205"/>
      <c r="YE5" s="206" t="s">
        <v>13</v>
      </c>
      <c r="YF5" s="207"/>
      <c r="YG5" s="208"/>
      <c r="YH5" s="206" t="s">
        <v>17</v>
      </c>
      <c r="YI5" s="207"/>
      <c r="YJ5" s="209"/>
      <c r="YK5" s="203" t="s">
        <v>20</v>
      </c>
      <c r="YL5" s="204"/>
      <c r="YM5" s="205"/>
      <c r="YN5" s="206" t="s">
        <v>13</v>
      </c>
      <c r="YO5" s="207"/>
      <c r="YP5" s="208"/>
      <c r="YQ5" s="206" t="s">
        <v>17</v>
      </c>
      <c r="YR5" s="207"/>
      <c r="YS5" s="209"/>
      <c r="YT5" s="203" t="s">
        <v>20</v>
      </c>
      <c r="YU5" s="204"/>
      <c r="YV5" s="205"/>
      <c r="YW5" s="206" t="s">
        <v>13</v>
      </c>
      <c r="YX5" s="207"/>
      <c r="YY5" s="208"/>
      <c r="YZ5" s="206" t="s">
        <v>17</v>
      </c>
      <c r="ZA5" s="207"/>
      <c r="ZB5" s="209"/>
      <c r="ZC5" s="203" t="s">
        <v>20</v>
      </c>
      <c r="ZD5" s="204"/>
      <c r="ZE5" s="205"/>
      <c r="ZF5" s="206" t="s">
        <v>13</v>
      </c>
      <c r="ZG5" s="207"/>
      <c r="ZH5" s="208"/>
      <c r="ZI5" s="206" t="s">
        <v>17</v>
      </c>
      <c r="ZJ5" s="207"/>
      <c r="ZK5" s="209"/>
      <c r="ZL5" s="203" t="s">
        <v>20</v>
      </c>
      <c r="ZM5" s="204"/>
      <c r="ZN5" s="205"/>
      <c r="ZO5" s="206" t="s">
        <v>13</v>
      </c>
      <c r="ZP5" s="207"/>
      <c r="ZQ5" s="208"/>
      <c r="ZR5" s="206" t="s">
        <v>17</v>
      </c>
      <c r="ZS5" s="207"/>
      <c r="ZT5" s="209"/>
      <c r="ZU5" s="203" t="s">
        <v>20</v>
      </c>
      <c r="ZV5" s="204"/>
      <c r="ZW5" s="205"/>
      <c r="ZX5" s="206" t="s">
        <v>13</v>
      </c>
      <c r="ZY5" s="207"/>
      <c r="ZZ5" s="208"/>
      <c r="AAA5" s="206" t="s">
        <v>17</v>
      </c>
      <c r="AAB5" s="207"/>
      <c r="AAC5" s="209"/>
      <c r="AAD5" s="203" t="s">
        <v>20</v>
      </c>
      <c r="AAE5" s="204"/>
      <c r="AAF5" s="205"/>
      <c r="AAG5" s="206" t="s">
        <v>13</v>
      </c>
      <c r="AAH5" s="207"/>
      <c r="AAI5" s="208"/>
      <c r="AAJ5" s="206" t="s">
        <v>17</v>
      </c>
      <c r="AAK5" s="207"/>
      <c r="AAL5" s="209"/>
      <c r="AAM5" s="203" t="s">
        <v>20</v>
      </c>
      <c r="AAN5" s="204"/>
      <c r="AAO5" s="205"/>
      <c r="AAP5" s="206" t="s">
        <v>13</v>
      </c>
      <c r="AAQ5" s="207"/>
      <c r="AAR5" s="208"/>
      <c r="AAS5" s="206" t="s">
        <v>17</v>
      </c>
      <c r="AAT5" s="207"/>
      <c r="AAU5" s="209"/>
      <c r="AAV5" s="203" t="s">
        <v>20</v>
      </c>
      <c r="AAW5" s="204"/>
      <c r="AAX5" s="205"/>
      <c r="AAY5" s="206" t="s">
        <v>13</v>
      </c>
      <c r="AAZ5" s="207"/>
      <c r="ABA5" s="208"/>
      <c r="ABB5" s="206" t="s">
        <v>17</v>
      </c>
      <c r="ABC5" s="207"/>
      <c r="ABD5" s="209"/>
      <c r="ABE5" s="203" t="s">
        <v>20</v>
      </c>
      <c r="ABF5" s="204"/>
      <c r="ABG5" s="205"/>
      <c r="ABH5" s="206" t="s">
        <v>13</v>
      </c>
      <c r="ABI5" s="207"/>
      <c r="ABJ5" s="208"/>
      <c r="ABK5" s="206" t="s">
        <v>17</v>
      </c>
      <c r="ABL5" s="207"/>
      <c r="ABM5" s="209"/>
      <c r="ABN5" s="203" t="s">
        <v>20</v>
      </c>
      <c r="ABO5" s="204"/>
      <c r="ABP5" s="205"/>
      <c r="ABQ5" s="206" t="s">
        <v>13</v>
      </c>
      <c r="ABR5" s="207"/>
      <c r="ABS5" s="208"/>
      <c r="ABT5" s="206" t="s">
        <v>17</v>
      </c>
      <c r="ABU5" s="207"/>
      <c r="ABV5" s="209"/>
      <c r="ABW5" s="203" t="s">
        <v>20</v>
      </c>
      <c r="ABX5" s="204"/>
      <c r="ABY5" s="205"/>
      <c r="ABZ5" s="206" t="s">
        <v>13</v>
      </c>
      <c r="ACA5" s="207"/>
      <c r="ACB5" s="208"/>
      <c r="ACC5" s="206" t="s">
        <v>17</v>
      </c>
      <c r="ACD5" s="207"/>
      <c r="ACE5" s="209"/>
      <c r="ACF5" s="203" t="s">
        <v>20</v>
      </c>
      <c r="ACG5" s="204"/>
      <c r="ACH5" s="205"/>
      <c r="ACI5" s="206" t="s">
        <v>13</v>
      </c>
      <c r="ACJ5" s="207"/>
      <c r="ACK5" s="208"/>
      <c r="ACL5" s="206" t="s">
        <v>17</v>
      </c>
      <c r="ACM5" s="207"/>
      <c r="ACN5" s="209"/>
      <c r="ACO5" s="203" t="s">
        <v>20</v>
      </c>
      <c r="ACP5" s="204"/>
      <c r="ACQ5" s="205"/>
      <c r="ACR5" s="206" t="s">
        <v>13</v>
      </c>
      <c r="ACS5" s="207"/>
      <c r="ACT5" s="208"/>
      <c r="ACU5" s="206" t="s">
        <v>17</v>
      </c>
      <c r="ACV5" s="207"/>
      <c r="ACW5" s="209"/>
      <c r="ACX5" s="203" t="s">
        <v>20</v>
      </c>
      <c r="ACY5" s="204"/>
      <c r="ACZ5" s="205"/>
      <c r="ADA5" s="206" t="s">
        <v>13</v>
      </c>
      <c r="ADB5" s="207"/>
      <c r="ADC5" s="208"/>
      <c r="ADD5" s="206" t="s">
        <v>17</v>
      </c>
      <c r="ADE5" s="207"/>
      <c r="ADF5" s="209"/>
      <c r="ADG5" s="203" t="s">
        <v>20</v>
      </c>
      <c r="ADH5" s="204"/>
      <c r="ADI5" s="205"/>
      <c r="ADJ5" s="206" t="s">
        <v>13</v>
      </c>
      <c r="ADK5" s="207"/>
      <c r="ADL5" s="208"/>
      <c r="ADM5" s="206" t="s">
        <v>17</v>
      </c>
      <c r="ADN5" s="207"/>
      <c r="ADO5" s="209"/>
      <c r="ADP5" s="203" t="s">
        <v>20</v>
      </c>
      <c r="ADQ5" s="204"/>
      <c r="ADR5" s="205"/>
      <c r="ADS5" s="206" t="s">
        <v>13</v>
      </c>
      <c r="ADT5" s="207"/>
      <c r="ADU5" s="208"/>
      <c r="ADV5" s="206" t="s">
        <v>17</v>
      </c>
      <c r="ADW5" s="207"/>
      <c r="ADX5" s="209"/>
      <c r="ADY5" s="203" t="s">
        <v>20</v>
      </c>
      <c r="ADZ5" s="204"/>
      <c r="AEA5" s="205"/>
      <c r="AEB5" s="206" t="s">
        <v>13</v>
      </c>
      <c r="AEC5" s="207"/>
      <c r="AED5" s="208"/>
      <c r="AEE5" s="206" t="s">
        <v>17</v>
      </c>
      <c r="AEF5" s="207"/>
      <c r="AEG5" s="209"/>
      <c r="AEH5" s="203" t="s">
        <v>20</v>
      </c>
      <c r="AEI5" s="204"/>
      <c r="AEJ5" s="205"/>
      <c r="AEK5" s="206" t="s">
        <v>13</v>
      </c>
      <c r="AEL5" s="207"/>
      <c r="AEM5" s="208"/>
      <c r="AEN5" s="206" t="s">
        <v>17</v>
      </c>
      <c r="AEO5" s="207"/>
      <c r="AEP5" s="209"/>
      <c r="AEQ5" s="203" t="s">
        <v>20</v>
      </c>
      <c r="AER5" s="204"/>
      <c r="AES5" s="205"/>
      <c r="AET5" s="206" t="s">
        <v>13</v>
      </c>
      <c r="AEU5" s="207"/>
      <c r="AEV5" s="208"/>
      <c r="AEW5" s="206" t="s">
        <v>17</v>
      </c>
      <c r="AEX5" s="207"/>
      <c r="AEY5" s="209"/>
      <c r="AEZ5" s="203" t="s">
        <v>20</v>
      </c>
      <c r="AFA5" s="204"/>
      <c r="AFB5" s="205"/>
      <c r="AFC5" s="206" t="s">
        <v>13</v>
      </c>
      <c r="AFD5" s="207"/>
      <c r="AFE5" s="208"/>
      <c r="AFF5" s="206" t="s">
        <v>17</v>
      </c>
      <c r="AFG5" s="207"/>
      <c r="AFH5" s="209"/>
      <c r="AFI5" s="203" t="s">
        <v>20</v>
      </c>
      <c r="AFJ5" s="204"/>
      <c r="AFK5" s="205"/>
      <c r="AFL5" s="206" t="s">
        <v>13</v>
      </c>
      <c r="AFM5" s="207"/>
      <c r="AFN5" s="208"/>
      <c r="AFO5" s="206" t="s">
        <v>17</v>
      </c>
      <c r="AFP5" s="207"/>
      <c r="AFQ5" s="209"/>
      <c r="AFR5" s="203" t="s">
        <v>20</v>
      </c>
      <c r="AFS5" s="204"/>
      <c r="AFT5" s="205"/>
      <c r="AFU5" s="206" t="s">
        <v>13</v>
      </c>
      <c r="AFV5" s="207"/>
      <c r="AFW5" s="208"/>
      <c r="AFX5" s="206" t="s">
        <v>17</v>
      </c>
      <c r="AFY5" s="207"/>
      <c r="AFZ5" s="209"/>
      <c r="AGA5" s="203" t="s">
        <v>20</v>
      </c>
      <c r="AGB5" s="204"/>
      <c r="AGC5" s="205"/>
      <c r="AGD5" s="206" t="s">
        <v>13</v>
      </c>
      <c r="AGE5" s="207"/>
      <c r="AGF5" s="208"/>
      <c r="AGG5" s="206" t="s">
        <v>17</v>
      </c>
      <c r="AGH5" s="207"/>
      <c r="AGI5" s="209"/>
      <c r="AGJ5" s="203" t="s">
        <v>20</v>
      </c>
      <c r="AGK5" s="204"/>
      <c r="AGL5" s="205"/>
      <c r="AGM5" s="206" t="s">
        <v>13</v>
      </c>
      <c r="AGN5" s="207"/>
      <c r="AGO5" s="208"/>
      <c r="AGP5" s="206" t="s">
        <v>17</v>
      </c>
      <c r="AGQ5" s="207"/>
      <c r="AGR5" s="209"/>
      <c r="AGS5" s="203" t="s">
        <v>20</v>
      </c>
      <c r="AGT5" s="204"/>
      <c r="AGU5" s="205"/>
      <c r="AGV5" s="206" t="s">
        <v>13</v>
      </c>
      <c r="AGW5" s="207"/>
      <c r="AGX5" s="208"/>
      <c r="AGY5" s="206" t="s">
        <v>17</v>
      </c>
      <c r="AGZ5" s="207"/>
      <c r="AHA5" s="209"/>
      <c r="AHB5" s="203" t="s">
        <v>20</v>
      </c>
      <c r="AHC5" s="204"/>
      <c r="AHD5" s="205"/>
      <c r="AHE5" s="206" t="s">
        <v>13</v>
      </c>
      <c r="AHF5" s="207"/>
      <c r="AHG5" s="208"/>
      <c r="AHH5" s="206" t="s">
        <v>17</v>
      </c>
      <c r="AHI5" s="207"/>
      <c r="AHJ5" s="209"/>
      <c r="AHK5" s="203" t="s">
        <v>20</v>
      </c>
      <c r="AHL5" s="204"/>
      <c r="AHM5" s="205"/>
      <c r="AHN5" s="206" t="s">
        <v>13</v>
      </c>
      <c r="AHO5" s="207"/>
      <c r="AHP5" s="208"/>
      <c r="AHQ5" s="206" t="s">
        <v>17</v>
      </c>
      <c r="AHR5" s="207"/>
      <c r="AHS5" s="209"/>
      <c r="AHT5" s="203" t="s">
        <v>20</v>
      </c>
      <c r="AHU5" s="204"/>
      <c r="AHV5" s="205"/>
      <c r="AHW5" s="206" t="s">
        <v>13</v>
      </c>
      <c r="AHX5" s="207"/>
      <c r="AHY5" s="208"/>
      <c r="AHZ5" s="206" t="s">
        <v>17</v>
      </c>
      <c r="AIA5" s="207"/>
      <c r="AIB5" s="209"/>
      <c r="AIC5" s="203" t="s">
        <v>20</v>
      </c>
      <c r="AID5" s="204"/>
      <c r="AIE5" s="205"/>
      <c r="AIF5" s="206" t="s">
        <v>13</v>
      </c>
      <c r="AIG5" s="207"/>
      <c r="AIH5" s="208"/>
      <c r="AII5" s="206" t="s">
        <v>17</v>
      </c>
      <c r="AIJ5" s="207"/>
      <c r="AIK5" s="209"/>
      <c r="AIL5" s="203" t="s">
        <v>20</v>
      </c>
      <c r="AIM5" s="204"/>
      <c r="AIN5" s="205"/>
      <c r="AIO5" s="206" t="s">
        <v>13</v>
      </c>
      <c r="AIP5" s="207"/>
      <c r="AIQ5" s="208"/>
      <c r="AIR5" s="206" t="s">
        <v>17</v>
      </c>
      <c r="AIS5" s="207"/>
      <c r="AIT5" s="209"/>
      <c r="AIU5" s="203" t="s">
        <v>20</v>
      </c>
      <c r="AIV5" s="204"/>
      <c r="AIW5" s="205"/>
      <c r="AIX5" s="206" t="s">
        <v>13</v>
      </c>
      <c r="AIY5" s="207"/>
      <c r="AIZ5" s="208"/>
      <c r="AJA5" s="206" t="s">
        <v>17</v>
      </c>
      <c r="AJB5" s="207"/>
      <c r="AJC5" s="209"/>
      <c r="AJD5" s="203" t="s">
        <v>20</v>
      </c>
      <c r="AJE5" s="204"/>
      <c r="AJF5" s="205"/>
      <c r="AJG5" s="206" t="s">
        <v>13</v>
      </c>
      <c r="AJH5" s="207"/>
      <c r="AJI5" s="208"/>
      <c r="AJJ5" s="206" t="s">
        <v>17</v>
      </c>
      <c r="AJK5" s="207"/>
      <c r="AJL5" s="209"/>
      <c r="AJM5" s="203" t="s">
        <v>20</v>
      </c>
      <c r="AJN5" s="204"/>
      <c r="AJO5" s="205"/>
      <c r="AJP5" s="206" t="s">
        <v>13</v>
      </c>
      <c r="AJQ5" s="207"/>
      <c r="AJR5" s="208"/>
      <c r="AJS5" s="206" t="s">
        <v>17</v>
      </c>
      <c r="AJT5" s="207"/>
      <c r="AJU5" s="209"/>
      <c r="AJV5" s="203" t="s">
        <v>20</v>
      </c>
      <c r="AJW5" s="204"/>
      <c r="AJX5" s="205"/>
      <c r="AJY5" s="206" t="s">
        <v>13</v>
      </c>
      <c r="AJZ5" s="207"/>
      <c r="AKA5" s="208"/>
      <c r="AKB5" s="206" t="s">
        <v>17</v>
      </c>
      <c r="AKC5" s="207"/>
      <c r="AKD5" s="209"/>
      <c r="AKE5" s="203" t="s">
        <v>20</v>
      </c>
      <c r="AKF5" s="204"/>
      <c r="AKG5" s="205"/>
      <c r="AKH5" s="206" t="s">
        <v>13</v>
      </c>
      <c r="AKI5" s="207"/>
      <c r="AKJ5" s="208"/>
      <c r="AKK5" s="206" t="s">
        <v>17</v>
      </c>
      <c r="AKL5" s="207"/>
      <c r="AKM5" s="209"/>
      <c r="AKN5" s="203" t="s">
        <v>20</v>
      </c>
      <c r="AKO5" s="204"/>
      <c r="AKP5" s="205"/>
      <c r="AKQ5" s="206" t="s">
        <v>13</v>
      </c>
      <c r="AKR5" s="207"/>
      <c r="AKS5" s="208"/>
      <c r="AKT5" s="206" t="s">
        <v>17</v>
      </c>
      <c r="AKU5" s="207"/>
      <c r="AKV5" s="209"/>
      <c r="AKW5" s="203" t="s">
        <v>20</v>
      </c>
      <c r="AKX5" s="204"/>
      <c r="AKY5" s="205"/>
      <c r="AKZ5" s="206" t="s">
        <v>13</v>
      </c>
      <c r="ALA5" s="207"/>
      <c r="ALB5" s="208"/>
      <c r="ALC5" s="206" t="s">
        <v>17</v>
      </c>
      <c r="ALD5" s="207"/>
      <c r="ALE5" s="209"/>
      <c r="ALF5" s="203" t="s">
        <v>20</v>
      </c>
      <c r="ALG5" s="204"/>
      <c r="ALH5" s="205"/>
      <c r="ALI5" s="206" t="s">
        <v>13</v>
      </c>
      <c r="ALJ5" s="207"/>
      <c r="ALK5" s="208"/>
      <c r="ALL5" s="206" t="s">
        <v>17</v>
      </c>
      <c r="ALM5" s="207"/>
      <c r="ALN5" s="209"/>
      <c r="ALO5" s="203" t="s">
        <v>20</v>
      </c>
      <c r="ALP5" s="204"/>
      <c r="ALQ5" s="205"/>
      <c r="ALR5" s="206" t="s">
        <v>13</v>
      </c>
      <c r="ALS5" s="207"/>
      <c r="ALT5" s="208"/>
      <c r="ALU5" s="206" t="s">
        <v>17</v>
      </c>
      <c r="ALV5" s="207"/>
      <c r="ALW5" s="209"/>
      <c r="ALX5" s="203" t="s">
        <v>20</v>
      </c>
      <c r="ALY5" s="204"/>
      <c r="ALZ5" s="205"/>
      <c r="AMA5" s="206" t="s">
        <v>13</v>
      </c>
      <c r="AMB5" s="207"/>
      <c r="AMC5" s="208"/>
      <c r="AMD5" s="206" t="s">
        <v>17</v>
      </c>
      <c r="AME5" s="207"/>
      <c r="AMF5" s="209"/>
      <c r="AMG5" s="203" t="s">
        <v>20</v>
      </c>
      <c r="AMH5" s="204"/>
      <c r="AMI5" s="205"/>
      <c r="AMJ5" s="206" t="s">
        <v>13</v>
      </c>
      <c r="AMK5" s="207"/>
      <c r="AML5" s="208"/>
      <c r="AMM5" s="206" t="s">
        <v>17</v>
      </c>
      <c r="AMN5" s="207"/>
      <c r="AMO5" s="209"/>
      <c r="AMP5" s="203" t="s">
        <v>20</v>
      </c>
      <c r="AMQ5" s="204"/>
      <c r="AMR5" s="205"/>
      <c r="AMS5" s="206" t="s">
        <v>13</v>
      </c>
      <c r="AMT5" s="207"/>
      <c r="AMU5" s="208"/>
      <c r="AMV5" s="206" t="s">
        <v>17</v>
      </c>
      <c r="AMW5" s="207"/>
      <c r="AMX5" s="209"/>
      <c r="AMY5" s="203" t="s">
        <v>20</v>
      </c>
      <c r="AMZ5" s="204"/>
      <c r="ANA5" s="205"/>
      <c r="ANB5" s="206" t="s">
        <v>13</v>
      </c>
      <c r="ANC5" s="207"/>
      <c r="AND5" s="208"/>
      <c r="ANE5" s="206" t="s">
        <v>17</v>
      </c>
      <c r="ANF5" s="207"/>
      <c r="ANG5" s="209"/>
      <c r="ANH5" s="203" t="s">
        <v>20</v>
      </c>
      <c r="ANI5" s="204"/>
      <c r="ANJ5" s="205"/>
      <c r="ANK5" s="206" t="s">
        <v>13</v>
      </c>
      <c r="ANL5" s="207"/>
      <c r="ANM5" s="208"/>
      <c r="ANN5" s="206" t="s">
        <v>17</v>
      </c>
      <c r="ANO5" s="207"/>
      <c r="ANP5" s="209"/>
      <c r="ANQ5" s="203" t="s">
        <v>20</v>
      </c>
      <c r="ANR5" s="204"/>
      <c r="ANS5" s="205"/>
      <c r="ANT5" s="206" t="s">
        <v>13</v>
      </c>
      <c r="ANU5" s="207"/>
      <c r="ANV5" s="208"/>
      <c r="ANW5" s="206" t="s">
        <v>17</v>
      </c>
      <c r="ANX5" s="207"/>
      <c r="ANY5" s="209"/>
      <c r="ANZ5" s="203" t="s">
        <v>20</v>
      </c>
      <c r="AOA5" s="204"/>
      <c r="AOB5" s="205"/>
      <c r="AOC5" s="206" t="s">
        <v>13</v>
      </c>
      <c r="AOD5" s="207"/>
      <c r="AOE5" s="208"/>
      <c r="AOF5" s="206" t="s">
        <v>17</v>
      </c>
      <c r="AOG5" s="207"/>
      <c r="AOH5" s="209"/>
      <c r="AOI5" s="203" t="s">
        <v>20</v>
      </c>
      <c r="AOJ5" s="204"/>
      <c r="AOK5" s="205"/>
      <c r="AOL5" s="206" t="s">
        <v>13</v>
      </c>
      <c r="AOM5" s="207"/>
      <c r="AON5" s="208"/>
      <c r="AOO5" s="206" t="s">
        <v>17</v>
      </c>
      <c r="AOP5" s="207"/>
      <c r="AOQ5" s="209"/>
      <c r="AOR5" s="203" t="s">
        <v>20</v>
      </c>
      <c r="AOS5" s="204"/>
      <c r="AOT5" s="205"/>
      <c r="AOU5" s="206" t="s">
        <v>13</v>
      </c>
      <c r="AOV5" s="207"/>
      <c r="AOW5" s="208"/>
      <c r="AOX5" s="206" t="s">
        <v>17</v>
      </c>
      <c r="AOY5" s="207"/>
      <c r="AOZ5" s="209"/>
      <c r="APA5" s="203" t="s">
        <v>20</v>
      </c>
      <c r="APB5" s="204"/>
      <c r="APC5" s="205"/>
      <c r="APD5" s="206" t="s">
        <v>13</v>
      </c>
      <c r="APE5" s="207"/>
      <c r="APF5" s="208"/>
      <c r="APG5" s="206" t="s">
        <v>17</v>
      </c>
      <c r="APH5" s="207"/>
      <c r="API5" s="209"/>
      <c r="APJ5" s="203" t="s">
        <v>20</v>
      </c>
      <c r="APK5" s="204"/>
      <c r="APL5" s="205"/>
      <c r="APM5" s="206" t="s">
        <v>13</v>
      </c>
      <c r="APN5" s="207"/>
      <c r="APO5" s="208"/>
      <c r="APP5" s="206" t="s">
        <v>17</v>
      </c>
      <c r="APQ5" s="207"/>
      <c r="APR5" s="209"/>
      <c r="APS5" s="203" t="s">
        <v>20</v>
      </c>
      <c r="APT5" s="204"/>
      <c r="APU5" s="205"/>
      <c r="APV5" s="206" t="s">
        <v>13</v>
      </c>
      <c r="APW5" s="207"/>
      <c r="APX5" s="208"/>
      <c r="APY5" s="206" t="s">
        <v>17</v>
      </c>
      <c r="APZ5" s="207"/>
      <c r="AQA5" s="209"/>
      <c r="AQB5" s="203" t="s">
        <v>20</v>
      </c>
      <c r="AQC5" s="204"/>
      <c r="AQD5" s="205"/>
      <c r="AQE5" s="206" t="s">
        <v>13</v>
      </c>
      <c r="AQF5" s="207"/>
      <c r="AQG5" s="208"/>
      <c r="AQH5" s="206" t="s">
        <v>17</v>
      </c>
      <c r="AQI5" s="207"/>
      <c r="AQJ5" s="209"/>
      <c r="AQK5" s="203" t="s">
        <v>20</v>
      </c>
      <c r="AQL5" s="204"/>
      <c r="AQM5" s="205"/>
      <c r="AQN5" s="206" t="s">
        <v>13</v>
      </c>
      <c r="AQO5" s="207"/>
      <c r="AQP5" s="208"/>
      <c r="AQQ5" s="206" t="s">
        <v>17</v>
      </c>
      <c r="AQR5" s="207"/>
      <c r="AQS5" s="209"/>
      <c r="AQT5" s="203" t="s">
        <v>20</v>
      </c>
      <c r="AQU5" s="204"/>
      <c r="AQV5" s="205"/>
      <c r="AQW5" s="206" t="s">
        <v>13</v>
      </c>
      <c r="AQX5" s="207"/>
      <c r="AQY5" s="208"/>
      <c r="AQZ5" s="206" t="s">
        <v>17</v>
      </c>
      <c r="ARA5" s="207"/>
      <c r="ARB5" s="209"/>
      <c r="ARC5" s="203" t="s">
        <v>20</v>
      </c>
      <c r="ARD5" s="204"/>
      <c r="ARE5" s="205"/>
      <c r="ARF5" s="206" t="s">
        <v>13</v>
      </c>
      <c r="ARG5" s="207"/>
      <c r="ARH5" s="208"/>
      <c r="ARI5" s="206" t="s">
        <v>17</v>
      </c>
      <c r="ARJ5" s="207"/>
      <c r="ARK5" s="209"/>
      <c r="ARL5" s="203" t="s">
        <v>20</v>
      </c>
      <c r="ARM5" s="204"/>
      <c r="ARN5" s="205"/>
      <c r="ARO5" s="206" t="s">
        <v>13</v>
      </c>
      <c r="ARP5" s="207"/>
      <c r="ARQ5" s="208"/>
      <c r="ARR5" s="206" t="s">
        <v>17</v>
      </c>
      <c r="ARS5" s="207"/>
      <c r="ART5" s="209"/>
      <c r="ARU5" s="203" t="s">
        <v>20</v>
      </c>
      <c r="ARV5" s="204"/>
      <c r="ARW5" s="205"/>
      <c r="ARX5" s="206" t="s">
        <v>13</v>
      </c>
      <c r="ARY5" s="207"/>
      <c r="ARZ5" s="208"/>
      <c r="ASA5" s="206" t="s">
        <v>17</v>
      </c>
      <c r="ASB5" s="207"/>
      <c r="ASC5" s="209"/>
      <c r="ASD5" s="203" t="s">
        <v>20</v>
      </c>
      <c r="ASE5" s="204"/>
      <c r="ASF5" s="205"/>
      <c r="ASG5" s="206" t="s">
        <v>13</v>
      </c>
      <c r="ASH5" s="207"/>
      <c r="ASI5" s="208"/>
      <c r="ASJ5" s="206" t="s">
        <v>17</v>
      </c>
      <c r="ASK5" s="207"/>
      <c r="ASL5" s="209"/>
      <c r="ASM5" s="203" t="s">
        <v>20</v>
      </c>
      <c r="ASN5" s="204"/>
      <c r="ASO5" s="205"/>
      <c r="ASP5" s="206" t="s">
        <v>13</v>
      </c>
      <c r="ASQ5" s="207"/>
      <c r="ASR5" s="208"/>
      <c r="ASS5" s="206" t="s">
        <v>17</v>
      </c>
      <c r="AST5" s="207"/>
      <c r="ASU5" s="209"/>
      <c r="ASV5" s="203" t="s">
        <v>20</v>
      </c>
      <c r="ASW5" s="204"/>
      <c r="ASX5" s="205"/>
      <c r="ASY5" s="206" t="s">
        <v>13</v>
      </c>
      <c r="ASZ5" s="207"/>
      <c r="ATA5" s="208"/>
      <c r="ATB5" s="206" t="s">
        <v>17</v>
      </c>
      <c r="ATC5" s="207"/>
      <c r="ATD5" s="209"/>
      <c r="ATE5" s="203" t="s">
        <v>20</v>
      </c>
      <c r="ATF5" s="204"/>
      <c r="ATG5" s="205"/>
      <c r="ATH5" s="206" t="s">
        <v>13</v>
      </c>
      <c r="ATI5" s="207"/>
      <c r="ATJ5" s="208"/>
      <c r="ATK5" s="206" t="s">
        <v>17</v>
      </c>
      <c r="ATL5" s="207"/>
      <c r="ATM5" s="209"/>
      <c r="ATN5" s="203" t="s">
        <v>20</v>
      </c>
      <c r="ATO5" s="204"/>
      <c r="ATP5" s="205"/>
      <c r="ATQ5" s="206" t="s">
        <v>13</v>
      </c>
      <c r="ATR5" s="207"/>
      <c r="ATS5" s="208"/>
      <c r="ATT5" s="206" t="s">
        <v>17</v>
      </c>
      <c r="ATU5" s="207"/>
      <c r="ATV5" s="209"/>
      <c r="ATW5" s="203" t="s">
        <v>20</v>
      </c>
      <c r="ATX5" s="204"/>
      <c r="ATY5" s="205"/>
      <c r="ATZ5" s="206" t="s">
        <v>13</v>
      </c>
      <c r="AUA5" s="207"/>
      <c r="AUB5" s="208"/>
      <c r="AUC5" s="206" t="s">
        <v>17</v>
      </c>
      <c r="AUD5" s="207"/>
      <c r="AUE5" s="209"/>
      <c r="AUF5" s="203" t="s">
        <v>20</v>
      </c>
      <c r="AUG5" s="204"/>
      <c r="AUH5" s="205"/>
      <c r="AUI5" s="206" t="s">
        <v>13</v>
      </c>
      <c r="AUJ5" s="207"/>
      <c r="AUK5" s="208"/>
      <c r="AUL5" s="206" t="s">
        <v>17</v>
      </c>
      <c r="AUM5" s="207"/>
      <c r="AUN5" s="209"/>
      <c r="AUO5" s="203" t="s">
        <v>20</v>
      </c>
      <c r="AUP5" s="204"/>
      <c r="AUQ5" s="205"/>
      <c r="AUR5" s="206" t="s">
        <v>13</v>
      </c>
      <c r="AUS5" s="207"/>
      <c r="AUT5" s="208"/>
      <c r="AUU5" s="206" t="s">
        <v>17</v>
      </c>
      <c r="AUV5" s="207"/>
      <c r="AUW5" s="209"/>
      <c r="AUX5" s="203" t="s">
        <v>20</v>
      </c>
      <c r="AUY5" s="204"/>
      <c r="AUZ5" s="205"/>
      <c r="AVA5" s="206" t="s">
        <v>13</v>
      </c>
      <c r="AVB5" s="207"/>
      <c r="AVC5" s="208"/>
      <c r="AVD5" s="206" t="s">
        <v>17</v>
      </c>
      <c r="AVE5" s="207"/>
      <c r="AVF5" s="209"/>
      <c r="AVG5" s="203" t="s">
        <v>20</v>
      </c>
      <c r="AVH5" s="204"/>
      <c r="AVI5" s="205"/>
      <c r="AVJ5" s="206" t="s">
        <v>13</v>
      </c>
      <c r="AVK5" s="207"/>
      <c r="AVL5" s="208"/>
      <c r="AVM5" s="206" t="s">
        <v>17</v>
      </c>
      <c r="AVN5" s="207"/>
      <c r="AVO5" s="209"/>
      <c r="AVP5" s="203" t="s">
        <v>20</v>
      </c>
      <c r="AVQ5" s="204"/>
      <c r="AVR5" s="205"/>
      <c r="AVS5" s="206" t="s">
        <v>13</v>
      </c>
      <c r="AVT5" s="207"/>
      <c r="AVU5" s="208"/>
      <c r="AVV5" s="206" t="s">
        <v>17</v>
      </c>
      <c r="AVW5" s="207"/>
      <c r="AVX5" s="209"/>
      <c r="AVY5" s="203" t="s">
        <v>20</v>
      </c>
      <c r="AVZ5" s="204"/>
      <c r="AWA5" s="205"/>
      <c r="AWB5" s="206" t="s">
        <v>13</v>
      </c>
      <c r="AWC5" s="207"/>
      <c r="AWD5" s="208"/>
      <c r="AWE5" s="206" t="s">
        <v>17</v>
      </c>
      <c r="AWF5" s="207"/>
      <c r="AWG5" s="209"/>
      <c r="AWH5" s="203" t="s">
        <v>20</v>
      </c>
      <c r="AWI5" s="204"/>
      <c r="AWJ5" s="205"/>
      <c r="AWK5" s="206" t="s">
        <v>13</v>
      </c>
      <c r="AWL5" s="207"/>
      <c r="AWM5" s="208"/>
      <c r="AWN5" s="206" t="s">
        <v>17</v>
      </c>
      <c r="AWO5" s="207"/>
      <c r="AWP5" s="209"/>
      <c r="AWQ5" s="203" t="s">
        <v>20</v>
      </c>
      <c r="AWR5" s="204"/>
      <c r="AWS5" s="205"/>
      <c r="AWT5" s="206" t="s">
        <v>13</v>
      </c>
      <c r="AWU5" s="207"/>
      <c r="AWV5" s="208"/>
      <c r="AWW5" s="206" t="s">
        <v>17</v>
      </c>
      <c r="AWX5" s="207"/>
      <c r="AWY5" s="209"/>
      <c r="AWZ5" s="203" t="s">
        <v>20</v>
      </c>
      <c r="AXA5" s="204"/>
      <c r="AXB5" s="205"/>
      <c r="AXC5" s="206" t="s">
        <v>13</v>
      </c>
      <c r="AXD5" s="207"/>
      <c r="AXE5" s="208"/>
      <c r="AXF5" s="206" t="s">
        <v>17</v>
      </c>
      <c r="AXG5" s="207"/>
      <c r="AXH5" s="209"/>
      <c r="AXI5" s="203" t="s">
        <v>20</v>
      </c>
      <c r="AXJ5" s="204"/>
      <c r="AXK5" s="205"/>
      <c r="AXL5" s="206" t="s">
        <v>13</v>
      </c>
      <c r="AXM5" s="207"/>
      <c r="AXN5" s="208"/>
      <c r="AXO5" s="206" t="s">
        <v>17</v>
      </c>
      <c r="AXP5" s="207"/>
      <c r="AXQ5" s="209"/>
      <c r="AXR5" s="203" t="s">
        <v>20</v>
      </c>
      <c r="AXS5" s="204"/>
      <c r="AXT5" s="205"/>
      <c r="AXU5" s="206" t="s">
        <v>13</v>
      </c>
      <c r="AXV5" s="207"/>
      <c r="AXW5" s="208"/>
      <c r="AXX5" s="206" t="s">
        <v>17</v>
      </c>
      <c r="AXY5" s="207"/>
      <c r="AXZ5" s="209"/>
      <c r="AYA5" s="203" t="s">
        <v>20</v>
      </c>
      <c r="AYB5" s="204"/>
      <c r="AYC5" s="205"/>
      <c r="AYD5" s="206" t="s">
        <v>13</v>
      </c>
      <c r="AYE5" s="207"/>
      <c r="AYF5" s="208"/>
      <c r="AYG5" s="206" t="s">
        <v>17</v>
      </c>
      <c r="AYH5" s="207"/>
      <c r="AYI5" s="209"/>
      <c r="AYJ5" s="203" t="s">
        <v>20</v>
      </c>
      <c r="AYK5" s="204"/>
      <c r="AYL5" s="205"/>
      <c r="AYM5" s="206" t="s">
        <v>13</v>
      </c>
      <c r="AYN5" s="207"/>
      <c r="AYO5" s="208"/>
      <c r="AYP5" s="206" t="s">
        <v>17</v>
      </c>
      <c r="AYQ5" s="207"/>
      <c r="AYR5" s="209"/>
      <c r="AYS5" s="203" t="s">
        <v>20</v>
      </c>
      <c r="AYT5" s="204"/>
      <c r="AYU5" s="205"/>
      <c r="AYV5" s="206" t="s">
        <v>13</v>
      </c>
      <c r="AYW5" s="207"/>
      <c r="AYX5" s="208"/>
      <c r="AYY5" s="206" t="s">
        <v>17</v>
      </c>
      <c r="AYZ5" s="207"/>
      <c r="AZA5" s="209"/>
      <c r="AZB5" s="203" t="s">
        <v>20</v>
      </c>
      <c r="AZC5" s="204"/>
      <c r="AZD5" s="205"/>
      <c r="AZE5" s="206" t="s">
        <v>13</v>
      </c>
      <c r="AZF5" s="207"/>
      <c r="AZG5" s="208"/>
      <c r="AZH5" s="206" t="s">
        <v>17</v>
      </c>
      <c r="AZI5" s="207"/>
      <c r="AZJ5" s="209"/>
      <c r="AZK5" s="203" t="s">
        <v>20</v>
      </c>
      <c r="AZL5" s="204"/>
      <c r="AZM5" s="205"/>
      <c r="AZN5" s="206" t="s">
        <v>13</v>
      </c>
      <c r="AZO5" s="207"/>
      <c r="AZP5" s="208"/>
      <c r="AZQ5" s="206" t="s">
        <v>17</v>
      </c>
      <c r="AZR5" s="207"/>
      <c r="AZS5" s="209"/>
      <c r="AZT5" s="203" t="s">
        <v>20</v>
      </c>
      <c r="AZU5" s="204"/>
      <c r="AZV5" s="205"/>
      <c r="AZW5" s="206" t="s">
        <v>13</v>
      </c>
      <c r="AZX5" s="207"/>
      <c r="AZY5" s="208"/>
      <c r="AZZ5" s="206" t="s">
        <v>17</v>
      </c>
      <c r="BAA5" s="207"/>
      <c r="BAB5" s="209"/>
      <c r="BAC5" s="203" t="s">
        <v>20</v>
      </c>
      <c r="BAD5" s="204"/>
      <c r="BAE5" s="205"/>
      <c r="BAF5" s="206" t="s">
        <v>13</v>
      </c>
      <c r="BAG5" s="207"/>
      <c r="BAH5" s="208"/>
      <c r="BAI5" s="206" t="s">
        <v>17</v>
      </c>
      <c r="BAJ5" s="207"/>
      <c r="BAK5" s="209"/>
      <c r="BAL5" s="203" t="s">
        <v>20</v>
      </c>
      <c r="BAM5" s="204"/>
      <c r="BAN5" s="205"/>
      <c r="BAO5" s="206" t="s">
        <v>13</v>
      </c>
      <c r="BAP5" s="207"/>
      <c r="BAQ5" s="208"/>
      <c r="BAR5" s="206" t="s">
        <v>17</v>
      </c>
      <c r="BAS5" s="207"/>
      <c r="BAT5" s="209"/>
      <c r="BAU5" s="203" t="s">
        <v>20</v>
      </c>
      <c r="BAV5" s="204"/>
      <c r="BAW5" s="205"/>
      <c r="BAX5" s="206" t="s">
        <v>13</v>
      </c>
      <c r="BAY5" s="207"/>
      <c r="BAZ5" s="208"/>
      <c r="BBA5" s="206" t="s">
        <v>17</v>
      </c>
      <c r="BBB5" s="207"/>
      <c r="BBC5" s="209"/>
      <c r="BBD5" s="203" t="s">
        <v>20</v>
      </c>
      <c r="BBE5" s="204"/>
      <c r="BBF5" s="205"/>
      <c r="BBG5" s="206" t="s">
        <v>13</v>
      </c>
      <c r="BBH5" s="207"/>
      <c r="BBI5" s="208"/>
      <c r="BBJ5" s="206" t="s">
        <v>17</v>
      </c>
      <c r="BBK5" s="207"/>
      <c r="BBL5" s="209"/>
    </row>
    <row r="6" spans="2:1416" ht="29.25" customHeight="1">
      <c r="B6" s="218"/>
      <c r="C6" s="219"/>
      <c r="D6" s="210" t="s">
        <v>18</v>
      </c>
      <c r="E6" s="212" t="s">
        <v>14</v>
      </c>
      <c r="F6" s="214" t="s">
        <v>6</v>
      </c>
      <c r="G6" s="216" t="s">
        <v>18</v>
      </c>
      <c r="H6" s="212" t="s">
        <v>14</v>
      </c>
      <c r="I6" s="214" t="s">
        <v>6</v>
      </c>
      <c r="J6" s="216" t="s">
        <v>18</v>
      </c>
      <c r="K6" s="212" t="s">
        <v>14</v>
      </c>
      <c r="L6" s="197" t="s">
        <v>6</v>
      </c>
      <c r="M6" s="210" t="s">
        <v>18</v>
      </c>
      <c r="N6" s="212" t="s">
        <v>14</v>
      </c>
      <c r="O6" s="214" t="s">
        <v>6</v>
      </c>
      <c r="P6" s="216" t="s">
        <v>18</v>
      </c>
      <c r="Q6" s="212" t="s">
        <v>14</v>
      </c>
      <c r="R6" s="214" t="s">
        <v>6</v>
      </c>
      <c r="S6" s="216" t="s">
        <v>18</v>
      </c>
      <c r="T6" s="212" t="s">
        <v>14</v>
      </c>
      <c r="U6" s="197" t="s">
        <v>6</v>
      </c>
      <c r="V6" s="210" t="s">
        <v>18</v>
      </c>
      <c r="W6" s="212" t="s">
        <v>14</v>
      </c>
      <c r="X6" s="214" t="s">
        <v>6</v>
      </c>
      <c r="Y6" s="216" t="s">
        <v>18</v>
      </c>
      <c r="Z6" s="212" t="s">
        <v>14</v>
      </c>
      <c r="AA6" s="214" t="s">
        <v>6</v>
      </c>
      <c r="AB6" s="216" t="s">
        <v>18</v>
      </c>
      <c r="AC6" s="212" t="s">
        <v>14</v>
      </c>
      <c r="AD6" s="197" t="s">
        <v>6</v>
      </c>
      <c r="AE6" s="210" t="s">
        <v>18</v>
      </c>
      <c r="AF6" s="212" t="s">
        <v>14</v>
      </c>
      <c r="AG6" s="214" t="s">
        <v>6</v>
      </c>
      <c r="AH6" s="216" t="s">
        <v>18</v>
      </c>
      <c r="AI6" s="212" t="s">
        <v>14</v>
      </c>
      <c r="AJ6" s="214" t="s">
        <v>6</v>
      </c>
      <c r="AK6" s="216" t="s">
        <v>18</v>
      </c>
      <c r="AL6" s="212" t="s">
        <v>14</v>
      </c>
      <c r="AM6" s="197" t="s">
        <v>6</v>
      </c>
      <c r="AN6" s="210" t="s">
        <v>18</v>
      </c>
      <c r="AO6" s="212" t="s">
        <v>14</v>
      </c>
      <c r="AP6" s="214" t="s">
        <v>6</v>
      </c>
      <c r="AQ6" s="216" t="s">
        <v>18</v>
      </c>
      <c r="AR6" s="212" t="s">
        <v>14</v>
      </c>
      <c r="AS6" s="214" t="s">
        <v>6</v>
      </c>
      <c r="AT6" s="216" t="s">
        <v>18</v>
      </c>
      <c r="AU6" s="212" t="s">
        <v>14</v>
      </c>
      <c r="AV6" s="197" t="s">
        <v>6</v>
      </c>
      <c r="AW6" s="210" t="s">
        <v>18</v>
      </c>
      <c r="AX6" s="212" t="s">
        <v>14</v>
      </c>
      <c r="AY6" s="214" t="s">
        <v>6</v>
      </c>
      <c r="AZ6" s="216" t="s">
        <v>18</v>
      </c>
      <c r="BA6" s="212" t="s">
        <v>14</v>
      </c>
      <c r="BB6" s="214" t="s">
        <v>6</v>
      </c>
      <c r="BC6" s="216" t="s">
        <v>18</v>
      </c>
      <c r="BD6" s="212" t="s">
        <v>14</v>
      </c>
      <c r="BE6" s="197" t="s">
        <v>6</v>
      </c>
      <c r="BF6" s="210" t="s">
        <v>18</v>
      </c>
      <c r="BG6" s="212" t="s">
        <v>14</v>
      </c>
      <c r="BH6" s="214" t="s">
        <v>6</v>
      </c>
      <c r="BI6" s="216" t="s">
        <v>18</v>
      </c>
      <c r="BJ6" s="212" t="s">
        <v>14</v>
      </c>
      <c r="BK6" s="214" t="s">
        <v>6</v>
      </c>
      <c r="BL6" s="216" t="s">
        <v>18</v>
      </c>
      <c r="BM6" s="212" t="s">
        <v>14</v>
      </c>
      <c r="BN6" s="197" t="s">
        <v>6</v>
      </c>
      <c r="BO6" s="210" t="s">
        <v>18</v>
      </c>
      <c r="BP6" s="212" t="s">
        <v>14</v>
      </c>
      <c r="BQ6" s="214" t="s">
        <v>6</v>
      </c>
      <c r="BR6" s="216" t="s">
        <v>18</v>
      </c>
      <c r="BS6" s="212" t="s">
        <v>14</v>
      </c>
      <c r="BT6" s="214" t="s">
        <v>6</v>
      </c>
      <c r="BU6" s="216" t="s">
        <v>18</v>
      </c>
      <c r="BV6" s="212" t="s">
        <v>14</v>
      </c>
      <c r="BW6" s="197" t="s">
        <v>6</v>
      </c>
      <c r="BX6" s="210" t="s">
        <v>18</v>
      </c>
      <c r="BY6" s="212" t="s">
        <v>14</v>
      </c>
      <c r="BZ6" s="214" t="s">
        <v>6</v>
      </c>
      <c r="CA6" s="216" t="s">
        <v>18</v>
      </c>
      <c r="CB6" s="212" t="s">
        <v>14</v>
      </c>
      <c r="CC6" s="214" t="s">
        <v>6</v>
      </c>
      <c r="CD6" s="216" t="s">
        <v>18</v>
      </c>
      <c r="CE6" s="212" t="s">
        <v>14</v>
      </c>
      <c r="CF6" s="197" t="s">
        <v>6</v>
      </c>
      <c r="CG6" s="210" t="s">
        <v>18</v>
      </c>
      <c r="CH6" s="212" t="s">
        <v>14</v>
      </c>
      <c r="CI6" s="214" t="s">
        <v>6</v>
      </c>
      <c r="CJ6" s="216" t="s">
        <v>18</v>
      </c>
      <c r="CK6" s="212" t="s">
        <v>14</v>
      </c>
      <c r="CL6" s="214" t="s">
        <v>6</v>
      </c>
      <c r="CM6" s="216" t="s">
        <v>18</v>
      </c>
      <c r="CN6" s="212" t="s">
        <v>14</v>
      </c>
      <c r="CO6" s="197" t="s">
        <v>6</v>
      </c>
      <c r="CP6" s="210" t="s">
        <v>18</v>
      </c>
      <c r="CQ6" s="212" t="s">
        <v>14</v>
      </c>
      <c r="CR6" s="214" t="s">
        <v>6</v>
      </c>
      <c r="CS6" s="216" t="s">
        <v>18</v>
      </c>
      <c r="CT6" s="212" t="s">
        <v>14</v>
      </c>
      <c r="CU6" s="214" t="s">
        <v>6</v>
      </c>
      <c r="CV6" s="216" t="s">
        <v>18</v>
      </c>
      <c r="CW6" s="212" t="s">
        <v>14</v>
      </c>
      <c r="CX6" s="197" t="s">
        <v>6</v>
      </c>
      <c r="CY6" s="210" t="s">
        <v>18</v>
      </c>
      <c r="CZ6" s="212" t="s">
        <v>14</v>
      </c>
      <c r="DA6" s="214" t="s">
        <v>6</v>
      </c>
      <c r="DB6" s="216" t="s">
        <v>18</v>
      </c>
      <c r="DC6" s="212" t="s">
        <v>14</v>
      </c>
      <c r="DD6" s="214" t="s">
        <v>6</v>
      </c>
      <c r="DE6" s="216" t="s">
        <v>18</v>
      </c>
      <c r="DF6" s="212" t="s">
        <v>14</v>
      </c>
      <c r="DG6" s="197" t="s">
        <v>6</v>
      </c>
      <c r="DH6" s="210" t="s">
        <v>18</v>
      </c>
      <c r="DI6" s="212" t="s">
        <v>14</v>
      </c>
      <c r="DJ6" s="214" t="s">
        <v>6</v>
      </c>
      <c r="DK6" s="216" t="s">
        <v>18</v>
      </c>
      <c r="DL6" s="212" t="s">
        <v>14</v>
      </c>
      <c r="DM6" s="214" t="s">
        <v>6</v>
      </c>
      <c r="DN6" s="216" t="s">
        <v>18</v>
      </c>
      <c r="DO6" s="212" t="s">
        <v>14</v>
      </c>
      <c r="DP6" s="197" t="s">
        <v>6</v>
      </c>
      <c r="DQ6" s="210" t="s">
        <v>18</v>
      </c>
      <c r="DR6" s="212" t="s">
        <v>14</v>
      </c>
      <c r="DS6" s="214" t="s">
        <v>6</v>
      </c>
      <c r="DT6" s="216" t="s">
        <v>18</v>
      </c>
      <c r="DU6" s="212" t="s">
        <v>14</v>
      </c>
      <c r="DV6" s="214" t="s">
        <v>6</v>
      </c>
      <c r="DW6" s="216" t="s">
        <v>18</v>
      </c>
      <c r="DX6" s="212" t="s">
        <v>14</v>
      </c>
      <c r="DY6" s="197" t="s">
        <v>6</v>
      </c>
      <c r="DZ6" s="210" t="s">
        <v>18</v>
      </c>
      <c r="EA6" s="212" t="s">
        <v>14</v>
      </c>
      <c r="EB6" s="214" t="s">
        <v>6</v>
      </c>
      <c r="EC6" s="216" t="s">
        <v>18</v>
      </c>
      <c r="ED6" s="212" t="s">
        <v>14</v>
      </c>
      <c r="EE6" s="214" t="s">
        <v>6</v>
      </c>
      <c r="EF6" s="216" t="s">
        <v>18</v>
      </c>
      <c r="EG6" s="212" t="s">
        <v>14</v>
      </c>
      <c r="EH6" s="197" t="s">
        <v>6</v>
      </c>
      <c r="EI6" s="210" t="s">
        <v>18</v>
      </c>
      <c r="EJ6" s="212" t="s">
        <v>14</v>
      </c>
      <c r="EK6" s="214" t="s">
        <v>6</v>
      </c>
      <c r="EL6" s="216" t="s">
        <v>18</v>
      </c>
      <c r="EM6" s="212" t="s">
        <v>14</v>
      </c>
      <c r="EN6" s="214" t="s">
        <v>6</v>
      </c>
      <c r="EO6" s="216" t="s">
        <v>18</v>
      </c>
      <c r="EP6" s="212" t="s">
        <v>14</v>
      </c>
      <c r="EQ6" s="197" t="s">
        <v>6</v>
      </c>
      <c r="ER6" s="210" t="s">
        <v>18</v>
      </c>
      <c r="ES6" s="212" t="s">
        <v>14</v>
      </c>
      <c r="ET6" s="214" t="s">
        <v>6</v>
      </c>
      <c r="EU6" s="216" t="s">
        <v>18</v>
      </c>
      <c r="EV6" s="212" t="s">
        <v>14</v>
      </c>
      <c r="EW6" s="214" t="s">
        <v>6</v>
      </c>
      <c r="EX6" s="216" t="s">
        <v>18</v>
      </c>
      <c r="EY6" s="212" t="s">
        <v>14</v>
      </c>
      <c r="EZ6" s="197" t="s">
        <v>6</v>
      </c>
      <c r="FA6" s="210" t="s">
        <v>18</v>
      </c>
      <c r="FB6" s="212" t="s">
        <v>14</v>
      </c>
      <c r="FC6" s="214" t="s">
        <v>6</v>
      </c>
      <c r="FD6" s="216" t="s">
        <v>18</v>
      </c>
      <c r="FE6" s="212" t="s">
        <v>14</v>
      </c>
      <c r="FF6" s="214" t="s">
        <v>6</v>
      </c>
      <c r="FG6" s="216" t="s">
        <v>18</v>
      </c>
      <c r="FH6" s="212" t="s">
        <v>14</v>
      </c>
      <c r="FI6" s="197" t="s">
        <v>6</v>
      </c>
      <c r="FJ6" s="210" t="s">
        <v>18</v>
      </c>
      <c r="FK6" s="212" t="s">
        <v>14</v>
      </c>
      <c r="FL6" s="214" t="s">
        <v>6</v>
      </c>
      <c r="FM6" s="216" t="s">
        <v>18</v>
      </c>
      <c r="FN6" s="212" t="s">
        <v>14</v>
      </c>
      <c r="FO6" s="214" t="s">
        <v>6</v>
      </c>
      <c r="FP6" s="216" t="s">
        <v>18</v>
      </c>
      <c r="FQ6" s="212" t="s">
        <v>14</v>
      </c>
      <c r="FR6" s="197" t="s">
        <v>6</v>
      </c>
      <c r="FS6" s="210" t="s">
        <v>18</v>
      </c>
      <c r="FT6" s="212" t="s">
        <v>14</v>
      </c>
      <c r="FU6" s="214" t="s">
        <v>6</v>
      </c>
      <c r="FV6" s="216" t="s">
        <v>18</v>
      </c>
      <c r="FW6" s="212" t="s">
        <v>14</v>
      </c>
      <c r="FX6" s="214" t="s">
        <v>6</v>
      </c>
      <c r="FY6" s="216" t="s">
        <v>18</v>
      </c>
      <c r="FZ6" s="212" t="s">
        <v>14</v>
      </c>
      <c r="GA6" s="197" t="s">
        <v>6</v>
      </c>
      <c r="GB6" s="210" t="s">
        <v>18</v>
      </c>
      <c r="GC6" s="212" t="s">
        <v>14</v>
      </c>
      <c r="GD6" s="214" t="s">
        <v>6</v>
      </c>
      <c r="GE6" s="216" t="s">
        <v>18</v>
      </c>
      <c r="GF6" s="212" t="s">
        <v>14</v>
      </c>
      <c r="GG6" s="214" t="s">
        <v>6</v>
      </c>
      <c r="GH6" s="216" t="s">
        <v>18</v>
      </c>
      <c r="GI6" s="212" t="s">
        <v>14</v>
      </c>
      <c r="GJ6" s="197" t="s">
        <v>6</v>
      </c>
      <c r="GK6" s="210" t="s">
        <v>18</v>
      </c>
      <c r="GL6" s="212" t="s">
        <v>14</v>
      </c>
      <c r="GM6" s="214" t="s">
        <v>6</v>
      </c>
      <c r="GN6" s="216" t="s">
        <v>18</v>
      </c>
      <c r="GO6" s="212" t="s">
        <v>14</v>
      </c>
      <c r="GP6" s="214" t="s">
        <v>6</v>
      </c>
      <c r="GQ6" s="216" t="s">
        <v>18</v>
      </c>
      <c r="GR6" s="212" t="s">
        <v>14</v>
      </c>
      <c r="GS6" s="197" t="s">
        <v>6</v>
      </c>
      <c r="GT6" s="210" t="s">
        <v>18</v>
      </c>
      <c r="GU6" s="212" t="s">
        <v>14</v>
      </c>
      <c r="GV6" s="214" t="s">
        <v>6</v>
      </c>
      <c r="GW6" s="216" t="s">
        <v>18</v>
      </c>
      <c r="GX6" s="212" t="s">
        <v>14</v>
      </c>
      <c r="GY6" s="214" t="s">
        <v>6</v>
      </c>
      <c r="GZ6" s="216" t="s">
        <v>18</v>
      </c>
      <c r="HA6" s="212" t="s">
        <v>14</v>
      </c>
      <c r="HB6" s="197" t="s">
        <v>6</v>
      </c>
      <c r="HC6" s="210" t="s">
        <v>18</v>
      </c>
      <c r="HD6" s="212" t="s">
        <v>14</v>
      </c>
      <c r="HE6" s="214" t="s">
        <v>6</v>
      </c>
      <c r="HF6" s="216" t="s">
        <v>18</v>
      </c>
      <c r="HG6" s="212" t="s">
        <v>14</v>
      </c>
      <c r="HH6" s="214" t="s">
        <v>6</v>
      </c>
      <c r="HI6" s="216" t="s">
        <v>18</v>
      </c>
      <c r="HJ6" s="212" t="s">
        <v>14</v>
      </c>
      <c r="HK6" s="197" t="s">
        <v>6</v>
      </c>
      <c r="HL6" s="210" t="s">
        <v>18</v>
      </c>
      <c r="HM6" s="212" t="s">
        <v>14</v>
      </c>
      <c r="HN6" s="214" t="s">
        <v>6</v>
      </c>
      <c r="HO6" s="216" t="s">
        <v>18</v>
      </c>
      <c r="HP6" s="212" t="s">
        <v>14</v>
      </c>
      <c r="HQ6" s="214" t="s">
        <v>6</v>
      </c>
      <c r="HR6" s="216" t="s">
        <v>18</v>
      </c>
      <c r="HS6" s="212" t="s">
        <v>14</v>
      </c>
      <c r="HT6" s="197" t="s">
        <v>6</v>
      </c>
      <c r="HU6" s="210" t="s">
        <v>18</v>
      </c>
      <c r="HV6" s="212" t="s">
        <v>14</v>
      </c>
      <c r="HW6" s="214" t="s">
        <v>6</v>
      </c>
      <c r="HX6" s="216" t="s">
        <v>18</v>
      </c>
      <c r="HY6" s="212" t="s">
        <v>14</v>
      </c>
      <c r="HZ6" s="214" t="s">
        <v>6</v>
      </c>
      <c r="IA6" s="216" t="s">
        <v>18</v>
      </c>
      <c r="IB6" s="212" t="s">
        <v>14</v>
      </c>
      <c r="IC6" s="197" t="s">
        <v>6</v>
      </c>
      <c r="ID6" s="210" t="s">
        <v>18</v>
      </c>
      <c r="IE6" s="212" t="s">
        <v>14</v>
      </c>
      <c r="IF6" s="214" t="s">
        <v>6</v>
      </c>
      <c r="IG6" s="216" t="s">
        <v>18</v>
      </c>
      <c r="IH6" s="212" t="s">
        <v>14</v>
      </c>
      <c r="II6" s="214" t="s">
        <v>6</v>
      </c>
      <c r="IJ6" s="216" t="s">
        <v>18</v>
      </c>
      <c r="IK6" s="212" t="s">
        <v>14</v>
      </c>
      <c r="IL6" s="197" t="s">
        <v>6</v>
      </c>
      <c r="IM6" s="210" t="s">
        <v>18</v>
      </c>
      <c r="IN6" s="212" t="s">
        <v>14</v>
      </c>
      <c r="IO6" s="214" t="s">
        <v>6</v>
      </c>
      <c r="IP6" s="216" t="s">
        <v>18</v>
      </c>
      <c r="IQ6" s="212" t="s">
        <v>14</v>
      </c>
      <c r="IR6" s="214" t="s">
        <v>6</v>
      </c>
      <c r="IS6" s="216" t="s">
        <v>18</v>
      </c>
      <c r="IT6" s="212" t="s">
        <v>14</v>
      </c>
      <c r="IU6" s="197" t="s">
        <v>6</v>
      </c>
      <c r="IV6" s="210" t="s">
        <v>18</v>
      </c>
      <c r="IW6" s="212" t="s">
        <v>14</v>
      </c>
      <c r="IX6" s="214" t="s">
        <v>6</v>
      </c>
      <c r="IY6" s="216" t="s">
        <v>18</v>
      </c>
      <c r="IZ6" s="212" t="s">
        <v>14</v>
      </c>
      <c r="JA6" s="214" t="s">
        <v>6</v>
      </c>
      <c r="JB6" s="216" t="s">
        <v>18</v>
      </c>
      <c r="JC6" s="212" t="s">
        <v>14</v>
      </c>
      <c r="JD6" s="197" t="s">
        <v>6</v>
      </c>
      <c r="JE6" s="210" t="s">
        <v>18</v>
      </c>
      <c r="JF6" s="212" t="s">
        <v>14</v>
      </c>
      <c r="JG6" s="214" t="s">
        <v>6</v>
      </c>
      <c r="JH6" s="216" t="s">
        <v>18</v>
      </c>
      <c r="JI6" s="212" t="s">
        <v>14</v>
      </c>
      <c r="JJ6" s="214" t="s">
        <v>6</v>
      </c>
      <c r="JK6" s="216" t="s">
        <v>18</v>
      </c>
      <c r="JL6" s="212" t="s">
        <v>14</v>
      </c>
      <c r="JM6" s="197" t="s">
        <v>6</v>
      </c>
      <c r="JN6" s="210" t="s">
        <v>18</v>
      </c>
      <c r="JO6" s="212" t="s">
        <v>14</v>
      </c>
      <c r="JP6" s="214" t="s">
        <v>6</v>
      </c>
      <c r="JQ6" s="216" t="s">
        <v>18</v>
      </c>
      <c r="JR6" s="212" t="s">
        <v>14</v>
      </c>
      <c r="JS6" s="214" t="s">
        <v>6</v>
      </c>
      <c r="JT6" s="216" t="s">
        <v>18</v>
      </c>
      <c r="JU6" s="212" t="s">
        <v>14</v>
      </c>
      <c r="JV6" s="197" t="s">
        <v>6</v>
      </c>
      <c r="JW6" s="210" t="s">
        <v>18</v>
      </c>
      <c r="JX6" s="212" t="s">
        <v>14</v>
      </c>
      <c r="JY6" s="214" t="s">
        <v>6</v>
      </c>
      <c r="JZ6" s="216" t="s">
        <v>18</v>
      </c>
      <c r="KA6" s="212" t="s">
        <v>14</v>
      </c>
      <c r="KB6" s="214" t="s">
        <v>6</v>
      </c>
      <c r="KC6" s="216" t="s">
        <v>18</v>
      </c>
      <c r="KD6" s="212" t="s">
        <v>14</v>
      </c>
      <c r="KE6" s="197" t="s">
        <v>6</v>
      </c>
      <c r="KF6" s="210" t="s">
        <v>18</v>
      </c>
      <c r="KG6" s="212" t="s">
        <v>14</v>
      </c>
      <c r="KH6" s="214" t="s">
        <v>6</v>
      </c>
      <c r="KI6" s="216" t="s">
        <v>18</v>
      </c>
      <c r="KJ6" s="212" t="s">
        <v>14</v>
      </c>
      <c r="KK6" s="214" t="s">
        <v>6</v>
      </c>
      <c r="KL6" s="216" t="s">
        <v>18</v>
      </c>
      <c r="KM6" s="212" t="s">
        <v>14</v>
      </c>
      <c r="KN6" s="197" t="s">
        <v>6</v>
      </c>
      <c r="KO6" s="210" t="s">
        <v>18</v>
      </c>
      <c r="KP6" s="212" t="s">
        <v>14</v>
      </c>
      <c r="KQ6" s="214" t="s">
        <v>6</v>
      </c>
      <c r="KR6" s="216" t="s">
        <v>18</v>
      </c>
      <c r="KS6" s="212" t="s">
        <v>14</v>
      </c>
      <c r="KT6" s="214" t="s">
        <v>6</v>
      </c>
      <c r="KU6" s="216" t="s">
        <v>18</v>
      </c>
      <c r="KV6" s="212" t="s">
        <v>14</v>
      </c>
      <c r="KW6" s="197" t="s">
        <v>6</v>
      </c>
      <c r="KX6" s="210" t="s">
        <v>18</v>
      </c>
      <c r="KY6" s="212" t="s">
        <v>14</v>
      </c>
      <c r="KZ6" s="214" t="s">
        <v>6</v>
      </c>
      <c r="LA6" s="216" t="s">
        <v>18</v>
      </c>
      <c r="LB6" s="212" t="s">
        <v>14</v>
      </c>
      <c r="LC6" s="214" t="s">
        <v>6</v>
      </c>
      <c r="LD6" s="216" t="s">
        <v>18</v>
      </c>
      <c r="LE6" s="212" t="s">
        <v>14</v>
      </c>
      <c r="LF6" s="197" t="s">
        <v>6</v>
      </c>
      <c r="LG6" s="210" t="s">
        <v>18</v>
      </c>
      <c r="LH6" s="212" t="s">
        <v>14</v>
      </c>
      <c r="LI6" s="214" t="s">
        <v>6</v>
      </c>
      <c r="LJ6" s="216" t="s">
        <v>18</v>
      </c>
      <c r="LK6" s="212" t="s">
        <v>14</v>
      </c>
      <c r="LL6" s="214" t="s">
        <v>6</v>
      </c>
      <c r="LM6" s="216" t="s">
        <v>18</v>
      </c>
      <c r="LN6" s="212" t="s">
        <v>14</v>
      </c>
      <c r="LO6" s="197" t="s">
        <v>6</v>
      </c>
      <c r="LP6" s="210" t="s">
        <v>18</v>
      </c>
      <c r="LQ6" s="212" t="s">
        <v>14</v>
      </c>
      <c r="LR6" s="214" t="s">
        <v>6</v>
      </c>
      <c r="LS6" s="216" t="s">
        <v>18</v>
      </c>
      <c r="LT6" s="212" t="s">
        <v>14</v>
      </c>
      <c r="LU6" s="214" t="s">
        <v>6</v>
      </c>
      <c r="LV6" s="216" t="s">
        <v>18</v>
      </c>
      <c r="LW6" s="212" t="s">
        <v>14</v>
      </c>
      <c r="LX6" s="197" t="s">
        <v>6</v>
      </c>
      <c r="LY6" s="210" t="s">
        <v>18</v>
      </c>
      <c r="LZ6" s="212" t="s">
        <v>14</v>
      </c>
      <c r="MA6" s="214" t="s">
        <v>6</v>
      </c>
      <c r="MB6" s="216" t="s">
        <v>18</v>
      </c>
      <c r="MC6" s="212" t="s">
        <v>14</v>
      </c>
      <c r="MD6" s="214" t="s">
        <v>6</v>
      </c>
      <c r="ME6" s="216" t="s">
        <v>18</v>
      </c>
      <c r="MF6" s="212" t="s">
        <v>14</v>
      </c>
      <c r="MG6" s="197" t="s">
        <v>6</v>
      </c>
      <c r="MH6" s="210" t="s">
        <v>18</v>
      </c>
      <c r="MI6" s="212" t="s">
        <v>14</v>
      </c>
      <c r="MJ6" s="214" t="s">
        <v>6</v>
      </c>
      <c r="MK6" s="216" t="s">
        <v>18</v>
      </c>
      <c r="ML6" s="212" t="s">
        <v>14</v>
      </c>
      <c r="MM6" s="214" t="s">
        <v>6</v>
      </c>
      <c r="MN6" s="216" t="s">
        <v>18</v>
      </c>
      <c r="MO6" s="212" t="s">
        <v>14</v>
      </c>
      <c r="MP6" s="197" t="s">
        <v>6</v>
      </c>
      <c r="MQ6" s="210" t="s">
        <v>18</v>
      </c>
      <c r="MR6" s="212" t="s">
        <v>14</v>
      </c>
      <c r="MS6" s="214" t="s">
        <v>6</v>
      </c>
      <c r="MT6" s="216" t="s">
        <v>18</v>
      </c>
      <c r="MU6" s="212" t="s">
        <v>14</v>
      </c>
      <c r="MV6" s="214" t="s">
        <v>6</v>
      </c>
      <c r="MW6" s="216" t="s">
        <v>18</v>
      </c>
      <c r="MX6" s="212" t="s">
        <v>14</v>
      </c>
      <c r="MY6" s="197" t="s">
        <v>6</v>
      </c>
      <c r="MZ6" s="210" t="s">
        <v>18</v>
      </c>
      <c r="NA6" s="212" t="s">
        <v>14</v>
      </c>
      <c r="NB6" s="214" t="s">
        <v>6</v>
      </c>
      <c r="NC6" s="216" t="s">
        <v>18</v>
      </c>
      <c r="ND6" s="212" t="s">
        <v>14</v>
      </c>
      <c r="NE6" s="214" t="s">
        <v>6</v>
      </c>
      <c r="NF6" s="216" t="s">
        <v>18</v>
      </c>
      <c r="NG6" s="212" t="s">
        <v>14</v>
      </c>
      <c r="NH6" s="197" t="s">
        <v>6</v>
      </c>
      <c r="NI6" s="210" t="s">
        <v>18</v>
      </c>
      <c r="NJ6" s="212" t="s">
        <v>14</v>
      </c>
      <c r="NK6" s="214" t="s">
        <v>6</v>
      </c>
      <c r="NL6" s="216" t="s">
        <v>18</v>
      </c>
      <c r="NM6" s="212" t="s">
        <v>14</v>
      </c>
      <c r="NN6" s="214" t="s">
        <v>6</v>
      </c>
      <c r="NO6" s="216" t="s">
        <v>18</v>
      </c>
      <c r="NP6" s="212" t="s">
        <v>14</v>
      </c>
      <c r="NQ6" s="197" t="s">
        <v>6</v>
      </c>
      <c r="NR6" s="210" t="s">
        <v>18</v>
      </c>
      <c r="NS6" s="212" t="s">
        <v>14</v>
      </c>
      <c r="NT6" s="214" t="s">
        <v>6</v>
      </c>
      <c r="NU6" s="216" t="s">
        <v>18</v>
      </c>
      <c r="NV6" s="212" t="s">
        <v>14</v>
      </c>
      <c r="NW6" s="214" t="s">
        <v>6</v>
      </c>
      <c r="NX6" s="216" t="s">
        <v>18</v>
      </c>
      <c r="NY6" s="212" t="s">
        <v>14</v>
      </c>
      <c r="NZ6" s="197" t="s">
        <v>6</v>
      </c>
      <c r="OA6" s="210" t="s">
        <v>18</v>
      </c>
      <c r="OB6" s="212" t="s">
        <v>14</v>
      </c>
      <c r="OC6" s="214" t="s">
        <v>6</v>
      </c>
      <c r="OD6" s="216" t="s">
        <v>18</v>
      </c>
      <c r="OE6" s="212" t="s">
        <v>14</v>
      </c>
      <c r="OF6" s="214" t="s">
        <v>6</v>
      </c>
      <c r="OG6" s="216" t="s">
        <v>18</v>
      </c>
      <c r="OH6" s="212" t="s">
        <v>14</v>
      </c>
      <c r="OI6" s="197" t="s">
        <v>6</v>
      </c>
      <c r="OJ6" s="210" t="s">
        <v>18</v>
      </c>
      <c r="OK6" s="212" t="s">
        <v>14</v>
      </c>
      <c r="OL6" s="214" t="s">
        <v>6</v>
      </c>
      <c r="OM6" s="216" t="s">
        <v>18</v>
      </c>
      <c r="ON6" s="212" t="s">
        <v>14</v>
      </c>
      <c r="OO6" s="214" t="s">
        <v>6</v>
      </c>
      <c r="OP6" s="216" t="s">
        <v>18</v>
      </c>
      <c r="OQ6" s="212" t="s">
        <v>14</v>
      </c>
      <c r="OR6" s="197" t="s">
        <v>6</v>
      </c>
      <c r="OS6" s="210" t="s">
        <v>18</v>
      </c>
      <c r="OT6" s="212" t="s">
        <v>14</v>
      </c>
      <c r="OU6" s="214" t="s">
        <v>6</v>
      </c>
      <c r="OV6" s="216" t="s">
        <v>18</v>
      </c>
      <c r="OW6" s="212" t="s">
        <v>14</v>
      </c>
      <c r="OX6" s="214" t="s">
        <v>6</v>
      </c>
      <c r="OY6" s="216" t="s">
        <v>18</v>
      </c>
      <c r="OZ6" s="212" t="s">
        <v>14</v>
      </c>
      <c r="PA6" s="197" t="s">
        <v>6</v>
      </c>
      <c r="PB6" s="210" t="s">
        <v>18</v>
      </c>
      <c r="PC6" s="212" t="s">
        <v>14</v>
      </c>
      <c r="PD6" s="214" t="s">
        <v>6</v>
      </c>
      <c r="PE6" s="216" t="s">
        <v>18</v>
      </c>
      <c r="PF6" s="212" t="s">
        <v>14</v>
      </c>
      <c r="PG6" s="214" t="s">
        <v>6</v>
      </c>
      <c r="PH6" s="216" t="s">
        <v>18</v>
      </c>
      <c r="PI6" s="212" t="s">
        <v>14</v>
      </c>
      <c r="PJ6" s="197" t="s">
        <v>6</v>
      </c>
      <c r="PK6" s="210" t="s">
        <v>18</v>
      </c>
      <c r="PL6" s="212" t="s">
        <v>14</v>
      </c>
      <c r="PM6" s="214" t="s">
        <v>6</v>
      </c>
      <c r="PN6" s="216" t="s">
        <v>18</v>
      </c>
      <c r="PO6" s="212" t="s">
        <v>14</v>
      </c>
      <c r="PP6" s="214" t="s">
        <v>6</v>
      </c>
      <c r="PQ6" s="216" t="s">
        <v>18</v>
      </c>
      <c r="PR6" s="212" t="s">
        <v>14</v>
      </c>
      <c r="PS6" s="197" t="s">
        <v>6</v>
      </c>
      <c r="PT6" s="210" t="s">
        <v>18</v>
      </c>
      <c r="PU6" s="212" t="s">
        <v>14</v>
      </c>
      <c r="PV6" s="214" t="s">
        <v>6</v>
      </c>
      <c r="PW6" s="216" t="s">
        <v>18</v>
      </c>
      <c r="PX6" s="212" t="s">
        <v>14</v>
      </c>
      <c r="PY6" s="214" t="s">
        <v>6</v>
      </c>
      <c r="PZ6" s="216" t="s">
        <v>18</v>
      </c>
      <c r="QA6" s="212" t="s">
        <v>14</v>
      </c>
      <c r="QB6" s="197" t="s">
        <v>6</v>
      </c>
      <c r="QC6" s="210" t="s">
        <v>18</v>
      </c>
      <c r="QD6" s="212" t="s">
        <v>14</v>
      </c>
      <c r="QE6" s="214" t="s">
        <v>6</v>
      </c>
      <c r="QF6" s="216" t="s">
        <v>18</v>
      </c>
      <c r="QG6" s="212" t="s">
        <v>14</v>
      </c>
      <c r="QH6" s="214" t="s">
        <v>6</v>
      </c>
      <c r="QI6" s="216" t="s">
        <v>18</v>
      </c>
      <c r="QJ6" s="212" t="s">
        <v>14</v>
      </c>
      <c r="QK6" s="197" t="s">
        <v>6</v>
      </c>
      <c r="QL6" s="210" t="s">
        <v>18</v>
      </c>
      <c r="QM6" s="212" t="s">
        <v>14</v>
      </c>
      <c r="QN6" s="214" t="s">
        <v>6</v>
      </c>
      <c r="QO6" s="216" t="s">
        <v>18</v>
      </c>
      <c r="QP6" s="212" t="s">
        <v>14</v>
      </c>
      <c r="QQ6" s="214" t="s">
        <v>6</v>
      </c>
      <c r="QR6" s="216" t="s">
        <v>18</v>
      </c>
      <c r="QS6" s="212" t="s">
        <v>14</v>
      </c>
      <c r="QT6" s="197" t="s">
        <v>6</v>
      </c>
      <c r="QU6" s="210" t="s">
        <v>18</v>
      </c>
      <c r="QV6" s="212" t="s">
        <v>14</v>
      </c>
      <c r="QW6" s="214" t="s">
        <v>6</v>
      </c>
      <c r="QX6" s="216" t="s">
        <v>18</v>
      </c>
      <c r="QY6" s="212" t="s">
        <v>14</v>
      </c>
      <c r="QZ6" s="214" t="s">
        <v>6</v>
      </c>
      <c r="RA6" s="216" t="s">
        <v>18</v>
      </c>
      <c r="RB6" s="212" t="s">
        <v>14</v>
      </c>
      <c r="RC6" s="197" t="s">
        <v>6</v>
      </c>
      <c r="RD6" s="210" t="s">
        <v>18</v>
      </c>
      <c r="RE6" s="212" t="s">
        <v>14</v>
      </c>
      <c r="RF6" s="214" t="s">
        <v>6</v>
      </c>
      <c r="RG6" s="216" t="s">
        <v>18</v>
      </c>
      <c r="RH6" s="212" t="s">
        <v>14</v>
      </c>
      <c r="RI6" s="214" t="s">
        <v>6</v>
      </c>
      <c r="RJ6" s="216" t="s">
        <v>18</v>
      </c>
      <c r="RK6" s="212" t="s">
        <v>14</v>
      </c>
      <c r="RL6" s="197" t="s">
        <v>6</v>
      </c>
      <c r="RM6" s="210" t="s">
        <v>18</v>
      </c>
      <c r="RN6" s="212" t="s">
        <v>14</v>
      </c>
      <c r="RO6" s="214" t="s">
        <v>6</v>
      </c>
      <c r="RP6" s="216" t="s">
        <v>18</v>
      </c>
      <c r="RQ6" s="212" t="s">
        <v>14</v>
      </c>
      <c r="RR6" s="214" t="s">
        <v>6</v>
      </c>
      <c r="RS6" s="216" t="s">
        <v>18</v>
      </c>
      <c r="RT6" s="212" t="s">
        <v>14</v>
      </c>
      <c r="RU6" s="197" t="s">
        <v>6</v>
      </c>
      <c r="RV6" s="210" t="s">
        <v>18</v>
      </c>
      <c r="RW6" s="212" t="s">
        <v>14</v>
      </c>
      <c r="RX6" s="214" t="s">
        <v>6</v>
      </c>
      <c r="RY6" s="216" t="s">
        <v>18</v>
      </c>
      <c r="RZ6" s="212" t="s">
        <v>14</v>
      </c>
      <c r="SA6" s="214" t="s">
        <v>6</v>
      </c>
      <c r="SB6" s="216" t="s">
        <v>18</v>
      </c>
      <c r="SC6" s="212" t="s">
        <v>14</v>
      </c>
      <c r="SD6" s="197" t="s">
        <v>6</v>
      </c>
      <c r="SE6" s="210" t="s">
        <v>18</v>
      </c>
      <c r="SF6" s="212" t="s">
        <v>14</v>
      </c>
      <c r="SG6" s="214" t="s">
        <v>6</v>
      </c>
      <c r="SH6" s="216" t="s">
        <v>18</v>
      </c>
      <c r="SI6" s="212" t="s">
        <v>14</v>
      </c>
      <c r="SJ6" s="214" t="s">
        <v>6</v>
      </c>
      <c r="SK6" s="216" t="s">
        <v>18</v>
      </c>
      <c r="SL6" s="212" t="s">
        <v>14</v>
      </c>
      <c r="SM6" s="197" t="s">
        <v>6</v>
      </c>
      <c r="SN6" s="210" t="s">
        <v>18</v>
      </c>
      <c r="SO6" s="212" t="s">
        <v>14</v>
      </c>
      <c r="SP6" s="214" t="s">
        <v>6</v>
      </c>
      <c r="SQ6" s="216" t="s">
        <v>18</v>
      </c>
      <c r="SR6" s="212" t="s">
        <v>14</v>
      </c>
      <c r="SS6" s="214" t="s">
        <v>6</v>
      </c>
      <c r="ST6" s="216" t="s">
        <v>18</v>
      </c>
      <c r="SU6" s="212" t="s">
        <v>14</v>
      </c>
      <c r="SV6" s="197" t="s">
        <v>6</v>
      </c>
      <c r="SW6" s="210" t="s">
        <v>18</v>
      </c>
      <c r="SX6" s="212" t="s">
        <v>14</v>
      </c>
      <c r="SY6" s="214" t="s">
        <v>6</v>
      </c>
      <c r="SZ6" s="216" t="s">
        <v>18</v>
      </c>
      <c r="TA6" s="212" t="s">
        <v>14</v>
      </c>
      <c r="TB6" s="214" t="s">
        <v>6</v>
      </c>
      <c r="TC6" s="216" t="s">
        <v>18</v>
      </c>
      <c r="TD6" s="212" t="s">
        <v>14</v>
      </c>
      <c r="TE6" s="197" t="s">
        <v>6</v>
      </c>
      <c r="TF6" s="210" t="s">
        <v>18</v>
      </c>
      <c r="TG6" s="212" t="s">
        <v>14</v>
      </c>
      <c r="TH6" s="214" t="s">
        <v>6</v>
      </c>
      <c r="TI6" s="216" t="s">
        <v>18</v>
      </c>
      <c r="TJ6" s="212" t="s">
        <v>14</v>
      </c>
      <c r="TK6" s="214" t="s">
        <v>6</v>
      </c>
      <c r="TL6" s="216" t="s">
        <v>18</v>
      </c>
      <c r="TM6" s="212" t="s">
        <v>14</v>
      </c>
      <c r="TN6" s="197" t="s">
        <v>6</v>
      </c>
      <c r="TO6" s="210" t="s">
        <v>18</v>
      </c>
      <c r="TP6" s="212" t="s">
        <v>14</v>
      </c>
      <c r="TQ6" s="214" t="s">
        <v>6</v>
      </c>
      <c r="TR6" s="216" t="s">
        <v>18</v>
      </c>
      <c r="TS6" s="212" t="s">
        <v>14</v>
      </c>
      <c r="TT6" s="214" t="s">
        <v>6</v>
      </c>
      <c r="TU6" s="216" t="s">
        <v>18</v>
      </c>
      <c r="TV6" s="212" t="s">
        <v>14</v>
      </c>
      <c r="TW6" s="197" t="s">
        <v>6</v>
      </c>
      <c r="TX6" s="210" t="s">
        <v>18</v>
      </c>
      <c r="TY6" s="212" t="s">
        <v>14</v>
      </c>
      <c r="TZ6" s="214" t="s">
        <v>6</v>
      </c>
      <c r="UA6" s="216" t="s">
        <v>18</v>
      </c>
      <c r="UB6" s="212" t="s">
        <v>14</v>
      </c>
      <c r="UC6" s="214" t="s">
        <v>6</v>
      </c>
      <c r="UD6" s="216" t="s">
        <v>18</v>
      </c>
      <c r="UE6" s="212" t="s">
        <v>14</v>
      </c>
      <c r="UF6" s="197" t="s">
        <v>6</v>
      </c>
      <c r="UG6" s="210" t="s">
        <v>18</v>
      </c>
      <c r="UH6" s="212" t="s">
        <v>14</v>
      </c>
      <c r="UI6" s="214" t="s">
        <v>6</v>
      </c>
      <c r="UJ6" s="216" t="s">
        <v>18</v>
      </c>
      <c r="UK6" s="212" t="s">
        <v>14</v>
      </c>
      <c r="UL6" s="214" t="s">
        <v>6</v>
      </c>
      <c r="UM6" s="216" t="s">
        <v>18</v>
      </c>
      <c r="UN6" s="212" t="s">
        <v>14</v>
      </c>
      <c r="UO6" s="197" t="s">
        <v>6</v>
      </c>
      <c r="UP6" s="210" t="s">
        <v>18</v>
      </c>
      <c r="UQ6" s="212" t="s">
        <v>14</v>
      </c>
      <c r="UR6" s="214" t="s">
        <v>6</v>
      </c>
      <c r="US6" s="216" t="s">
        <v>18</v>
      </c>
      <c r="UT6" s="212" t="s">
        <v>14</v>
      </c>
      <c r="UU6" s="214" t="s">
        <v>6</v>
      </c>
      <c r="UV6" s="216" t="s">
        <v>18</v>
      </c>
      <c r="UW6" s="212" t="s">
        <v>14</v>
      </c>
      <c r="UX6" s="197" t="s">
        <v>6</v>
      </c>
      <c r="UY6" s="210" t="s">
        <v>18</v>
      </c>
      <c r="UZ6" s="212" t="s">
        <v>14</v>
      </c>
      <c r="VA6" s="214" t="s">
        <v>6</v>
      </c>
      <c r="VB6" s="216" t="s">
        <v>18</v>
      </c>
      <c r="VC6" s="212" t="s">
        <v>14</v>
      </c>
      <c r="VD6" s="214" t="s">
        <v>6</v>
      </c>
      <c r="VE6" s="216" t="s">
        <v>18</v>
      </c>
      <c r="VF6" s="212" t="s">
        <v>14</v>
      </c>
      <c r="VG6" s="197" t="s">
        <v>6</v>
      </c>
      <c r="VH6" s="210" t="s">
        <v>18</v>
      </c>
      <c r="VI6" s="212" t="s">
        <v>14</v>
      </c>
      <c r="VJ6" s="214" t="s">
        <v>6</v>
      </c>
      <c r="VK6" s="216" t="s">
        <v>18</v>
      </c>
      <c r="VL6" s="212" t="s">
        <v>14</v>
      </c>
      <c r="VM6" s="214" t="s">
        <v>6</v>
      </c>
      <c r="VN6" s="216" t="s">
        <v>18</v>
      </c>
      <c r="VO6" s="212" t="s">
        <v>14</v>
      </c>
      <c r="VP6" s="197" t="s">
        <v>6</v>
      </c>
      <c r="VQ6" s="210" t="s">
        <v>18</v>
      </c>
      <c r="VR6" s="212" t="s">
        <v>14</v>
      </c>
      <c r="VS6" s="214" t="s">
        <v>6</v>
      </c>
      <c r="VT6" s="216" t="s">
        <v>18</v>
      </c>
      <c r="VU6" s="212" t="s">
        <v>14</v>
      </c>
      <c r="VV6" s="214" t="s">
        <v>6</v>
      </c>
      <c r="VW6" s="216" t="s">
        <v>18</v>
      </c>
      <c r="VX6" s="212" t="s">
        <v>14</v>
      </c>
      <c r="VY6" s="197" t="s">
        <v>6</v>
      </c>
      <c r="VZ6" s="210" t="s">
        <v>18</v>
      </c>
      <c r="WA6" s="212" t="s">
        <v>14</v>
      </c>
      <c r="WB6" s="214" t="s">
        <v>6</v>
      </c>
      <c r="WC6" s="216" t="s">
        <v>18</v>
      </c>
      <c r="WD6" s="212" t="s">
        <v>14</v>
      </c>
      <c r="WE6" s="214" t="s">
        <v>6</v>
      </c>
      <c r="WF6" s="216" t="s">
        <v>18</v>
      </c>
      <c r="WG6" s="212" t="s">
        <v>14</v>
      </c>
      <c r="WH6" s="197" t="s">
        <v>6</v>
      </c>
      <c r="WI6" s="210" t="s">
        <v>18</v>
      </c>
      <c r="WJ6" s="212" t="s">
        <v>14</v>
      </c>
      <c r="WK6" s="214" t="s">
        <v>6</v>
      </c>
      <c r="WL6" s="216" t="s">
        <v>18</v>
      </c>
      <c r="WM6" s="212" t="s">
        <v>14</v>
      </c>
      <c r="WN6" s="214" t="s">
        <v>6</v>
      </c>
      <c r="WO6" s="216" t="s">
        <v>18</v>
      </c>
      <c r="WP6" s="212" t="s">
        <v>14</v>
      </c>
      <c r="WQ6" s="197" t="s">
        <v>6</v>
      </c>
      <c r="WR6" s="210" t="s">
        <v>18</v>
      </c>
      <c r="WS6" s="212" t="s">
        <v>14</v>
      </c>
      <c r="WT6" s="214" t="s">
        <v>6</v>
      </c>
      <c r="WU6" s="216" t="s">
        <v>18</v>
      </c>
      <c r="WV6" s="212" t="s">
        <v>14</v>
      </c>
      <c r="WW6" s="214" t="s">
        <v>6</v>
      </c>
      <c r="WX6" s="216" t="s">
        <v>18</v>
      </c>
      <c r="WY6" s="212" t="s">
        <v>14</v>
      </c>
      <c r="WZ6" s="197" t="s">
        <v>6</v>
      </c>
      <c r="XA6" s="210" t="s">
        <v>18</v>
      </c>
      <c r="XB6" s="212" t="s">
        <v>14</v>
      </c>
      <c r="XC6" s="214" t="s">
        <v>6</v>
      </c>
      <c r="XD6" s="216" t="s">
        <v>18</v>
      </c>
      <c r="XE6" s="212" t="s">
        <v>14</v>
      </c>
      <c r="XF6" s="214" t="s">
        <v>6</v>
      </c>
      <c r="XG6" s="216" t="s">
        <v>18</v>
      </c>
      <c r="XH6" s="212" t="s">
        <v>14</v>
      </c>
      <c r="XI6" s="197" t="s">
        <v>6</v>
      </c>
      <c r="XJ6" s="210" t="s">
        <v>18</v>
      </c>
      <c r="XK6" s="212" t="s">
        <v>14</v>
      </c>
      <c r="XL6" s="214" t="s">
        <v>6</v>
      </c>
      <c r="XM6" s="216" t="s">
        <v>18</v>
      </c>
      <c r="XN6" s="212" t="s">
        <v>14</v>
      </c>
      <c r="XO6" s="214" t="s">
        <v>6</v>
      </c>
      <c r="XP6" s="216" t="s">
        <v>18</v>
      </c>
      <c r="XQ6" s="212" t="s">
        <v>14</v>
      </c>
      <c r="XR6" s="197" t="s">
        <v>6</v>
      </c>
      <c r="XS6" s="210" t="s">
        <v>18</v>
      </c>
      <c r="XT6" s="212" t="s">
        <v>14</v>
      </c>
      <c r="XU6" s="214" t="s">
        <v>6</v>
      </c>
      <c r="XV6" s="216" t="s">
        <v>18</v>
      </c>
      <c r="XW6" s="212" t="s">
        <v>14</v>
      </c>
      <c r="XX6" s="214" t="s">
        <v>6</v>
      </c>
      <c r="XY6" s="216" t="s">
        <v>18</v>
      </c>
      <c r="XZ6" s="212" t="s">
        <v>14</v>
      </c>
      <c r="YA6" s="197" t="s">
        <v>6</v>
      </c>
      <c r="YB6" s="210" t="s">
        <v>18</v>
      </c>
      <c r="YC6" s="212" t="s">
        <v>14</v>
      </c>
      <c r="YD6" s="214" t="s">
        <v>6</v>
      </c>
      <c r="YE6" s="216" t="s">
        <v>18</v>
      </c>
      <c r="YF6" s="212" t="s">
        <v>14</v>
      </c>
      <c r="YG6" s="214" t="s">
        <v>6</v>
      </c>
      <c r="YH6" s="216" t="s">
        <v>18</v>
      </c>
      <c r="YI6" s="212" t="s">
        <v>14</v>
      </c>
      <c r="YJ6" s="197" t="s">
        <v>6</v>
      </c>
      <c r="YK6" s="210" t="s">
        <v>18</v>
      </c>
      <c r="YL6" s="212" t="s">
        <v>14</v>
      </c>
      <c r="YM6" s="214" t="s">
        <v>6</v>
      </c>
      <c r="YN6" s="216" t="s">
        <v>18</v>
      </c>
      <c r="YO6" s="212" t="s">
        <v>14</v>
      </c>
      <c r="YP6" s="214" t="s">
        <v>6</v>
      </c>
      <c r="YQ6" s="216" t="s">
        <v>18</v>
      </c>
      <c r="YR6" s="212" t="s">
        <v>14</v>
      </c>
      <c r="YS6" s="197" t="s">
        <v>6</v>
      </c>
      <c r="YT6" s="210" t="s">
        <v>18</v>
      </c>
      <c r="YU6" s="212" t="s">
        <v>14</v>
      </c>
      <c r="YV6" s="214" t="s">
        <v>6</v>
      </c>
      <c r="YW6" s="216" t="s">
        <v>18</v>
      </c>
      <c r="YX6" s="212" t="s">
        <v>14</v>
      </c>
      <c r="YY6" s="214" t="s">
        <v>6</v>
      </c>
      <c r="YZ6" s="216" t="s">
        <v>18</v>
      </c>
      <c r="ZA6" s="212" t="s">
        <v>14</v>
      </c>
      <c r="ZB6" s="197" t="s">
        <v>6</v>
      </c>
      <c r="ZC6" s="210" t="s">
        <v>18</v>
      </c>
      <c r="ZD6" s="212" t="s">
        <v>14</v>
      </c>
      <c r="ZE6" s="214" t="s">
        <v>6</v>
      </c>
      <c r="ZF6" s="216" t="s">
        <v>18</v>
      </c>
      <c r="ZG6" s="212" t="s">
        <v>14</v>
      </c>
      <c r="ZH6" s="214" t="s">
        <v>6</v>
      </c>
      <c r="ZI6" s="216" t="s">
        <v>18</v>
      </c>
      <c r="ZJ6" s="212" t="s">
        <v>14</v>
      </c>
      <c r="ZK6" s="197" t="s">
        <v>6</v>
      </c>
      <c r="ZL6" s="210" t="s">
        <v>18</v>
      </c>
      <c r="ZM6" s="212" t="s">
        <v>14</v>
      </c>
      <c r="ZN6" s="214" t="s">
        <v>6</v>
      </c>
      <c r="ZO6" s="216" t="s">
        <v>18</v>
      </c>
      <c r="ZP6" s="212" t="s">
        <v>14</v>
      </c>
      <c r="ZQ6" s="214" t="s">
        <v>6</v>
      </c>
      <c r="ZR6" s="216" t="s">
        <v>18</v>
      </c>
      <c r="ZS6" s="212" t="s">
        <v>14</v>
      </c>
      <c r="ZT6" s="197" t="s">
        <v>6</v>
      </c>
      <c r="ZU6" s="210" t="s">
        <v>18</v>
      </c>
      <c r="ZV6" s="212" t="s">
        <v>14</v>
      </c>
      <c r="ZW6" s="214" t="s">
        <v>6</v>
      </c>
      <c r="ZX6" s="216" t="s">
        <v>18</v>
      </c>
      <c r="ZY6" s="212" t="s">
        <v>14</v>
      </c>
      <c r="ZZ6" s="214" t="s">
        <v>6</v>
      </c>
      <c r="AAA6" s="216" t="s">
        <v>18</v>
      </c>
      <c r="AAB6" s="212" t="s">
        <v>14</v>
      </c>
      <c r="AAC6" s="197" t="s">
        <v>6</v>
      </c>
      <c r="AAD6" s="210" t="s">
        <v>18</v>
      </c>
      <c r="AAE6" s="212" t="s">
        <v>14</v>
      </c>
      <c r="AAF6" s="214" t="s">
        <v>6</v>
      </c>
      <c r="AAG6" s="216" t="s">
        <v>18</v>
      </c>
      <c r="AAH6" s="212" t="s">
        <v>14</v>
      </c>
      <c r="AAI6" s="214" t="s">
        <v>6</v>
      </c>
      <c r="AAJ6" s="216" t="s">
        <v>18</v>
      </c>
      <c r="AAK6" s="212" t="s">
        <v>14</v>
      </c>
      <c r="AAL6" s="197" t="s">
        <v>6</v>
      </c>
      <c r="AAM6" s="210" t="s">
        <v>18</v>
      </c>
      <c r="AAN6" s="212" t="s">
        <v>14</v>
      </c>
      <c r="AAO6" s="214" t="s">
        <v>6</v>
      </c>
      <c r="AAP6" s="216" t="s">
        <v>18</v>
      </c>
      <c r="AAQ6" s="212" t="s">
        <v>14</v>
      </c>
      <c r="AAR6" s="214" t="s">
        <v>6</v>
      </c>
      <c r="AAS6" s="216" t="s">
        <v>18</v>
      </c>
      <c r="AAT6" s="212" t="s">
        <v>14</v>
      </c>
      <c r="AAU6" s="197" t="s">
        <v>6</v>
      </c>
      <c r="AAV6" s="210" t="s">
        <v>18</v>
      </c>
      <c r="AAW6" s="212" t="s">
        <v>14</v>
      </c>
      <c r="AAX6" s="214" t="s">
        <v>6</v>
      </c>
      <c r="AAY6" s="216" t="s">
        <v>18</v>
      </c>
      <c r="AAZ6" s="212" t="s">
        <v>14</v>
      </c>
      <c r="ABA6" s="214" t="s">
        <v>6</v>
      </c>
      <c r="ABB6" s="216" t="s">
        <v>18</v>
      </c>
      <c r="ABC6" s="212" t="s">
        <v>14</v>
      </c>
      <c r="ABD6" s="197" t="s">
        <v>6</v>
      </c>
      <c r="ABE6" s="210" t="s">
        <v>18</v>
      </c>
      <c r="ABF6" s="212" t="s">
        <v>14</v>
      </c>
      <c r="ABG6" s="214" t="s">
        <v>6</v>
      </c>
      <c r="ABH6" s="216" t="s">
        <v>18</v>
      </c>
      <c r="ABI6" s="212" t="s">
        <v>14</v>
      </c>
      <c r="ABJ6" s="214" t="s">
        <v>6</v>
      </c>
      <c r="ABK6" s="216" t="s">
        <v>18</v>
      </c>
      <c r="ABL6" s="212" t="s">
        <v>14</v>
      </c>
      <c r="ABM6" s="197" t="s">
        <v>6</v>
      </c>
      <c r="ABN6" s="210" t="s">
        <v>18</v>
      </c>
      <c r="ABO6" s="212" t="s">
        <v>14</v>
      </c>
      <c r="ABP6" s="214" t="s">
        <v>6</v>
      </c>
      <c r="ABQ6" s="216" t="s">
        <v>18</v>
      </c>
      <c r="ABR6" s="212" t="s">
        <v>14</v>
      </c>
      <c r="ABS6" s="214" t="s">
        <v>6</v>
      </c>
      <c r="ABT6" s="216" t="s">
        <v>18</v>
      </c>
      <c r="ABU6" s="212" t="s">
        <v>14</v>
      </c>
      <c r="ABV6" s="197" t="s">
        <v>6</v>
      </c>
      <c r="ABW6" s="210" t="s">
        <v>18</v>
      </c>
      <c r="ABX6" s="212" t="s">
        <v>14</v>
      </c>
      <c r="ABY6" s="214" t="s">
        <v>6</v>
      </c>
      <c r="ABZ6" s="216" t="s">
        <v>18</v>
      </c>
      <c r="ACA6" s="212" t="s">
        <v>14</v>
      </c>
      <c r="ACB6" s="214" t="s">
        <v>6</v>
      </c>
      <c r="ACC6" s="216" t="s">
        <v>18</v>
      </c>
      <c r="ACD6" s="212" t="s">
        <v>14</v>
      </c>
      <c r="ACE6" s="197" t="s">
        <v>6</v>
      </c>
      <c r="ACF6" s="210" t="s">
        <v>18</v>
      </c>
      <c r="ACG6" s="212" t="s">
        <v>14</v>
      </c>
      <c r="ACH6" s="214" t="s">
        <v>6</v>
      </c>
      <c r="ACI6" s="216" t="s">
        <v>18</v>
      </c>
      <c r="ACJ6" s="212" t="s">
        <v>14</v>
      </c>
      <c r="ACK6" s="214" t="s">
        <v>6</v>
      </c>
      <c r="ACL6" s="216" t="s">
        <v>18</v>
      </c>
      <c r="ACM6" s="212" t="s">
        <v>14</v>
      </c>
      <c r="ACN6" s="197" t="s">
        <v>6</v>
      </c>
      <c r="ACO6" s="210" t="s">
        <v>18</v>
      </c>
      <c r="ACP6" s="212" t="s">
        <v>14</v>
      </c>
      <c r="ACQ6" s="214" t="s">
        <v>6</v>
      </c>
      <c r="ACR6" s="216" t="s">
        <v>18</v>
      </c>
      <c r="ACS6" s="212" t="s">
        <v>14</v>
      </c>
      <c r="ACT6" s="214" t="s">
        <v>6</v>
      </c>
      <c r="ACU6" s="216" t="s">
        <v>18</v>
      </c>
      <c r="ACV6" s="212" t="s">
        <v>14</v>
      </c>
      <c r="ACW6" s="197" t="s">
        <v>6</v>
      </c>
      <c r="ACX6" s="210" t="s">
        <v>18</v>
      </c>
      <c r="ACY6" s="212" t="s">
        <v>14</v>
      </c>
      <c r="ACZ6" s="214" t="s">
        <v>6</v>
      </c>
      <c r="ADA6" s="216" t="s">
        <v>18</v>
      </c>
      <c r="ADB6" s="212" t="s">
        <v>14</v>
      </c>
      <c r="ADC6" s="214" t="s">
        <v>6</v>
      </c>
      <c r="ADD6" s="216" t="s">
        <v>18</v>
      </c>
      <c r="ADE6" s="212" t="s">
        <v>14</v>
      </c>
      <c r="ADF6" s="197" t="s">
        <v>6</v>
      </c>
      <c r="ADG6" s="210" t="s">
        <v>18</v>
      </c>
      <c r="ADH6" s="212" t="s">
        <v>14</v>
      </c>
      <c r="ADI6" s="214" t="s">
        <v>6</v>
      </c>
      <c r="ADJ6" s="216" t="s">
        <v>18</v>
      </c>
      <c r="ADK6" s="212" t="s">
        <v>14</v>
      </c>
      <c r="ADL6" s="214" t="s">
        <v>6</v>
      </c>
      <c r="ADM6" s="216" t="s">
        <v>18</v>
      </c>
      <c r="ADN6" s="212" t="s">
        <v>14</v>
      </c>
      <c r="ADO6" s="197" t="s">
        <v>6</v>
      </c>
      <c r="ADP6" s="210" t="s">
        <v>18</v>
      </c>
      <c r="ADQ6" s="212" t="s">
        <v>14</v>
      </c>
      <c r="ADR6" s="214" t="s">
        <v>6</v>
      </c>
      <c r="ADS6" s="216" t="s">
        <v>18</v>
      </c>
      <c r="ADT6" s="212" t="s">
        <v>14</v>
      </c>
      <c r="ADU6" s="214" t="s">
        <v>6</v>
      </c>
      <c r="ADV6" s="216" t="s">
        <v>18</v>
      </c>
      <c r="ADW6" s="212" t="s">
        <v>14</v>
      </c>
      <c r="ADX6" s="197" t="s">
        <v>6</v>
      </c>
      <c r="ADY6" s="210" t="s">
        <v>18</v>
      </c>
      <c r="ADZ6" s="212" t="s">
        <v>14</v>
      </c>
      <c r="AEA6" s="214" t="s">
        <v>6</v>
      </c>
      <c r="AEB6" s="216" t="s">
        <v>18</v>
      </c>
      <c r="AEC6" s="212" t="s">
        <v>14</v>
      </c>
      <c r="AED6" s="214" t="s">
        <v>6</v>
      </c>
      <c r="AEE6" s="216" t="s">
        <v>18</v>
      </c>
      <c r="AEF6" s="212" t="s">
        <v>14</v>
      </c>
      <c r="AEG6" s="197" t="s">
        <v>6</v>
      </c>
      <c r="AEH6" s="210" t="s">
        <v>18</v>
      </c>
      <c r="AEI6" s="212" t="s">
        <v>14</v>
      </c>
      <c r="AEJ6" s="214" t="s">
        <v>6</v>
      </c>
      <c r="AEK6" s="216" t="s">
        <v>18</v>
      </c>
      <c r="AEL6" s="212" t="s">
        <v>14</v>
      </c>
      <c r="AEM6" s="214" t="s">
        <v>6</v>
      </c>
      <c r="AEN6" s="216" t="s">
        <v>18</v>
      </c>
      <c r="AEO6" s="212" t="s">
        <v>14</v>
      </c>
      <c r="AEP6" s="197" t="s">
        <v>6</v>
      </c>
      <c r="AEQ6" s="210" t="s">
        <v>18</v>
      </c>
      <c r="AER6" s="212" t="s">
        <v>14</v>
      </c>
      <c r="AES6" s="214" t="s">
        <v>6</v>
      </c>
      <c r="AET6" s="216" t="s">
        <v>18</v>
      </c>
      <c r="AEU6" s="212" t="s">
        <v>14</v>
      </c>
      <c r="AEV6" s="214" t="s">
        <v>6</v>
      </c>
      <c r="AEW6" s="216" t="s">
        <v>18</v>
      </c>
      <c r="AEX6" s="212" t="s">
        <v>14</v>
      </c>
      <c r="AEY6" s="197" t="s">
        <v>6</v>
      </c>
      <c r="AEZ6" s="210" t="s">
        <v>18</v>
      </c>
      <c r="AFA6" s="212" t="s">
        <v>14</v>
      </c>
      <c r="AFB6" s="214" t="s">
        <v>6</v>
      </c>
      <c r="AFC6" s="216" t="s">
        <v>18</v>
      </c>
      <c r="AFD6" s="212" t="s">
        <v>14</v>
      </c>
      <c r="AFE6" s="214" t="s">
        <v>6</v>
      </c>
      <c r="AFF6" s="216" t="s">
        <v>18</v>
      </c>
      <c r="AFG6" s="212" t="s">
        <v>14</v>
      </c>
      <c r="AFH6" s="197" t="s">
        <v>6</v>
      </c>
      <c r="AFI6" s="210" t="s">
        <v>18</v>
      </c>
      <c r="AFJ6" s="212" t="s">
        <v>14</v>
      </c>
      <c r="AFK6" s="214" t="s">
        <v>6</v>
      </c>
      <c r="AFL6" s="216" t="s">
        <v>18</v>
      </c>
      <c r="AFM6" s="212" t="s">
        <v>14</v>
      </c>
      <c r="AFN6" s="214" t="s">
        <v>6</v>
      </c>
      <c r="AFO6" s="216" t="s">
        <v>18</v>
      </c>
      <c r="AFP6" s="212" t="s">
        <v>14</v>
      </c>
      <c r="AFQ6" s="197" t="s">
        <v>6</v>
      </c>
      <c r="AFR6" s="210" t="s">
        <v>18</v>
      </c>
      <c r="AFS6" s="212" t="s">
        <v>14</v>
      </c>
      <c r="AFT6" s="214" t="s">
        <v>6</v>
      </c>
      <c r="AFU6" s="216" t="s">
        <v>18</v>
      </c>
      <c r="AFV6" s="212" t="s">
        <v>14</v>
      </c>
      <c r="AFW6" s="214" t="s">
        <v>6</v>
      </c>
      <c r="AFX6" s="216" t="s">
        <v>18</v>
      </c>
      <c r="AFY6" s="212" t="s">
        <v>14</v>
      </c>
      <c r="AFZ6" s="197" t="s">
        <v>6</v>
      </c>
      <c r="AGA6" s="210" t="s">
        <v>18</v>
      </c>
      <c r="AGB6" s="212" t="s">
        <v>14</v>
      </c>
      <c r="AGC6" s="214" t="s">
        <v>6</v>
      </c>
      <c r="AGD6" s="216" t="s">
        <v>18</v>
      </c>
      <c r="AGE6" s="212" t="s">
        <v>14</v>
      </c>
      <c r="AGF6" s="214" t="s">
        <v>6</v>
      </c>
      <c r="AGG6" s="216" t="s">
        <v>18</v>
      </c>
      <c r="AGH6" s="212" t="s">
        <v>14</v>
      </c>
      <c r="AGI6" s="197" t="s">
        <v>6</v>
      </c>
      <c r="AGJ6" s="210" t="s">
        <v>18</v>
      </c>
      <c r="AGK6" s="212" t="s">
        <v>14</v>
      </c>
      <c r="AGL6" s="214" t="s">
        <v>6</v>
      </c>
      <c r="AGM6" s="216" t="s">
        <v>18</v>
      </c>
      <c r="AGN6" s="212" t="s">
        <v>14</v>
      </c>
      <c r="AGO6" s="214" t="s">
        <v>6</v>
      </c>
      <c r="AGP6" s="216" t="s">
        <v>18</v>
      </c>
      <c r="AGQ6" s="212" t="s">
        <v>14</v>
      </c>
      <c r="AGR6" s="197" t="s">
        <v>6</v>
      </c>
      <c r="AGS6" s="210" t="s">
        <v>18</v>
      </c>
      <c r="AGT6" s="212" t="s">
        <v>14</v>
      </c>
      <c r="AGU6" s="214" t="s">
        <v>6</v>
      </c>
      <c r="AGV6" s="216" t="s">
        <v>18</v>
      </c>
      <c r="AGW6" s="212" t="s">
        <v>14</v>
      </c>
      <c r="AGX6" s="214" t="s">
        <v>6</v>
      </c>
      <c r="AGY6" s="216" t="s">
        <v>18</v>
      </c>
      <c r="AGZ6" s="212" t="s">
        <v>14</v>
      </c>
      <c r="AHA6" s="197" t="s">
        <v>6</v>
      </c>
      <c r="AHB6" s="210" t="s">
        <v>18</v>
      </c>
      <c r="AHC6" s="212" t="s">
        <v>14</v>
      </c>
      <c r="AHD6" s="214" t="s">
        <v>6</v>
      </c>
      <c r="AHE6" s="216" t="s">
        <v>18</v>
      </c>
      <c r="AHF6" s="212" t="s">
        <v>14</v>
      </c>
      <c r="AHG6" s="214" t="s">
        <v>6</v>
      </c>
      <c r="AHH6" s="216" t="s">
        <v>18</v>
      </c>
      <c r="AHI6" s="212" t="s">
        <v>14</v>
      </c>
      <c r="AHJ6" s="197" t="s">
        <v>6</v>
      </c>
      <c r="AHK6" s="210" t="s">
        <v>18</v>
      </c>
      <c r="AHL6" s="212" t="s">
        <v>14</v>
      </c>
      <c r="AHM6" s="214" t="s">
        <v>6</v>
      </c>
      <c r="AHN6" s="216" t="s">
        <v>18</v>
      </c>
      <c r="AHO6" s="212" t="s">
        <v>14</v>
      </c>
      <c r="AHP6" s="214" t="s">
        <v>6</v>
      </c>
      <c r="AHQ6" s="216" t="s">
        <v>18</v>
      </c>
      <c r="AHR6" s="212" t="s">
        <v>14</v>
      </c>
      <c r="AHS6" s="197" t="s">
        <v>6</v>
      </c>
      <c r="AHT6" s="210" t="s">
        <v>18</v>
      </c>
      <c r="AHU6" s="212" t="s">
        <v>14</v>
      </c>
      <c r="AHV6" s="214" t="s">
        <v>6</v>
      </c>
      <c r="AHW6" s="216" t="s">
        <v>18</v>
      </c>
      <c r="AHX6" s="212" t="s">
        <v>14</v>
      </c>
      <c r="AHY6" s="214" t="s">
        <v>6</v>
      </c>
      <c r="AHZ6" s="216" t="s">
        <v>18</v>
      </c>
      <c r="AIA6" s="212" t="s">
        <v>14</v>
      </c>
      <c r="AIB6" s="197" t="s">
        <v>6</v>
      </c>
      <c r="AIC6" s="210" t="s">
        <v>18</v>
      </c>
      <c r="AID6" s="212" t="s">
        <v>14</v>
      </c>
      <c r="AIE6" s="214" t="s">
        <v>6</v>
      </c>
      <c r="AIF6" s="216" t="s">
        <v>18</v>
      </c>
      <c r="AIG6" s="212" t="s">
        <v>14</v>
      </c>
      <c r="AIH6" s="214" t="s">
        <v>6</v>
      </c>
      <c r="AII6" s="216" t="s">
        <v>18</v>
      </c>
      <c r="AIJ6" s="212" t="s">
        <v>14</v>
      </c>
      <c r="AIK6" s="197" t="s">
        <v>6</v>
      </c>
      <c r="AIL6" s="210" t="s">
        <v>18</v>
      </c>
      <c r="AIM6" s="212" t="s">
        <v>14</v>
      </c>
      <c r="AIN6" s="214" t="s">
        <v>6</v>
      </c>
      <c r="AIO6" s="216" t="s">
        <v>18</v>
      </c>
      <c r="AIP6" s="212" t="s">
        <v>14</v>
      </c>
      <c r="AIQ6" s="214" t="s">
        <v>6</v>
      </c>
      <c r="AIR6" s="216" t="s">
        <v>18</v>
      </c>
      <c r="AIS6" s="212" t="s">
        <v>14</v>
      </c>
      <c r="AIT6" s="197" t="s">
        <v>6</v>
      </c>
      <c r="AIU6" s="210" t="s">
        <v>18</v>
      </c>
      <c r="AIV6" s="212" t="s">
        <v>14</v>
      </c>
      <c r="AIW6" s="214" t="s">
        <v>6</v>
      </c>
      <c r="AIX6" s="216" t="s">
        <v>18</v>
      </c>
      <c r="AIY6" s="212" t="s">
        <v>14</v>
      </c>
      <c r="AIZ6" s="214" t="s">
        <v>6</v>
      </c>
      <c r="AJA6" s="216" t="s">
        <v>18</v>
      </c>
      <c r="AJB6" s="212" t="s">
        <v>14</v>
      </c>
      <c r="AJC6" s="197" t="s">
        <v>6</v>
      </c>
      <c r="AJD6" s="210" t="s">
        <v>18</v>
      </c>
      <c r="AJE6" s="212" t="s">
        <v>14</v>
      </c>
      <c r="AJF6" s="214" t="s">
        <v>6</v>
      </c>
      <c r="AJG6" s="216" t="s">
        <v>18</v>
      </c>
      <c r="AJH6" s="212" t="s">
        <v>14</v>
      </c>
      <c r="AJI6" s="214" t="s">
        <v>6</v>
      </c>
      <c r="AJJ6" s="216" t="s">
        <v>18</v>
      </c>
      <c r="AJK6" s="212" t="s">
        <v>14</v>
      </c>
      <c r="AJL6" s="197" t="s">
        <v>6</v>
      </c>
      <c r="AJM6" s="210" t="s">
        <v>18</v>
      </c>
      <c r="AJN6" s="212" t="s">
        <v>14</v>
      </c>
      <c r="AJO6" s="214" t="s">
        <v>6</v>
      </c>
      <c r="AJP6" s="216" t="s">
        <v>18</v>
      </c>
      <c r="AJQ6" s="212" t="s">
        <v>14</v>
      </c>
      <c r="AJR6" s="214" t="s">
        <v>6</v>
      </c>
      <c r="AJS6" s="216" t="s">
        <v>18</v>
      </c>
      <c r="AJT6" s="212" t="s">
        <v>14</v>
      </c>
      <c r="AJU6" s="197" t="s">
        <v>6</v>
      </c>
      <c r="AJV6" s="210" t="s">
        <v>18</v>
      </c>
      <c r="AJW6" s="212" t="s">
        <v>14</v>
      </c>
      <c r="AJX6" s="214" t="s">
        <v>6</v>
      </c>
      <c r="AJY6" s="216" t="s">
        <v>18</v>
      </c>
      <c r="AJZ6" s="212" t="s">
        <v>14</v>
      </c>
      <c r="AKA6" s="214" t="s">
        <v>6</v>
      </c>
      <c r="AKB6" s="216" t="s">
        <v>18</v>
      </c>
      <c r="AKC6" s="212" t="s">
        <v>14</v>
      </c>
      <c r="AKD6" s="197" t="s">
        <v>6</v>
      </c>
      <c r="AKE6" s="210" t="s">
        <v>18</v>
      </c>
      <c r="AKF6" s="212" t="s">
        <v>14</v>
      </c>
      <c r="AKG6" s="214" t="s">
        <v>6</v>
      </c>
      <c r="AKH6" s="216" t="s">
        <v>18</v>
      </c>
      <c r="AKI6" s="212" t="s">
        <v>14</v>
      </c>
      <c r="AKJ6" s="214" t="s">
        <v>6</v>
      </c>
      <c r="AKK6" s="216" t="s">
        <v>18</v>
      </c>
      <c r="AKL6" s="212" t="s">
        <v>14</v>
      </c>
      <c r="AKM6" s="197" t="s">
        <v>6</v>
      </c>
      <c r="AKN6" s="210" t="s">
        <v>18</v>
      </c>
      <c r="AKO6" s="212" t="s">
        <v>14</v>
      </c>
      <c r="AKP6" s="214" t="s">
        <v>6</v>
      </c>
      <c r="AKQ6" s="216" t="s">
        <v>18</v>
      </c>
      <c r="AKR6" s="212" t="s">
        <v>14</v>
      </c>
      <c r="AKS6" s="214" t="s">
        <v>6</v>
      </c>
      <c r="AKT6" s="216" t="s">
        <v>18</v>
      </c>
      <c r="AKU6" s="212" t="s">
        <v>14</v>
      </c>
      <c r="AKV6" s="197" t="s">
        <v>6</v>
      </c>
      <c r="AKW6" s="210" t="s">
        <v>18</v>
      </c>
      <c r="AKX6" s="212" t="s">
        <v>14</v>
      </c>
      <c r="AKY6" s="214" t="s">
        <v>6</v>
      </c>
      <c r="AKZ6" s="216" t="s">
        <v>18</v>
      </c>
      <c r="ALA6" s="212" t="s">
        <v>14</v>
      </c>
      <c r="ALB6" s="214" t="s">
        <v>6</v>
      </c>
      <c r="ALC6" s="216" t="s">
        <v>18</v>
      </c>
      <c r="ALD6" s="212" t="s">
        <v>14</v>
      </c>
      <c r="ALE6" s="197" t="s">
        <v>6</v>
      </c>
      <c r="ALF6" s="210" t="s">
        <v>18</v>
      </c>
      <c r="ALG6" s="212" t="s">
        <v>14</v>
      </c>
      <c r="ALH6" s="214" t="s">
        <v>6</v>
      </c>
      <c r="ALI6" s="216" t="s">
        <v>18</v>
      </c>
      <c r="ALJ6" s="212" t="s">
        <v>14</v>
      </c>
      <c r="ALK6" s="214" t="s">
        <v>6</v>
      </c>
      <c r="ALL6" s="216" t="s">
        <v>18</v>
      </c>
      <c r="ALM6" s="212" t="s">
        <v>14</v>
      </c>
      <c r="ALN6" s="197" t="s">
        <v>6</v>
      </c>
      <c r="ALO6" s="210" t="s">
        <v>18</v>
      </c>
      <c r="ALP6" s="212" t="s">
        <v>14</v>
      </c>
      <c r="ALQ6" s="214" t="s">
        <v>6</v>
      </c>
      <c r="ALR6" s="216" t="s">
        <v>18</v>
      </c>
      <c r="ALS6" s="212" t="s">
        <v>14</v>
      </c>
      <c r="ALT6" s="214" t="s">
        <v>6</v>
      </c>
      <c r="ALU6" s="216" t="s">
        <v>18</v>
      </c>
      <c r="ALV6" s="212" t="s">
        <v>14</v>
      </c>
      <c r="ALW6" s="197" t="s">
        <v>6</v>
      </c>
      <c r="ALX6" s="210" t="s">
        <v>18</v>
      </c>
      <c r="ALY6" s="212" t="s">
        <v>14</v>
      </c>
      <c r="ALZ6" s="214" t="s">
        <v>6</v>
      </c>
      <c r="AMA6" s="216" t="s">
        <v>18</v>
      </c>
      <c r="AMB6" s="212" t="s">
        <v>14</v>
      </c>
      <c r="AMC6" s="214" t="s">
        <v>6</v>
      </c>
      <c r="AMD6" s="216" t="s">
        <v>18</v>
      </c>
      <c r="AME6" s="212" t="s">
        <v>14</v>
      </c>
      <c r="AMF6" s="197" t="s">
        <v>6</v>
      </c>
      <c r="AMG6" s="210" t="s">
        <v>18</v>
      </c>
      <c r="AMH6" s="212" t="s">
        <v>14</v>
      </c>
      <c r="AMI6" s="214" t="s">
        <v>6</v>
      </c>
      <c r="AMJ6" s="216" t="s">
        <v>18</v>
      </c>
      <c r="AMK6" s="212" t="s">
        <v>14</v>
      </c>
      <c r="AML6" s="214" t="s">
        <v>6</v>
      </c>
      <c r="AMM6" s="216" t="s">
        <v>18</v>
      </c>
      <c r="AMN6" s="212" t="s">
        <v>14</v>
      </c>
      <c r="AMO6" s="197" t="s">
        <v>6</v>
      </c>
      <c r="AMP6" s="210" t="s">
        <v>18</v>
      </c>
      <c r="AMQ6" s="212" t="s">
        <v>14</v>
      </c>
      <c r="AMR6" s="214" t="s">
        <v>6</v>
      </c>
      <c r="AMS6" s="216" t="s">
        <v>18</v>
      </c>
      <c r="AMT6" s="212" t="s">
        <v>14</v>
      </c>
      <c r="AMU6" s="214" t="s">
        <v>6</v>
      </c>
      <c r="AMV6" s="216" t="s">
        <v>18</v>
      </c>
      <c r="AMW6" s="212" t="s">
        <v>14</v>
      </c>
      <c r="AMX6" s="197" t="s">
        <v>6</v>
      </c>
      <c r="AMY6" s="210" t="s">
        <v>18</v>
      </c>
      <c r="AMZ6" s="212" t="s">
        <v>14</v>
      </c>
      <c r="ANA6" s="214" t="s">
        <v>6</v>
      </c>
      <c r="ANB6" s="216" t="s">
        <v>18</v>
      </c>
      <c r="ANC6" s="212" t="s">
        <v>14</v>
      </c>
      <c r="AND6" s="214" t="s">
        <v>6</v>
      </c>
      <c r="ANE6" s="216" t="s">
        <v>18</v>
      </c>
      <c r="ANF6" s="212" t="s">
        <v>14</v>
      </c>
      <c r="ANG6" s="197" t="s">
        <v>6</v>
      </c>
      <c r="ANH6" s="210" t="s">
        <v>18</v>
      </c>
      <c r="ANI6" s="212" t="s">
        <v>14</v>
      </c>
      <c r="ANJ6" s="214" t="s">
        <v>6</v>
      </c>
      <c r="ANK6" s="216" t="s">
        <v>18</v>
      </c>
      <c r="ANL6" s="212" t="s">
        <v>14</v>
      </c>
      <c r="ANM6" s="214" t="s">
        <v>6</v>
      </c>
      <c r="ANN6" s="216" t="s">
        <v>18</v>
      </c>
      <c r="ANO6" s="212" t="s">
        <v>14</v>
      </c>
      <c r="ANP6" s="197" t="s">
        <v>6</v>
      </c>
      <c r="ANQ6" s="210" t="s">
        <v>18</v>
      </c>
      <c r="ANR6" s="212" t="s">
        <v>14</v>
      </c>
      <c r="ANS6" s="214" t="s">
        <v>6</v>
      </c>
      <c r="ANT6" s="216" t="s">
        <v>18</v>
      </c>
      <c r="ANU6" s="212" t="s">
        <v>14</v>
      </c>
      <c r="ANV6" s="214" t="s">
        <v>6</v>
      </c>
      <c r="ANW6" s="216" t="s">
        <v>18</v>
      </c>
      <c r="ANX6" s="212" t="s">
        <v>14</v>
      </c>
      <c r="ANY6" s="197" t="s">
        <v>6</v>
      </c>
      <c r="ANZ6" s="210" t="s">
        <v>18</v>
      </c>
      <c r="AOA6" s="212" t="s">
        <v>14</v>
      </c>
      <c r="AOB6" s="214" t="s">
        <v>6</v>
      </c>
      <c r="AOC6" s="216" t="s">
        <v>18</v>
      </c>
      <c r="AOD6" s="212" t="s">
        <v>14</v>
      </c>
      <c r="AOE6" s="214" t="s">
        <v>6</v>
      </c>
      <c r="AOF6" s="216" t="s">
        <v>18</v>
      </c>
      <c r="AOG6" s="212" t="s">
        <v>14</v>
      </c>
      <c r="AOH6" s="197" t="s">
        <v>6</v>
      </c>
      <c r="AOI6" s="210" t="s">
        <v>18</v>
      </c>
      <c r="AOJ6" s="212" t="s">
        <v>14</v>
      </c>
      <c r="AOK6" s="214" t="s">
        <v>6</v>
      </c>
      <c r="AOL6" s="216" t="s">
        <v>18</v>
      </c>
      <c r="AOM6" s="212" t="s">
        <v>14</v>
      </c>
      <c r="AON6" s="214" t="s">
        <v>6</v>
      </c>
      <c r="AOO6" s="216" t="s">
        <v>18</v>
      </c>
      <c r="AOP6" s="212" t="s">
        <v>14</v>
      </c>
      <c r="AOQ6" s="197" t="s">
        <v>6</v>
      </c>
      <c r="AOR6" s="210" t="s">
        <v>18</v>
      </c>
      <c r="AOS6" s="212" t="s">
        <v>14</v>
      </c>
      <c r="AOT6" s="214" t="s">
        <v>6</v>
      </c>
      <c r="AOU6" s="216" t="s">
        <v>18</v>
      </c>
      <c r="AOV6" s="212" t="s">
        <v>14</v>
      </c>
      <c r="AOW6" s="214" t="s">
        <v>6</v>
      </c>
      <c r="AOX6" s="216" t="s">
        <v>18</v>
      </c>
      <c r="AOY6" s="212" t="s">
        <v>14</v>
      </c>
      <c r="AOZ6" s="197" t="s">
        <v>6</v>
      </c>
      <c r="APA6" s="210" t="s">
        <v>18</v>
      </c>
      <c r="APB6" s="212" t="s">
        <v>14</v>
      </c>
      <c r="APC6" s="214" t="s">
        <v>6</v>
      </c>
      <c r="APD6" s="216" t="s">
        <v>18</v>
      </c>
      <c r="APE6" s="212" t="s">
        <v>14</v>
      </c>
      <c r="APF6" s="214" t="s">
        <v>6</v>
      </c>
      <c r="APG6" s="216" t="s">
        <v>18</v>
      </c>
      <c r="APH6" s="212" t="s">
        <v>14</v>
      </c>
      <c r="API6" s="197" t="s">
        <v>6</v>
      </c>
      <c r="APJ6" s="210" t="s">
        <v>18</v>
      </c>
      <c r="APK6" s="212" t="s">
        <v>14</v>
      </c>
      <c r="APL6" s="214" t="s">
        <v>6</v>
      </c>
      <c r="APM6" s="216" t="s">
        <v>18</v>
      </c>
      <c r="APN6" s="212" t="s">
        <v>14</v>
      </c>
      <c r="APO6" s="214" t="s">
        <v>6</v>
      </c>
      <c r="APP6" s="216" t="s">
        <v>18</v>
      </c>
      <c r="APQ6" s="212" t="s">
        <v>14</v>
      </c>
      <c r="APR6" s="197" t="s">
        <v>6</v>
      </c>
      <c r="APS6" s="210" t="s">
        <v>18</v>
      </c>
      <c r="APT6" s="212" t="s">
        <v>14</v>
      </c>
      <c r="APU6" s="214" t="s">
        <v>6</v>
      </c>
      <c r="APV6" s="216" t="s">
        <v>18</v>
      </c>
      <c r="APW6" s="212" t="s">
        <v>14</v>
      </c>
      <c r="APX6" s="214" t="s">
        <v>6</v>
      </c>
      <c r="APY6" s="216" t="s">
        <v>18</v>
      </c>
      <c r="APZ6" s="212" t="s">
        <v>14</v>
      </c>
      <c r="AQA6" s="197" t="s">
        <v>6</v>
      </c>
      <c r="AQB6" s="210" t="s">
        <v>18</v>
      </c>
      <c r="AQC6" s="212" t="s">
        <v>14</v>
      </c>
      <c r="AQD6" s="214" t="s">
        <v>6</v>
      </c>
      <c r="AQE6" s="216" t="s">
        <v>18</v>
      </c>
      <c r="AQF6" s="212" t="s">
        <v>14</v>
      </c>
      <c r="AQG6" s="214" t="s">
        <v>6</v>
      </c>
      <c r="AQH6" s="216" t="s">
        <v>18</v>
      </c>
      <c r="AQI6" s="212" t="s">
        <v>14</v>
      </c>
      <c r="AQJ6" s="197" t="s">
        <v>6</v>
      </c>
      <c r="AQK6" s="210" t="s">
        <v>18</v>
      </c>
      <c r="AQL6" s="212" t="s">
        <v>14</v>
      </c>
      <c r="AQM6" s="214" t="s">
        <v>6</v>
      </c>
      <c r="AQN6" s="216" t="s">
        <v>18</v>
      </c>
      <c r="AQO6" s="212" t="s">
        <v>14</v>
      </c>
      <c r="AQP6" s="214" t="s">
        <v>6</v>
      </c>
      <c r="AQQ6" s="216" t="s">
        <v>18</v>
      </c>
      <c r="AQR6" s="212" t="s">
        <v>14</v>
      </c>
      <c r="AQS6" s="197" t="s">
        <v>6</v>
      </c>
      <c r="AQT6" s="210" t="s">
        <v>18</v>
      </c>
      <c r="AQU6" s="212" t="s">
        <v>14</v>
      </c>
      <c r="AQV6" s="214" t="s">
        <v>6</v>
      </c>
      <c r="AQW6" s="216" t="s">
        <v>18</v>
      </c>
      <c r="AQX6" s="212" t="s">
        <v>14</v>
      </c>
      <c r="AQY6" s="214" t="s">
        <v>6</v>
      </c>
      <c r="AQZ6" s="216" t="s">
        <v>18</v>
      </c>
      <c r="ARA6" s="212" t="s">
        <v>14</v>
      </c>
      <c r="ARB6" s="197" t="s">
        <v>6</v>
      </c>
      <c r="ARC6" s="210" t="s">
        <v>18</v>
      </c>
      <c r="ARD6" s="212" t="s">
        <v>14</v>
      </c>
      <c r="ARE6" s="214" t="s">
        <v>6</v>
      </c>
      <c r="ARF6" s="216" t="s">
        <v>18</v>
      </c>
      <c r="ARG6" s="212" t="s">
        <v>14</v>
      </c>
      <c r="ARH6" s="214" t="s">
        <v>6</v>
      </c>
      <c r="ARI6" s="216" t="s">
        <v>18</v>
      </c>
      <c r="ARJ6" s="212" t="s">
        <v>14</v>
      </c>
      <c r="ARK6" s="197" t="s">
        <v>6</v>
      </c>
      <c r="ARL6" s="210" t="s">
        <v>18</v>
      </c>
      <c r="ARM6" s="212" t="s">
        <v>14</v>
      </c>
      <c r="ARN6" s="214" t="s">
        <v>6</v>
      </c>
      <c r="ARO6" s="216" t="s">
        <v>18</v>
      </c>
      <c r="ARP6" s="212" t="s">
        <v>14</v>
      </c>
      <c r="ARQ6" s="214" t="s">
        <v>6</v>
      </c>
      <c r="ARR6" s="216" t="s">
        <v>18</v>
      </c>
      <c r="ARS6" s="212" t="s">
        <v>14</v>
      </c>
      <c r="ART6" s="197" t="s">
        <v>6</v>
      </c>
      <c r="ARU6" s="210" t="s">
        <v>18</v>
      </c>
      <c r="ARV6" s="212" t="s">
        <v>14</v>
      </c>
      <c r="ARW6" s="214" t="s">
        <v>6</v>
      </c>
      <c r="ARX6" s="216" t="s">
        <v>18</v>
      </c>
      <c r="ARY6" s="212" t="s">
        <v>14</v>
      </c>
      <c r="ARZ6" s="214" t="s">
        <v>6</v>
      </c>
      <c r="ASA6" s="216" t="s">
        <v>18</v>
      </c>
      <c r="ASB6" s="212" t="s">
        <v>14</v>
      </c>
      <c r="ASC6" s="197" t="s">
        <v>6</v>
      </c>
      <c r="ASD6" s="210" t="s">
        <v>18</v>
      </c>
      <c r="ASE6" s="212" t="s">
        <v>14</v>
      </c>
      <c r="ASF6" s="214" t="s">
        <v>6</v>
      </c>
      <c r="ASG6" s="216" t="s">
        <v>18</v>
      </c>
      <c r="ASH6" s="212" t="s">
        <v>14</v>
      </c>
      <c r="ASI6" s="214" t="s">
        <v>6</v>
      </c>
      <c r="ASJ6" s="216" t="s">
        <v>18</v>
      </c>
      <c r="ASK6" s="212" t="s">
        <v>14</v>
      </c>
      <c r="ASL6" s="197" t="s">
        <v>6</v>
      </c>
      <c r="ASM6" s="210" t="s">
        <v>18</v>
      </c>
      <c r="ASN6" s="212" t="s">
        <v>14</v>
      </c>
      <c r="ASO6" s="214" t="s">
        <v>6</v>
      </c>
      <c r="ASP6" s="216" t="s">
        <v>18</v>
      </c>
      <c r="ASQ6" s="212" t="s">
        <v>14</v>
      </c>
      <c r="ASR6" s="214" t="s">
        <v>6</v>
      </c>
      <c r="ASS6" s="216" t="s">
        <v>18</v>
      </c>
      <c r="AST6" s="212" t="s">
        <v>14</v>
      </c>
      <c r="ASU6" s="197" t="s">
        <v>6</v>
      </c>
      <c r="ASV6" s="210" t="s">
        <v>18</v>
      </c>
      <c r="ASW6" s="212" t="s">
        <v>14</v>
      </c>
      <c r="ASX6" s="214" t="s">
        <v>6</v>
      </c>
      <c r="ASY6" s="216" t="s">
        <v>18</v>
      </c>
      <c r="ASZ6" s="212" t="s">
        <v>14</v>
      </c>
      <c r="ATA6" s="214" t="s">
        <v>6</v>
      </c>
      <c r="ATB6" s="216" t="s">
        <v>18</v>
      </c>
      <c r="ATC6" s="212" t="s">
        <v>14</v>
      </c>
      <c r="ATD6" s="197" t="s">
        <v>6</v>
      </c>
      <c r="ATE6" s="210" t="s">
        <v>18</v>
      </c>
      <c r="ATF6" s="212" t="s">
        <v>14</v>
      </c>
      <c r="ATG6" s="214" t="s">
        <v>6</v>
      </c>
      <c r="ATH6" s="216" t="s">
        <v>18</v>
      </c>
      <c r="ATI6" s="212" t="s">
        <v>14</v>
      </c>
      <c r="ATJ6" s="214" t="s">
        <v>6</v>
      </c>
      <c r="ATK6" s="216" t="s">
        <v>18</v>
      </c>
      <c r="ATL6" s="212" t="s">
        <v>14</v>
      </c>
      <c r="ATM6" s="197" t="s">
        <v>6</v>
      </c>
      <c r="ATN6" s="210" t="s">
        <v>18</v>
      </c>
      <c r="ATO6" s="212" t="s">
        <v>14</v>
      </c>
      <c r="ATP6" s="214" t="s">
        <v>6</v>
      </c>
      <c r="ATQ6" s="216" t="s">
        <v>18</v>
      </c>
      <c r="ATR6" s="212" t="s">
        <v>14</v>
      </c>
      <c r="ATS6" s="214" t="s">
        <v>6</v>
      </c>
      <c r="ATT6" s="216" t="s">
        <v>18</v>
      </c>
      <c r="ATU6" s="212" t="s">
        <v>14</v>
      </c>
      <c r="ATV6" s="197" t="s">
        <v>6</v>
      </c>
      <c r="ATW6" s="210" t="s">
        <v>18</v>
      </c>
      <c r="ATX6" s="212" t="s">
        <v>14</v>
      </c>
      <c r="ATY6" s="214" t="s">
        <v>6</v>
      </c>
      <c r="ATZ6" s="216" t="s">
        <v>18</v>
      </c>
      <c r="AUA6" s="212" t="s">
        <v>14</v>
      </c>
      <c r="AUB6" s="214" t="s">
        <v>6</v>
      </c>
      <c r="AUC6" s="216" t="s">
        <v>18</v>
      </c>
      <c r="AUD6" s="212" t="s">
        <v>14</v>
      </c>
      <c r="AUE6" s="197" t="s">
        <v>6</v>
      </c>
      <c r="AUF6" s="210" t="s">
        <v>18</v>
      </c>
      <c r="AUG6" s="212" t="s">
        <v>14</v>
      </c>
      <c r="AUH6" s="214" t="s">
        <v>6</v>
      </c>
      <c r="AUI6" s="216" t="s">
        <v>18</v>
      </c>
      <c r="AUJ6" s="212" t="s">
        <v>14</v>
      </c>
      <c r="AUK6" s="214" t="s">
        <v>6</v>
      </c>
      <c r="AUL6" s="216" t="s">
        <v>18</v>
      </c>
      <c r="AUM6" s="212" t="s">
        <v>14</v>
      </c>
      <c r="AUN6" s="197" t="s">
        <v>6</v>
      </c>
      <c r="AUO6" s="210" t="s">
        <v>18</v>
      </c>
      <c r="AUP6" s="212" t="s">
        <v>14</v>
      </c>
      <c r="AUQ6" s="214" t="s">
        <v>6</v>
      </c>
      <c r="AUR6" s="216" t="s">
        <v>18</v>
      </c>
      <c r="AUS6" s="212" t="s">
        <v>14</v>
      </c>
      <c r="AUT6" s="214" t="s">
        <v>6</v>
      </c>
      <c r="AUU6" s="216" t="s">
        <v>18</v>
      </c>
      <c r="AUV6" s="212" t="s">
        <v>14</v>
      </c>
      <c r="AUW6" s="197" t="s">
        <v>6</v>
      </c>
      <c r="AUX6" s="210" t="s">
        <v>18</v>
      </c>
      <c r="AUY6" s="212" t="s">
        <v>14</v>
      </c>
      <c r="AUZ6" s="214" t="s">
        <v>6</v>
      </c>
      <c r="AVA6" s="216" t="s">
        <v>18</v>
      </c>
      <c r="AVB6" s="212" t="s">
        <v>14</v>
      </c>
      <c r="AVC6" s="214" t="s">
        <v>6</v>
      </c>
      <c r="AVD6" s="216" t="s">
        <v>18</v>
      </c>
      <c r="AVE6" s="212" t="s">
        <v>14</v>
      </c>
      <c r="AVF6" s="197" t="s">
        <v>6</v>
      </c>
      <c r="AVG6" s="210" t="s">
        <v>18</v>
      </c>
      <c r="AVH6" s="212" t="s">
        <v>14</v>
      </c>
      <c r="AVI6" s="214" t="s">
        <v>6</v>
      </c>
      <c r="AVJ6" s="216" t="s">
        <v>18</v>
      </c>
      <c r="AVK6" s="212" t="s">
        <v>14</v>
      </c>
      <c r="AVL6" s="214" t="s">
        <v>6</v>
      </c>
      <c r="AVM6" s="216" t="s">
        <v>18</v>
      </c>
      <c r="AVN6" s="212" t="s">
        <v>14</v>
      </c>
      <c r="AVO6" s="197" t="s">
        <v>6</v>
      </c>
      <c r="AVP6" s="210" t="s">
        <v>18</v>
      </c>
      <c r="AVQ6" s="212" t="s">
        <v>14</v>
      </c>
      <c r="AVR6" s="214" t="s">
        <v>6</v>
      </c>
      <c r="AVS6" s="216" t="s">
        <v>18</v>
      </c>
      <c r="AVT6" s="212" t="s">
        <v>14</v>
      </c>
      <c r="AVU6" s="214" t="s">
        <v>6</v>
      </c>
      <c r="AVV6" s="216" t="s">
        <v>18</v>
      </c>
      <c r="AVW6" s="212" t="s">
        <v>14</v>
      </c>
      <c r="AVX6" s="197" t="s">
        <v>6</v>
      </c>
      <c r="AVY6" s="210" t="s">
        <v>18</v>
      </c>
      <c r="AVZ6" s="212" t="s">
        <v>14</v>
      </c>
      <c r="AWA6" s="214" t="s">
        <v>6</v>
      </c>
      <c r="AWB6" s="216" t="s">
        <v>18</v>
      </c>
      <c r="AWC6" s="212" t="s">
        <v>14</v>
      </c>
      <c r="AWD6" s="214" t="s">
        <v>6</v>
      </c>
      <c r="AWE6" s="216" t="s">
        <v>18</v>
      </c>
      <c r="AWF6" s="212" t="s">
        <v>14</v>
      </c>
      <c r="AWG6" s="197" t="s">
        <v>6</v>
      </c>
      <c r="AWH6" s="210" t="s">
        <v>18</v>
      </c>
      <c r="AWI6" s="212" t="s">
        <v>14</v>
      </c>
      <c r="AWJ6" s="214" t="s">
        <v>6</v>
      </c>
      <c r="AWK6" s="216" t="s">
        <v>18</v>
      </c>
      <c r="AWL6" s="212" t="s">
        <v>14</v>
      </c>
      <c r="AWM6" s="214" t="s">
        <v>6</v>
      </c>
      <c r="AWN6" s="216" t="s">
        <v>18</v>
      </c>
      <c r="AWO6" s="212" t="s">
        <v>14</v>
      </c>
      <c r="AWP6" s="197" t="s">
        <v>6</v>
      </c>
      <c r="AWQ6" s="210" t="s">
        <v>18</v>
      </c>
      <c r="AWR6" s="212" t="s">
        <v>14</v>
      </c>
      <c r="AWS6" s="214" t="s">
        <v>6</v>
      </c>
      <c r="AWT6" s="216" t="s">
        <v>18</v>
      </c>
      <c r="AWU6" s="212" t="s">
        <v>14</v>
      </c>
      <c r="AWV6" s="214" t="s">
        <v>6</v>
      </c>
      <c r="AWW6" s="216" t="s">
        <v>18</v>
      </c>
      <c r="AWX6" s="212" t="s">
        <v>14</v>
      </c>
      <c r="AWY6" s="197" t="s">
        <v>6</v>
      </c>
      <c r="AWZ6" s="210" t="s">
        <v>18</v>
      </c>
      <c r="AXA6" s="212" t="s">
        <v>14</v>
      </c>
      <c r="AXB6" s="214" t="s">
        <v>6</v>
      </c>
      <c r="AXC6" s="216" t="s">
        <v>18</v>
      </c>
      <c r="AXD6" s="212" t="s">
        <v>14</v>
      </c>
      <c r="AXE6" s="214" t="s">
        <v>6</v>
      </c>
      <c r="AXF6" s="216" t="s">
        <v>18</v>
      </c>
      <c r="AXG6" s="212" t="s">
        <v>14</v>
      </c>
      <c r="AXH6" s="197" t="s">
        <v>6</v>
      </c>
      <c r="AXI6" s="210" t="s">
        <v>18</v>
      </c>
      <c r="AXJ6" s="212" t="s">
        <v>14</v>
      </c>
      <c r="AXK6" s="214" t="s">
        <v>6</v>
      </c>
      <c r="AXL6" s="216" t="s">
        <v>18</v>
      </c>
      <c r="AXM6" s="212" t="s">
        <v>14</v>
      </c>
      <c r="AXN6" s="214" t="s">
        <v>6</v>
      </c>
      <c r="AXO6" s="216" t="s">
        <v>18</v>
      </c>
      <c r="AXP6" s="212" t="s">
        <v>14</v>
      </c>
      <c r="AXQ6" s="197" t="s">
        <v>6</v>
      </c>
      <c r="AXR6" s="210" t="s">
        <v>18</v>
      </c>
      <c r="AXS6" s="212" t="s">
        <v>14</v>
      </c>
      <c r="AXT6" s="214" t="s">
        <v>6</v>
      </c>
      <c r="AXU6" s="216" t="s">
        <v>18</v>
      </c>
      <c r="AXV6" s="212" t="s">
        <v>14</v>
      </c>
      <c r="AXW6" s="214" t="s">
        <v>6</v>
      </c>
      <c r="AXX6" s="216" t="s">
        <v>18</v>
      </c>
      <c r="AXY6" s="212" t="s">
        <v>14</v>
      </c>
      <c r="AXZ6" s="197" t="s">
        <v>6</v>
      </c>
      <c r="AYA6" s="210" t="s">
        <v>18</v>
      </c>
      <c r="AYB6" s="212" t="s">
        <v>14</v>
      </c>
      <c r="AYC6" s="214" t="s">
        <v>6</v>
      </c>
      <c r="AYD6" s="216" t="s">
        <v>18</v>
      </c>
      <c r="AYE6" s="212" t="s">
        <v>14</v>
      </c>
      <c r="AYF6" s="214" t="s">
        <v>6</v>
      </c>
      <c r="AYG6" s="216" t="s">
        <v>18</v>
      </c>
      <c r="AYH6" s="212" t="s">
        <v>14</v>
      </c>
      <c r="AYI6" s="197" t="s">
        <v>6</v>
      </c>
      <c r="AYJ6" s="210" t="s">
        <v>18</v>
      </c>
      <c r="AYK6" s="212" t="s">
        <v>14</v>
      </c>
      <c r="AYL6" s="214" t="s">
        <v>6</v>
      </c>
      <c r="AYM6" s="216" t="s">
        <v>18</v>
      </c>
      <c r="AYN6" s="212" t="s">
        <v>14</v>
      </c>
      <c r="AYO6" s="214" t="s">
        <v>6</v>
      </c>
      <c r="AYP6" s="216" t="s">
        <v>18</v>
      </c>
      <c r="AYQ6" s="212" t="s">
        <v>14</v>
      </c>
      <c r="AYR6" s="197" t="s">
        <v>6</v>
      </c>
      <c r="AYS6" s="210" t="s">
        <v>18</v>
      </c>
      <c r="AYT6" s="212" t="s">
        <v>14</v>
      </c>
      <c r="AYU6" s="214" t="s">
        <v>6</v>
      </c>
      <c r="AYV6" s="216" t="s">
        <v>18</v>
      </c>
      <c r="AYW6" s="212" t="s">
        <v>14</v>
      </c>
      <c r="AYX6" s="214" t="s">
        <v>6</v>
      </c>
      <c r="AYY6" s="216" t="s">
        <v>18</v>
      </c>
      <c r="AYZ6" s="212" t="s">
        <v>14</v>
      </c>
      <c r="AZA6" s="197" t="s">
        <v>6</v>
      </c>
      <c r="AZB6" s="210" t="s">
        <v>18</v>
      </c>
      <c r="AZC6" s="212" t="s">
        <v>14</v>
      </c>
      <c r="AZD6" s="214" t="s">
        <v>6</v>
      </c>
      <c r="AZE6" s="216" t="s">
        <v>18</v>
      </c>
      <c r="AZF6" s="212" t="s">
        <v>14</v>
      </c>
      <c r="AZG6" s="214" t="s">
        <v>6</v>
      </c>
      <c r="AZH6" s="216" t="s">
        <v>18</v>
      </c>
      <c r="AZI6" s="212" t="s">
        <v>14</v>
      </c>
      <c r="AZJ6" s="197" t="s">
        <v>6</v>
      </c>
      <c r="AZK6" s="210" t="s">
        <v>18</v>
      </c>
      <c r="AZL6" s="212" t="s">
        <v>14</v>
      </c>
      <c r="AZM6" s="214" t="s">
        <v>6</v>
      </c>
      <c r="AZN6" s="216" t="s">
        <v>18</v>
      </c>
      <c r="AZO6" s="212" t="s">
        <v>14</v>
      </c>
      <c r="AZP6" s="214" t="s">
        <v>6</v>
      </c>
      <c r="AZQ6" s="216" t="s">
        <v>18</v>
      </c>
      <c r="AZR6" s="212" t="s">
        <v>14</v>
      </c>
      <c r="AZS6" s="197" t="s">
        <v>6</v>
      </c>
      <c r="AZT6" s="210" t="s">
        <v>18</v>
      </c>
      <c r="AZU6" s="212" t="s">
        <v>14</v>
      </c>
      <c r="AZV6" s="214" t="s">
        <v>6</v>
      </c>
      <c r="AZW6" s="216" t="s">
        <v>18</v>
      </c>
      <c r="AZX6" s="212" t="s">
        <v>14</v>
      </c>
      <c r="AZY6" s="214" t="s">
        <v>6</v>
      </c>
      <c r="AZZ6" s="216" t="s">
        <v>18</v>
      </c>
      <c r="BAA6" s="212" t="s">
        <v>14</v>
      </c>
      <c r="BAB6" s="197" t="s">
        <v>6</v>
      </c>
      <c r="BAC6" s="210" t="s">
        <v>18</v>
      </c>
      <c r="BAD6" s="212" t="s">
        <v>14</v>
      </c>
      <c r="BAE6" s="214" t="s">
        <v>6</v>
      </c>
      <c r="BAF6" s="216" t="s">
        <v>18</v>
      </c>
      <c r="BAG6" s="212" t="s">
        <v>14</v>
      </c>
      <c r="BAH6" s="214" t="s">
        <v>6</v>
      </c>
      <c r="BAI6" s="216" t="s">
        <v>18</v>
      </c>
      <c r="BAJ6" s="212" t="s">
        <v>14</v>
      </c>
      <c r="BAK6" s="197" t="s">
        <v>6</v>
      </c>
      <c r="BAL6" s="210" t="s">
        <v>18</v>
      </c>
      <c r="BAM6" s="212" t="s">
        <v>14</v>
      </c>
      <c r="BAN6" s="214" t="s">
        <v>6</v>
      </c>
      <c r="BAO6" s="216" t="s">
        <v>18</v>
      </c>
      <c r="BAP6" s="212" t="s">
        <v>14</v>
      </c>
      <c r="BAQ6" s="214" t="s">
        <v>6</v>
      </c>
      <c r="BAR6" s="216" t="s">
        <v>18</v>
      </c>
      <c r="BAS6" s="212" t="s">
        <v>14</v>
      </c>
      <c r="BAT6" s="197" t="s">
        <v>6</v>
      </c>
      <c r="BAU6" s="210" t="s">
        <v>18</v>
      </c>
      <c r="BAV6" s="212" t="s">
        <v>14</v>
      </c>
      <c r="BAW6" s="214" t="s">
        <v>6</v>
      </c>
      <c r="BAX6" s="216" t="s">
        <v>18</v>
      </c>
      <c r="BAY6" s="212" t="s">
        <v>14</v>
      </c>
      <c r="BAZ6" s="214" t="s">
        <v>6</v>
      </c>
      <c r="BBA6" s="216" t="s">
        <v>18</v>
      </c>
      <c r="BBB6" s="212" t="s">
        <v>14</v>
      </c>
      <c r="BBC6" s="197" t="s">
        <v>6</v>
      </c>
      <c r="BBD6" s="210" t="s">
        <v>18</v>
      </c>
      <c r="BBE6" s="212" t="s">
        <v>14</v>
      </c>
      <c r="BBF6" s="214" t="s">
        <v>6</v>
      </c>
      <c r="BBG6" s="216" t="s">
        <v>18</v>
      </c>
      <c r="BBH6" s="212" t="s">
        <v>14</v>
      </c>
      <c r="BBI6" s="214" t="s">
        <v>6</v>
      </c>
      <c r="BBJ6" s="216" t="s">
        <v>18</v>
      </c>
      <c r="BBK6" s="212" t="s">
        <v>14</v>
      </c>
      <c r="BBL6" s="197" t="s">
        <v>6</v>
      </c>
    </row>
    <row r="7" spans="2:1416" ht="29.25" customHeight="1">
      <c r="B7" s="218"/>
      <c r="C7" s="219"/>
      <c r="D7" s="211"/>
      <c r="E7" s="213"/>
      <c r="F7" s="215"/>
      <c r="G7" s="217"/>
      <c r="H7" s="213"/>
      <c r="I7" s="215"/>
      <c r="J7" s="217"/>
      <c r="K7" s="213"/>
      <c r="L7" s="198"/>
      <c r="M7" s="211"/>
      <c r="N7" s="213"/>
      <c r="O7" s="215"/>
      <c r="P7" s="217"/>
      <c r="Q7" s="213"/>
      <c r="R7" s="215"/>
      <c r="S7" s="217"/>
      <c r="T7" s="213"/>
      <c r="U7" s="198"/>
      <c r="V7" s="211"/>
      <c r="W7" s="213"/>
      <c r="X7" s="215"/>
      <c r="Y7" s="217"/>
      <c r="Z7" s="213"/>
      <c r="AA7" s="215"/>
      <c r="AB7" s="217"/>
      <c r="AC7" s="213"/>
      <c r="AD7" s="198"/>
      <c r="AE7" s="211"/>
      <c r="AF7" s="213"/>
      <c r="AG7" s="215"/>
      <c r="AH7" s="217"/>
      <c r="AI7" s="213"/>
      <c r="AJ7" s="215"/>
      <c r="AK7" s="217"/>
      <c r="AL7" s="213"/>
      <c r="AM7" s="198"/>
      <c r="AN7" s="211"/>
      <c r="AO7" s="213"/>
      <c r="AP7" s="215"/>
      <c r="AQ7" s="217"/>
      <c r="AR7" s="213"/>
      <c r="AS7" s="215"/>
      <c r="AT7" s="217"/>
      <c r="AU7" s="213"/>
      <c r="AV7" s="198"/>
      <c r="AW7" s="211"/>
      <c r="AX7" s="213"/>
      <c r="AY7" s="215"/>
      <c r="AZ7" s="217"/>
      <c r="BA7" s="213"/>
      <c r="BB7" s="215"/>
      <c r="BC7" s="217"/>
      <c r="BD7" s="213"/>
      <c r="BE7" s="198"/>
      <c r="BF7" s="211"/>
      <c r="BG7" s="213"/>
      <c r="BH7" s="215"/>
      <c r="BI7" s="217"/>
      <c r="BJ7" s="213"/>
      <c r="BK7" s="215"/>
      <c r="BL7" s="217"/>
      <c r="BM7" s="213"/>
      <c r="BN7" s="198"/>
      <c r="BO7" s="211"/>
      <c r="BP7" s="213"/>
      <c r="BQ7" s="215"/>
      <c r="BR7" s="217"/>
      <c r="BS7" s="213"/>
      <c r="BT7" s="215"/>
      <c r="BU7" s="217"/>
      <c r="BV7" s="213"/>
      <c r="BW7" s="198"/>
      <c r="BX7" s="211"/>
      <c r="BY7" s="213"/>
      <c r="BZ7" s="215"/>
      <c r="CA7" s="217"/>
      <c r="CB7" s="213"/>
      <c r="CC7" s="215"/>
      <c r="CD7" s="217"/>
      <c r="CE7" s="213"/>
      <c r="CF7" s="198"/>
      <c r="CG7" s="211"/>
      <c r="CH7" s="213"/>
      <c r="CI7" s="215"/>
      <c r="CJ7" s="217"/>
      <c r="CK7" s="213"/>
      <c r="CL7" s="215"/>
      <c r="CM7" s="217"/>
      <c r="CN7" s="213"/>
      <c r="CO7" s="198"/>
      <c r="CP7" s="211"/>
      <c r="CQ7" s="213"/>
      <c r="CR7" s="215"/>
      <c r="CS7" s="217"/>
      <c r="CT7" s="213"/>
      <c r="CU7" s="215"/>
      <c r="CV7" s="217"/>
      <c r="CW7" s="213"/>
      <c r="CX7" s="198"/>
      <c r="CY7" s="211"/>
      <c r="CZ7" s="213"/>
      <c r="DA7" s="215"/>
      <c r="DB7" s="217"/>
      <c r="DC7" s="213"/>
      <c r="DD7" s="215"/>
      <c r="DE7" s="217"/>
      <c r="DF7" s="213"/>
      <c r="DG7" s="198"/>
      <c r="DH7" s="211"/>
      <c r="DI7" s="213"/>
      <c r="DJ7" s="215"/>
      <c r="DK7" s="217"/>
      <c r="DL7" s="213"/>
      <c r="DM7" s="215"/>
      <c r="DN7" s="217"/>
      <c r="DO7" s="213"/>
      <c r="DP7" s="198"/>
      <c r="DQ7" s="211"/>
      <c r="DR7" s="213"/>
      <c r="DS7" s="215"/>
      <c r="DT7" s="217"/>
      <c r="DU7" s="213"/>
      <c r="DV7" s="215"/>
      <c r="DW7" s="217"/>
      <c r="DX7" s="213"/>
      <c r="DY7" s="198"/>
      <c r="DZ7" s="211"/>
      <c r="EA7" s="213"/>
      <c r="EB7" s="215"/>
      <c r="EC7" s="217"/>
      <c r="ED7" s="213"/>
      <c r="EE7" s="215"/>
      <c r="EF7" s="217"/>
      <c r="EG7" s="213"/>
      <c r="EH7" s="198"/>
      <c r="EI7" s="211"/>
      <c r="EJ7" s="213"/>
      <c r="EK7" s="215"/>
      <c r="EL7" s="217"/>
      <c r="EM7" s="213"/>
      <c r="EN7" s="215"/>
      <c r="EO7" s="217"/>
      <c r="EP7" s="213"/>
      <c r="EQ7" s="198"/>
      <c r="ER7" s="211"/>
      <c r="ES7" s="213"/>
      <c r="ET7" s="215"/>
      <c r="EU7" s="217"/>
      <c r="EV7" s="213"/>
      <c r="EW7" s="215"/>
      <c r="EX7" s="217"/>
      <c r="EY7" s="213"/>
      <c r="EZ7" s="198"/>
      <c r="FA7" s="211"/>
      <c r="FB7" s="213"/>
      <c r="FC7" s="215"/>
      <c r="FD7" s="217"/>
      <c r="FE7" s="213"/>
      <c r="FF7" s="215"/>
      <c r="FG7" s="217"/>
      <c r="FH7" s="213"/>
      <c r="FI7" s="198"/>
      <c r="FJ7" s="211"/>
      <c r="FK7" s="213"/>
      <c r="FL7" s="215"/>
      <c r="FM7" s="217"/>
      <c r="FN7" s="213"/>
      <c r="FO7" s="215"/>
      <c r="FP7" s="217"/>
      <c r="FQ7" s="213"/>
      <c r="FR7" s="198"/>
      <c r="FS7" s="211"/>
      <c r="FT7" s="213"/>
      <c r="FU7" s="215"/>
      <c r="FV7" s="217"/>
      <c r="FW7" s="213"/>
      <c r="FX7" s="215"/>
      <c r="FY7" s="217"/>
      <c r="FZ7" s="213"/>
      <c r="GA7" s="198"/>
      <c r="GB7" s="211"/>
      <c r="GC7" s="213"/>
      <c r="GD7" s="215"/>
      <c r="GE7" s="217"/>
      <c r="GF7" s="213"/>
      <c r="GG7" s="215"/>
      <c r="GH7" s="217"/>
      <c r="GI7" s="213"/>
      <c r="GJ7" s="198"/>
      <c r="GK7" s="211"/>
      <c r="GL7" s="213"/>
      <c r="GM7" s="215"/>
      <c r="GN7" s="217"/>
      <c r="GO7" s="213"/>
      <c r="GP7" s="215"/>
      <c r="GQ7" s="217"/>
      <c r="GR7" s="213"/>
      <c r="GS7" s="198"/>
      <c r="GT7" s="211"/>
      <c r="GU7" s="213"/>
      <c r="GV7" s="215"/>
      <c r="GW7" s="217"/>
      <c r="GX7" s="213"/>
      <c r="GY7" s="215"/>
      <c r="GZ7" s="217"/>
      <c r="HA7" s="213"/>
      <c r="HB7" s="198"/>
      <c r="HC7" s="211"/>
      <c r="HD7" s="213"/>
      <c r="HE7" s="215"/>
      <c r="HF7" s="217"/>
      <c r="HG7" s="213"/>
      <c r="HH7" s="215"/>
      <c r="HI7" s="217"/>
      <c r="HJ7" s="213"/>
      <c r="HK7" s="198"/>
      <c r="HL7" s="211"/>
      <c r="HM7" s="213"/>
      <c r="HN7" s="215"/>
      <c r="HO7" s="217"/>
      <c r="HP7" s="213"/>
      <c r="HQ7" s="215"/>
      <c r="HR7" s="217"/>
      <c r="HS7" s="213"/>
      <c r="HT7" s="198"/>
      <c r="HU7" s="211"/>
      <c r="HV7" s="213"/>
      <c r="HW7" s="215"/>
      <c r="HX7" s="217"/>
      <c r="HY7" s="213"/>
      <c r="HZ7" s="215"/>
      <c r="IA7" s="217"/>
      <c r="IB7" s="213"/>
      <c r="IC7" s="198"/>
      <c r="ID7" s="211"/>
      <c r="IE7" s="213"/>
      <c r="IF7" s="215"/>
      <c r="IG7" s="217"/>
      <c r="IH7" s="213"/>
      <c r="II7" s="215"/>
      <c r="IJ7" s="217"/>
      <c r="IK7" s="213"/>
      <c r="IL7" s="198"/>
      <c r="IM7" s="211"/>
      <c r="IN7" s="213"/>
      <c r="IO7" s="215"/>
      <c r="IP7" s="217"/>
      <c r="IQ7" s="213"/>
      <c r="IR7" s="215"/>
      <c r="IS7" s="217"/>
      <c r="IT7" s="213"/>
      <c r="IU7" s="198"/>
      <c r="IV7" s="211"/>
      <c r="IW7" s="213"/>
      <c r="IX7" s="215"/>
      <c r="IY7" s="217"/>
      <c r="IZ7" s="213"/>
      <c r="JA7" s="215"/>
      <c r="JB7" s="217"/>
      <c r="JC7" s="213"/>
      <c r="JD7" s="198"/>
      <c r="JE7" s="211"/>
      <c r="JF7" s="213"/>
      <c r="JG7" s="215"/>
      <c r="JH7" s="217"/>
      <c r="JI7" s="213"/>
      <c r="JJ7" s="215"/>
      <c r="JK7" s="217"/>
      <c r="JL7" s="213"/>
      <c r="JM7" s="198"/>
      <c r="JN7" s="211"/>
      <c r="JO7" s="213"/>
      <c r="JP7" s="215"/>
      <c r="JQ7" s="217"/>
      <c r="JR7" s="213"/>
      <c r="JS7" s="215"/>
      <c r="JT7" s="217"/>
      <c r="JU7" s="213"/>
      <c r="JV7" s="198"/>
      <c r="JW7" s="211"/>
      <c r="JX7" s="213"/>
      <c r="JY7" s="215"/>
      <c r="JZ7" s="217"/>
      <c r="KA7" s="213"/>
      <c r="KB7" s="215"/>
      <c r="KC7" s="217"/>
      <c r="KD7" s="213"/>
      <c r="KE7" s="198"/>
      <c r="KF7" s="211"/>
      <c r="KG7" s="213"/>
      <c r="KH7" s="215"/>
      <c r="KI7" s="217"/>
      <c r="KJ7" s="213"/>
      <c r="KK7" s="215"/>
      <c r="KL7" s="217"/>
      <c r="KM7" s="213"/>
      <c r="KN7" s="198"/>
      <c r="KO7" s="211"/>
      <c r="KP7" s="213"/>
      <c r="KQ7" s="215"/>
      <c r="KR7" s="217"/>
      <c r="KS7" s="213"/>
      <c r="KT7" s="215"/>
      <c r="KU7" s="217"/>
      <c r="KV7" s="213"/>
      <c r="KW7" s="198"/>
      <c r="KX7" s="211"/>
      <c r="KY7" s="213"/>
      <c r="KZ7" s="215"/>
      <c r="LA7" s="217"/>
      <c r="LB7" s="213"/>
      <c r="LC7" s="215"/>
      <c r="LD7" s="217"/>
      <c r="LE7" s="213"/>
      <c r="LF7" s="198"/>
      <c r="LG7" s="211"/>
      <c r="LH7" s="213"/>
      <c r="LI7" s="215"/>
      <c r="LJ7" s="217"/>
      <c r="LK7" s="213"/>
      <c r="LL7" s="215"/>
      <c r="LM7" s="217"/>
      <c r="LN7" s="213"/>
      <c r="LO7" s="198"/>
      <c r="LP7" s="211"/>
      <c r="LQ7" s="213"/>
      <c r="LR7" s="215"/>
      <c r="LS7" s="217"/>
      <c r="LT7" s="213"/>
      <c r="LU7" s="215"/>
      <c r="LV7" s="217"/>
      <c r="LW7" s="213"/>
      <c r="LX7" s="198"/>
      <c r="LY7" s="211"/>
      <c r="LZ7" s="213"/>
      <c r="MA7" s="215"/>
      <c r="MB7" s="217"/>
      <c r="MC7" s="213"/>
      <c r="MD7" s="215"/>
      <c r="ME7" s="217"/>
      <c r="MF7" s="213"/>
      <c r="MG7" s="198"/>
      <c r="MH7" s="211"/>
      <c r="MI7" s="213"/>
      <c r="MJ7" s="215"/>
      <c r="MK7" s="217"/>
      <c r="ML7" s="213"/>
      <c r="MM7" s="215"/>
      <c r="MN7" s="217"/>
      <c r="MO7" s="213"/>
      <c r="MP7" s="198"/>
      <c r="MQ7" s="211"/>
      <c r="MR7" s="213"/>
      <c r="MS7" s="215"/>
      <c r="MT7" s="217"/>
      <c r="MU7" s="213"/>
      <c r="MV7" s="215"/>
      <c r="MW7" s="217"/>
      <c r="MX7" s="213"/>
      <c r="MY7" s="198"/>
      <c r="MZ7" s="211"/>
      <c r="NA7" s="213"/>
      <c r="NB7" s="215"/>
      <c r="NC7" s="217"/>
      <c r="ND7" s="213"/>
      <c r="NE7" s="215"/>
      <c r="NF7" s="217"/>
      <c r="NG7" s="213"/>
      <c r="NH7" s="198"/>
      <c r="NI7" s="211"/>
      <c r="NJ7" s="213"/>
      <c r="NK7" s="215"/>
      <c r="NL7" s="217"/>
      <c r="NM7" s="213"/>
      <c r="NN7" s="215"/>
      <c r="NO7" s="217"/>
      <c r="NP7" s="213"/>
      <c r="NQ7" s="198"/>
      <c r="NR7" s="211"/>
      <c r="NS7" s="213"/>
      <c r="NT7" s="215"/>
      <c r="NU7" s="217"/>
      <c r="NV7" s="213"/>
      <c r="NW7" s="215"/>
      <c r="NX7" s="217"/>
      <c r="NY7" s="213"/>
      <c r="NZ7" s="198"/>
      <c r="OA7" s="211"/>
      <c r="OB7" s="213"/>
      <c r="OC7" s="215"/>
      <c r="OD7" s="217"/>
      <c r="OE7" s="213"/>
      <c r="OF7" s="215"/>
      <c r="OG7" s="217"/>
      <c r="OH7" s="213"/>
      <c r="OI7" s="198"/>
      <c r="OJ7" s="211"/>
      <c r="OK7" s="213"/>
      <c r="OL7" s="215"/>
      <c r="OM7" s="217"/>
      <c r="ON7" s="213"/>
      <c r="OO7" s="215"/>
      <c r="OP7" s="217"/>
      <c r="OQ7" s="213"/>
      <c r="OR7" s="198"/>
      <c r="OS7" s="211"/>
      <c r="OT7" s="213"/>
      <c r="OU7" s="215"/>
      <c r="OV7" s="217"/>
      <c r="OW7" s="213"/>
      <c r="OX7" s="215"/>
      <c r="OY7" s="217"/>
      <c r="OZ7" s="213"/>
      <c r="PA7" s="198"/>
      <c r="PB7" s="211"/>
      <c r="PC7" s="213"/>
      <c r="PD7" s="215"/>
      <c r="PE7" s="217"/>
      <c r="PF7" s="213"/>
      <c r="PG7" s="215"/>
      <c r="PH7" s="217"/>
      <c r="PI7" s="213"/>
      <c r="PJ7" s="198"/>
      <c r="PK7" s="211"/>
      <c r="PL7" s="213"/>
      <c r="PM7" s="215"/>
      <c r="PN7" s="217"/>
      <c r="PO7" s="213"/>
      <c r="PP7" s="215"/>
      <c r="PQ7" s="217"/>
      <c r="PR7" s="213"/>
      <c r="PS7" s="198"/>
      <c r="PT7" s="211"/>
      <c r="PU7" s="213"/>
      <c r="PV7" s="215"/>
      <c r="PW7" s="217"/>
      <c r="PX7" s="213"/>
      <c r="PY7" s="215"/>
      <c r="PZ7" s="217"/>
      <c r="QA7" s="213"/>
      <c r="QB7" s="198"/>
      <c r="QC7" s="211"/>
      <c r="QD7" s="213"/>
      <c r="QE7" s="215"/>
      <c r="QF7" s="217"/>
      <c r="QG7" s="213"/>
      <c r="QH7" s="215"/>
      <c r="QI7" s="217"/>
      <c r="QJ7" s="213"/>
      <c r="QK7" s="198"/>
      <c r="QL7" s="211"/>
      <c r="QM7" s="213"/>
      <c r="QN7" s="215"/>
      <c r="QO7" s="217"/>
      <c r="QP7" s="213"/>
      <c r="QQ7" s="215"/>
      <c r="QR7" s="217"/>
      <c r="QS7" s="213"/>
      <c r="QT7" s="198"/>
      <c r="QU7" s="211"/>
      <c r="QV7" s="213"/>
      <c r="QW7" s="215"/>
      <c r="QX7" s="217"/>
      <c r="QY7" s="213"/>
      <c r="QZ7" s="215"/>
      <c r="RA7" s="217"/>
      <c r="RB7" s="213"/>
      <c r="RC7" s="198"/>
      <c r="RD7" s="211"/>
      <c r="RE7" s="213"/>
      <c r="RF7" s="215"/>
      <c r="RG7" s="217"/>
      <c r="RH7" s="213"/>
      <c r="RI7" s="215"/>
      <c r="RJ7" s="217"/>
      <c r="RK7" s="213"/>
      <c r="RL7" s="198"/>
      <c r="RM7" s="211"/>
      <c r="RN7" s="213"/>
      <c r="RO7" s="215"/>
      <c r="RP7" s="217"/>
      <c r="RQ7" s="213"/>
      <c r="RR7" s="215"/>
      <c r="RS7" s="217"/>
      <c r="RT7" s="213"/>
      <c r="RU7" s="198"/>
      <c r="RV7" s="211"/>
      <c r="RW7" s="213"/>
      <c r="RX7" s="215"/>
      <c r="RY7" s="217"/>
      <c r="RZ7" s="213"/>
      <c r="SA7" s="215"/>
      <c r="SB7" s="217"/>
      <c r="SC7" s="213"/>
      <c r="SD7" s="198"/>
      <c r="SE7" s="211"/>
      <c r="SF7" s="213"/>
      <c r="SG7" s="215"/>
      <c r="SH7" s="217"/>
      <c r="SI7" s="213"/>
      <c r="SJ7" s="215"/>
      <c r="SK7" s="217"/>
      <c r="SL7" s="213"/>
      <c r="SM7" s="198"/>
      <c r="SN7" s="211"/>
      <c r="SO7" s="213"/>
      <c r="SP7" s="215"/>
      <c r="SQ7" s="217"/>
      <c r="SR7" s="213"/>
      <c r="SS7" s="215"/>
      <c r="ST7" s="217"/>
      <c r="SU7" s="213"/>
      <c r="SV7" s="198"/>
      <c r="SW7" s="211"/>
      <c r="SX7" s="213"/>
      <c r="SY7" s="215"/>
      <c r="SZ7" s="217"/>
      <c r="TA7" s="213"/>
      <c r="TB7" s="215"/>
      <c r="TC7" s="217"/>
      <c r="TD7" s="213"/>
      <c r="TE7" s="198"/>
      <c r="TF7" s="211"/>
      <c r="TG7" s="213"/>
      <c r="TH7" s="215"/>
      <c r="TI7" s="217"/>
      <c r="TJ7" s="213"/>
      <c r="TK7" s="215"/>
      <c r="TL7" s="217"/>
      <c r="TM7" s="213"/>
      <c r="TN7" s="198"/>
      <c r="TO7" s="211"/>
      <c r="TP7" s="213"/>
      <c r="TQ7" s="215"/>
      <c r="TR7" s="217"/>
      <c r="TS7" s="213"/>
      <c r="TT7" s="215"/>
      <c r="TU7" s="217"/>
      <c r="TV7" s="213"/>
      <c r="TW7" s="198"/>
      <c r="TX7" s="211"/>
      <c r="TY7" s="213"/>
      <c r="TZ7" s="215"/>
      <c r="UA7" s="217"/>
      <c r="UB7" s="213"/>
      <c r="UC7" s="215"/>
      <c r="UD7" s="217"/>
      <c r="UE7" s="213"/>
      <c r="UF7" s="198"/>
      <c r="UG7" s="211"/>
      <c r="UH7" s="213"/>
      <c r="UI7" s="215"/>
      <c r="UJ7" s="217"/>
      <c r="UK7" s="213"/>
      <c r="UL7" s="215"/>
      <c r="UM7" s="217"/>
      <c r="UN7" s="213"/>
      <c r="UO7" s="198"/>
      <c r="UP7" s="211"/>
      <c r="UQ7" s="213"/>
      <c r="UR7" s="215"/>
      <c r="US7" s="217"/>
      <c r="UT7" s="213"/>
      <c r="UU7" s="215"/>
      <c r="UV7" s="217"/>
      <c r="UW7" s="213"/>
      <c r="UX7" s="198"/>
      <c r="UY7" s="211"/>
      <c r="UZ7" s="213"/>
      <c r="VA7" s="215"/>
      <c r="VB7" s="217"/>
      <c r="VC7" s="213"/>
      <c r="VD7" s="215"/>
      <c r="VE7" s="217"/>
      <c r="VF7" s="213"/>
      <c r="VG7" s="198"/>
      <c r="VH7" s="211"/>
      <c r="VI7" s="213"/>
      <c r="VJ7" s="215"/>
      <c r="VK7" s="217"/>
      <c r="VL7" s="213"/>
      <c r="VM7" s="215"/>
      <c r="VN7" s="217"/>
      <c r="VO7" s="213"/>
      <c r="VP7" s="198"/>
      <c r="VQ7" s="211"/>
      <c r="VR7" s="213"/>
      <c r="VS7" s="215"/>
      <c r="VT7" s="217"/>
      <c r="VU7" s="213"/>
      <c r="VV7" s="215"/>
      <c r="VW7" s="217"/>
      <c r="VX7" s="213"/>
      <c r="VY7" s="198"/>
      <c r="VZ7" s="211"/>
      <c r="WA7" s="213"/>
      <c r="WB7" s="215"/>
      <c r="WC7" s="217"/>
      <c r="WD7" s="213"/>
      <c r="WE7" s="215"/>
      <c r="WF7" s="217"/>
      <c r="WG7" s="213"/>
      <c r="WH7" s="198"/>
      <c r="WI7" s="211"/>
      <c r="WJ7" s="213"/>
      <c r="WK7" s="215"/>
      <c r="WL7" s="217"/>
      <c r="WM7" s="213"/>
      <c r="WN7" s="215"/>
      <c r="WO7" s="217"/>
      <c r="WP7" s="213"/>
      <c r="WQ7" s="198"/>
      <c r="WR7" s="211"/>
      <c r="WS7" s="213"/>
      <c r="WT7" s="215"/>
      <c r="WU7" s="217"/>
      <c r="WV7" s="213"/>
      <c r="WW7" s="215"/>
      <c r="WX7" s="217"/>
      <c r="WY7" s="213"/>
      <c r="WZ7" s="198"/>
      <c r="XA7" s="211"/>
      <c r="XB7" s="213"/>
      <c r="XC7" s="215"/>
      <c r="XD7" s="217"/>
      <c r="XE7" s="213"/>
      <c r="XF7" s="215"/>
      <c r="XG7" s="217"/>
      <c r="XH7" s="213"/>
      <c r="XI7" s="198"/>
      <c r="XJ7" s="211"/>
      <c r="XK7" s="213"/>
      <c r="XL7" s="215"/>
      <c r="XM7" s="217"/>
      <c r="XN7" s="213"/>
      <c r="XO7" s="215"/>
      <c r="XP7" s="217"/>
      <c r="XQ7" s="213"/>
      <c r="XR7" s="198"/>
      <c r="XS7" s="211"/>
      <c r="XT7" s="213"/>
      <c r="XU7" s="215"/>
      <c r="XV7" s="217"/>
      <c r="XW7" s="213"/>
      <c r="XX7" s="215"/>
      <c r="XY7" s="217"/>
      <c r="XZ7" s="213"/>
      <c r="YA7" s="198"/>
      <c r="YB7" s="211"/>
      <c r="YC7" s="213"/>
      <c r="YD7" s="215"/>
      <c r="YE7" s="217"/>
      <c r="YF7" s="213"/>
      <c r="YG7" s="215"/>
      <c r="YH7" s="217"/>
      <c r="YI7" s="213"/>
      <c r="YJ7" s="198"/>
      <c r="YK7" s="211"/>
      <c r="YL7" s="213"/>
      <c r="YM7" s="215"/>
      <c r="YN7" s="217"/>
      <c r="YO7" s="213"/>
      <c r="YP7" s="215"/>
      <c r="YQ7" s="217"/>
      <c r="YR7" s="213"/>
      <c r="YS7" s="198"/>
      <c r="YT7" s="211"/>
      <c r="YU7" s="213"/>
      <c r="YV7" s="215"/>
      <c r="YW7" s="217"/>
      <c r="YX7" s="213"/>
      <c r="YY7" s="215"/>
      <c r="YZ7" s="217"/>
      <c r="ZA7" s="213"/>
      <c r="ZB7" s="198"/>
      <c r="ZC7" s="211"/>
      <c r="ZD7" s="213"/>
      <c r="ZE7" s="215"/>
      <c r="ZF7" s="217"/>
      <c r="ZG7" s="213"/>
      <c r="ZH7" s="215"/>
      <c r="ZI7" s="217"/>
      <c r="ZJ7" s="213"/>
      <c r="ZK7" s="198"/>
      <c r="ZL7" s="211"/>
      <c r="ZM7" s="213"/>
      <c r="ZN7" s="215"/>
      <c r="ZO7" s="217"/>
      <c r="ZP7" s="213"/>
      <c r="ZQ7" s="215"/>
      <c r="ZR7" s="217"/>
      <c r="ZS7" s="213"/>
      <c r="ZT7" s="198"/>
      <c r="ZU7" s="211"/>
      <c r="ZV7" s="213"/>
      <c r="ZW7" s="215"/>
      <c r="ZX7" s="217"/>
      <c r="ZY7" s="213"/>
      <c r="ZZ7" s="215"/>
      <c r="AAA7" s="217"/>
      <c r="AAB7" s="213"/>
      <c r="AAC7" s="198"/>
      <c r="AAD7" s="211"/>
      <c r="AAE7" s="213"/>
      <c r="AAF7" s="215"/>
      <c r="AAG7" s="217"/>
      <c r="AAH7" s="213"/>
      <c r="AAI7" s="215"/>
      <c r="AAJ7" s="217"/>
      <c r="AAK7" s="213"/>
      <c r="AAL7" s="198"/>
      <c r="AAM7" s="211"/>
      <c r="AAN7" s="213"/>
      <c r="AAO7" s="215"/>
      <c r="AAP7" s="217"/>
      <c r="AAQ7" s="213"/>
      <c r="AAR7" s="215"/>
      <c r="AAS7" s="217"/>
      <c r="AAT7" s="213"/>
      <c r="AAU7" s="198"/>
      <c r="AAV7" s="211"/>
      <c r="AAW7" s="213"/>
      <c r="AAX7" s="215"/>
      <c r="AAY7" s="217"/>
      <c r="AAZ7" s="213"/>
      <c r="ABA7" s="215"/>
      <c r="ABB7" s="217"/>
      <c r="ABC7" s="213"/>
      <c r="ABD7" s="198"/>
      <c r="ABE7" s="211"/>
      <c r="ABF7" s="213"/>
      <c r="ABG7" s="215"/>
      <c r="ABH7" s="217"/>
      <c r="ABI7" s="213"/>
      <c r="ABJ7" s="215"/>
      <c r="ABK7" s="217"/>
      <c r="ABL7" s="213"/>
      <c r="ABM7" s="198"/>
      <c r="ABN7" s="211"/>
      <c r="ABO7" s="213"/>
      <c r="ABP7" s="215"/>
      <c r="ABQ7" s="217"/>
      <c r="ABR7" s="213"/>
      <c r="ABS7" s="215"/>
      <c r="ABT7" s="217"/>
      <c r="ABU7" s="213"/>
      <c r="ABV7" s="198"/>
      <c r="ABW7" s="211"/>
      <c r="ABX7" s="213"/>
      <c r="ABY7" s="215"/>
      <c r="ABZ7" s="217"/>
      <c r="ACA7" s="213"/>
      <c r="ACB7" s="215"/>
      <c r="ACC7" s="217"/>
      <c r="ACD7" s="213"/>
      <c r="ACE7" s="198"/>
      <c r="ACF7" s="211"/>
      <c r="ACG7" s="213"/>
      <c r="ACH7" s="215"/>
      <c r="ACI7" s="217"/>
      <c r="ACJ7" s="213"/>
      <c r="ACK7" s="215"/>
      <c r="ACL7" s="217"/>
      <c r="ACM7" s="213"/>
      <c r="ACN7" s="198"/>
      <c r="ACO7" s="211"/>
      <c r="ACP7" s="213"/>
      <c r="ACQ7" s="215"/>
      <c r="ACR7" s="217"/>
      <c r="ACS7" s="213"/>
      <c r="ACT7" s="215"/>
      <c r="ACU7" s="217"/>
      <c r="ACV7" s="213"/>
      <c r="ACW7" s="198"/>
      <c r="ACX7" s="211"/>
      <c r="ACY7" s="213"/>
      <c r="ACZ7" s="215"/>
      <c r="ADA7" s="217"/>
      <c r="ADB7" s="213"/>
      <c r="ADC7" s="215"/>
      <c r="ADD7" s="217"/>
      <c r="ADE7" s="213"/>
      <c r="ADF7" s="198"/>
      <c r="ADG7" s="211"/>
      <c r="ADH7" s="213"/>
      <c r="ADI7" s="215"/>
      <c r="ADJ7" s="217"/>
      <c r="ADK7" s="213"/>
      <c r="ADL7" s="215"/>
      <c r="ADM7" s="217"/>
      <c r="ADN7" s="213"/>
      <c r="ADO7" s="198"/>
      <c r="ADP7" s="211"/>
      <c r="ADQ7" s="213"/>
      <c r="ADR7" s="215"/>
      <c r="ADS7" s="217"/>
      <c r="ADT7" s="213"/>
      <c r="ADU7" s="215"/>
      <c r="ADV7" s="217"/>
      <c r="ADW7" s="213"/>
      <c r="ADX7" s="198"/>
      <c r="ADY7" s="211"/>
      <c r="ADZ7" s="213"/>
      <c r="AEA7" s="215"/>
      <c r="AEB7" s="217"/>
      <c r="AEC7" s="213"/>
      <c r="AED7" s="215"/>
      <c r="AEE7" s="217"/>
      <c r="AEF7" s="213"/>
      <c r="AEG7" s="198"/>
      <c r="AEH7" s="211"/>
      <c r="AEI7" s="213"/>
      <c r="AEJ7" s="215"/>
      <c r="AEK7" s="217"/>
      <c r="AEL7" s="213"/>
      <c r="AEM7" s="215"/>
      <c r="AEN7" s="217"/>
      <c r="AEO7" s="213"/>
      <c r="AEP7" s="198"/>
      <c r="AEQ7" s="211"/>
      <c r="AER7" s="213"/>
      <c r="AES7" s="215"/>
      <c r="AET7" s="217"/>
      <c r="AEU7" s="213"/>
      <c r="AEV7" s="215"/>
      <c r="AEW7" s="217"/>
      <c r="AEX7" s="213"/>
      <c r="AEY7" s="198"/>
      <c r="AEZ7" s="211"/>
      <c r="AFA7" s="213"/>
      <c r="AFB7" s="215"/>
      <c r="AFC7" s="217"/>
      <c r="AFD7" s="213"/>
      <c r="AFE7" s="215"/>
      <c r="AFF7" s="217"/>
      <c r="AFG7" s="213"/>
      <c r="AFH7" s="198"/>
      <c r="AFI7" s="211"/>
      <c r="AFJ7" s="213"/>
      <c r="AFK7" s="215"/>
      <c r="AFL7" s="217"/>
      <c r="AFM7" s="213"/>
      <c r="AFN7" s="215"/>
      <c r="AFO7" s="217"/>
      <c r="AFP7" s="213"/>
      <c r="AFQ7" s="198"/>
      <c r="AFR7" s="211"/>
      <c r="AFS7" s="213"/>
      <c r="AFT7" s="215"/>
      <c r="AFU7" s="217"/>
      <c r="AFV7" s="213"/>
      <c r="AFW7" s="215"/>
      <c r="AFX7" s="217"/>
      <c r="AFY7" s="213"/>
      <c r="AFZ7" s="198"/>
      <c r="AGA7" s="211"/>
      <c r="AGB7" s="213"/>
      <c r="AGC7" s="215"/>
      <c r="AGD7" s="217"/>
      <c r="AGE7" s="213"/>
      <c r="AGF7" s="215"/>
      <c r="AGG7" s="217"/>
      <c r="AGH7" s="213"/>
      <c r="AGI7" s="198"/>
      <c r="AGJ7" s="211"/>
      <c r="AGK7" s="213"/>
      <c r="AGL7" s="215"/>
      <c r="AGM7" s="217"/>
      <c r="AGN7" s="213"/>
      <c r="AGO7" s="215"/>
      <c r="AGP7" s="217"/>
      <c r="AGQ7" s="213"/>
      <c r="AGR7" s="198"/>
      <c r="AGS7" s="211"/>
      <c r="AGT7" s="213"/>
      <c r="AGU7" s="215"/>
      <c r="AGV7" s="217"/>
      <c r="AGW7" s="213"/>
      <c r="AGX7" s="215"/>
      <c r="AGY7" s="217"/>
      <c r="AGZ7" s="213"/>
      <c r="AHA7" s="198"/>
      <c r="AHB7" s="211"/>
      <c r="AHC7" s="213"/>
      <c r="AHD7" s="215"/>
      <c r="AHE7" s="217"/>
      <c r="AHF7" s="213"/>
      <c r="AHG7" s="215"/>
      <c r="AHH7" s="217"/>
      <c r="AHI7" s="213"/>
      <c r="AHJ7" s="198"/>
      <c r="AHK7" s="211"/>
      <c r="AHL7" s="213"/>
      <c r="AHM7" s="215"/>
      <c r="AHN7" s="217"/>
      <c r="AHO7" s="213"/>
      <c r="AHP7" s="215"/>
      <c r="AHQ7" s="217"/>
      <c r="AHR7" s="213"/>
      <c r="AHS7" s="198"/>
      <c r="AHT7" s="211"/>
      <c r="AHU7" s="213"/>
      <c r="AHV7" s="215"/>
      <c r="AHW7" s="217"/>
      <c r="AHX7" s="213"/>
      <c r="AHY7" s="215"/>
      <c r="AHZ7" s="217"/>
      <c r="AIA7" s="213"/>
      <c r="AIB7" s="198"/>
      <c r="AIC7" s="211"/>
      <c r="AID7" s="213"/>
      <c r="AIE7" s="215"/>
      <c r="AIF7" s="217"/>
      <c r="AIG7" s="213"/>
      <c r="AIH7" s="215"/>
      <c r="AII7" s="217"/>
      <c r="AIJ7" s="213"/>
      <c r="AIK7" s="198"/>
      <c r="AIL7" s="211"/>
      <c r="AIM7" s="213"/>
      <c r="AIN7" s="215"/>
      <c r="AIO7" s="217"/>
      <c r="AIP7" s="213"/>
      <c r="AIQ7" s="215"/>
      <c r="AIR7" s="217"/>
      <c r="AIS7" s="213"/>
      <c r="AIT7" s="198"/>
      <c r="AIU7" s="211"/>
      <c r="AIV7" s="213"/>
      <c r="AIW7" s="215"/>
      <c r="AIX7" s="217"/>
      <c r="AIY7" s="213"/>
      <c r="AIZ7" s="215"/>
      <c r="AJA7" s="217"/>
      <c r="AJB7" s="213"/>
      <c r="AJC7" s="198"/>
      <c r="AJD7" s="211"/>
      <c r="AJE7" s="213"/>
      <c r="AJF7" s="215"/>
      <c r="AJG7" s="217"/>
      <c r="AJH7" s="213"/>
      <c r="AJI7" s="215"/>
      <c r="AJJ7" s="217"/>
      <c r="AJK7" s="213"/>
      <c r="AJL7" s="198"/>
      <c r="AJM7" s="211"/>
      <c r="AJN7" s="213"/>
      <c r="AJO7" s="215"/>
      <c r="AJP7" s="217"/>
      <c r="AJQ7" s="213"/>
      <c r="AJR7" s="215"/>
      <c r="AJS7" s="217"/>
      <c r="AJT7" s="213"/>
      <c r="AJU7" s="198"/>
      <c r="AJV7" s="211"/>
      <c r="AJW7" s="213"/>
      <c r="AJX7" s="215"/>
      <c r="AJY7" s="217"/>
      <c r="AJZ7" s="213"/>
      <c r="AKA7" s="215"/>
      <c r="AKB7" s="217"/>
      <c r="AKC7" s="213"/>
      <c r="AKD7" s="198"/>
      <c r="AKE7" s="211"/>
      <c r="AKF7" s="213"/>
      <c r="AKG7" s="215"/>
      <c r="AKH7" s="217"/>
      <c r="AKI7" s="213"/>
      <c r="AKJ7" s="215"/>
      <c r="AKK7" s="217"/>
      <c r="AKL7" s="213"/>
      <c r="AKM7" s="198"/>
      <c r="AKN7" s="211"/>
      <c r="AKO7" s="213"/>
      <c r="AKP7" s="215"/>
      <c r="AKQ7" s="217"/>
      <c r="AKR7" s="213"/>
      <c r="AKS7" s="215"/>
      <c r="AKT7" s="217"/>
      <c r="AKU7" s="213"/>
      <c r="AKV7" s="198"/>
      <c r="AKW7" s="211"/>
      <c r="AKX7" s="213"/>
      <c r="AKY7" s="215"/>
      <c r="AKZ7" s="217"/>
      <c r="ALA7" s="213"/>
      <c r="ALB7" s="215"/>
      <c r="ALC7" s="217"/>
      <c r="ALD7" s="213"/>
      <c r="ALE7" s="198"/>
      <c r="ALF7" s="211"/>
      <c r="ALG7" s="213"/>
      <c r="ALH7" s="215"/>
      <c r="ALI7" s="217"/>
      <c r="ALJ7" s="213"/>
      <c r="ALK7" s="215"/>
      <c r="ALL7" s="217"/>
      <c r="ALM7" s="213"/>
      <c r="ALN7" s="198"/>
      <c r="ALO7" s="211"/>
      <c r="ALP7" s="213"/>
      <c r="ALQ7" s="215"/>
      <c r="ALR7" s="217"/>
      <c r="ALS7" s="213"/>
      <c r="ALT7" s="215"/>
      <c r="ALU7" s="217"/>
      <c r="ALV7" s="213"/>
      <c r="ALW7" s="198"/>
      <c r="ALX7" s="211"/>
      <c r="ALY7" s="213"/>
      <c r="ALZ7" s="215"/>
      <c r="AMA7" s="217"/>
      <c r="AMB7" s="213"/>
      <c r="AMC7" s="215"/>
      <c r="AMD7" s="217"/>
      <c r="AME7" s="213"/>
      <c r="AMF7" s="198"/>
      <c r="AMG7" s="211"/>
      <c r="AMH7" s="213"/>
      <c r="AMI7" s="215"/>
      <c r="AMJ7" s="217"/>
      <c r="AMK7" s="213"/>
      <c r="AML7" s="215"/>
      <c r="AMM7" s="217"/>
      <c r="AMN7" s="213"/>
      <c r="AMO7" s="198"/>
      <c r="AMP7" s="211"/>
      <c r="AMQ7" s="213"/>
      <c r="AMR7" s="215"/>
      <c r="AMS7" s="217"/>
      <c r="AMT7" s="213"/>
      <c r="AMU7" s="215"/>
      <c r="AMV7" s="217"/>
      <c r="AMW7" s="213"/>
      <c r="AMX7" s="198"/>
      <c r="AMY7" s="211"/>
      <c r="AMZ7" s="213"/>
      <c r="ANA7" s="215"/>
      <c r="ANB7" s="217"/>
      <c r="ANC7" s="213"/>
      <c r="AND7" s="215"/>
      <c r="ANE7" s="217"/>
      <c r="ANF7" s="213"/>
      <c r="ANG7" s="198"/>
      <c r="ANH7" s="211"/>
      <c r="ANI7" s="213"/>
      <c r="ANJ7" s="215"/>
      <c r="ANK7" s="217"/>
      <c r="ANL7" s="213"/>
      <c r="ANM7" s="215"/>
      <c r="ANN7" s="217"/>
      <c r="ANO7" s="213"/>
      <c r="ANP7" s="198"/>
      <c r="ANQ7" s="211"/>
      <c r="ANR7" s="213"/>
      <c r="ANS7" s="215"/>
      <c r="ANT7" s="217"/>
      <c r="ANU7" s="213"/>
      <c r="ANV7" s="215"/>
      <c r="ANW7" s="217"/>
      <c r="ANX7" s="213"/>
      <c r="ANY7" s="198"/>
      <c r="ANZ7" s="211"/>
      <c r="AOA7" s="213"/>
      <c r="AOB7" s="215"/>
      <c r="AOC7" s="217"/>
      <c r="AOD7" s="213"/>
      <c r="AOE7" s="215"/>
      <c r="AOF7" s="217"/>
      <c r="AOG7" s="213"/>
      <c r="AOH7" s="198"/>
      <c r="AOI7" s="211"/>
      <c r="AOJ7" s="213"/>
      <c r="AOK7" s="215"/>
      <c r="AOL7" s="217"/>
      <c r="AOM7" s="213"/>
      <c r="AON7" s="215"/>
      <c r="AOO7" s="217"/>
      <c r="AOP7" s="213"/>
      <c r="AOQ7" s="198"/>
      <c r="AOR7" s="211"/>
      <c r="AOS7" s="213"/>
      <c r="AOT7" s="215"/>
      <c r="AOU7" s="217"/>
      <c r="AOV7" s="213"/>
      <c r="AOW7" s="215"/>
      <c r="AOX7" s="217"/>
      <c r="AOY7" s="213"/>
      <c r="AOZ7" s="198"/>
      <c r="APA7" s="211"/>
      <c r="APB7" s="213"/>
      <c r="APC7" s="215"/>
      <c r="APD7" s="217"/>
      <c r="APE7" s="213"/>
      <c r="APF7" s="215"/>
      <c r="APG7" s="217"/>
      <c r="APH7" s="213"/>
      <c r="API7" s="198"/>
      <c r="APJ7" s="211"/>
      <c r="APK7" s="213"/>
      <c r="APL7" s="215"/>
      <c r="APM7" s="217"/>
      <c r="APN7" s="213"/>
      <c r="APO7" s="215"/>
      <c r="APP7" s="217"/>
      <c r="APQ7" s="213"/>
      <c r="APR7" s="198"/>
      <c r="APS7" s="211"/>
      <c r="APT7" s="213"/>
      <c r="APU7" s="215"/>
      <c r="APV7" s="217"/>
      <c r="APW7" s="213"/>
      <c r="APX7" s="215"/>
      <c r="APY7" s="217"/>
      <c r="APZ7" s="213"/>
      <c r="AQA7" s="198"/>
      <c r="AQB7" s="211"/>
      <c r="AQC7" s="213"/>
      <c r="AQD7" s="215"/>
      <c r="AQE7" s="217"/>
      <c r="AQF7" s="213"/>
      <c r="AQG7" s="215"/>
      <c r="AQH7" s="217"/>
      <c r="AQI7" s="213"/>
      <c r="AQJ7" s="198"/>
      <c r="AQK7" s="211"/>
      <c r="AQL7" s="213"/>
      <c r="AQM7" s="215"/>
      <c r="AQN7" s="217"/>
      <c r="AQO7" s="213"/>
      <c r="AQP7" s="215"/>
      <c r="AQQ7" s="217"/>
      <c r="AQR7" s="213"/>
      <c r="AQS7" s="198"/>
      <c r="AQT7" s="211"/>
      <c r="AQU7" s="213"/>
      <c r="AQV7" s="215"/>
      <c r="AQW7" s="217"/>
      <c r="AQX7" s="213"/>
      <c r="AQY7" s="215"/>
      <c r="AQZ7" s="217"/>
      <c r="ARA7" s="213"/>
      <c r="ARB7" s="198"/>
      <c r="ARC7" s="211"/>
      <c r="ARD7" s="213"/>
      <c r="ARE7" s="215"/>
      <c r="ARF7" s="217"/>
      <c r="ARG7" s="213"/>
      <c r="ARH7" s="215"/>
      <c r="ARI7" s="217"/>
      <c r="ARJ7" s="213"/>
      <c r="ARK7" s="198"/>
      <c r="ARL7" s="211"/>
      <c r="ARM7" s="213"/>
      <c r="ARN7" s="215"/>
      <c r="ARO7" s="217"/>
      <c r="ARP7" s="213"/>
      <c r="ARQ7" s="215"/>
      <c r="ARR7" s="217"/>
      <c r="ARS7" s="213"/>
      <c r="ART7" s="198"/>
      <c r="ARU7" s="211"/>
      <c r="ARV7" s="213"/>
      <c r="ARW7" s="215"/>
      <c r="ARX7" s="217"/>
      <c r="ARY7" s="213"/>
      <c r="ARZ7" s="215"/>
      <c r="ASA7" s="217"/>
      <c r="ASB7" s="213"/>
      <c r="ASC7" s="198"/>
      <c r="ASD7" s="211"/>
      <c r="ASE7" s="213"/>
      <c r="ASF7" s="215"/>
      <c r="ASG7" s="217"/>
      <c r="ASH7" s="213"/>
      <c r="ASI7" s="215"/>
      <c r="ASJ7" s="217"/>
      <c r="ASK7" s="213"/>
      <c r="ASL7" s="198"/>
      <c r="ASM7" s="211"/>
      <c r="ASN7" s="213"/>
      <c r="ASO7" s="215"/>
      <c r="ASP7" s="217"/>
      <c r="ASQ7" s="213"/>
      <c r="ASR7" s="215"/>
      <c r="ASS7" s="217"/>
      <c r="AST7" s="213"/>
      <c r="ASU7" s="198"/>
      <c r="ASV7" s="211"/>
      <c r="ASW7" s="213"/>
      <c r="ASX7" s="215"/>
      <c r="ASY7" s="217"/>
      <c r="ASZ7" s="213"/>
      <c r="ATA7" s="215"/>
      <c r="ATB7" s="217"/>
      <c r="ATC7" s="213"/>
      <c r="ATD7" s="198"/>
      <c r="ATE7" s="211"/>
      <c r="ATF7" s="213"/>
      <c r="ATG7" s="215"/>
      <c r="ATH7" s="217"/>
      <c r="ATI7" s="213"/>
      <c r="ATJ7" s="215"/>
      <c r="ATK7" s="217"/>
      <c r="ATL7" s="213"/>
      <c r="ATM7" s="198"/>
      <c r="ATN7" s="211"/>
      <c r="ATO7" s="213"/>
      <c r="ATP7" s="215"/>
      <c r="ATQ7" s="217"/>
      <c r="ATR7" s="213"/>
      <c r="ATS7" s="215"/>
      <c r="ATT7" s="217"/>
      <c r="ATU7" s="213"/>
      <c r="ATV7" s="198"/>
      <c r="ATW7" s="211"/>
      <c r="ATX7" s="213"/>
      <c r="ATY7" s="215"/>
      <c r="ATZ7" s="217"/>
      <c r="AUA7" s="213"/>
      <c r="AUB7" s="215"/>
      <c r="AUC7" s="217"/>
      <c r="AUD7" s="213"/>
      <c r="AUE7" s="198"/>
      <c r="AUF7" s="211"/>
      <c r="AUG7" s="213"/>
      <c r="AUH7" s="215"/>
      <c r="AUI7" s="217"/>
      <c r="AUJ7" s="213"/>
      <c r="AUK7" s="215"/>
      <c r="AUL7" s="217"/>
      <c r="AUM7" s="213"/>
      <c r="AUN7" s="198"/>
      <c r="AUO7" s="211"/>
      <c r="AUP7" s="213"/>
      <c r="AUQ7" s="215"/>
      <c r="AUR7" s="217"/>
      <c r="AUS7" s="213"/>
      <c r="AUT7" s="215"/>
      <c r="AUU7" s="217"/>
      <c r="AUV7" s="213"/>
      <c r="AUW7" s="198"/>
      <c r="AUX7" s="211"/>
      <c r="AUY7" s="213"/>
      <c r="AUZ7" s="215"/>
      <c r="AVA7" s="217"/>
      <c r="AVB7" s="213"/>
      <c r="AVC7" s="215"/>
      <c r="AVD7" s="217"/>
      <c r="AVE7" s="213"/>
      <c r="AVF7" s="198"/>
      <c r="AVG7" s="211"/>
      <c r="AVH7" s="213"/>
      <c r="AVI7" s="215"/>
      <c r="AVJ7" s="217"/>
      <c r="AVK7" s="213"/>
      <c r="AVL7" s="215"/>
      <c r="AVM7" s="217"/>
      <c r="AVN7" s="213"/>
      <c r="AVO7" s="198"/>
      <c r="AVP7" s="211"/>
      <c r="AVQ7" s="213"/>
      <c r="AVR7" s="215"/>
      <c r="AVS7" s="217"/>
      <c r="AVT7" s="213"/>
      <c r="AVU7" s="215"/>
      <c r="AVV7" s="217"/>
      <c r="AVW7" s="213"/>
      <c r="AVX7" s="198"/>
      <c r="AVY7" s="211"/>
      <c r="AVZ7" s="213"/>
      <c r="AWA7" s="215"/>
      <c r="AWB7" s="217"/>
      <c r="AWC7" s="213"/>
      <c r="AWD7" s="215"/>
      <c r="AWE7" s="217"/>
      <c r="AWF7" s="213"/>
      <c r="AWG7" s="198"/>
      <c r="AWH7" s="211"/>
      <c r="AWI7" s="213"/>
      <c r="AWJ7" s="215"/>
      <c r="AWK7" s="217"/>
      <c r="AWL7" s="213"/>
      <c r="AWM7" s="215"/>
      <c r="AWN7" s="217"/>
      <c r="AWO7" s="213"/>
      <c r="AWP7" s="198"/>
      <c r="AWQ7" s="211"/>
      <c r="AWR7" s="213"/>
      <c r="AWS7" s="215"/>
      <c r="AWT7" s="217"/>
      <c r="AWU7" s="213"/>
      <c r="AWV7" s="215"/>
      <c r="AWW7" s="217"/>
      <c r="AWX7" s="213"/>
      <c r="AWY7" s="198"/>
      <c r="AWZ7" s="211"/>
      <c r="AXA7" s="213"/>
      <c r="AXB7" s="215"/>
      <c r="AXC7" s="217"/>
      <c r="AXD7" s="213"/>
      <c r="AXE7" s="215"/>
      <c r="AXF7" s="217"/>
      <c r="AXG7" s="213"/>
      <c r="AXH7" s="198"/>
      <c r="AXI7" s="211"/>
      <c r="AXJ7" s="213"/>
      <c r="AXK7" s="215"/>
      <c r="AXL7" s="217"/>
      <c r="AXM7" s="213"/>
      <c r="AXN7" s="215"/>
      <c r="AXO7" s="217"/>
      <c r="AXP7" s="213"/>
      <c r="AXQ7" s="198"/>
      <c r="AXR7" s="211"/>
      <c r="AXS7" s="213"/>
      <c r="AXT7" s="215"/>
      <c r="AXU7" s="217"/>
      <c r="AXV7" s="213"/>
      <c r="AXW7" s="215"/>
      <c r="AXX7" s="217"/>
      <c r="AXY7" s="213"/>
      <c r="AXZ7" s="198"/>
      <c r="AYA7" s="211"/>
      <c r="AYB7" s="213"/>
      <c r="AYC7" s="215"/>
      <c r="AYD7" s="217"/>
      <c r="AYE7" s="213"/>
      <c r="AYF7" s="215"/>
      <c r="AYG7" s="217"/>
      <c r="AYH7" s="213"/>
      <c r="AYI7" s="198"/>
      <c r="AYJ7" s="211"/>
      <c r="AYK7" s="213"/>
      <c r="AYL7" s="215"/>
      <c r="AYM7" s="217"/>
      <c r="AYN7" s="213"/>
      <c r="AYO7" s="215"/>
      <c r="AYP7" s="217"/>
      <c r="AYQ7" s="213"/>
      <c r="AYR7" s="198"/>
      <c r="AYS7" s="211"/>
      <c r="AYT7" s="213"/>
      <c r="AYU7" s="215"/>
      <c r="AYV7" s="217"/>
      <c r="AYW7" s="213"/>
      <c r="AYX7" s="215"/>
      <c r="AYY7" s="217"/>
      <c r="AYZ7" s="213"/>
      <c r="AZA7" s="198"/>
      <c r="AZB7" s="211"/>
      <c r="AZC7" s="213"/>
      <c r="AZD7" s="215"/>
      <c r="AZE7" s="217"/>
      <c r="AZF7" s="213"/>
      <c r="AZG7" s="215"/>
      <c r="AZH7" s="217"/>
      <c r="AZI7" s="213"/>
      <c r="AZJ7" s="198"/>
      <c r="AZK7" s="211"/>
      <c r="AZL7" s="213"/>
      <c r="AZM7" s="215"/>
      <c r="AZN7" s="217"/>
      <c r="AZO7" s="213"/>
      <c r="AZP7" s="215"/>
      <c r="AZQ7" s="217"/>
      <c r="AZR7" s="213"/>
      <c r="AZS7" s="198"/>
      <c r="AZT7" s="211"/>
      <c r="AZU7" s="213"/>
      <c r="AZV7" s="215"/>
      <c r="AZW7" s="217"/>
      <c r="AZX7" s="213"/>
      <c r="AZY7" s="215"/>
      <c r="AZZ7" s="217"/>
      <c r="BAA7" s="213"/>
      <c r="BAB7" s="198"/>
      <c r="BAC7" s="211"/>
      <c r="BAD7" s="213"/>
      <c r="BAE7" s="215"/>
      <c r="BAF7" s="217"/>
      <c r="BAG7" s="213"/>
      <c r="BAH7" s="215"/>
      <c r="BAI7" s="217"/>
      <c r="BAJ7" s="213"/>
      <c r="BAK7" s="198"/>
      <c r="BAL7" s="211"/>
      <c r="BAM7" s="213"/>
      <c r="BAN7" s="215"/>
      <c r="BAO7" s="217"/>
      <c r="BAP7" s="213"/>
      <c r="BAQ7" s="215"/>
      <c r="BAR7" s="217"/>
      <c r="BAS7" s="213"/>
      <c r="BAT7" s="198"/>
      <c r="BAU7" s="211"/>
      <c r="BAV7" s="213"/>
      <c r="BAW7" s="215"/>
      <c r="BAX7" s="217"/>
      <c r="BAY7" s="213"/>
      <c r="BAZ7" s="215"/>
      <c r="BBA7" s="217"/>
      <c r="BBB7" s="213"/>
      <c r="BBC7" s="198"/>
      <c r="BBD7" s="211"/>
      <c r="BBE7" s="213"/>
      <c r="BBF7" s="215"/>
      <c r="BBG7" s="217"/>
      <c r="BBH7" s="213"/>
      <c r="BBI7" s="215"/>
      <c r="BBJ7" s="217"/>
      <c r="BBK7" s="213"/>
      <c r="BBL7" s="198"/>
    </row>
    <row r="8" spans="2:1416" ht="29.25" customHeight="1">
      <c r="B8" s="220" t="s">
        <v>32</v>
      </c>
      <c r="C8" s="221"/>
      <c r="D8" s="40">
        <f>SUM(D9:D23)</f>
        <v>106</v>
      </c>
      <c r="E8" s="41">
        <f>SUM(E9:E23)</f>
        <v>81</v>
      </c>
      <c r="F8" s="42">
        <f>+E8/D8</f>
        <v>0.76415094339622647</v>
      </c>
      <c r="G8" s="43">
        <f>SUM(G9:G23)</f>
        <v>54</v>
      </c>
      <c r="H8" s="41">
        <f>SUM(H9:H23)</f>
        <v>40</v>
      </c>
      <c r="I8" s="44">
        <f>+H8/G8</f>
        <v>0.7407407407407407</v>
      </c>
      <c r="J8" s="43">
        <f>SUM(J9:J23)</f>
        <v>52</v>
      </c>
      <c r="K8" s="41">
        <f>SUM(K9:K23)</f>
        <v>41</v>
      </c>
      <c r="L8" s="45">
        <f>+K8/J8</f>
        <v>0.78846153846153844</v>
      </c>
      <c r="M8" s="40">
        <f>SUM(M9:M23)</f>
        <v>118</v>
      </c>
      <c r="N8" s="41">
        <f>SUM(N9:N23)</f>
        <v>97</v>
      </c>
      <c r="O8" s="42">
        <f>+N8/M8</f>
        <v>0.82203389830508478</v>
      </c>
      <c r="P8" s="43">
        <f>SUM(P9:P23)</f>
        <v>60</v>
      </c>
      <c r="Q8" s="41">
        <f>SUM(Q9:Q23)</f>
        <v>45</v>
      </c>
      <c r="R8" s="44">
        <f>+Q8/P8</f>
        <v>0.75</v>
      </c>
      <c r="S8" s="43">
        <f>SUM(S9:S23)</f>
        <v>58</v>
      </c>
      <c r="T8" s="41">
        <f>SUM(T9:T23)</f>
        <v>52</v>
      </c>
      <c r="U8" s="45">
        <f>+T8/S8</f>
        <v>0.89655172413793105</v>
      </c>
      <c r="V8" s="40">
        <f>SUM(V9:V23)</f>
        <v>118</v>
      </c>
      <c r="W8" s="41">
        <f>SUM(W9:W23)</f>
        <v>96</v>
      </c>
      <c r="X8" s="42">
        <f>+W8/V8</f>
        <v>0.81355932203389836</v>
      </c>
      <c r="Y8" s="43">
        <f>SUM(Y9:Y23)</f>
        <v>58</v>
      </c>
      <c r="Z8" s="41">
        <f>SUM(Z9:Z23)</f>
        <v>40</v>
      </c>
      <c r="AA8" s="44">
        <f>+Z8/Y8</f>
        <v>0.68965517241379315</v>
      </c>
      <c r="AB8" s="43">
        <f>SUM(AB9:AB23)</f>
        <v>60</v>
      </c>
      <c r="AC8" s="41">
        <f>SUM(AC9:AC23)</f>
        <v>56</v>
      </c>
      <c r="AD8" s="45">
        <f>+AC8/AB8</f>
        <v>0.93333333333333335</v>
      </c>
      <c r="AE8" s="40">
        <f>SUM(AE9:AE23)</f>
        <v>119</v>
      </c>
      <c r="AF8" s="41">
        <f>SUM(AF9:AF23)</f>
        <v>97</v>
      </c>
      <c r="AG8" s="42">
        <f>+AF8/AE8</f>
        <v>0.81512605042016806</v>
      </c>
      <c r="AH8" s="43">
        <f>SUM(AH9:AH23)</f>
        <v>58</v>
      </c>
      <c r="AI8" s="41">
        <f>SUM(AI9:AI23)</f>
        <v>47</v>
      </c>
      <c r="AJ8" s="44">
        <f>+AI8/AH8</f>
        <v>0.81034482758620685</v>
      </c>
      <c r="AK8" s="43">
        <f>SUM(AK9:AK23)</f>
        <v>61</v>
      </c>
      <c r="AL8" s="41">
        <f>SUM(AL9:AL23)</f>
        <v>50</v>
      </c>
      <c r="AM8" s="45">
        <f>+AL8/AK8</f>
        <v>0.81967213114754101</v>
      </c>
      <c r="AN8" s="40">
        <f>SUM(AN9:AN23)</f>
        <v>122</v>
      </c>
      <c r="AO8" s="41">
        <f>SUM(AO9:AO23)</f>
        <v>43</v>
      </c>
      <c r="AP8" s="42">
        <f>+AO8/AN8</f>
        <v>0.35245901639344263</v>
      </c>
      <c r="AQ8" s="43">
        <f>SUM(AQ9:AQ23)</f>
        <v>61</v>
      </c>
      <c r="AR8" s="41">
        <f>SUM(AR9:AR23)</f>
        <v>43</v>
      </c>
      <c r="AS8" s="44">
        <f>+AR8/AQ8</f>
        <v>0.70491803278688525</v>
      </c>
      <c r="AT8" s="43">
        <f>SUM(AT9:AT23)</f>
        <v>61</v>
      </c>
      <c r="AU8" s="41">
        <f>SUM(AU9:AU23)</f>
        <v>0</v>
      </c>
      <c r="AV8" s="45">
        <f>+AU8/AT8</f>
        <v>0</v>
      </c>
      <c r="AW8" s="40">
        <f>SUM(AW9:AW23)</f>
        <v>119</v>
      </c>
      <c r="AX8" s="41">
        <f>SUM(AX9:AX23)</f>
        <v>93</v>
      </c>
      <c r="AY8" s="42">
        <f>+AX8/AW8</f>
        <v>0.78151260504201681</v>
      </c>
      <c r="AZ8" s="43">
        <f>SUM(AZ9:AZ23)</f>
        <v>60</v>
      </c>
      <c r="BA8" s="41">
        <f>SUM(BA9:BA23)</f>
        <v>46</v>
      </c>
      <c r="BB8" s="44">
        <f>+BA8/AZ8</f>
        <v>0.76666666666666672</v>
      </c>
      <c r="BC8" s="43">
        <f>SUM(BC9:BC23)</f>
        <v>59</v>
      </c>
      <c r="BD8" s="41">
        <f>SUM(BD9:BD23)</f>
        <v>47</v>
      </c>
      <c r="BE8" s="45">
        <f>+BD8/BC8</f>
        <v>0.79661016949152541</v>
      </c>
      <c r="BF8" s="40">
        <f>SUM(BF9:BF23)</f>
        <v>117</v>
      </c>
      <c r="BG8" s="41">
        <f>SUM(BG9:BG23)</f>
        <v>91</v>
      </c>
      <c r="BH8" s="42">
        <f>+BG8/BF8</f>
        <v>0.77777777777777779</v>
      </c>
      <c r="BI8" s="43">
        <f>SUM(BI9:BI23)</f>
        <v>55</v>
      </c>
      <c r="BJ8" s="41">
        <f>SUM(BJ9:BJ23)</f>
        <v>46</v>
      </c>
      <c r="BK8" s="44">
        <f>+BJ8/BI8</f>
        <v>0.83636363636363631</v>
      </c>
      <c r="BL8" s="43">
        <f>SUM(BL9:BL23)</f>
        <v>62</v>
      </c>
      <c r="BM8" s="41">
        <f>SUM(BM9:BM23)</f>
        <v>45</v>
      </c>
      <c r="BN8" s="45">
        <f>+BM8/BL8</f>
        <v>0.72580645161290325</v>
      </c>
      <c r="BO8" s="40">
        <f>SUM(BO9:BO23)</f>
        <v>107</v>
      </c>
      <c r="BP8" s="41">
        <f>SUM(BP9:BP23)</f>
        <v>83</v>
      </c>
      <c r="BQ8" s="42">
        <f>+BP8/BO8</f>
        <v>0.77570093457943923</v>
      </c>
      <c r="BR8" s="43">
        <f>SUM(BR9:BR23)</f>
        <v>51</v>
      </c>
      <c r="BS8" s="41">
        <f>SUM(BS9:BS23)</f>
        <v>43</v>
      </c>
      <c r="BT8" s="44">
        <f>+BS8/BR8</f>
        <v>0.84313725490196079</v>
      </c>
      <c r="BU8" s="43">
        <f>SUM(BU9:BU23)</f>
        <v>56</v>
      </c>
      <c r="BV8" s="41">
        <f>SUM(BV9:BV23)</f>
        <v>40</v>
      </c>
      <c r="BW8" s="45">
        <f>+BV8/BU8</f>
        <v>0.7142857142857143</v>
      </c>
      <c r="BX8" s="40">
        <f>SUM(BX9:BX23)</f>
        <v>164</v>
      </c>
      <c r="BY8" s="41">
        <f>SUM(BY9:BY23)</f>
        <v>125</v>
      </c>
      <c r="BZ8" s="42">
        <f>+BY8/BX8</f>
        <v>0.76219512195121952</v>
      </c>
      <c r="CA8" s="43">
        <f>SUM(CA9:CA23)</f>
        <v>51</v>
      </c>
      <c r="CB8" s="41">
        <f>SUM(CB9:CB23)</f>
        <v>45</v>
      </c>
      <c r="CC8" s="44">
        <f>+CB8/CA8</f>
        <v>0.88235294117647056</v>
      </c>
      <c r="CD8" s="43">
        <f>SUM(CD9:CD23)</f>
        <v>113</v>
      </c>
      <c r="CE8" s="41">
        <f>SUM(CE9:CE23)</f>
        <v>80</v>
      </c>
      <c r="CF8" s="45">
        <f>+CE8/CD8</f>
        <v>0.70796460176991149</v>
      </c>
      <c r="CG8" s="40">
        <f>SUM(CG9:CG23)</f>
        <v>170</v>
      </c>
      <c r="CH8" s="41">
        <f>SUM(CH9:CH23)</f>
        <v>149</v>
      </c>
      <c r="CI8" s="42">
        <f>+CH8/CG8</f>
        <v>0.87647058823529411</v>
      </c>
      <c r="CJ8" s="43">
        <f>SUM(CJ9:CJ23)</f>
        <v>60</v>
      </c>
      <c r="CK8" s="41">
        <f>SUM(CK9:CK23)</f>
        <v>53</v>
      </c>
      <c r="CL8" s="44">
        <f>+CK8/CJ8</f>
        <v>0.8833333333333333</v>
      </c>
      <c r="CM8" s="43">
        <f>SUM(CM9:CM23)</f>
        <v>110</v>
      </c>
      <c r="CN8" s="41">
        <f>SUM(CN9:CN23)</f>
        <v>96</v>
      </c>
      <c r="CO8" s="45">
        <f>+CN8/CM8</f>
        <v>0.87272727272727268</v>
      </c>
      <c r="CP8" s="40">
        <f>SUM(CP9:CP23)</f>
        <v>163</v>
      </c>
      <c r="CQ8" s="41">
        <f>SUM(CQ9:CQ23)</f>
        <v>128</v>
      </c>
      <c r="CR8" s="42">
        <f>+CQ8/CP8</f>
        <v>0.78527607361963192</v>
      </c>
      <c r="CS8" s="43">
        <f>SUM(CS9:CS23)</f>
        <v>56</v>
      </c>
      <c r="CT8" s="41">
        <f>SUM(CT9:CT23)</f>
        <v>46</v>
      </c>
      <c r="CU8" s="44">
        <f>+CT8/CS8</f>
        <v>0.8214285714285714</v>
      </c>
      <c r="CV8" s="43">
        <f>SUM(CV9:CV23)</f>
        <v>107</v>
      </c>
      <c r="CW8" s="41">
        <f>SUM(CW9:CW23)</f>
        <v>82</v>
      </c>
      <c r="CX8" s="45">
        <f>+CW8/CV8</f>
        <v>0.76635514018691586</v>
      </c>
      <c r="CY8" s="40">
        <f>SUM(CY9:CY23)</f>
        <v>191</v>
      </c>
      <c r="CZ8" s="41">
        <f>SUM(CZ9:CZ23)</f>
        <v>163</v>
      </c>
      <c r="DA8" s="42">
        <f>+CZ8/CY8</f>
        <v>0.8534031413612565</v>
      </c>
      <c r="DB8" s="43">
        <f>SUM(DB9:DB23)</f>
        <v>67</v>
      </c>
      <c r="DC8" s="41">
        <f>SUM(DC9:DC23)</f>
        <v>56</v>
      </c>
      <c r="DD8" s="44">
        <f>+DC8/DB8</f>
        <v>0.83582089552238803</v>
      </c>
      <c r="DE8" s="43">
        <f>SUM(DE9:DE23)</f>
        <v>124</v>
      </c>
      <c r="DF8" s="41">
        <f>SUM(DF9:DF23)</f>
        <v>107</v>
      </c>
      <c r="DG8" s="45">
        <f>+DF8/DE8</f>
        <v>0.86290322580645162</v>
      </c>
      <c r="DH8" s="40">
        <f>SUM(DH9:DH23)</f>
        <v>192</v>
      </c>
      <c r="DI8" s="41">
        <f>SUM(DI9:DI23)</f>
        <v>169</v>
      </c>
      <c r="DJ8" s="42">
        <f>+DI8/DH8</f>
        <v>0.88020833333333337</v>
      </c>
      <c r="DK8" s="43">
        <f>SUM(DK9:DK23)</f>
        <v>65</v>
      </c>
      <c r="DL8" s="41">
        <f>SUM(DL9:DL23)</f>
        <v>62</v>
      </c>
      <c r="DM8" s="44">
        <f>+DL8/DK8</f>
        <v>0.9538461538461539</v>
      </c>
      <c r="DN8" s="43">
        <f>SUM(DN9:DN23)</f>
        <v>127</v>
      </c>
      <c r="DO8" s="41">
        <f>SUM(DO9:DO23)</f>
        <v>107</v>
      </c>
      <c r="DP8" s="45">
        <f>+DO8/DN8</f>
        <v>0.84251968503937003</v>
      </c>
      <c r="DQ8" s="40">
        <f>SUM(DQ9:DQ23)</f>
        <v>182</v>
      </c>
      <c r="DR8" s="41">
        <f>SUM(DR9:DR23)</f>
        <v>122</v>
      </c>
      <c r="DS8" s="42">
        <f>+DR8/DQ8</f>
        <v>0.67032967032967028</v>
      </c>
      <c r="DT8" s="43">
        <f>SUM(DT9:DT23)</f>
        <v>67</v>
      </c>
      <c r="DU8" s="41">
        <f>SUM(DU9:DU23)</f>
        <v>40</v>
      </c>
      <c r="DV8" s="44">
        <f>+DU8/DT8</f>
        <v>0.59701492537313428</v>
      </c>
      <c r="DW8" s="43">
        <f>SUM(DW9:DW23)</f>
        <v>115</v>
      </c>
      <c r="DX8" s="41">
        <f>SUM(DX9:DX23)</f>
        <v>82</v>
      </c>
      <c r="DY8" s="45">
        <f>+DX8/DW8</f>
        <v>0.71304347826086956</v>
      </c>
      <c r="DZ8" s="40">
        <f>SUM(DZ9:DZ23)</f>
        <v>181</v>
      </c>
      <c r="EA8" s="41">
        <f>SUM(EA9:EA23)</f>
        <v>131</v>
      </c>
      <c r="EB8" s="42">
        <f>+EA8/DZ8</f>
        <v>0.72375690607734811</v>
      </c>
      <c r="EC8" s="43">
        <f>SUM(EC9:EC23)</f>
        <v>67</v>
      </c>
      <c r="ED8" s="41">
        <f>SUM(ED9:ED23)</f>
        <v>50</v>
      </c>
      <c r="EE8" s="44">
        <f>+ED8/EC8</f>
        <v>0.74626865671641796</v>
      </c>
      <c r="EF8" s="43">
        <f>SUM(EF9:EF23)</f>
        <v>114</v>
      </c>
      <c r="EG8" s="41">
        <f>SUM(EG9:EG23)</f>
        <v>81</v>
      </c>
      <c r="EH8" s="45">
        <f>+EG8/EF8</f>
        <v>0.71052631578947367</v>
      </c>
      <c r="EI8" s="40">
        <f>SUM(EI9:EI23)</f>
        <v>175</v>
      </c>
      <c r="EJ8" s="41">
        <f>SUM(EJ9:EJ23)</f>
        <v>138</v>
      </c>
      <c r="EK8" s="42">
        <f>+EJ8/EI8</f>
        <v>0.78857142857142859</v>
      </c>
      <c r="EL8" s="43">
        <f>SUM(EL9:EL23)</f>
        <v>63</v>
      </c>
      <c r="EM8" s="41">
        <f>SUM(EM9:EM23)</f>
        <v>54</v>
      </c>
      <c r="EN8" s="44">
        <f>+EM8/EL8</f>
        <v>0.8571428571428571</v>
      </c>
      <c r="EO8" s="43">
        <f>SUM(EO9:EO23)</f>
        <v>112</v>
      </c>
      <c r="EP8" s="41">
        <f>SUM(EP9:EP23)</f>
        <v>84</v>
      </c>
      <c r="EQ8" s="45">
        <f>+EP8/EO8</f>
        <v>0.75</v>
      </c>
      <c r="ER8" s="40">
        <f>SUM(ER9:ER23)</f>
        <v>193</v>
      </c>
      <c r="ES8" s="41">
        <f>SUM(ES9:ES23)</f>
        <v>144</v>
      </c>
      <c r="ET8" s="42">
        <f>+ES8/ER8</f>
        <v>0.74611398963730569</v>
      </c>
      <c r="EU8" s="43">
        <f>SUM(EU9:EU23)</f>
        <v>66</v>
      </c>
      <c r="EV8" s="41">
        <f>SUM(EV9:EV23)</f>
        <v>63</v>
      </c>
      <c r="EW8" s="44">
        <f>+EV8/EU8</f>
        <v>0.95454545454545459</v>
      </c>
      <c r="EX8" s="43">
        <f>SUM(EX9:EX23)</f>
        <v>127</v>
      </c>
      <c r="EY8" s="41">
        <f>SUM(EY9:EY23)</f>
        <v>81</v>
      </c>
      <c r="EZ8" s="45">
        <f>+EY8/EX8</f>
        <v>0.63779527559055116</v>
      </c>
      <c r="FA8" s="40">
        <f>SUM(FA9:FA23)</f>
        <v>199</v>
      </c>
      <c r="FB8" s="41">
        <f>SUM(FB9:FB23)</f>
        <v>151</v>
      </c>
      <c r="FC8" s="42">
        <f>+FB8/FA8</f>
        <v>0.75879396984924619</v>
      </c>
      <c r="FD8" s="43">
        <f>SUM(FD9:FD23)</f>
        <v>68</v>
      </c>
      <c r="FE8" s="41">
        <f>SUM(FE9:FE23)</f>
        <v>53</v>
      </c>
      <c r="FF8" s="44">
        <f>+FE8/FD8</f>
        <v>0.77941176470588236</v>
      </c>
      <c r="FG8" s="43">
        <f>SUM(FG9:FG23)</f>
        <v>131</v>
      </c>
      <c r="FH8" s="41">
        <f>SUM(FH9:FH23)</f>
        <v>98</v>
      </c>
      <c r="FI8" s="45">
        <f>+FH8/FG8</f>
        <v>0.74809160305343514</v>
      </c>
      <c r="FJ8" s="40">
        <f>SUM(FJ9:FJ23)</f>
        <v>193</v>
      </c>
      <c r="FK8" s="41">
        <f>SUM(FK9:FK23)</f>
        <v>150</v>
      </c>
      <c r="FL8" s="42">
        <f>+FK8/FJ8</f>
        <v>0.77720207253886009</v>
      </c>
      <c r="FM8" s="43">
        <f>SUM(FM9:FM23)</f>
        <v>77</v>
      </c>
      <c r="FN8" s="41">
        <f>SUM(FN9:FN23)</f>
        <v>71</v>
      </c>
      <c r="FO8" s="44">
        <f>+FN8/FM8</f>
        <v>0.92207792207792205</v>
      </c>
      <c r="FP8" s="43">
        <f>SUM(FP9:FP23)</f>
        <v>116</v>
      </c>
      <c r="FQ8" s="41">
        <f>SUM(FQ9:FQ23)</f>
        <v>79</v>
      </c>
      <c r="FR8" s="45">
        <f>+FQ8/FP8</f>
        <v>0.68103448275862066</v>
      </c>
      <c r="FS8" s="40">
        <f>SUM(FS9:FS23)</f>
        <v>188</v>
      </c>
      <c r="FT8" s="41">
        <f>SUM(FT9:FT23)</f>
        <v>140</v>
      </c>
      <c r="FU8" s="42">
        <f>+FT8/FS8</f>
        <v>0.74468085106382975</v>
      </c>
      <c r="FV8" s="43">
        <f>SUM(FV9:FV23)</f>
        <v>75</v>
      </c>
      <c r="FW8" s="41">
        <f>SUM(FW9:FW23)</f>
        <v>58</v>
      </c>
      <c r="FX8" s="44">
        <f>+FW8/FV8</f>
        <v>0.77333333333333332</v>
      </c>
      <c r="FY8" s="43">
        <f>SUM(FY9:FY23)</f>
        <v>113</v>
      </c>
      <c r="FZ8" s="41">
        <f>SUM(FZ9:FZ23)</f>
        <v>82</v>
      </c>
      <c r="GA8" s="45">
        <f>+FZ8/FY8</f>
        <v>0.72566371681415931</v>
      </c>
      <c r="GB8" s="40">
        <f>SUM(GB9:GB23)</f>
        <v>192</v>
      </c>
      <c r="GC8" s="41">
        <f>SUM(GC9:GC23)</f>
        <v>146</v>
      </c>
      <c r="GD8" s="42">
        <f>+GC8/GB8</f>
        <v>0.76041666666666663</v>
      </c>
      <c r="GE8" s="43">
        <f>SUM(GE9:GE23)</f>
        <v>70</v>
      </c>
      <c r="GF8" s="41">
        <f>SUM(GF9:GF23)</f>
        <v>59</v>
      </c>
      <c r="GG8" s="44">
        <f>+GF8/GE8</f>
        <v>0.84285714285714286</v>
      </c>
      <c r="GH8" s="43">
        <f>SUM(GH9:GH23)</f>
        <v>122</v>
      </c>
      <c r="GI8" s="41">
        <f>SUM(GI9:GI23)</f>
        <v>87</v>
      </c>
      <c r="GJ8" s="45">
        <f>+GI8/GH8</f>
        <v>0.71311475409836067</v>
      </c>
      <c r="GK8" s="40">
        <f>SUM(GK9:GK23)</f>
        <v>186</v>
      </c>
      <c r="GL8" s="41">
        <f>SUM(GL9:GL23)</f>
        <v>145</v>
      </c>
      <c r="GM8" s="42">
        <f>+GL8/GK8</f>
        <v>0.77956989247311825</v>
      </c>
      <c r="GN8" s="43">
        <f>SUM(GN9:GN23)</f>
        <v>76</v>
      </c>
      <c r="GO8" s="41">
        <f>SUM(GO9:GO23)</f>
        <v>59</v>
      </c>
      <c r="GP8" s="44">
        <f>+GO8/GN8</f>
        <v>0.77631578947368418</v>
      </c>
      <c r="GQ8" s="43">
        <f>SUM(GQ9:GQ23)</f>
        <v>110</v>
      </c>
      <c r="GR8" s="41">
        <f>SUM(GR9:GR23)</f>
        <v>86</v>
      </c>
      <c r="GS8" s="45">
        <f>+GR8/GQ8</f>
        <v>0.78181818181818186</v>
      </c>
      <c r="GT8" s="40">
        <f>SUM(GT9:GT23)</f>
        <v>198</v>
      </c>
      <c r="GU8" s="41">
        <f>SUM(GU9:GU23)</f>
        <v>160</v>
      </c>
      <c r="GV8" s="42">
        <f>+GU8/GT8</f>
        <v>0.80808080808080807</v>
      </c>
      <c r="GW8" s="43">
        <f>SUM(GW9:GW23)</f>
        <v>76</v>
      </c>
      <c r="GX8" s="41">
        <f>SUM(GX9:GX23)</f>
        <v>71</v>
      </c>
      <c r="GY8" s="44">
        <f>+GX8/GW8</f>
        <v>0.93421052631578949</v>
      </c>
      <c r="GZ8" s="43">
        <f>SUM(GZ9:GZ23)</f>
        <v>122</v>
      </c>
      <c r="HA8" s="41">
        <f>SUM(HA9:HA23)</f>
        <v>89</v>
      </c>
      <c r="HB8" s="45">
        <f>+HA8/GZ8</f>
        <v>0.72950819672131151</v>
      </c>
      <c r="HC8" s="67">
        <f>SUM(HC9:HC23)</f>
        <v>186</v>
      </c>
      <c r="HD8" s="41">
        <f>SUM(HD9:HD23)</f>
        <v>154</v>
      </c>
      <c r="HE8" s="42">
        <f>+HD8/HC8</f>
        <v>0.82795698924731187</v>
      </c>
      <c r="HF8" s="43">
        <f>SUM(HF9:HF23)</f>
        <v>77</v>
      </c>
      <c r="HG8" s="41">
        <f>SUM(HG9:HG23)</f>
        <v>62</v>
      </c>
      <c r="HH8" s="44">
        <f>+HG8/HF8</f>
        <v>0.80519480519480524</v>
      </c>
      <c r="HI8" s="43">
        <f>SUM(HI9:HI23)</f>
        <v>109</v>
      </c>
      <c r="HJ8" s="41">
        <f>SUM(HJ9:HJ23)</f>
        <v>92</v>
      </c>
      <c r="HK8" s="45">
        <f>+HJ8/HI8</f>
        <v>0.84403669724770647</v>
      </c>
      <c r="HL8" s="67">
        <f>SUM(HL9:HL23)</f>
        <v>180</v>
      </c>
      <c r="HM8" s="41">
        <f>SUM(HM9:HM23)</f>
        <v>130</v>
      </c>
      <c r="HN8" s="42">
        <f>+HM8/HL8</f>
        <v>0.72222222222222221</v>
      </c>
      <c r="HO8" s="43">
        <f>SUM(HO9:HO23)</f>
        <v>76</v>
      </c>
      <c r="HP8" s="41">
        <f>SUM(HP9:HP23)</f>
        <v>51</v>
      </c>
      <c r="HQ8" s="44">
        <f>+HP8/HO8</f>
        <v>0.67105263157894735</v>
      </c>
      <c r="HR8" s="43">
        <f>SUM(HR9:HR23)</f>
        <v>104</v>
      </c>
      <c r="HS8" s="41">
        <f>SUM(HS9:HS23)</f>
        <v>79</v>
      </c>
      <c r="HT8" s="45">
        <f>+HS8/HR8</f>
        <v>0.75961538461538458</v>
      </c>
      <c r="HU8" s="67">
        <f>SUM(HU9:HU23)</f>
        <v>162</v>
      </c>
      <c r="HV8" s="41">
        <f>SUM(HV9:HV23)</f>
        <v>106</v>
      </c>
      <c r="HW8" s="42">
        <f>+HV8/HU8</f>
        <v>0.65432098765432101</v>
      </c>
      <c r="HX8" s="43">
        <f>SUM(HX9:HX23)</f>
        <v>76</v>
      </c>
      <c r="HY8" s="41">
        <f>SUM(HY9:HY23)</f>
        <v>60</v>
      </c>
      <c r="HZ8" s="44">
        <f>+HY8/HX8</f>
        <v>0.78947368421052633</v>
      </c>
      <c r="IA8" s="43">
        <f>SUM(IA9:IA23)</f>
        <v>86</v>
      </c>
      <c r="IB8" s="41">
        <f>SUM(IB9:IB23)</f>
        <v>46</v>
      </c>
      <c r="IC8" s="45">
        <f>+IB8/IA8</f>
        <v>0.53488372093023251</v>
      </c>
      <c r="ID8" s="67">
        <f>SUM(ID9:ID23)</f>
        <v>162</v>
      </c>
      <c r="IE8" s="41">
        <f>SUM(IE9:IE23)</f>
        <v>115</v>
      </c>
      <c r="IF8" s="42">
        <f>+IE8/ID8</f>
        <v>0.70987654320987659</v>
      </c>
      <c r="IG8" s="43">
        <f>SUM(IG9:IG23)</f>
        <v>76</v>
      </c>
      <c r="IH8" s="41">
        <f>SUM(IH9:IH23)</f>
        <v>60</v>
      </c>
      <c r="II8" s="44">
        <f>+IH8/IG8</f>
        <v>0.78947368421052633</v>
      </c>
      <c r="IJ8" s="43">
        <f>SUM(IJ9:IJ23)</f>
        <v>86</v>
      </c>
      <c r="IK8" s="41">
        <f>SUM(IK9:IK23)</f>
        <v>55</v>
      </c>
      <c r="IL8" s="45">
        <f>+IK8/IJ8</f>
        <v>0.63953488372093026</v>
      </c>
      <c r="IM8" s="67">
        <f>SUM(IM9:IM23)</f>
        <v>152</v>
      </c>
      <c r="IN8" s="41">
        <f>SUM(IN9:IN23)</f>
        <v>113</v>
      </c>
      <c r="IO8" s="42">
        <f>+IN8/IM8</f>
        <v>0.74342105263157898</v>
      </c>
      <c r="IP8" s="43">
        <f>SUM(IP9:IP23)</f>
        <v>81</v>
      </c>
      <c r="IQ8" s="41">
        <f>SUM(IQ9:IQ23)</f>
        <v>69</v>
      </c>
      <c r="IR8" s="44">
        <f>+IQ8/IP8</f>
        <v>0.85185185185185186</v>
      </c>
      <c r="IS8" s="43">
        <f>SUM(IS9:IS23)</f>
        <v>71</v>
      </c>
      <c r="IT8" s="41">
        <f>SUM(IT9:IT23)</f>
        <v>44</v>
      </c>
      <c r="IU8" s="45">
        <f>+IT8/IS8</f>
        <v>0.61971830985915488</v>
      </c>
      <c r="IV8" s="67">
        <f>SUM(IV9:IV23)</f>
        <v>173</v>
      </c>
      <c r="IW8" s="41">
        <f>SUM(IW9:IW23)</f>
        <v>148</v>
      </c>
      <c r="IX8" s="42">
        <f>+IW8/IV8</f>
        <v>0.8554913294797688</v>
      </c>
      <c r="IY8" s="43">
        <f>SUM(IY9:IY23)</f>
        <v>77</v>
      </c>
      <c r="IZ8" s="41">
        <f>SUM(IZ9:IZ23)</f>
        <v>64</v>
      </c>
      <c r="JA8" s="44">
        <f>+IZ8/IY8</f>
        <v>0.83116883116883122</v>
      </c>
      <c r="JB8" s="43">
        <f>SUM(JB9:JB23)</f>
        <v>96</v>
      </c>
      <c r="JC8" s="41">
        <f>SUM(JC9:JC23)</f>
        <v>84</v>
      </c>
      <c r="JD8" s="45">
        <f>+JC8/JB8</f>
        <v>0.875</v>
      </c>
      <c r="JE8" s="67">
        <f>SUM(JE9:JE23)</f>
        <v>202</v>
      </c>
      <c r="JF8" s="41">
        <f>SUM(JF9:JF23)</f>
        <v>170</v>
      </c>
      <c r="JG8" s="42">
        <f>+JF8/JE8</f>
        <v>0.84158415841584155</v>
      </c>
      <c r="JH8" s="43">
        <f>SUM(JH9:JH23)</f>
        <v>78</v>
      </c>
      <c r="JI8" s="41">
        <f>SUM(JI9:JI23)</f>
        <v>68</v>
      </c>
      <c r="JJ8" s="44">
        <f>+JI8/JH8</f>
        <v>0.87179487179487181</v>
      </c>
      <c r="JK8" s="43">
        <f>SUM(JK9:JK23)</f>
        <v>124</v>
      </c>
      <c r="JL8" s="41">
        <f>SUM(JL9:JL23)</f>
        <v>102</v>
      </c>
      <c r="JM8" s="45">
        <f>+JL8/JK8</f>
        <v>0.82258064516129037</v>
      </c>
      <c r="JN8" s="67">
        <f>SUM(JN9:JN23)</f>
        <v>208</v>
      </c>
      <c r="JO8" s="41">
        <f>SUM(JO9:JO23)</f>
        <v>167</v>
      </c>
      <c r="JP8" s="42">
        <f>+JO8/JN8</f>
        <v>0.80288461538461542</v>
      </c>
      <c r="JQ8" s="43">
        <f>SUM(JQ9:JQ23)</f>
        <v>74</v>
      </c>
      <c r="JR8" s="41">
        <f>SUM(JR9:JR23)</f>
        <v>55</v>
      </c>
      <c r="JS8" s="44">
        <f>+JR8/JQ8</f>
        <v>0.7432432432432432</v>
      </c>
      <c r="JT8" s="43">
        <f>SUM(JT9:JT23)</f>
        <v>134</v>
      </c>
      <c r="JU8" s="41">
        <f>SUM(JU9:JU23)</f>
        <v>112</v>
      </c>
      <c r="JV8" s="45">
        <f>+JU8/JT8</f>
        <v>0.83582089552238803</v>
      </c>
      <c r="JW8" s="67">
        <f>SUM(JW9:JW23)</f>
        <v>198</v>
      </c>
      <c r="JX8" s="41">
        <f>SUM(JX9:JX23)</f>
        <v>143</v>
      </c>
      <c r="JY8" s="42">
        <f>+JX8/JW8</f>
        <v>0.72222222222222221</v>
      </c>
      <c r="JZ8" s="43">
        <f>SUM(JZ9:JZ23)</f>
        <v>66</v>
      </c>
      <c r="KA8" s="41">
        <f>SUM(KA9:KA23)</f>
        <v>52</v>
      </c>
      <c r="KB8" s="44">
        <f>+KA8/JZ8</f>
        <v>0.78787878787878785</v>
      </c>
      <c r="KC8" s="43">
        <f>SUM(KC9:KC23)</f>
        <v>132</v>
      </c>
      <c r="KD8" s="41">
        <f>SUM(KD9:KD23)</f>
        <v>91</v>
      </c>
      <c r="KE8" s="45">
        <f>+KD8/KC8</f>
        <v>0.68939393939393945</v>
      </c>
      <c r="KF8" s="67">
        <f>SUM(KF9:KF23)</f>
        <v>174</v>
      </c>
      <c r="KG8" s="41">
        <f>SUM(KG9:KG23)</f>
        <v>131</v>
      </c>
      <c r="KH8" s="42">
        <f>+KG8/KF8</f>
        <v>0.75287356321839083</v>
      </c>
      <c r="KI8" s="43">
        <f>SUM(KI9:KI23)</f>
        <v>67</v>
      </c>
      <c r="KJ8" s="41">
        <f>SUM(KJ9:KJ23)</f>
        <v>55</v>
      </c>
      <c r="KK8" s="44">
        <f>+KJ8/KI8</f>
        <v>0.82089552238805974</v>
      </c>
      <c r="KL8" s="43">
        <f>SUM(KL9:KL23)</f>
        <v>107</v>
      </c>
      <c r="KM8" s="41">
        <f>SUM(KM9:KM23)</f>
        <v>76</v>
      </c>
      <c r="KN8" s="45">
        <f>+KM8/KL8</f>
        <v>0.71028037383177567</v>
      </c>
      <c r="KO8" s="67">
        <f>SUM(KO9:KO23)</f>
        <v>192</v>
      </c>
      <c r="KP8" s="41">
        <f>SUM(KP9:KP23)</f>
        <v>163</v>
      </c>
      <c r="KQ8" s="42">
        <f>+KP8/KO8</f>
        <v>0.84895833333333337</v>
      </c>
      <c r="KR8" s="43">
        <f>SUM(KR9:KR23)</f>
        <v>75</v>
      </c>
      <c r="KS8" s="41">
        <f>SUM(KS9:KS23)</f>
        <v>70</v>
      </c>
      <c r="KT8" s="44">
        <f>+KS8/KR8</f>
        <v>0.93333333333333335</v>
      </c>
      <c r="KU8" s="43">
        <f>SUM(KU9:KU23)</f>
        <v>117</v>
      </c>
      <c r="KV8" s="41">
        <f>SUM(KV9:KV23)</f>
        <v>93</v>
      </c>
      <c r="KW8" s="45">
        <f>+KV8/KU8</f>
        <v>0.79487179487179482</v>
      </c>
      <c r="KX8" s="67">
        <f>SUM(KX9:KX23)</f>
        <v>182</v>
      </c>
      <c r="KY8" s="41">
        <f>SUM(KY9:KY23)</f>
        <v>152</v>
      </c>
      <c r="KZ8" s="42">
        <f>+KY8/KX8</f>
        <v>0.8351648351648352</v>
      </c>
      <c r="LA8" s="43">
        <f>SUM(LA9:LA23)</f>
        <v>76</v>
      </c>
      <c r="LB8" s="41">
        <f>SUM(LB9:LB23)</f>
        <v>62</v>
      </c>
      <c r="LC8" s="44">
        <f>+LB8/LA8</f>
        <v>0.81578947368421051</v>
      </c>
      <c r="LD8" s="43">
        <f>SUM(LD9:LD23)</f>
        <v>106</v>
      </c>
      <c r="LE8" s="41">
        <f>SUM(LE9:LE23)</f>
        <v>90</v>
      </c>
      <c r="LF8" s="45">
        <f>+LE8/LD8</f>
        <v>0.84905660377358494</v>
      </c>
      <c r="LG8" s="67">
        <f>SUM(LG9:LG23)</f>
        <v>181</v>
      </c>
      <c r="LH8" s="41">
        <f>SUM(LH9:LH23)</f>
        <v>142</v>
      </c>
      <c r="LI8" s="42">
        <f>+LH8/LG8</f>
        <v>0.78453038674033149</v>
      </c>
      <c r="LJ8" s="43">
        <f>SUM(LJ9:LJ23)</f>
        <v>75</v>
      </c>
      <c r="LK8" s="41">
        <f>SUM(LK9:LK23)</f>
        <v>62</v>
      </c>
      <c r="LL8" s="44">
        <f>+LK8/LJ8</f>
        <v>0.82666666666666666</v>
      </c>
      <c r="LM8" s="43">
        <f>SUM(LM9:LM23)</f>
        <v>106</v>
      </c>
      <c r="LN8" s="41">
        <f>SUM(LN9:LN23)</f>
        <v>80</v>
      </c>
      <c r="LO8" s="45">
        <f>+LN8/LM8</f>
        <v>0.75471698113207553</v>
      </c>
      <c r="LP8" s="67">
        <f>SUM(LP9:LP23)</f>
        <v>146</v>
      </c>
      <c r="LQ8" s="41">
        <f>SUM(LQ9:LQ23)</f>
        <v>101</v>
      </c>
      <c r="LR8" s="42">
        <f>+LQ8/LP8</f>
        <v>0.69178082191780821</v>
      </c>
      <c r="LS8" s="43">
        <f>SUM(LS9:LS23)</f>
        <v>62</v>
      </c>
      <c r="LT8" s="41">
        <f>SUM(LT9:LT23)</f>
        <v>46</v>
      </c>
      <c r="LU8" s="44">
        <f>+LT8/LS8</f>
        <v>0.74193548387096775</v>
      </c>
      <c r="LV8" s="43">
        <f>SUM(LV9:LV23)</f>
        <v>84</v>
      </c>
      <c r="LW8" s="41">
        <f>SUM(LW9:LW23)</f>
        <v>55</v>
      </c>
      <c r="LX8" s="45">
        <f>+LW8/LV8</f>
        <v>0.65476190476190477</v>
      </c>
      <c r="LY8" s="67">
        <f>SUM(LY9:LY23)</f>
        <v>132</v>
      </c>
      <c r="LZ8" s="41">
        <f>SUM(LZ9:LZ23)</f>
        <v>106</v>
      </c>
      <c r="MA8" s="42">
        <f>+LZ8/LY8</f>
        <v>0.80303030303030298</v>
      </c>
      <c r="MB8" s="43">
        <f>SUM(MB9:MB23)</f>
        <v>57</v>
      </c>
      <c r="MC8" s="41">
        <f>SUM(MC9:MC23)</f>
        <v>49</v>
      </c>
      <c r="MD8" s="44">
        <f>+MC8/MB8</f>
        <v>0.85964912280701755</v>
      </c>
      <c r="ME8" s="43">
        <f>SUM(ME9:ME23)</f>
        <v>75</v>
      </c>
      <c r="MF8" s="41">
        <f>SUM(MF9:MF23)</f>
        <v>57</v>
      </c>
      <c r="MG8" s="45">
        <f>+MF8/ME8</f>
        <v>0.76</v>
      </c>
      <c r="MH8" s="67">
        <f>SUM(MH9:MH23)</f>
        <v>112</v>
      </c>
      <c r="MI8" s="41">
        <f>SUM(MI9:MI23)</f>
        <v>84</v>
      </c>
      <c r="MJ8" s="42">
        <f>+MI8/MH8</f>
        <v>0.75</v>
      </c>
      <c r="MK8" s="43">
        <f>SUM(MK9:MK23)</f>
        <v>54</v>
      </c>
      <c r="ML8" s="41">
        <f>SUM(ML9:ML23)</f>
        <v>40</v>
      </c>
      <c r="MM8" s="44">
        <f>+ML8/MK8</f>
        <v>0.7407407407407407</v>
      </c>
      <c r="MN8" s="43">
        <f>SUM(MN9:MN23)</f>
        <v>58</v>
      </c>
      <c r="MO8" s="41">
        <f>SUM(MO9:MO23)</f>
        <v>44</v>
      </c>
      <c r="MP8" s="45">
        <f>+MO8/MN8</f>
        <v>0.75862068965517238</v>
      </c>
      <c r="MQ8" s="67">
        <f>SUM(MQ9:MQ23)</f>
        <v>116</v>
      </c>
      <c r="MR8" s="41">
        <f>SUM(MR9:MR23)</f>
        <v>87</v>
      </c>
      <c r="MS8" s="42">
        <f>+MR8/MQ8</f>
        <v>0.75</v>
      </c>
      <c r="MT8" s="43">
        <f>SUM(MT9:MT23)</f>
        <v>45</v>
      </c>
      <c r="MU8" s="41">
        <f>SUM(MU9:MU23)</f>
        <v>34</v>
      </c>
      <c r="MV8" s="44">
        <f>+MU8/MT8</f>
        <v>0.75555555555555554</v>
      </c>
      <c r="MW8" s="43">
        <f>SUM(MW9:MW23)</f>
        <v>71</v>
      </c>
      <c r="MX8" s="41">
        <f>SUM(MX9:MX23)</f>
        <v>53</v>
      </c>
      <c r="MY8" s="45">
        <f>+MX8/MW8</f>
        <v>0.74647887323943662</v>
      </c>
      <c r="MZ8" s="67">
        <f>SUM(MZ9:MZ23)</f>
        <v>139</v>
      </c>
      <c r="NA8" s="41">
        <f>SUM(NA9:NA23)</f>
        <v>121</v>
      </c>
      <c r="NB8" s="42">
        <f>+NA8/MZ8</f>
        <v>0.87050359712230219</v>
      </c>
      <c r="NC8" s="43">
        <f>SUM(NC9:NC23)</f>
        <v>47</v>
      </c>
      <c r="ND8" s="41">
        <f>SUM(ND9:ND23)</f>
        <v>42</v>
      </c>
      <c r="NE8" s="44">
        <f>+ND8/NC8</f>
        <v>0.8936170212765957</v>
      </c>
      <c r="NF8" s="43">
        <f>SUM(NF9:NF23)</f>
        <v>92</v>
      </c>
      <c r="NG8" s="41">
        <f>SUM(NG9:NG23)</f>
        <v>79</v>
      </c>
      <c r="NH8" s="45">
        <f>+NG8/NF8</f>
        <v>0.85869565217391308</v>
      </c>
      <c r="NI8" s="67">
        <f>SUM(NI9:NI23)</f>
        <v>154</v>
      </c>
      <c r="NJ8" s="41">
        <f>SUM(NJ9:NJ23)</f>
        <v>129</v>
      </c>
      <c r="NK8" s="42">
        <f>+NJ8/NI8</f>
        <v>0.83766233766233766</v>
      </c>
      <c r="NL8" s="43">
        <f>SUM(NL9:NL23)</f>
        <v>53</v>
      </c>
      <c r="NM8" s="41">
        <f>SUM(NM9:NM23)</f>
        <v>42</v>
      </c>
      <c r="NN8" s="44">
        <f>+NM8/NL8</f>
        <v>0.79245283018867929</v>
      </c>
      <c r="NO8" s="43">
        <f>SUM(NO9:NO23)</f>
        <v>101</v>
      </c>
      <c r="NP8" s="41">
        <f>SUM(NP9:NP23)</f>
        <v>87</v>
      </c>
      <c r="NQ8" s="45">
        <f>+NP8/NO8</f>
        <v>0.86138613861386137</v>
      </c>
      <c r="NR8" s="67">
        <f>SUM(NR9:NR23)</f>
        <v>162</v>
      </c>
      <c r="NS8" s="41">
        <f>SUM(NS9:NS23)</f>
        <v>138</v>
      </c>
      <c r="NT8" s="42">
        <f>+NS8/NR8</f>
        <v>0.85185185185185186</v>
      </c>
      <c r="NU8" s="43">
        <f>SUM(NU9:NU23)</f>
        <v>48</v>
      </c>
      <c r="NV8" s="41">
        <f>SUM(NV9:NV23)</f>
        <v>38</v>
      </c>
      <c r="NW8" s="44">
        <f>+NV8/NU8</f>
        <v>0.79166666666666663</v>
      </c>
      <c r="NX8" s="43">
        <f>SUM(NX9:NX23)</f>
        <v>114</v>
      </c>
      <c r="NY8" s="41">
        <f>SUM(NY9:NY23)</f>
        <v>100</v>
      </c>
      <c r="NZ8" s="45">
        <f>+NY8/NX8</f>
        <v>0.8771929824561403</v>
      </c>
      <c r="OA8" s="67">
        <f>SUM(OA9:OA23)</f>
        <v>151</v>
      </c>
      <c r="OB8" s="41">
        <f>SUM(OB9:OB23)</f>
        <v>125</v>
      </c>
      <c r="OC8" s="42">
        <f>+OB8/OA8</f>
        <v>0.82781456953642385</v>
      </c>
      <c r="OD8" s="43">
        <f>SUM(OD9:OD23)</f>
        <v>51</v>
      </c>
      <c r="OE8" s="41">
        <f>SUM(OE9:OE23)</f>
        <v>45</v>
      </c>
      <c r="OF8" s="44">
        <f>+OE8/OD8</f>
        <v>0.88235294117647056</v>
      </c>
      <c r="OG8" s="43">
        <f>SUM(OG9:OG23)</f>
        <v>100</v>
      </c>
      <c r="OH8" s="41">
        <f>SUM(OH9:OH23)</f>
        <v>80</v>
      </c>
      <c r="OI8" s="45">
        <f>+OH8/OG8</f>
        <v>0.8</v>
      </c>
      <c r="OJ8" s="67">
        <f>SUM(OJ9:OJ23)</f>
        <v>152</v>
      </c>
      <c r="OK8" s="41">
        <f>SUM(OK9:OK23)</f>
        <v>126</v>
      </c>
      <c r="OL8" s="42">
        <f>+OK8/OJ8</f>
        <v>0.82894736842105265</v>
      </c>
      <c r="OM8" s="43">
        <f>SUM(OM9:OM23)</f>
        <v>49</v>
      </c>
      <c r="ON8" s="41">
        <f>SUM(ON9:ON23)</f>
        <v>42</v>
      </c>
      <c r="OO8" s="44">
        <f>+ON8/OM8</f>
        <v>0.8571428571428571</v>
      </c>
      <c r="OP8" s="43">
        <f>SUM(OP9:OP23)</f>
        <v>103</v>
      </c>
      <c r="OQ8" s="41">
        <f>SUM(OQ9:OQ23)</f>
        <v>84</v>
      </c>
      <c r="OR8" s="45">
        <f>+OQ8/OP8</f>
        <v>0.81553398058252424</v>
      </c>
      <c r="OS8" s="67">
        <f>SUM(OS9:OS23)</f>
        <v>181</v>
      </c>
      <c r="OT8" s="41">
        <f>SUM(OT9:OT23)</f>
        <v>147</v>
      </c>
      <c r="OU8" s="42">
        <f>+OT8/OS8</f>
        <v>0.81215469613259672</v>
      </c>
      <c r="OV8" s="43">
        <f>SUM(OV9:OV23)</f>
        <v>52</v>
      </c>
      <c r="OW8" s="41">
        <f>SUM(OW9:OW23)</f>
        <v>38</v>
      </c>
      <c r="OX8" s="44">
        <f>+OW8/OV8</f>
        <v>0.73076923076923073</v>
      </c>
      <c r="OY8" s="43">
        <f>SUM(OY9:OY23)</f>
        <v>129</v>
      </c>
      <c r="OZ8" s="41">
        <f>SUM(OZ9:OZ23)</f>
        <v>109</v>
      </c>
      <c r="PA8" s="45">
        <f>+OZ8/OY8</f>
        <v>0.84496124031007747</v>
      </c>
      <c r="PB8" s="67">
        <f>SUM(PB9:PB23)</f>
        <v>196</v>
      </c>
      <c r="PC8" s="41">
        <f>SUM(PC9:PC23)</f>
        <v>176</v>
      </c>
      <c r="PD8" s="42">
        <f>+PC8/PB8</f>
        <v>0.89795918367346939</v>
      </c>
      <c r="PE8" s="43">
        <f>SUM(PE9:PE23)</f>
        <v>55</v>
      </c>
      <c r="PF8" s="41">
        <f>SUM(PF9:PF23)</f>
        <v>48</v>
      </c>
      <c r="PG8" s="44">
        <f>+PF8/PE8</f>
        <v>0.87272727272727268</v>
      </c>
      <c r="PH8" s="43">
        <f>SUM(PH9:PH23)</f>
        <v>141</v>
      </c>
      <c r="PI8" s="41">
        <f>SUM(PI9:PI23)</f>
        <v>128</v>
      </c>
      <c r="PJ8" s="45">
        <f>+PI8/PH8</f>
        <v>0.90780141843971629</v>
      </c>
      <c r="PK8" s="67">
        <f>SUM(PK9:PK23)</f>
        <v>191</v>
      </c>
      <c r="PL8" s="41">
        <f>SUM(PL9:PL23)</f>
        <v>157</v>
      </c>
      <c r="PM8" s="42">
        <f>+PL8/PK8</f>
        <v>0.82198952879581155</v>
      </c>
      <c r="PN8" s="43">
        <f>SUM(PN9:PN23)</f>
        <v>63</v>
      </c>
      <c r="PO8" s="41">
        <f>SUM(PO9:PO23)</f>
        <v>55</v>
      </c>
      <c r="PP8" s="44">
        <f>+PO8/PN8</f>
        <v>0.87301587301587302</v>
      </c>
      <c r="PQ8" s="43">
        <f>SUM(PQ9:PQ23)</f>
        <v>128</v>
      </c>
      <c r="PR8" s="41">
        <f>SUM(PR9:PR23)</f>
        <v>102</v>
      </c>
      <c r="PS8" s="45">
        <f>+PR8/PQ8</f>
        <v>0.796875</v>
      </c>
      <c r="PT8" s="67">
        <f>SUM(PT9:PT23)</f>
        <v>186</v>
      </c>
      <c r="PU8" s="41">
        <f>SUM(PU9:PU23)</f>
        <v>148</v>
      </c>
      <c r="PV8" s="42">
        <f>+PU8/PT8</f>
        <v>0.79569892473118276</v>
      </c>
      <c r="PW8" s="43">
        <f>SUM(PW9:PW23)</f>
        <v>63</v>
      </c>
      <c r="PX8" s="41">
        <f>SUM(PX9:PX23)</f>
        <v>43</v>
      </c>
      <c r="PY8" s="44">
        <f>+PX8/PW8</f>
        <v>0.68253968253968256</v>
      </c>
      <c r="PZ8" s="43">
        <f>SUM(PZ9:PZ23)</f>
        <v>123</v>
      </c>
      <c r="QA8" s="41">
        <f>SUM(QA9:QA23)</f>
        <v>105</v>
      </c>
      <c r="QB8" s="45">
        <f>+QA8/PZ8</f>
        <v>0.85365853658536583</v>
      </c>
      <c r="QC8" s="67">
        <f>SUM(QC9:QC23)</f>
        <v>193</v>
      </c>
      <c r="QD8" s="41">
        <f>SUM(QD9:QD23)</f>
        <v>136</v>
      </c>
      <c r="QE8" s="42">
        <f>+QD8/QC8</f>
        <v>0.70466321243523311</v>
      </c>
      <c r="QF8" s="43">
        <f>SUM(QF9:QF23)</f>
        <v>67</v>
      </c>
      <c r="QG8" s="41">
        <f>SUM(QG9:QG23)</f>
        <v>51</v>
      </c>
      <c r="QH8" s="44">
        <f>+QG8/QF8</f>
        <v>0.76119402985074625</v>
      </c>
      <c r="QI8" s="43">
        <f>SUM(QI9:QI23)</f>
        <v>126</v>
      </c>
      <c r="QJ8" s="41">
        <f>SUM(QJ9:QJ23)</f>
        <v>85</v>
      </c>
      <c r="QK8" s="45">
        <f>+QJ8/QI8</f>
        <v>0.67460317460317465</v>
      </c>
      <c r="QL8" s="67">
        <f>SUM(QL9:QL23)</f>
        <v>235</v>
      </c>
      <c r="QM8" s="41">
        <f>SUM(QM9:QM23)</f>
        <v>169</v>
      </c>
      <c r="QN8" s="42">
        <f>+QM8/QL8</f>
        <v>0.7191489361702128</v>
      </c>
      <c r="QO8" s="43">
        <f>SUM(QO9:QO23)</f>
        <v>80</v>
      </c>
      <c r="QP8" s="41">
        <f>SUM(QP9:QP23)</f>
        <v>58</v>
      </c>
      <c r="QQ8" s="44">
        <f>+QP8/QO8</f>
        <v>0.72499999999999998</v>
      </c>
      <c r="QR8" s="43">
        <f>SUM(QR9:QR23)</f>
        <v>155</v>
      </c>
      <c r="QS8" s="41">
        <f>SUM(QS9:QS23)</f>
        <v>111</v>
      </c>
      <c r="QT8" s="45">
        <f>+QS8/QR8</f>
        <v>0.71612903225806457</v>
      </c>
      <c r="QU8" s="67">
        <f>SUM(QU9:QU23)</f>
        <v>210</v>
      </c>
      <c r="QV8" s="41">
        <f>SUM(QV9:QV23)</f>
        <v>161</v>
      </c>
      <c r="QW8" s="42">
        <f>+QV8/QU8</f>
        <v>0.76666666666666672</v>
      </c>
      <c r="QX8" s="43">
        <f>SUM(QX9:QX23)</f>
        <v>79</v>
      </c>
      <c r="QY8" s="41">
        <f>SUM(QY9:QY23)</f>
        <v>63</v>
      </c>
      <c r="QZ8" s="44">
        <f>+QY8/QX8</f>
        <v>0.79746835443037978</v>
      </c>
      <c r="RA8" s="43">
        <f>SUM(RA9:RA23)</f>
        <v>131</v>
      </c>
      <c r="RB8" s="41">
        <f>SUM(RB9:RB23)</f>
        <v>98</v>
      </c>
      <c r="RC8" s="45">
        <f>+RB8/RA8</f>
        <v>0.74809160305343514</v>
      </c>
      <c r="RD8" s="67">
        <f>SUM(RD9:RD23)</f>
        <v>198</v>
      </c>
      <c r="RE8" s="41">
        <f>SUM(RE9:RE23)</f>
        <v>152</v>
      </c>
      <c r="RF8" s="42">
        <f>+RE8/RD8</f>
        <v>0.76767676767676762</v>
      </c>
      <c r="RG8" s="43">
        <f>SUM(RG9:RG23)</f>
        <v>72</v>
      </c>
      <c r="RH8" s="41">
        <f>SUM(RH9:RH23)</f>
        <v>66</v>
      </c>
      <c r="RI8" s="44">
        <f>+RH8/RG8</f>
        <v>0.91666666666666663</v>
      </c>
      <c r="RJ8" s="43">
        <f>SUM(RJ9:RJ23)</f>
        <v>126</v>
      </c>
      <c r="RK8" s="41">
        <f>SUM(RK9:RK23)</f>
        <v>86</v>
      </c>
      <c r="RL8" s="45">
        <f>+RK8/RJ8</f>
        <v>0.68253968253968256</v>
      </c>
      <c r="RM8" s="67">
        <f>SUM(RM9:RM23)</f>
        <v>175</v>
      </c>
      <c r="RN8" s="41">
        <f>SUM(RN9:RN23)</f>
        <v>129</v>
      </c>
      <c r="RO8" s="42">
        <f>+RN8/RM8</f>
        <v>0.7371428571428571</v>
      </c>
      <c r="RP8" s="43">
        <f>SUM(RP9:RP23)</f>
        <v>67</v>
      </c>
      <c r="RQ8" s="41">
        <f>SUM(RQ9:RQ23)</f>
        <v>61</v>
      </c>
      <c r="RR8" s="44">
        <f>+RQ8/RP8</f>
        <v>0.91044776119402981</v>
      </c>
      <c r="RS8" s="43">
        <f>SUM(RS9:RS23)</f>
        <v>108</v>
      </c>
      <c r="RT8" s="41">
        <f>SUM(RT9:RT23)</f>
        <v>68</v>
      </c>
      <c r="RU8" s="45">
        <f>+RT8/RS8</f>
        <v>0.62962962962962965</v>
      </c>
      <c r="RV8" s="67">
        <f>SUM(RV9:RV23)</f>
        <v>169</v>
      </c>
      <c r="RW8" s="41">
        <f>SUM(RW9:RW23)</f>
        <v>135</v>
      </c>
      <c r="RX8" s="42">
        <f>+RW8/RV8</f>
        <v>0.79881656804733725</v>
      </c>
      <c r="RY8" s="43">
        <f>SUM(RY9:RY23)</f>
        <v>72</v>
      </c>
      <c r="RZ8" s="41">
        <f>SUM(RZ9:RZ23)</f>
        <v>66</v>
      </c>
      <c r="SA8" s="44">
        <f>+RZ8/RY8</f>
        <v>0.91666666666666663</v>
      </c>
      <c r="SB8" s="43">
        <f>SUM(SB9:SB23)</f>
        <v>97</v>
      </c>
      <c r="SC8" s="41">
        <f>SUM(SC9:SC23)</f>
        <v>69</v>
      </c>
      <c r="SD8" s="45">
        <f>+SC8/SB8</f>
        <v>0.71134020618556704</v>
      </c>
      <c r="SE8" s="67">
        <f>SUM(SE9:SE23)</f>
        <v>174</v>
      </c>
      <c r="SF8" s="41">
        <f>SUM(SF9:SF23)</f>
        <v>139</v>
      </c>
      <c r="SG8" s="42">
        <f>+SF8/SE8</f>
        <v>0.79885057471264365</v>
      </c>
      <c r="SH8" s="43">
        <f>SUM(SH9:SH23)</f>
        <v>75</v>
      </c>
      <c r="SI8" s="41">
        <f>SUM(SI9:SI23)</f>
        <v>67</v>
      </c>
      <c r="SJ8" s="44">
        <f>+SI8/SH8</f>
        <v>0.89333333333333331</v>
      </c>
      <c r="SK8" s="43">
        <f>SUM(SK9:SK23)</f>
        <v>99</v>
      </c>
      <c r="SL8" s="41">
        <f>SUM(SL9:SL23)</f>
        <v>72</v>
      </c>
      <c r="SM8" s="45">
        <f>+SL8/SK8</f>
        <v>0.72727272727272729</v>
      </c>
      <c r="SN8" s="67">
        <f>SUM(SN9:SN23)</f>
        <v>176</v>
      </c>
      <c r="SO8" s="41">
        <f>SUM(SO9:SO23)</f>
        <v>60</v>
      </c>
      <c r="SP8" s="42">
        <f>+SO8/SN8</f>
        <v>0.34090909090909088</v>
      </c>
      <c r="SQ8" s="43">
        <f>SUM(SQ9:SQ23)</f>
        <v>77</v>
      </c>
      <c r="SR8" s="41">
        <f>SUM(SR9:SR23)</f>
        <v>60</v>
      </c>
      <c r="SS8" s="44">
        <f>+SR8/SQ8</f>
        <v>0.77922077922077926</v>
      </c>
      <c r="ST8" s="43">
        <f>SUM(ST9:ST23)</f>
        <v>99</v>
      </c>
      <c r="SU8" s="41">
        <f>SUM(SU9:SU23)</f>
        <v>0</v>
      </c>
      <c r="SV8" s="45">
        <f>+SU8/ST8</f>
        <v>0</v>
      </c>
      <c r="SW8" s="67">
        <f>SUM(SW9:SW23)</f>
        <v>192</v>
      </c>
      <c r="SX8" s="41">
        <f>SUM(SX9:SX23)</f>
        <v>114</v>
      </c>
      <c r="SY8" s="42">
        <f>+SX8/SW8</f>
        <v>0.59375</v>
      </c>
      <c r="SZ8" s="43">
        <f>SUM(SZ9:SZ23)</f>
        <v>77</v>
      </c>
      <c r="TA8" s="41">
        <f>SUM(TA9:TA23)</f>
        <v>28</v>
      </c>
      <c r="TB8" s="44">
        <f>+TA8/SZ8</f>
        <v>0.36363636363636365</v>
      </c>
      <c r="TC8" s="43">
        <f>SUM(TC9:TC23)</f>
        <v>115</v>
      </c>
      <c r="TD8" s="41">
        <f>SUM(TD9:TD23)</f>
        <v>86</v>
      </c>
      <c r="TE8" s="45">
        <f>+TD8/TC8</f>
        <v>0.74782608695652175</v>
      </c>
      <c r="TF8" s="67">
        <f>SUM(TF9:TF23)</f>
        <v>230</v>
      </c>
      <c r="TG8" s="41">
        <f>SUM(TG9:TG23)</f>
        <v>187</v>
      </c>
      <c r="TH8" s="42">
        <f>+TG8/TF8</f>
        <v>0.81304347826086953</v>
      </c>
      <c r="TI8" s="43">
        <f>SUM(TI9:TI23)</f>
        <v>78</v>
      </c>
      <c r="TJ8" s="41">
        <f>SUM(TJ9:TJ23)</f>
        <v>64</v>
      </c>
      <c r="TK8" s="44">
        <f>+TJ8/TI8</f>
        <v>0.82051282051282048</v>
      </c>
      <c r="TL8" s="43">
        <f>SUM(TL9:TL23)</f>
        <v>152</v>
      </c>
      <c r="TM8" s="41">
        <f>SUM(TM9:TM23)</f>
        <v>123</v>
      </c>
      <c r="TN8" s="45">
        <f>+TM8/TL8</f>
        <v>0.80921052631578949</v>
      </c>
      <c r="TO8" s="67">
        <f>SUM(TO9:TO23)</f>
        <v>255</v>
      </c>
      <c r="TP8" s="41">
        <f>SUM(TP9:TP23)</f>
        <v>220</v>
      </c>
      <c r="TQ8" s="42">
        <f>+TP8/TO8</f>
        <v>0.86274509803921573</v>
      </c>
      <c r="TR8" s="43">
        <f>SUM(TR9:TR23)</f>
        <v>96</v>
      </c>
      <c r="TS8" s="41">
        <f>SUM(TS9:TS23)</f>
        <v>88</v>
      </c>
      <c r="TT8" s="44">
        <f>+TS8/TR8</f>
        <v>0.91666666666666663</v>
      </c>
      <c r="TU8" s="43">
        <f>SUM(TU9:TU23)</f>
        <v>159</v>
      </c>
      <c r="TV8" s="41">
        <f>SUM(TV9:TV23)</f>
        <v>132</v>
      </c>
      <c r="TW8" s="45">
        <f>+TV8/TU8</f>
        <v>0.83018867924528306</v>
      </c>
      <c r="TX8" s="67">
        <f>SUM(TX9:TX23)</f>
        <v>296</v>
      </c>
      <c r="TY8" s="41">
        <f>SUM(TY9:TY23)</f>
        <v>248</v>
      </c>
      <c r="TZ8" s="42">
        <f>+TY8/TX8</f>
        <v>0.83783783783783783</v>
      </c>
      <c r="UA8" s="43">
        <f>SUM(UA9:UA23)</f>
        <v>133</v>
      </c>
      <c r="UB8" s="41">
        <f>SUM(UB9:UB23)</f>
        <v>120</v>
      </c>
      <c r="UC8" s="44">
        <f>+UB8/UA8</f>
        <v>0.90225563909774431</v>
      </c>
      <c r="UD8" s="43">
        <f>SUM(UD9:UD23)</f>
        <v>163</v>
      </c>
      <c r="UE8" s="41">
        <f>SUM(UE9:UE23)</f>
        <v>128</v>
      </c>
      <c r="UF8" s="45">
        <f>+UE8/UD8</f>
        <v>0.78527607361963192</v>
      </c>
      <c r="UG8" s="67">
        <f>SUM(UG9:UG23)</f>
        <v>307</v>
      </c>
      <c r="UH8" s="41">
        <f>SUM(UH9:UH23)</f>
        <v>254</v>
      </c>
      <c r="UI8" s="42">
        <f>+UH8/UG8</f>
        <v>0.82736156351791534</v>
      </c>
      <c r="UJ8" s="43">
        <f>SUM(UJ9:UJ23)</f>
        <v>140</v>
      </c>
      <c r="UK8" s="41">
        <f>SUM(UK9:UK23)</f>
        <v>122</v>
      </c>
      <c r="UL8" s="44">
        <f>+UK8/UJ8</f>
        <v>0.87142857142857144</v>
      </c>
      <c r="UM8" s="43">
        <f>SUM(UM9:UM23)</f>
        <v>167</v>
      </c>
      <c r="UN8" s="41">
        <f>SUM(UN9:UN23)</f>
        <v>132</v>
      </c>
      <c r="UO8" s="45">
        <f>+UN8/UM8</f>
        <v>0.79041916167664672</v>
      </c>
      <c r="UP8" s="67">
        <f>SUM(UP9:UP23)</f>
        <v>294</v>
      </c>
      <c r="UQ8" s="41">
        <f>SUM(UQ9:UQ23)</f>
        <v>244</v>
      </c>
      <c r="UR8" s="42">
        <f>+UQ8/UP8</f>
        <v>0.82993197278911568</v>
      </c>
      <c r="US8" s="43">
        <f>SUM(US9:US23)</f>
        <v>137</v>
      </c>
      <c r="UT8" s="41">
        <f>SUM(UT9:UT23)</f>
        <v>122</v>
      </c>
      <c r="UU8" s="44">
        <f>+UT8/US8</f>
        <v>0.89051094890510951</v>
      </c>
      <c r="UV8" s="43">
        <f>SUM(UV9:UV23)</f>
        <v>157</v>
      </c>
      <c r="UW8" s="41">
        <f>SUM(UW9:UW23)</f>
        <v>122</v>
      </c>
      <c r="UX8" s="45">
        <f>+UW8/UV8</f>
        <v>0.77707006369426757</v>
      </c>
      <c r="UY8" s="67">
        <f>SUM(UY9:UY23)</f>
        <v>300</v>
      </c>
      <c r="UZ8" s="41">
        <f>SUM(UZ9:UZ23)</f>
        <v>230</v>
      </c>
      <c r="VA8" s="42">
        <f>+UZ8/UY8</f>
        <v>0.76666666666666672</v>
      </c>
      <c r="VB8" s="43">
        <f>SUM(VB9:VB23)</f>
        <v>143</v>
      </c>
      <c r="VC8" s="41">
        <f>SUM(VC9:VC23)</f>
        <v>115</v>
      </c>
      <c r="VD8" s="44">
        <f>+VC8/VB8</f>
        <v>0.80419580419580416</v>
      </c>
      <c r="VE8" s="43">
        <f>SUM(VE9:VE23)</f>
        <v>157</v>
      </c>
      <c r="VF8" s="41">
        <f>SUM(VF9:VF23)</f>
        <v>115</v>
      </c>
      <c r="VG8" s="45">
        <f>+VF8/VE8</f>
        <v>0.73248407643312097</v>
      </c>
      <c r="VH8" s="67">
        <f>SUM(VH9:VH23)</f>
        <v>295</v>
      </c>
      <c r="VI8" s="41">
        <f>SUM(VI9:VI23)</f>
        <v>97</v>
      </c>
      <c r="VJ8" s="42">
        <f>+VI8/VH8</f>
        <v>0.32881355932203388</v>
      </c>
      <c r="VK8" s="43">
        <f>SUM(VK9:VK23)</f>
        <v>138</v>
      </c>
      <c r="VL8" s="41">
        <f>SUM(VL9:VL23)</f>
        <v>97</v>
      </c>
      <c r="VM8" s="44">
        <f>+VL8/VK8</f>
        <v>0.70289855072463769</v>
      </c>
      <c r="VN8" s="43">
        <f>SUM(VN9:VN23)</f>
        <v>157</v>
      </c>
      <c r="VO8" s="41">
        <f>SUM(VO9:VO23)</f>
        <v>0</v>
      </c>
      <c r="VP8" s="45">
        <f>+VO8/VN8</f>
        <v>0</v>
      </c>
      <c r="VQ8" s="67">
        <f>SUM(VQ9:VQ23)</f>
        <v>293</v>
      </c>
      <c r="VR8" s="41">
        <f>SUM(VR9:VR23)</f>
        <v>246</v>
      </c>
      <c r="VS8" s="42">
        <f>+VR8/VQ8</f>
        <v>0.83959044368600677</v>
      </c>
      <c r="VT8" s="43">
        <f>SUM(VT9:VT23)</f>
        <v>128</v>
      </c>
      <c r="VU8" s="41">
        <f>SUM(VU9:VU23)</f>
        <v>117</v>
      </c>
      <c r="VV8" s="44">
        <f>+VU8/VT8</f>
        <v>0.9140625</v>
      </c>
      <c r="VW8" s="43">
        <f>SUM(VW9:VW23)</f>
        <v>165</v>
      </c>
      <c r="VX8" s="41">
        <f>SUM(VX9:VX23)</f>
        <v>129</v>
      </c>
      <c r="VY8" s="45">
        <f>+VX8/VW8</f>
        <v>0.78181818181818186</v>
      </c>
      <c r="VZ8" s="67">
        <f>SUM(VZ9:VZ23)</f>
        <v>294</v>
      </c>
      <c r="WA8" s="41">
        <f>SUM(WA9:WA23)</f>
        <v>242</v>
      </c>
      <c r="WB8" s="42">
        <f>+WA8/VZ8</f>
        <v>0.8231292517006803</v>
      </c>
      <c r="WC8" s="43">
        <f>SUM(WC9:WC23)</f>
        <v>136</v>
      </c>
      <c r="WD8" s="41">
        <f>SUM(WD9:WD23)</f>
        <v>111</v>
      </c>
      <c r="WE8" s="44">
        <f>+WD8/WC8</f>
        <v>0.81617647058823528</v>
      </c>
      <c r="WF8" s="43">
        <f>SUM(WF9:WF23)</f>
        <v>158</v>
      </c>
      <c r="WG8" s="41">
        <f>SUM(WG9:WG23)</f>
        <v>131</v>
      </c>
      <c r="WH8" s="45">
        <f>+WG8/WF8</f>
        <v>0.82911392405063289</v>
      </c>
      <c r="WI8" s="67">
        <f>SUM(WI9:WI23)</f>
        <v>297</v>
      </c>
      <c r="WJ8" s="41">
        <f>SUM(WJ9:WJ23)</f>
        <v>247</v>
      </c>
      <c r="WK8" s="42">
        <f>+WJ8/WI8</f>
        <v>0.83164983164983164</v>
      </c>
      <c r="WL8" s="43">
        <f>SUM(WL9:WL23)</f>
        <v>150</v>
      </c>
      <c r="WM8" s="41">
        <f>SUM(WM9:WM23)</f>
        <v>129</v>
      </c>
      <c r="WN8" s="44">
        <f>+WM8/WL8</f>
        <v>0.86</v>
      </c>
      <c r="WO8" s="43">
        <f>SUM(WO9:WO23)</f>
        <v>147</v>
      </c>
      <c r="WP8" s="41">
        <f>SUM(WP9:WP23)</f>
        <v>118</v>
      </c>
      <c r="WQ8" s="45">
        <f>+WP8/WO8</f>
        <v>0.80272108843537415</v>
      </c>
      <c r="WR8" s="67">
        <f>SUM(WR9:WR23)</f>
        <v>300</v>
      </c>
      <c r="WS8" s="41">
        <f>SUM(WS9:WS23)</f>
        <v>259</v>
      </c>
      <c r="WT8" s="42">
        <f>+WS8/WR8</f>
        <v>0.86333333333333329</v>
      </c>
      <c r="WU8" s="43">
        <f>SUM(WU9:WU23)</f>
        <v>146</v>
      </c>
      <c r="WV8" s="41">
        <f>SUM(WV9:WV23)</f>
        <v>127</v>
      </c>
      <c r="WW8" s="44">
        <f>+WV8/WU8</f>
        <v>0.86986301369863017</v>
      </c>
      <c r="WX8" s="43">
        <f>SUM(WX9:WX23)</f>
        <v>154</v>
      </c>
      <c r="WY8" s="41">
        <f>SUM(WY9:WY23)</f>
        <v>132</v>
      </c>
      <c r="WZ8" s="45">
        <f>+WY8/WX8</f>
        <v>0.8571428571428571</v>
      </c>
      <c r="XA8" s="67">
        <f>SUM(XA9:XA23)</f>
        <v>315</v>
      </c>
      <c r="XB8" s="41">
        <f>SUM(XB9:XB23)</f>
        <v>259</v>
      </c>
      <c r="XC8" s="42">
        <f>+XB8/XA8</f>
        <v>0.82222222222222219</v>
      </c>
      <c r="XD8" s="43">
        <f>SUM(XD9:XD23)</f>
        <v>156</v>
      </c>
      <c r="XE8" s="41">
        <f>SUM(XE9:XE23)</f>
        <v>130</v>
      </c>
      <c r="XF8" s="44">
        <f>+XE8/XD8</f>
        <v>0.83333333333333337</v>
      </c>
      <c r="XG8" s="43">
        <f>SUM(XG9:XG23)</f>
        <v>159</v>
      </c>
      <c r="XH8" s="41">
        <f>SUM(XH9:XH23)</f>
        <v>129</v>
      </c>
      <c r="XI8" s="45">
        <f>+XH8/XG8</f>
        <v>0.81132075471698117</v>
      </c>
      <c r="XJ8" s="67">
        <f>SUM(XJ9:XJ23)</f>
        <v>281</v>
      </c>
      <c r="XK8" s="41">
        <f>SUM(XK9:XK23)</f>
        <v>231</v>
      </c>
      <c r="XL8" s="42">
        <f>+XK8/XJ8</f>
        <v>0.8220640569395018</v>
      </c>
      <c r="XM8" s="43">
        <f>SUM(XM9:XM23)</f>
        <v>152</v>
      </c>
      <c r="XN8" s="41">
        <f>SUM(XN9:XN23)</f>
        <v>114</v>
      </c>
      <c r="XO8" s="44">
        <f>+XN8/XM8</f>
        <v>0.75</v>
      </c>
      <c r="XP8" s="43">
        <f>SUM(XP9:XP23)</f>
        <v>129</v>
      </c>
      <c r="XQ8" s="41">
        <f>SUM(XQ9:XQ23)</f>
        <v>117</v>
      </c>
      <c r="XR8" s="45">
        <f>+XQ8/XP8</f>
        <v>0.90697674418604646</v>
      </c>
      <c r="XS8" s="67">
        <f>SUM(XS9:XS23)</f>
        <v>332</v>
      </c>
      <c r="XT8" s="41">
        <f>SUM(XT9:XT23)</f>
        <v>282</v>
      </c>
      <c r="XU8" s="42">
        <f>+XT8/XS8</f>
        <v>0.8493975903614458</v>
      </c>
      <c r="XV8" s="43">
        <f>SUM(XV9:XV23)</f>
        <v>169</v>
      </c>
      <c r="XW8" s="41">
        <f>SUM(XW9:XW23)</f>
        <v>140</v>
      </c>
      <c r="XX8" s="44">
        <f>+XW8/XV8</f>
        <v>0.82840236686390534</v>
      </c>
      <c r="XY8" s="43">
        <f>SUM(XY9:XY23)</f>
        <v>163</v>
      </c>
      <c r="XZ8" s="41">
        <f>SUM(XZ9:XZ23)</f>
        <v>142</v>
      </c>
      <c r="YA8" s="45">
        <f>+XZ8/XY8</f>
        <v>0.87116564417177911</v>
      </c>
      <c r="YB8" s="67">
        <f>SUM(YB9:YB23)</f>
        <v>331</v>
      </c>
      <c r="YC8" s="41">
        <f>SUM(YC9:YC23)</f>
        <v>284</v>
      </c>
      <c r="YD8" s="42">
        <f>+YC8/YB8</f>
        <v>0.85800604229607247</v>
      </c>
      <c r="YE8" s="43">
        <f>SUM(YE9:YE23)</f>
        <v>167</v>
      </c>
      <c r="YF8" s="41">
        <f>SUM(YF9:YF23)</f>
        <v>144</v>
      </c>
      <c r="YG8" s="44">
        <f>+YF8/YE8</f>
        <v>0.86227544910179643</v>
      </c>
      <c r="YH8" s="43">
        <f>SUM(YH9:YH23)</f>
        <v>164</v>
      </c>
      <c r="YI8" s="41">
        <f>SUM(YI9:YI23)</f>
        <v>140</v>
      </c>
      <c r="YJ8" s="45">
        <f>+YI8/YH8</f>
        <v>0.85365853658536583</v>
      </c>
      <c r="YK8" s="67">
        <f>SUM(YK9:YK23)</f>
        <v>323</v>
      </c>
      <c r="YL8" s="41">
        <f>SUM(YL9:YL23)</f>
        <v>280</v>
      </c>
      <c r="YM8" s="42">
        <f>+YL8/YK8</f>
        <v>0.86687306501547989</v>
      </c>
      <c r="YN8" s="43">
        <f>SUM(YN9:YN23)</f>
        <v>161</v>
      </c>
      <c r="YO8" s="41">
        <f>SUM(YO9:YO23)</f>
        <v>138</v>
      </c>
      <c r="YP8" s="44">
        <f>+YO8/YN8</f>
        <v>0.8571428571428571</v>
      </c>
      <c r="YQ8" s="43">
        <f>SUM(YQ9:YQ23)</f>
        <v>162</v>
      </c>
      <c r="YR8" s="41">
        <f>SUM(YR9:YR23)</f>
        <v>142</v>
      </c>
      <c r="YS8" s="45">
        <f>+YR8/YQ8</f>
        <v>0.87654320987654322</v>
      </c>
      <c r="YT8" s="67">
        <f>SUM(YT9:YT23)</f>
        <v>318</v>
      </c>
      <c r="YU8" s="41">
        <f>SUM(YU9:YU23)</f>
        <v>268</v>
      </c>
      <c r="YV8" s="42">
        <f>+YU8/YT8</f>
        <v>0.84276729559748431</v>
      </c>
      <c r="YW8" s="43">
        <f>SUM(YW9:YW23)</f>
        <v>157</v>
      </c>
      <c r="YX8" s="41">
        <f>SUM(YX9:YX23)</f>
        <v>120</v>
      </c>
      <c r="YY8" s="44">
        <f>+YX8/YW8</f>
        <v>0.76433121019108285</v>
      </c>
      <c r="YZ8" s="43">
        <f>SUM(YZ9:YZ23)</f>
        <v>161</v>
      </c>
      <c r="ZA8" s="41">
        <f>SUM(ZA9:ZA23)</f>
        <v>148</v>
      </c>
      <c r="ZB8" s="45">
        <f>+ZA8/YZ8</f>
        <v>0.91925465838509313</v>
      </c>
      <c r="ZC8" s="67">
        <f>SUM(ZC9:ZC23)</f>
        <v>303</v>
      </c>
      <c r="ZD8" s="41">
        <f>SUM(ZD9:ZD23)</f>
        <v>250</v>
      </c>
      <c r="ZE8" s="42">
        <f>+ZD8/ZC8</f>
        <v>0.82508250825082508</v>
      </c>
      <c r="ZF8" s="43">
        <f>SUM(ZF9:ZF23)</f>
        <v>147</v>
      </c>
      <c r="ZG8" s="41">
        <f>SUM(ZG9:ZG23)</f>
        <v>118</v>
      </c>
      <c r="ZH8" s="44">
        <f>+ZG8/ZF8</f>
        <v>0.80272108843537415</v>
      </c>
      <c r="ZI8" s="43">
        <f>SUM(ZI9:ZI23)</f>
        <v>156</v>
      </c>
      <c r="ZJ8" s="41">
        <f>SUM(ZJ9:ZJ23)</f>
        <v>132</v>
      </c>
      <c r="ZK8" s="45">
        <f>+ZJ8/ZI8</f>
        <v>0.84615384615384615</v>
      </c>
      <c r="ZL8" s="67">
        <f>SUM(ZL9:ZL23)</f>
        <v>280</v>
      </c>
      <c r="ZM8" s="41">
        <f>SUM(ZM9:ZM23)</f>
        <v>229</v>
      </c>
      <c r="ZN8" s="42">
        <f>+ZM8/ZL8</f>
        <v>0.81785714285714284</v>
      </c>
      <c r="ZO8" s="43">
        <f>SUM(ZO9:ZO23)</f>
        <v>133</v>
      </c>
      <c r="ZP8" s="41">
        <f>SUM(ZP9:ZP23)</f>
        <v>103</v>
      </c>
      <c r="ZQ8" s="44">
        <f>+ZP8/ZO8</f>
        <v>0.77443609022556392</v>
      </c>
      <c r="ZR8" s="43">
        <f>SUM(ZR9:ZR23)</f>
        <v>147</v>
      </c>
      <c r="ZS8" s="41">
        <f>SUM(ZS9:ZS23)</f>
        <v>126</v>
      </c>
      <c r="ZT8" s="45">
        <f>+ZS8/ZR8</f>
        <v>0.8571428571428571</v>
      </c>
      <c r="ZU8" s="67">
        <f>SUM(ZU9:ZU23)</f>
        <v>265</v>
      </c>
      <c r="ZV8" s="41">
        <f>SUM(ZV9:ZV23)</f>
        <v>234</v>
      </c>
      <c r="ZW8" s="42">
        <f>+ZV8/ZU8</f>
        <v>0.88301886792452833</v>
      </c>
      <c r="ZX8" s="43">
        <f>SUM(ZX9:ZX23)</f>
        <v>126</v>
      </c>
      <c r="ZY8" s="41">
        <f>SUM(ZY9:ZY23)</f>
        <v>112</v>
      </c>
      <c r="ZZ8" s="44">
        <f>+ZY8/ZX8</f>
        <v>0.88888888888888884</v>
      </c>
      <c r="AAA8" s="43">
        <f>SUM(AAA9:AAA23)</f>
        <v>139</v>
      </c>
      <c r="AAB8" s="41">
        <f>SUM(AAB9:AAB23)</f>
        <v>122</v>
      </c>
      <c r="AAC8" s="45">
        <f>+AAB8/AAA8</f>
        <v>0.87769784172661869</v>
      </c>
      <c r="AAD8" s="67">
        <f>SUM(AAD9:AAD23)</f>
        <v>279</v>
      </c>
      <c r="AAE8" s="41">
        <f>SUM(AAE9:AAE23)</f>
        <v>248</v>
      </c>
      <c r="AAF8" s="42">
        <f>+AAE8/AAD8</f>
        <v>0.88888888888888884</v>
      </c>
      <c r="AAG8" s="43">
        <f>SUM(AAG9:AAG23)</f>
        <v>121</v>
      </c>
      <c r="AAH8" s="41">
        <f>SUM(AAH9:AAH23)</f>
        <v>104</v>
      </c>
      <c r="AAI8" s="44">
        <f>+AAH8/AAG8</f>
        <v>0.85950413223140498</v>
      </c>
      <c r="AAJ8" s="43">
        <f>SUM(AAJ9:AAJ23)</f>
        <v>158</v>
      </c>
      <c r="AAK8" s="41">
        <f>SUM(AAK9:AAK23)</f>
        <v>144</v>
      </c>
      <c r="AAL8" s="45">
        <f>+AAK8/AAJ8</f>
        <v>0.91139240506329111</v>
      </c>
      <c r="AAM8" s="67">
        <f>SUM(AAM9:AAM23)</f>
        <v>308</v>
      </c>
      <c r="AAN8" s="41">
        <f>SUM(AAN9:AAN23)</f>
        <v>276</v>
      </c>
      <c r="AAO8" s="42">
        <f>+AAN8/AAM8</f>
        <v>0.89610389610389607</v>
      </c>
      <c r="AAP8" s="43">
        <f>SUM(AAP9:AAP23)</f>
        <v>138</v>
      </c>
      <c r="AAQ8" s="41">
        <f>SUM(AAQ9:AAQ23)</f>
        <v>120</v>
      </c>
      <c r="AAR8" s="44">
        <f>+AAQ8/AAP8</f>
        <v>0.86956521739130432</v>
      </c>
      <c r="AAS8" s="43">
        <f>SUM(AAS9:AAS23)</f>
        <v>170</v>
      </c>
      <c r="AAT8" s="41">
        <f>SUM(AAT9:AAT23)</f>
        <v>156</v>
      </c>
      <c r="AAU8" s="45">
        <f>+AAT8/AAS8</f>
        <v>0.91764705882352937</v>
      </c>
      <c r="AAV8" s="67">
        <f>SUM(AAV9:AAV23)</f>
        <v>314</v>
      </c>
      <c r="AAW8" s="41">
        <f>SUM(AAW9:AAW23)</f>
        <v>137</v>
      </c>
      <c r="AAX8" s="42">
        <f>+AAW8/AAV8</f>
        <v>0.43630573248407645</v>
      </c>
      <c r="AAY8" s="43">
        <f>SUM(AAY9:AAY23)</f>
        <v>153</v>
      </c>
      <c r="AAZ8" s="41">
        <f>SUM(AAZ9:AAZ23)</f>
        <v>137</v>
      </c>
      <c r="ABA8" s="44">
        <f>+AAZ8/AAY8</f>
        <v>0.89542483660130723</v>
      </c>
      <c r="ABB8" s="43">
        <f>SUM(ABB9:ABB23)</f>
        <v>161</v>
      </c>
      <c r="ABC8" s="41">
        <f>SUM(ABC9:ABC23)</f>
        <v>0</v>
      </c>
      <c r="ABD8" s="45">
        <f>+ABC8/ABB8</f>
        <v>0</v>
      </c>
      <c r="ABE8" s="67">
        <f>SUM(ABE9:ABE23)</f>
        <v>303</v>
      </c>
      <c r="ABF8" s="41">
        <f>SUM(ABF9:ABF23)</f>
        <v>281</v>
      </c>
      <c r="ABG8" s="42">
        <f>+ABF8/ABE8</f>
        <v>0.9273927392739274</v>
      </c>
      <c r="ABH8" s="43">
        <f>SUM(ABH9:ABH23)</f>
        <v>144</v>
      </c>
      <c r="ABI8" s="41">
        <f>SUM(ABI9:ABI23)</f>
        <v>127</v>
      </c>
      <c r="ABJ8" s="44">
        <f>+ABI8/ABH8</f>
        <v>0.88194444444444442</v>
      </c>
      <c r="ABK8" s="43">
        <f>SUM(ABK9:ABK23)</f>
        <v>159</v>
      </c>
      <c r="ABL8" s="41">
        <f>SUM(ABL9:ABL23)</f>
        <v>154</v>
      </c>
      <c r="ABM8" s="45">
        <f>+ABL8/ABK8</f>
        <v>0.96855345911949686</v>
      </c>
      <c r="ABN8" s="67">
        <f>SUM(ABN9:ABN23)</f>
        <v>297</v>
      </c>
      <c r="ABO8" s="41">
        <f>SUM(ABO9:ABO23)</f>
        <v>270</v>
      </c>
      <c r="ABP8" s="42">
        <f>+ABO8/ABN8</f>
        <v>0.90909090909090906</v>
      </c>
      <c r="ABQ8" s="43">
        <f>SUM(ABQ9:ABQ23)</f>
        <v>151</v>
      </c>
      <c r="ABR8" s="41">
        <f>SUM(ABR9:ABR23)</f>
        <v>134</v>
      </c>
      <c r="ABS8" s="44">
        <f>+ABR8/ABQ8</f>
        <v>0.88741721854304634</v>
      </c>
      <c r="ABT8" s="43">
        <f>SUM(ABT9:ABT23)</f>
        <v>146</v>
      </c>
      <c r="ABU8" s="41">
        <f>SUM(ABU9:ABU23)</f>
        <v>136</v>
      </c>
      <c r="ABV8" s="45">
        <f>+ABU8/ABT8</f>
        <v>0.93150684931506844</v>
      </c>
      <c r="ABW8" s="67">
        <f>SUM(ABW9:ABW23)</f>
        <v>324</v>
      </c>
      <c r="ABX8" s="41">
        <f>SUM(ABX9:ABX23)</f>
        <v>312</v>
      </c>
      <c r="ABY8" s="42">
        <f>+ABX8/ABW8</f>
        <v>0.96296296296296291</v>
      </c>
      <c r="ABZ8" s="43">
        <f>SUM(ABZ9:ABZ23)</f>
        <v>156</v>
      </c>
      <c r="ACA8" s="41">
        <f>SUM(ACA9:ACA23)</f>
        <v>167</v>
      </c>
      <c r="ACB8" s="44">
        <f>+ACA8/ABZ8</f>
        <v>1.0705128205128205</v>
      </c>
      <c r="ACC8" s="43">
        <f>SUM(ACC9:ACC23)</f>
        <v>168</v>
      </c>
      <c r="ACD8" s="41">
        <f>SUM(ACD9:ACD23)</f>
        <v>145</v>
      </c>
      <c r="ACE8" s="45">
        <f>+ACD8/ACC8</f>
        <v>0.86309523809523814</v>
      </c>
      <c r="ACF8" s="67">
        <f>SUM(ACF9:ACF23)</f>
        <v>388</v>
      </c>
      <c r="ACG8" s="41">
        <f>SUM(ACG9:ACG23)</f>
        <v>353</v>
      </c>
      <c r="ACH8" s="42">
        <f>+ACG8/ACF8</f>
        <v>0.90979381443298968</v>
      </c>
      <c r="ACI8" s="43">
        <f>SUM(ACI9:ACI23)</f>
        <v>193</v>
      </c>
      <c r="ACJ8" s="41">
        <f>SUM(ACJ9:ACJ23)</f>
        <v>176</v>
      </c>
      <c r="ACK8" s="44">
        <f>+ACJ8/ACI8</f>
        <v>0.91191709844559588</v>
      </c>
      <c r="ACL8" s="43">
        <f>SUM(ACL9:ACL23)</f>
        <v>195</v>
      </c>
      <c r="ACM8" s="41">
        <f>SUM(ACM9:ACM23)</f>
        <v>177</v>
      </c>
      <c r="ACN8" s="45">
        <f>+ACM8/ACL8</f>
        <v>0.90769230769230769</v>
      </c>
      <c r="ACO8" s="67">
        <f>SUM(ACO9:ACO23)</f>
        <v>426</v>
      </c>
      <c r="ACP8" s="41">
        <f>SUM(ACP9:ACP23)</f>
        <v>378</v>
      </c>
      <c r="ACQ8" s="42">
        <f>+ACP8/ACO8</f>
        <v>0.88732394366197187</v>
      </c>
      <c r="ACR8" s="43">
        <f>SUM(ACR9:ACR23)</f>
        <v>210</v>
      </c>
      <c r="ACS8" s="41">
        <f>SUM(ACS9:ACS23)</f>
        <v>190</v>
      </c>
      <c r="ACT8" s="44">
        <f>+ACS8/ACR8</f>
        <v>0.90476190476190477</v>
      </c>
      <c r="ACU8" s="43">
        <f>SUM(ACU9:ACU23)</f>
        <v>216</v>
      </c>
      <c r="ACV8" s="41">
        <f>SUM(ACV9:ACV23)</f>
        <v>188</v>
      </c>
      <c r="ACW8" s="45">
        <f>+ACV8/ACU8</f>
        <v>0.87037037037037035</v>
      </c>
      <c r="ACX8" s="67">
        <f>SUM(ACX9:ACX23)</f>
        <v>443</v>
      </c>
      <c r="ACY8" s="41">
        <f>SUM(ACY9:ACY23)</f>
        <v>407</v>
      </c>
      <c r="ACZ8" s="42">
        <f>+ACY8/ACX8</f>
        <v>0.91873589164785552</v>
      </c>
      <c r="ADA8" s="43">
        <f>SUM(ADA9:ADA23)</f>
        <v>227</v>
      </c>
      <c r="ADB8" s="41">
        <f>SUM(ADB9:ADB23)</f>
        <v>211</v>
      </c>
      <c r="ADC8" s="44">
        <f>+ADB8/ADA8</f>
        <v>0.92951541850220265</v>
      </c>
      <c r="ADD8" s="43">
        <f>SUM(ADD9:ADD23)</f>
        <v>216</v>
      </c>
      <c r="ADE8" s="41">
        <f>SUM(ADE9:ADE23)</f>
        <v>196</v>
      </c>
      <c r="ADF8" s="45">
        <f>+ADE8/ADD8</f>
        <v>0.90740740740740744</v>
      </c>
      <c r="ADG8" s="67">
        <f>SUM(ADG9:ADG23)</f>
        <v>454</v>
      </c>
      <c r="ADH8" s="41">
        <f>SUM(ADH9:ADH23)</f>
        <v>412</v>
      </c>
      <c r="ADI8" s="42">
        <f>+ADH8/ADG8</f>
        <v>0.90748898678414092</v>
      </c>
      <c r="ADJ8" s="43">
        <f>SUM(ADJ9:ADJ23)</f>
        <v>237</v>
      </c>
      <c r="ADK8" s="41">
        <f>SUM(ADK9:ADK23)</f>
        <v>220</v>
      </c>
      <c r="ADL8" s="44">
        <f>+ADK8/ADJ8</f>
        <v>0.92827004219409281</v>
      </c>
      <c r="ADM8" s="43">
        <f>SUM(ADM9:ADM23)</f>
        <v>217</v>
      </c>
      <c r="ADN8" s="41">
        <f>SUM(ADN9:ADN23)</f>
        <v>192</v>
      </c>
      <c r="ADO8" s="45">
        <f>+ADN8/ADM8</f>
        <v>0.88479262672811065</v>
      </c>
      <c r="ADP8" s="67">
        <f>SUM(ADP9:ADP23)</f>
        <v>467</v>
      </c>
      <c r="ADQ8" s="41">
        <f>SUM(ADQ9:ADQ23)</f>
        <v>420</v>
      </c>
      <c r="ADR8" s="42">
        <f>+ADQ8/ADP8</f>
        <v>0.89935760171306212</v>
      </c>
      <c r="ADS8" s="43">
        <f>SUM(ADS9:ADS23)</f>
        <v>236</v>
      </c>
      <c r="ADT8" s="41">
        <f>SUM(ADT9:ADT23)</f>
        <v>211</v>
      </c>
      <c r="ADU8" s="44">
        <f>+ADT8/ADS8</f>
        <v>0.89406779661016944</v>
      </c>
      <c r="ADV8" s="43">
        <f>SUM(ADV9:ADV23)</f>
        <v>231</v>
      </c>
      <c r="ADW8" s="41">
        <f>SUM(ADW9:ADW23)</f>
        <v>209</v>
      </c>
      <c r="ADX8" s="45">
        <f>+ADW8/ADV8</f>
        <v>0.90476190476190477</v>
      </c>
      <c r="ADY8" s="67">
        <f>SUM(ADY9:ADY23)</f>
        <v>484</v>
      </c>
      <c r="ADZ8" s="41">
        <f>SUM(ADZ9:ADZ23)</f>
        <v>434</v>
      </c>
      <c r="AEA8" s="42">
        <f>+ADZ8/ADY8</f>
        <v>0.89669421487603307</v>
      </c>
      <c r="AEB8" s="43">
        <f>SUM(AEB9:AEB23)</f>
        <v>243</v>
      </c>
      <c r="AEC8" s="41">
        <f>SUM(AEC9:AEC23)</f>
        <v>215</v>
      </c>
      <c r="AED8" s="44">
        <f>+AEC8/AEB8</f>
        <v>0.8847736625514403</v>
      </c>
      <c r="AEE8" s="43">
        <f>SUM(AEE9:AEE23)</f>
        <v>241</v>
      </c>
      <c r="AEF8" s="41">
        <f>SUM(AEF9:AEF23)</f>
        <v>219</v>
      </c>
      <c r="AEG8" s="45">
        <f>+AEF8/AEE8</f>
        <v>0.90871369294605808</v>
      </c>
      <c r="AEH8" s="67">
        <f>SUM(AEH9:AEH23)</f>
        <v>495</v>
      </c>
      <c r="AEI8" s="41">
        <f>SUM(AEI9:AEI23)</f>
        <v>431</v>
      </c>
      <c r="AEJ8" s="42">
        <f>+AEI8/AEH8</f>
        <v>0.87070707070707065</v>
      </c>
      <c r="AEK8" s="43">
        <f>SUM(AEK9:AEK23)</f>
        <v>247</v>
      </c>
      <c r="AEL8" s="41">
        <f>SUM(AEL9:AEL23)</f>
        <v>224</v>
      </c>
      <c r="AEM8" s="44">
        <f>+AEL8/AEK8</f>
        <v>0.90688259109311742</v>
      </c>
      <c r="AEN8" s="43">
        <f>SUM(AEN9:AEN23)</f>
        <v>248</v>
      </c>
      <c r="AEO8" s="41">
        <f>SUM(AEO9:AEO23)</f>
        <v>207</v>
      </c>
      <c r="AEP8" s="45">
        <f>+AEO8/AEN8</f>
        <v>0.83467741935483875</v>
      </c>
      <c r="AEQ8" s="67">
        <f>SUM(AEQ9:AEQ23)</f>
        <v>488</v>
      </c>
      <c r="AER8" s="41">
        <f>SUM(AER9:AER23)</f>
        <v>440</v>
      </c>
      <c r="AES8" s="42">
        <f>+AER8/AEQ8</f>
        <v>0.90163934426229508</v>
      </c>
      <c r="AET8" s="43">
        <f>SUM(AET9:AET23)</f>
        <v>249</v>
      </c>
      <c r="AEU8" s="41">
        <f>SUM(AEU9:AEU23)</f>
        <v>229</v>
      </c>
      <c r="AEV8" s="44">
        <f>+AEU8/AET8</f>
        <v>0.91967871485943775</v>
      </c>
      <c r="AEW8" s="43">
        <f>SUM(AEW9:AEW23)</f>
        <v>239</v>
      </c>
      <c r="AEX8" s="41">
        <f>SUM(AEX9:AEX23)</f>
        <v>211</v>
      </c>
      <c r="AEY8" s="45">
        <f>+AEX8/AEW8</f>
        <v>0.88284518828451886</v>
      </c>
      <c r="AEZ8" s="67">
        <f>SUM(AEZ9:AEZ23)</f>
        <v>486</v>
      </c>
      <c r="AFA8" s="41">
        <f>SUM(AFA9:AFA23)</f>
        <v>436</v>
      </c>
      <c r="AFB8" s="42">
        <f>+AFA8/AEZ8</f>
        <v>0.89711934156378603</v>
      </c>
      <c r="AFC8" s="43">
        <f>SUM(AFC9:AFC23)</f>
        <v>253</v>
      </c>
      <c r="AFD8" s="41">
        <f>SUM(AFD9:AFD23)</f>
        <v>235</v>
      </c>
      <c r="AFE8" s="44">
        <f>+AFD8/AFC8</f>
        <v>0.92885375494071143</v>
      </c>
      <c r="AFF8" s="43">
        <f>SUM(AFF9:AFF23)</f>
        <v>233</v>
      </c>
      <c r="AFG8" s="41">
        <f>SUM(AFG9:AFG23)</f>
        <v>201</v>
      </c>
      <c r="AFH8" s="45">
        <f>+AFG8/AFF8</f>
        <v>0.86266094420600858</v>
      </c>
      <c r="AFI8" s="67">
        <f>SUM(AFI9:AFI23)</f>
        <v>522</v>
      </c>
      <c r="AFJ8" s="41">
        <f>SUM(AFJ9:AFJ23)</f>
        <v>353</v>
      </c>
      <c r="AFK8" s="42">
        <f>+AFJ8/AFI8</f>
        <v>0.67624521072796939</v>
      </c>
      <c r="AFL8" s="43">
        <f>SUM(AFL9:AFL23)</f>
        <v>280</v>
      </c>
      <c r="AFM8" s="41">
        <f>SUM(AFM9:AFM23)</f>
        <v>181</v>
      </c>
      <c r="AFN8" s="44">
        <f>+AFM8/AFL8</f>
        <v>0.64642857142857146</v>
      </c>
      <c r="AFO8" s="43">
        <f>SUM(AFO9:AFO23)</f>
        <v>242</v>
      </c>
      <c r="AFP8" s="41">
        <f>SUM(AFP9:AFP23)</f>
        <v>172</v>
      </c>
      <c r="AFQ8" s="45">
        <f>+AFP8/AFO8</f>
        <v>0.71074380165289253</v>
      </c>
      <c r="AFR8" s="67">
        <f>SUM(AFR9:AFR23)</f>
        <v>539</v>
      </c>
      <c r="AFS8" s="41">
        <f>SUM(AFS9:AFS23)</f>
        <v>470</v>
      </c>
      <c r="AFT8" s="42">
        <f>+AFS8/AFR8</f>
        <v>0.8719851576994434</v>
      </c>
      <c r="AFU8" s="43">
        <f>SUM(AFU9:AFU23)</f>
        <v>265</v>
      </c>
      <c r="AFV8" s="41">
        <f>SUM(AFV9:AFV23)</f>
        <v>222</v>
      </c>
      <c r="AFW8" s="44">
        <f>+AFV8/AFU8</f>
        <v>0.83773584905660381</v>
      </c>
      <c r="AFX8" s="43">
        <f>SUM(AFX9:AFX23)</f>
        <v>274</v>
      </c>
      <c r="AFY8" s="41">
        <f>SUM(AFY9:AFY23)</f>
        <v>248</v>
      </c>
      <c r="AFZ8" s="45">
        <f>+AFY8/AFX8</f>
        <v>0.9051094890510949</v>
      </c>
      <c r="AGA8" s="67">
        <f>SUM(AGA9:AGA23)</f>
        <v>568</v>
      </c>
      <c r="AGB8" s="41">
        <f>SUM(AGB9:AGB23)</f>
        <v>256</v>
      </c>
      <c r="AGC8" s="42">
        <f>+AGB8/AGA8</f>
        <v>0.45070422535211269</v>
      </c>
      <c r="AGD8" s="43">
        <f>SUM(AGD9:AGD23)</f>
        <v>294</v>
      </c>
      <c r="AGE8" s="41">
        <f>SUM(AGE9:AGE23)</f>
        <v>256</v>
      </c>
      <c r="AGF8" s="44">
        <f>+AGE8/AGD8</f>
        <v>0.87074829931972786</v>
      </c>
      <c r="AGG8" s="43">
        <f>SUM(AGG9:AGG23)</f>
        <v>274</v>
      </c>
      <c r="AGH8" s="41">
        <f>SUM(AGH9:AGH23)</f>
        <v>0</v>
      </c>
      <c r="AGI8" s="45">
        <f>+AGH8/AGG8</f>
        <v>0</v>
      </c>
      <c r="AGJ8" s="67">
        <f>SUM(AGJ9:AGJ23)</f>
        <v>555</v>
      </c>
      <c r="AGK8" s="41">
        <f>SUM(AGK9:AGK23)</f>
        <v>491</v>
      </c>
      <c r="AGL8" s="42">
        <f>+AGK8/AGJ8</f>
        <v>0.88468468468468464</v>
      </c>
      <c r="AGM8" s="43">
        <f>SUM(AGM9:AGM23)</f>
        <v>294</v>
      </c>
      <c r="AGN8" s="41">
        <f>SUM(AGN9:AGN23)</f>
        <v>256</v>
      </c>
      <c r="AGO8" s="44">
        <f>+AGN8/AGM8</f>
        <v>0.87074829931972786</v>
      </c>
      <c r="AGP8" s="43">
        <f>SUM(AGP9:AGP23)</f>
        <v>261</v>
      </c>
      <c r="AGQ8" s="41">
        <f>SUM(AGQ9:AGQ23)</f>
        <v>235</v>
      </c>
      <c r="AGR8" s="45">
        <f>+AGQ8/AGP8</f>
        <v>0.90038314176245215</v>
      </c>
      <c r="AGS8" s="67">
        <f>SUM(AGS9:AGS23)</f>
        <v>499</v>
      </c>
      <c r="AGT8" s="41">
        <f>SUM(AGT9:AGT23)</f>
        <v>443</v>
      </c>
      <c r="AGU8" s="42">
        <f>+AGT8/AGS8</f>
        <v>0.88777555110220441</v>
      </c>
      <c r="AGV8" s="43">
        <f>SUM(AGV9:AGV23)</f>
        <v>249</v>
      </c>
      <c r="AGW8" s="41">
        <f>SUM(AGW9:AGW23)</f>
        <v>226</v>
      </c>
      <c r="AGX8" s="44">
        <f>+AGW8/AGV8</f>
        <v>0.90763052208835338</v>
      </c>
      <c r="AGY8" s="43">
        <f>SUM(AGY9:AGY23)</f>
        <v>250</v>
      </c>
      <c r="AGZ8" s="41">
        <f>SUM(AGZ9:AGZ23)</f>
        <v>217</v>
      </c>
      <c r="AHA8" s="45">
        <f>+AGZ8/AGY8</f>
        <v>0.86799999999999999</v>
      </c>
      <c r="AHB8" s="67">
        <f>SUM(AHB9:AHB23)</f>
        <v>501</v>
      </c>
      <c r="AHC8" s="41">
        <f>SUM(AHC9:AHC23)</f>
        <v>429</v>
      </c>
      <c r="AHD8" s="42">
        <f>+AHC8/AHB8</f>
        <v>0.85628742514970058</v>
      </c>
      <c r="AHE8" s="43">
        <f>SUM(AHE9:AHE23)</f>
        <v>242</v>
      </c>
      <c r="AHF8" s="41">
        <f>SUM(AHF9:AHF23)</f>
        <v>199</v>
      </c>
      <c r="AHG8" s="44">
        <f>+AHF8/AHE8</f>
        <v>0.8223140495867769</v>
      </c>
      <c r="AHH8" s="43">
        <f>SUM(AHH9:AHH23)</f>
        <v>259</v>
      </c>
      <c r="AHI8" s="41">
        <f>SUM(AHI9:AHI23)</f>
        <v>230</v>
      </c>
      <c r="AHJ8" s="45">
        <f>+AHI8/AHH8</f>
        <v>0.88803088803088803</v>
      </c>
      <c r="AHK8" s="67">
        <f>SUM(AHK9:AHK23)</f>
        <v>514</v>
      </c>
      <c r="AHL8" s="41">
        <f>SUM(AHL9:AHL23)</f>
        <v>422</v>
      </c>
      <c r="AHM8" s="42">
        <f>+AHL8/AHK8</f>
        <v>0.82101167315175094</v>
      </c>
      <c r="AHN8" s="43">
        <f>SUM(AHN9:AHN23)</f>
        <v>248</v>
      </c>
      <c r="AHO8" s="41">
        <f>SUM(AHO9:AHO23)</f>
        <v>192</v>
      </c>
      <c r="AHP8" s="44">
        <f>+AHO8/AHN8</f>
        <v>0.77419354838709675</v>
      </c>
      <c r="AHQ8" s="43">
        <f>SUM(AHQ9:AHQ23)</f>
        <v>266</v>
      </c>
      <c r="AHR8" s="41">
        <f>SUM(AHR9:AHR23)</f>
        <v>230</v>
      </c>
      <c r="AHS8" s="45">
        <f>+AHR8/AHQ8</f>
        <v>0.86466165413533835</v>
      </c>
      <c r="AHT8" s="67">
        <f>SUM(AHT9:AHT23)</f>
        <v>538</v>
      </c>
      <c r="AHU8" s="41">
        <f>SUM(AHU9:AHU23)</f>
        <v>501</v>
      </c>
      <c r="AHV8" s="42">
        <f>+AHU8/AHT8</f>
        <v>0.93122676579925645</v>
      </c>
      <c r="AHW8" s="43">
        <f>SUM(AHW9:AHW23)</f>
        <v>250</v>
      </c>
      <c r="AHX8" s="41">
        <f>SUM(AHX9:AHX23)</f>
        <v>233</v>
      </c>
      <c r="AHY8" s="44">
        <f>+AHX8/AHW8</f>
        <v>0.93200000000000005</v>
      </c>
      <c r="AHZ8" s="43">
        <f>SUM(AHZ9:AHZ23)</f>
        <v>288</v>
      </c>
      <c r="AIA8" s="41">
        <f>SUM(AIA9:AIA23)</f>
        <v>268</v>
      </c>
      <c r="AIB8" s="45">
        <f>+AIA8/AHZ8</f>
        <v>0.93055555555555558</v>
      </c>
      <c r="AIC8" s="67">
        <f>SUM(AIC9:AIC23)</f>
        <v>543</v>
      </c>
      <c r="AID8" s="41">
        <f>SUM(AID9:AID23)</f>
        <v>480</v>
      </c>
      <c r="AIE8" s="42">
        <f>+AID8/AIC8</f>
        <v>0.88397790055248615</v>
      </c>
      <c r="AIF8" s="43">
        <f>SUM(AIF9:AIF23)</f>
        <v>264</v>
      </c>
      <c r="AIG8" s="41">
        <f>SUM(AIG9:AIG23)</f>
        <v>221</v>
      </c>
      <c r="AIH8" s="44">
        <f>+AIG8/AIF8</f>
        <v>0.83712121212121215</v>
      </c>
      <c r="AII8" s="43">
        <f>SUM(AII9:AII23)</f>
        <v>279</v>
      </c>
      <c r="AIJ8" s="41">
        <f>SUM(AIJ9:AIJ23)</f>
        <v>259</v>
      </c>
      <c r="AIK8" s="45">
        <f>+AIJ8/AII8</f>
        <v>0.92831541218637992</v>
      </c>
      <c r="AIL8" s="67">
        <f>SUM(AIL9:AIL23)</f>
        <v>530</v>
      </c>
      <c r="AIM8" s="41">
        <f>SUM(AIM9:AIM23)</f>
        <v>480</v>
      </c>
      <c r="AIN8" s="42">
        <f>+AIM8/AIL8</f>
        <v>0.90566037735849059</v>
      </c>
      <c r="AIO8" s="43">
        <f>SUM(AIO9:AIO23)</f>
        <v>254</v>
      </c>
      <c r="AIP8" s="41">
        <f>SUM(AIP9:AIP23)</f>
        <v>233</v>
      </c>
      <c r="AIQ8" s="44">
        <f>+AIP8/AIO8</f>
        <v>0.91732283464566933</v>
      </c>
      <c r="AIR8" s="43">
        <f>SUM(AIR9:AIR23)</f>
        <v>276</v>
      </c>
      <c r="AIS8" s="41">
        <f>SUM(AIS9:AIS23)</f>
        <v>247</v>
      </c>
      <c r="AIT8" s="45">
        <f>+AIS8/AIR8</f>
        <v>0.89492753623188404</v>
      </c>
      <c r="AIU8" s="67">
        <f>SUM(AIU9:AIU23)</f>
        <v>526</v>
      </c>
      <c r="AIV8" s="41">
        <f>SUM(AIV9:AIV23)</f>
        <v>475</v>
      </c>
      <c r="AIW8" s="42">
        <f>+AIV8/AIU8</f>
        <v>0.90304182509505704</v>
      </c>
      <c r="AIX8" s="43">
        <f>SUM(AIX9:AIX23)</f>
        <v>253</v>
      </c>
      <c r="AIY8" s="41">
        <f>SUM(AIY9:AIY23)</f>
        <v>237</v>
      </c>
      <c r="AIZ8" s="44">
        <f>+AIY8/AIX8</f>
        <v>0.93675889328063244</v>
      </c>
      <c r="AJA8" s="43">
        <f>SUM(AJA9:AJA23)</f>
        <v>273</v>
      </c>
      <c r="AJB8" s="41">
        <f>SUM(AJB9:AJB23)</f>
        <v>238</v>
      </c>
      <c r="AJC8" s="45">
        <f>+AJB8/AJA8</f>
        <v>0.87179487179487181</v>
      </c>
      <c r="AJD8" s="67">
        <f>SUM(AJD9:AJD23)</f>
        <v>520</v>
      </c>
      <c r="AJE8" s="41">
        <f>SUM(AJE9:AJE23)</f>
        <v>462</v>
      </c>
      <c r="AJF8" s="42">
        <f>+AJE8/AJD8</f>
        <v>0.88846153846153841</v>
      </c>
      <c r="AJG8" s="43">
        <f>SUM(AJG9:AJG23)</f>
        <v>253</v>
      </c>
      <c r="AJH8" s="41">
        <f>SUM(AJH9:AJH23)</f>
        <v>233</v>
      </c>
      <c r="AJI8" s="44">
        <f>+AJH8/AJG8</f>
        <v>0.92094861660079053</v>
      </c>
      <c r="AJJ8" s="43">
        <f>SUM(AJJ9:AJJ23)</f>
        <v>267</v>
      </c>
      <c r="AJK8" s="41">
        <f>SUM(AJK9:AJK23)</f>
        <v>229</v>
      </c>
      <c r="AJL8" s="45">
        <f>+AJK8/AJJ8</f>
        <v>0.85767790262172283</v>
      </c>
      <c r="AJM8" s="67">
        <f>SUM(AJM9:AJM23)</f>
        <v>514</v>
      </c>
      <c r="AJN8" s="41">
        <f>SUM(AJN9:AJN23)</f>
        <v>452</v>
      </c>
      <c r="AJO8" s="42">
        <f>+AJN8/AJM8</f>
        <v>0.87937743190661477</v>
      </c>
      <c r="AJP8" s="43">
        <f>SUM(AJP9:AJP23)</f>
        <v>268</v>
      </c>
      <c r="AJQ8" s="41">
        <f>SUM(AJQ9:AJQ23)</f>
        <v>234</v>
      </c>
      <c r="AJR8" s="44">
        <f>+AJQ8/AJP8</f>
        <v>0.87313432835820892</v>
      </c>
      <c r="AJS8" s="43">
        <f>SUM(AJS9:AJS23)</f>
        <v>246</v>
      </c>
      <c r="AJT8" s="41">
        <f>SUM(AJT9:AJT23)</f>
        <v>218</v>
      </c>
      <c r="AJU8" s="45">
        <f>+AJT8/AJS8</f>
        <v>0.88617886178861793</v>
      </c>
      <c r="AJV8" s="67">
        <f>SUM(AJV9:AJV23)</f>
        <v>497</v>
      </c>
      <c r="AJW8" s="41">
        <f>SUM(AJW9:AJW23)</f>
        <v>453</v>
      </c>
      <c r="AJX8" s="42">
        <f>+AJW8/AJV8</f>
        <v>0.91146881287726356</v>
      </c>
      <c r="AJY8" s="43">
        <f>SUM(AJY9:AJY23)</f>
        <v>259</v>
      </c>
      <c r="AJZ8" s="41">
        <f>SUM(AJZ9:AJZ23)</f>
        <v>229</v>
      </c>
      <c r="AKA8" s="44">
        <f>+AJZ8/AJY8</f>
        <v>0.88416988416988418</v>
      </c>
      <c r="AKB8" s="43">
        <f>SUM(AKB9:AKB23)</f>
        <v>238</v>
      </c>
      <c r="AKC8" s="41">
        <f>SUM(AKC9:AKC23)</f>
        <v>224</v>
      </c>
      <c r="AKD8" s="45">
        <f>+AKC8/AKB8</f>
        <v>0.94117647058823528</v>
      </c>
      <c r="AKE8" s="67">
        <f>SUM(AKE9:AKE23)</f>
        <v>495</v>
      </c>
      <c r="AKF8" s="41">
        <f>SUM(AKF9:AKF23)</f>
        <v>441</v>
      </c>
      <c r="AKG8" s="42">
        <f>+AKF8/AKE8</f>
        <v>0.89090909090909087</v>
      </c>
      <c r="AKH8" s="43">
        <f>SUM(AKH9:AKH23)</f>
        <v>264</v>
      </c>
      <c r="AKI8" s="41">
        <f>SUM(AKI9:AKI23)</f>
        <v>243</v>
      </c>
      <c r="AKJ8" s="44">
        <f>+AKI8/AKH8</f>
        <v>0.92045454545454541</v>
      </c>
      <c r="AKK8" s="43">
        <f>SUM(AKK9:AKK23)</f>
        <v>231</v>
      </c>
      <c r="AKL8" s="41">
        <f>SUM(AKL9:AKL23)</f>
        <v>198</v>
      </c>
      <c r="AKM8" s="45">
        <f>+AKL8/AKK8</f>
        <v>0.8571428571428571</v>
      </c>
      <c r="AKN8" s="67">
        <f>SUM(AKN9:AKN23)</f>
        <v>490</v>
      </c>
      <c r="AKO8" s="41">
        <f>SUM(AKO9:AKO23)</f>
        <v>439</v>
      </c>
      <c r="AKP8" s="42">
        <f>+AKO8/AKN8</f>
        <v>0.89591836734693875</v>
      </c>
      <c r="AKQ8" s="43">
        <f>SUM(AKQ9:AKQ23)</f>
        <v>260</v>
      </c>
      <c r="AKR8" s="41">
        <f>SUM(AKR9:AKR23)</f>
        <v>231</v>
      </c>
      <c r="AKS8" s="44">
        <f>+AKR8/AKQ8</f>
        <v>0.88846153846153841</v>
      </c>
      <c r="AKT8" s="43">
        <f>SUM(AKT9:AKT23)</f>
        <v>230</v>
      </c>
      <c r="AKU8" s="41">
        <f>SUM(AKU9:AKU23)</f>
        <v>208</v>
      </c>
      <c r="AKV8" s="45">
        <f>+AKU8/AKT8</f>
        <v>0.90434782608695652</v>
      </c>
      <c r="AKW8" s="67">
        <f>SUM(AKW9:AKW23)</f>
        <v>492</v>
      </c>
      <c r="AKX8" s="41">
        <f>SUM(AKX9:AKX23)</f>
        <v>449</v>
      </c>
      <c r="AKY8" s="42">
        <f>+AKX8/AKW8</f>
        <v>0.91260162601626016</v>
      </c>
      <c r="AKZ8" s="43">
        <f>SUM(AKZ9:AKZ23)</f>
        <v>262</v>
      </c>
      <c r="ALA8" s="41">
        <f>SUM(ALA9:ALA23)</f>
        <v>235</v>
      </c>
      <c r="ALB8" s="44">
        <f>+ALA8/AKZ8</f>
        <v>0.89694656488549618</v>
      </c>
      <c r="ALC8" s="43">
        <f>SUM(ALC9:ALC23)</f>
        <v>230</v>
      </c>
      <c r="ALD8" s="41">
        <f>SUM(ALD9:ALD23)</f>
        <v>214</v>
      </c>
      <c r="ALE8" s="45">
        <f>+ALD8/ALC8</f>
        <v>0.93043478260869561</v>
      </c>
      <c r="ALF8" s="67">
        <f>SUM(ALF9:ALF23)</f>
        <v>480</v>
      </c>
      <c r="ALG8" s="41">
        <f>SUM(ALG9:ALG23)</f>
        <v>422</v>
      </c>
      <c r="ALH8" s="42">
        <f>+ALG8/ALF8</f>
        <v>0.87916666666666665</v>
      </c>
      <c r="ALI8" s="43">
        <f>SUM(ALI9:ALI23)</f>
        <v>256</v>
      </c>
      <c r="ALJ8" s="41">
        <f>SUM(ALJ9:ALJ23)</f>
        <v>226</v>
      </c>
      <c r="ALK8" s="44">
        <f>+ALJ8/ALI8</f>
        <v>0.8828125</v>
      </c>
      <c r="ALL8" s="43">
        <f>SUM(ALL9:ALL23)</f>
        <v>224</v>
      </c>
      <c r="ALM8" s="41">
        <f>SUM(ALM9:ALM23)</f>
        <v>196</v>
      </c>
      <c r="ALN8" s="45">
        <f>+ALM8/ALL8</f>
        <v>0.875</v>
      </c>
      <c r="ALO8" s="67">
        <f>SUM(ALO9:ALO23)</f>
        <v>470</v>
      </c>
      <c r="ALP8" s="41">
        <f>SUM(ALP9:ALP23)</f>
        <v>422</v>
      </c>
      <c r="ALQ8" s="42">
        <f>+ALP8/ALO8</f>
        <v>0.89787234042553188</v>
      </c>
      <c r="ALR8" s="43">
        <f>SUM(ALR9:ALR23)</f>
        <v>251</v>
      </c>
      <c r="ALS8" s="41">
        <f>SUM(ALS9:ALS23)</f>
        <v>216</v>
      </c>
      <c r="ALT8" s="44">
        <f>+ALS8/ALR8</f>
        <v>0.8605577689243028</v>
      </c>
      <c r="ALU8" s="43">
        <f>SUM(ALU9:ALU23)</f>
        <v>219</v>
      </c>
      <c r="ALV8" s="41">
        <f>SUM(ALV9:ALV23)</f>
        <v>206</v>
      </c>
      <c r="ALW8" s="45">
        <f>+ALV8/ALU8</f>
        <v>0.94063926940639264</v>
      </c>
      <c r="ALX8" s="67">
        <f>SUM(ALX9:ALX23)</f>
        <v>447</v>
      </c>
      <c r="ALY8" s="41">
        <f>SUM(ALY9:ALY23)</f>
        <v>419</v>
      </c>
      <c r="ALZ8" s="42">
        <f>+ALY8/ALX8</f>
        <v>0.93736017897091728</v>
      </c>
      <c r="AMA8" s="43">
        <f>SUM(AMA9:AMA23)</f>
        <v>235</v>
      </c>
      <c r="AMB8" s="41">
        <f>SUM(AMB9:AMB23)</f>
        <v>220</v>
      </c>
      <c r="AMC8" s="44">
        <f>+AMB8/AMA8</f>
        <v>0.93617021276595747</v>
      </c>
      <c r="AMD8" s="43">
        <f>SUM(AMD9:AMD23)</f>
        <v>212</v>
      </c>
      <c r="AME8" s="41">
        <f>SUM(AME9:AME23)</f>
        <v>199</v>
      </c>
      <c r="AMF8" s="45">
        <f>+AME8/AMD8</f>
        <v>0.93867924528301883</v>
      </c>
      <c r="AMG8" s="67">
        <f>SUM(AMG9:AMG23)</f>
        <v>442</v>
      </c>
      <c r="AMH8" s="41">
        <f>SUM(AMH9:AMH23)</f>
        <v>403</v>
      </c>
      <c r="AMI8" s="42">
        <f>+AMH8/AMG8</f>
        <v>0.91176470588235292</v>
      </c>
      <c r="AMJ8" s="43">
        <f>SUM(AMJ9:AMJ23)</f>
        <v>229</v>
      </c>
      <c r="AMK8" s="41">
        <f>SUM(AMK9:AMK23)</f>
        <v>207</v>
      </c>
      <c r="AML8" s="44">
        <f>+AMK8/AMJ8</f>
        <v>0.90393013100436681</v>
      </c>
      <c r="AMM8" s="43">
        <f>SUM(AMM9:AMM23)</f>
        <v>213</v>
      </c>
      <c r="AMN8" s="41">
        <f>SUM(AMN9:AMN23)</f>
        <v>196</v>
      </c>
      <c r="AMO8" s="45">
        <f>+AMN8/AMM8</f>
        <v>0.92018779342723001</v>
      </c>
      <c r="AMP8" s="67">
        <f>SUM(AMP9:AMP23)</f>
        <v>442</v>
      </c>
      <c r="AMQ8" s="41">
        <f>SUM(AMQ9:AMQ23)</f>
        <v>412</v>
      </c>
      <c r="AMR8" s="42">
        <f>+AMQ8/AMP8</f>
        <v>0.9321266968325792</v>
      </c>
      <c r="AMS8" s="43">
        <f>SUM(AMS9:AMS23)</f>
        <v>231</v>
      </c>
      <c r="AMT8" s="41">
        <f>SUM(AMT9:AMT23)</f>
        <v>214</v>
      </c>
      <c r="AMU8" s="44">
        <f>+AMT8/AMS8</f>
        <v>0.92640692640692646</v>
      </c>
      <c r="AMV8" s="43">
        <f>SUM(AMV9:AMV23)</f>
        <v>211</v>
      </c>
      <c r="AMW8" s="41">
        <f>SUM(AMW9:AMW23)</f>
        <v>198</v>
      </c>
      <c r="AMX8" s="45">
        <f>+AMW8/AMV8</f>
        <v>0.93838862559241709</v>
      </c>
      <c r="AMY8" s="67">
        <f>SUM(AMY9:AMY23)</f>
        <v>434</v>
      </c>
      <c r="AMZ8" s="41">
        <f>SUM(AMZ9:AMZ23)</f>
        <v>402</v>
      </c>
      <c r="ANA8" s="42">
        <f>+AMZ8/AMY8</f>
        <v>0.92626728110599077</v>
      </c>
      <c r="ANB8" s="43">
        <f>SUM(ANB9:ANB23)</f>
        <v>231</v>
      </c>
      <c r="ANC8" s="41">
        <f>SUM(ANC9:ANC23)</f>
        <v>208</v>
      </c>
      <c r="AND8" s="44">
        <f>+ANC8/ANB8</f>
        <v>0.90043290043290047</v>
      </c>
      <c r="ANE8" s="43">
        <f>SUM(ANE9:ANE23)</f>
        <v>203</v>
      </c>
      <c r="ANF8" s="41">
        <f>SUM(ANF9:ANF23)</f>
        <v>194</v>
      </c>
      <c r="ANG8" s="45">
        <f>+ANF8/ANE8</f>
        <v>0.95566502463054193</v>
      </c>
      <c r="ANH8" s="67">
        <f>SUM(ANH9:ANH23)</f>
        <v>421</v>
      </c>
      <c r="ANI8" s="41">
        <f>SUM(ANI9:ANI23)</f>
        <v>199</v>
      </c>
      <c r="ANJ8" s="42">
        <f>+ANI8/ANH8</f>
        <v>0.47268408551068886</v>
      </c>
      <c r="ANK8" s="43">
        <f>SUM(ANK9:ANK23)</f>
        <v>223</v>
      </c>
      <c r="ANL8" s="41">
        <f>SUM(ANL9:ANL23)</f>
        <v>175</v>
      </c>
      <c r="ANM8" s="44">
        <f>+ANL8/ANK8</f>
        <v>0.7847533632286996</v>
      </c>
      <c r="ANN8" s="43">
        <f>SUM(ANN9:ANN23)</f>
        <v>198</v>
      </c>
      <c r="ANO8" s="41">
        <f>SUM(ANO9:ANO23)</f>
        <v>24</v>
      </c>
      <c r="ANP8" s="45">
        <f>+ANO8/ANN8</f>
        <v>0.12121212121212122</v>
      </c>
      <c r="ANQ8" s="67">
        <f>SUM(ANQ9:ANQ23)</f>
        <v>412</v>
      </c>
      <c r="ANR8" s="41">
        <f>SUM(ANR9:ANR23)</f>
        <v>375</v>
      </c>
      <c r="ANS8" s="42">
        <f>+ANR8/ANQ8</f>
        <v>0.91019417475728159</v>
      </c>
      <c r="ANT8" s="43">
        <f>SUM(ANT9:ANT23)</f>
        <v>207</v>
      </c>
      <c r="ANU8" s="41">
        <f>SUM(ANU9:ANU23)</f>
        <v>189</v>
      </c>
      <c r="ANV8" s="44">
        <f>+ANU8/ANT8</f>
        <v>0.91304347826086951</v>
      </c>
      <c r="ANW8" s="43">
        <f>SUM(ANW9:ANW23)</f>
        <v>205</v>
      </c>
      <c r="ANX8" s="41">
        <f>SUM(ANX9:ANX23)</f>
        <v>186</v>
      </c>
      <c r="ANY8" s="45">
        <f>+ANX8/ANW8</f>
        <v>0.90731707317073174</v>
      </c>
      <c r="ANZ8" s="67">
        <f>SUM(ANZ9:ANZ23)</f>
        <v>395</v>
      </c>
      <c r="AOA8" s="41">
        <f>SUM(AOA9:AOA23)</f>
        <v>364</v>
      </c>
      <c r="AOB8" s="42">
        <f>+AOA8/ANZ8</f>
        <v>0.92151898734177218</v>
      </c>
      <c r="AOC8" s="43">
        <f>SUM(AOC9:AOC23)</f>
        <v>200</v>
      </c>
      <c r="AOD8" s="41">
        <f>SUM(AOD9:AOD23)</f>
        <v>182</v>
      </c>
      <c r="AOE8" s="44">
        <f>+AOD8/AOC8</f>
        <v>0.91</v>
      </c>
      <c r="AOF8" s="43">
        <f>SUM(AOF9:AOF23)</f>
        <v>195</v>
      </c>
      <c r="AOG8" s="41">
        <f>SUM(AOG9:AOG23)</f>
        <v>182</v>
      </c>
      <c r="AOH8" s="45">
        <f>+AOG8/AOF8</f>
        <v>0.93333333333333335</v>
      </c>
      <c r="AOI8" s="67">
        <f>SUM(AOI9:AOI23)</f>
        <v>404</v>
      </c>
      <c r="AOJ8" s="41">
        <f>SUM(AOJ9:AOJ23)</f>
        <v>372</v>
      </c>
      <c r="AOK8" s="42">
        <f>+AOJ8/AOI8</f>
        <v>0.92079207920792083</v>
      </c>
      <c r="AOL8" s="43">
        <f>SUM(AOL9:AOL23)</f>
        <v>207</v>
      </c>
      <c r="AOM8" s="41">
        <f>SUM(AOM9:AOM23)</f>
        <v>188</v>
      </c>
      <c r="AON8" s="44">
        <f>+AOM8/AOL8</f>
        <v>0.90821256038647347</v>
      </c>
      <c r="AOO8" s="43">
        <f>SUM(AOO9:AOO23)</f>
        <v>197</v>
      </c>
      <c r="AOP8" s="41">
        <f>SUM(AOP9:AOP23)</f>
        <v>184</v>
      </c>
      <c r="AOQ8" s="45">
        <f>+AOP8/AOO8</f>
        <v>0.93401015228426398</v>
      </c>
      <c r="AOR8" s="67">
        <f>SUM(AOR9:AOR23)</f>
        <v>404</v>
      </c>
      <c r="AOS8" s="41">
        <f>SUM(AOS9:AOS23)</f>
        <v>374</v>
      </c>
      <c r="AOT8" s="42">
        <f>+AOS8/AOR8</f>
        <v>0.92574257425742579</v>
      </c>
      <c r="AOU8" s="43">
        <f>SUM(AOU9:AOU23)</f>
        <v>206</v>
      </c>
      <c r="AOV8" s="41">
        <f>SUM(AOV9:AOV23)</f>
        <v>185</v>
      </c>
      <c r="AOW8" s="44">
        <f>+AOV8/AOU8</f>
        <v>0.89805825242718451</v>
      </c>
      <c r="AOX8" s="43">
        <f>SUM(AOX9:AOX23)</f>
        <v>198</v>
      </c>
      <c r="AOY8" s="41">
        <f>SUM(AOY9:AOY23)</f>
        <v>189</v>
      </c>
      <c r="AOZ8" s="45">
        <f>+AOY8/AOX8</f>
        <v>0.95454545454545459</v>
      </c>
      <c r="APA8" s="67">
        <f>SUM(APA9:APA23)</f>
        <v>356</v>
      </c>
      <c r="APB8" s="41">
        <f>SUM(APB9:APB23)</f>
        <v>311</v>
      </c>
      <c r="APC8" s="42">
        <f>+APB8/APA8</f>
        <v>0.8735955056179775</v>
      </c>
      <c r="APD8" s="43">
        <f>SUM(APD9:APD23)</f>
        <v>173</v>
      </c>
      <c r="APE8" s="41">
        <f>SUM(APE9:APE23)</f>
        <v>155</v>
      </c>
      <c r="APF8" s="44">
        <f>+APE8/APD8</f>
        <v>0.89595375722543358</v>
      </c>
      <c r="APG8" s="43">
        <f>SUM(APG9:APG23)</f>
        <v>183</v>
      </c>
      <c r="APH8" s="41">
        <f>SUM(APH9:APH23)</f>
        <v>156</v>
      </c>
      <c r="API8" s="45">
        <f>+APH8/APG8</f>
        <v>0.85245901639344257</v>
      </c>
      <c r="APJ8" s="67">
        <f>SUM(APJ9:APJ23)</f>
        <v>362</v>
      </c>
      <c r="APK8" s="41">
        <f>SUM(APK9:APK23)</f>
        <v>330</v>
      </c>
      <c r="APL8" s="42">
        <f>+APK8/APJ8</f>
        <v>0.91160220994475138</v>
      </c>
      <c r="APM8" s="43">
        <f>SUM(APM9:APM23)</f>
        <v>175</v>
      </c>
      <c r="APN8" s="41">
        <f>SUM(APN9:APN23)</f>
        <v>158</v>
      </c>
      <c r="APO8" s="44">
        <f>+APN8/APM8</f>
        <v>0.9028571428571428</v>
      </c>
      <c r="APP8" s="43">
        <f>SUM(APP9:APP23)</f>
        <v>187</v>
      </c>
      <c r="APQ8" s="41">
        <f>SUM(APQ9:APQ23)</f>
        <v>172</v>
      </c>
      <c r="APR8" s="45">
        <f>+APQ8/APP8</f>
        <v>0.9197860962566845</v>
      </c>
      <c r="APS8" s="67">
        <f>SUM(APS9:APS23)</f>
        <v>356</v>
      </c>
      <c r="APT8" s="41">
        <f>SUM(APT9:APT23)</f>
        <v>333</v>
      </c>
      <c r="APU8" s="42">
        <f>+APT8/APS8</f>
        <v>0.9353932584269663</v>
      </c>
      <c r="APV8" s="43">
        <f>SUM(APV9:APV23)</f>
        <v>172</v>
      </c>
      <c r="APW8" s="41">
        <f>SUM(APW9:APW23)</f>
        <v>158</v>
      </c>
      <c r="APX8" s="44">
        <f>+APW8/APV8</f>
        <v>0.91860465116279066</v>
      </c>
      <c r="APY8" s="43">
        <f>SUM(APY9:APY23)</f>
        <v>184</v>
      </c>
      <c r="APZ8" s="41">
        <f>SUM(APZ9:APZ23)</f>
        <v>175</v>
      </c>
      <c r="AQA8" s="45">
        <f>+APZ8/APY8</f>
        <v>0.95108695652173914</v>
      </c>
      <c r="AQB8" s="67">
        <f>SUM(AQB9:AQB23)</f>
        <v>344</v>
      </c>
      <c r="AQC8" s="41">
        <f>SUM(AQC9:AQC23)</f>
        <v>290</v>
      </c>
      <c r="AQD8" s="42">
        <f>+AQC8/AQB8</f>
        <v>0.84302325581395354</v>
      </c>
      <c r="AQE8" s="43">
        <f>SUM(AQE9:AQE23)</f>
        <v>166</v>
      </c>
      <c r="AQF8" s="41">
        <f>SUM(AQF9:AQF23)</f>
        <v>146</v>
      </c>
      <c r="AQG8" s="44">
        <f>+AQF8/AQE8</f>
        <v>0.87951807228915657</v>
      </c>
      <c r="AQH8" s="43">
        <f>SUM(AQH9:AQH23)</f>
        <v>178</v>
      </c>
      <c r="AQI8" s="41">
        <f>SUM(AQI9:AQI23)</f>
        <v>144</v>
      </c>
      <c r="AQJ8" s="45">
        <f>+AQI8/AQH8</f>
        <v>0.8089887640449438</v>
      </c>
      <c r="AQK8" s="67">
        <f>SUM(AQK9:AQK23)</f>
        <v>368</v>
      </c>
      <c r="AQL8" s="41">
        <f>SUM(AQL9:AQL23)</f>
        <v>331</v>
      </c>
      <c r="AQM8" s="42">
        <f>+AQL8/AQK8</f>
        <v>0.89945652173913049</v>
      </c>
      <c r="AQN8" s="43">
        <f>SUM(AQN9:AQN23)</f>
        <v>180</v>
      </c>
      <c r="AQO8" s="41">
        <f>SUM(AQO9:AQO23)</f>
        <v>158</v>
      </c>
      <c r="AQP8" s="44">
        <f>+AQO8/AQN8</f>
        <v>0.87777777777777777</v>
      </c>
      <c r="AQQ8" s="43">
        <f>SUM(AQQ9:AQQ23)</f>
        <v>188</v>
      </c>
      <c r="AQR8" s="41">
        <f>SUM(AQR9:AQR23)</f>
        <v>173</v>
      </c>
      <c r="AQS8" s="45">
        <f>+AQR8/AQQ8</f>
        <v>0.92021276595744683</v>
      </c>
      <c r="AQT8" s="67">
        <f>SUM(AQT9:AQT23)</f>
        <v>392</v>
      </c>
      <c r="AQU8" s="41">
        <f>SUM(AQU9:AQU23)</f>
        <v>362</v>
      </c>
      <c r="AQV8" s="42">
        <f>+AQU8/AQT8</f>
        <v>0.92346938775510201</v>
      </c>
      <c r="AQW8" s="43">
        <f>SUM(AQW9:AQW23)</f>
        <v>201</v>
      </c>
      <c r="AQX8" s="41">
        <f>SUM(AQX9:AQX23)</f>
        <v>181</v>
      </c>
      <c r="AQY8" s="44">
        <f>+AQX8/AQW8</f>
        <v>0.90049751243781095</v>
      </c>
      <c r="AQZ8" s="43">
        <f>SUM(AQZ9:AQZ23)</f>
        <v>191</v>
      </c>
      <c r="ARA8" s="41">
        <f>SUM(ARA9:ARA23)</f>
        <v>181</v>
      </c>
      <c r="ARB8" s="45">
        <f>+ARA8/AQZ8</f>
        <v>0.94764397905759157</v>
      </c>
      <c r="ARC8" s="67">
        <f>SUM(ARC9:ARC23)</f>
        <v>410</v>
      </c>
      <c r="ARD8" s="41">
        <f>SUM(ARD9:ARD23)</f>
        <v>367</v>
      </c>
      <c r="ARE8" s="42">
        <f>+ARD8/ARC8</f>
        <v>0.89512195121951221</v>
      </c>
      <c r="ARF8" s="43">
        <f>SUM(ARF9:ARF23)</f>
        <v>211</v>
      </c>
      <c r="ARG8" s="41">
        <f>SUM(ARG9:ARG23)</f>
        <v>188</v>
      </c>
      <c r="ARH8" s="44">
        <f>+ARG8/ARF8</f>
        <v>0.89099526066350709</v>
      </c>
      <c r="ARI8" s="43">
        <f>SUM(ARI9:ARI23)</f>
        <v>199</v>
      </c>
      <c r="ARJ8" s="41">
        <f>SUM(ARJ9:ARJ23)</f>
        <v>179</v>
      </c>
      <c r="ARK8" s="45">
        <f>+ARJ8/ARI8</f>
        <v>0.89949748743718594</v>
      </c>
      <c r="ARL8" s="67">
        <f>SUM(ARL9:ARL23)</f>
        <v>433</v>
      </c>
      <c r="ARM8" s="41">
        <f>SUM(ARM9:ARM23)</f>
        <v>375</v>
      </c>
      <c r="ARN8" s="42">
        <f>+ARM8/ARL8</f>
        <v>0.86605080831408776</v>
      </c>
      <c r="ARO8" s="43">
        <f>SUM(ARO9:ARO23)</f>
        <v>214</v>
      </c>
      <c r="ARP8" s="41">
        <f>SUM(ARP9:ARP23)</f>
        <v>180</v>
      </c>
      <c r="ARQ8" s="44">
        <f>+ARP8/ARO8</f>
        <v>0.84112149532710279</v>
      </c>
      <c r="ARR8" s="43">
        <f>SUM(ARR9:ARR23)</f>
        <v>219</v>
      </c>
      <c r="ARS8" s="41">
        <f>SUM(ARS9:ARS23)</f>
        <v>195</v>
      </c>
      <c r="ART8" s="45">
        <f>+ARS8/ARR8</f>
        <v>0.8904109589041096</v>
      </c>
      <c r="ARU8" s="67">
        <f>SUM(ARU9:ARU23)</f>
        <v>428</v>
      </c>
      <c r="ARV8" s="41">
        <f>SUM(ARV9:ARV23)</f>
        <v>346</v>
      </c>
      <c r="ARW8" s="42">
        <f>+ARV8/ARU8</f>
        <v>0.80841121495327106</v>
      </c>
      <c r="ARX8" s="43">
        <f>SUM(ARX9:ARX23)</f>
        <v>215</v>
      </c>
      <c r="ARY8" s="41">
        <f>SUM(ARY9:ARY23)</f>
        <v>195</v>
      </c>
      <c r="ARZ8" s="44">
        <f>+ARY8/ARX8</f>
        <v>0.90697674418604646</v>
      </c>
      <c r="ASA8" s="43">
        <f>SUM(ASA9:ASA23)</f>
        <v>213</v>
      </c>
      <c r="ASB8" s="41">
        <f>SUM(ASB9:ASB23)</f>
        <v>151</v>
      </c>
      <c r="ASC8" s="45">
        <f>+ASB8/ASA8</f>
        <v>0.70892018779342725</v>
      </c>
      <c r="ASD8" s="67">
        <f>SUM(ASD9:ASD23)</f>
        <v>432</v>
      </c>
      <c r="ASE8" s="41">
        <f>SUM(ASE9:ASE23)</f>
        <v>387</v>
      </c>
      <c r="ASF8" s="42">
        <f>+ASE8/ASD8</f>
        <v>0.89583333333333337</v>
      </c>
      <c r="ASG8" s="43">
        <f>SUM(ASG9:ASG23)</f>
        <v>217</v>
      </c>
      <c r="ASH8" s="41">
        <f>SUM(ASH9:ASH23)</f>
        <v>188</v>
      </c>
      <c r="ASI8" s="44">
        <f>+ASH8/ASG8</f>
        <v>0.86635944700460832</v>
      </c>
      <c r="ASJ8" s="43">
        <f>SUM(ASJ9:ASJ23)</f>
        <v>215</v>
      </c>
      <c r="ASK8" s="41">
        <f>SUM(ASK9:ASK23)</f>
        <v>199</v>
      </c>
      <c r="ASL8" s="45">
        <f>+ASK8/ASJ8</f>
        <v>0.92558139534883721</v>
      </c>
      <c r="ASM8" s="67">
        <f>SUM(ASM9:ASM23)</f>
        <v>444</v>
      </c>
      <c r="ASN8" s="41">
        <f>SUM(ASN9:ASN23)</f>
        <v>388</v>
      </c>
      <c r="ASO8" s="42">
        <f>+ASN8/ASM8</f>
        <v>0.87387387387387383</v>
      </c>
      <c r="ASP8" s="43">
        <f>SUM(ASP9:ASP23)</f>
        <v>222</v>
      </c>
      <c r="ASQ8" s="41">
        <f>SUM(ASQ9:ASQ23)</f>
        <v>190</v>
      </c>
      <c r="ASR8" s="44">
        <f>+ASQ8/ASP8</f>
        <v>0.85585585585585588</v>
      </c>
      <c r="ASS8" s="43">
        <f>SUM(ASS9:ASS23)</f>
        <v>222</v>
      </c>
      <c r="AST8" s="41">
        <f>SUM(AST9:AST23)</f>
        <v>198</v>
      </c>
      <c r="ASU8" s="45">
        <f>+AST8/ASS8</f>
        <v>0.89189189189189189</v>
      </c>
      <c r="ASV8" s="67">
        <f>SUM(ASV9:ASV23)</f>
        <v>423</v>
      </c>
      <c r="ASW8" s="41">
        <f>SUM(ASW9:ASW23)</f>
        <v>179</v>
      </c>
      <c r="ASX8" s="42">
        <f>+ASW8/ASV8</f>
        <v>0.42316784869976359</v>
      </c>
      <c r="ASY8" s="43">
        <f>SUM(ASY9:ASY23)</f>
        <v>208</v>
      </c>
      <c r="ASZ8" s="41">
        <f>SUM(ASZ9:ASZ23)</f>
        <v>179</v>
      </c>
      <c r="ATA8" s="44">
        <f>+ASZ8/ASY8</f>
        <v>0.86057692307692313</v>
      </c>
      <c r="ATB8" s="43">
        <f>SUM(ATB9:ATB23)</f>
        <v>215</v>
      </c>
      <c r="ATC8" s="41">
        <f>SUM(ATC9:ATC23)</f>
        <v>0</v>
      </c>
      <c r="ATD8" s="45">
        <f>+ATC8/ATB8</f>
        <v>0</v>
      </c>
      <c r="ATE8" s="67">
        <f>SUM(ATE9:ATE23)</f>
        <v>400</v>
      </c>
      <c r="ATF8" s="41">
        <f>SUM(ATF9:ATF23)</f>
        <v>355</v>
      </c>
      <c r="ATG8" s="42">
        <f>+ATF8/ATE8</f>
        <v>0.88749999999999996</v>
      </c>
      <c r="ATH8" s="43">
        <f>SUM(ATH9:ATH23)</f>
        <v>208</v>
      </c>
      <c r="ATI8" s="41">
        <f>SUM(ATI9:ATI23)</f>
        <v>179</v>
      </c>
      <c r="ATJ8" s="44">
        <f>+ATI8/ATH8</f>
        <v>0.86057692307692313</v>
      </c>
      <c r="ATK8" s="43">
        <f>SUM(ATK9:ATK23)</f>
        <v>192</v>
      </c>
      <c r="ATL8" s="41">
        <f>SUM(ATL9:ATL23)</f>
        <v>176</v>
      </c>
      <c r="ATM8" s="45">
        <f>+ATL8/ATK8</f>
        <v>0.91666666666666663</v>
      </c>
      <c r="ATN8" s="67">
        <f>SUM(ATN9:ATN23)</f>
        <v>355</v>
      </c>
      <c r="ATO8" s="41">
        <f>SUM(ATO9:ATO23)</f>
        <v>287</v>
      </c>
      <c r="ATP8" s="42">
        <f>+ATO8/ATN8</f>
        <v>0.80845070422535215</v>
      </c>
      <c r="ATQ8" s="43">
        <f>SUM(ATQ9:ATQ23)</f>
        <v>175</v>
      </c>
      <c r="ATR8" s="41">
        <f>SUM(ATR9:ATR23)</f>
        <v>135</v>
      </c>
      <c r="ATS8" s="44">
        <f>+ATR8/ATQ8</f>
        <v>0.77142857142857146</v>
      </c>
      <c r="ATT8" s="43">
        <f>SUM(ATT9:ATT23)</f>
        <v>180</v>
      </c>
      <c r="ATU8" s="41">
        <f>SUM(ATU9:ATU23)</f>
        <v>152</v>
      </c>
      <c r="ATV8" s="45">
        <f>+ATU8/ATT8</f>
        <v>0.84444444444444444</v>
      </c>
      <c r="ATW8" s="67">
        <f>SUM(ATW9:ATW23)</f>
        <v>335</v>
      </c>
      <c r="ATX8" s="41">
        <f>SUM(ATX9:ATX23)</f>
        <v>286</v>
      </c>
      <c r="ATY8" s="42">
        <f>+ATX8/ATW8</f>
        <v>0.85373134328358213</v>
      </c>
      <c r="ATZ8" s="43">
        <f>SUM(ATZ9:ATZ23)</f>
        <v>162</v>
      </c>
      <c r="AUA8" s="41">
        <f>SUM(AUA9:AUA23)</f>
        <v>135</v>
      </c>
      <c r="AUB8" s="44">
        <f>+AUA8/ATZ8</f>
        <v>0.83333333333333337</v>
      </c>
      <c r="AUC8" s="43">
        <f>SUM(AUC9:AUC23)</f>
        <v>173</v>
      </c>
      <c r="AUD8" s="41">
        <f>SUM(AUD9:AUD23)</f>
        <v>151</v>
      </c>
      <c r="AUE8" s="45">
        <f>+AUD8/AUC8</f>
        <v>0.87283236994219648</v>
      </c>
      <c r="AUF8" s="67">
        <f>SUM(AUF9:AUF23)</f>
        <v>316</v>
      </c>
      <c r="AUG8" s="41">
        <f>SUM(AUG9:AUG23)</f>
        <v>270</v>
      </c>
      <c r="AUH8" s="42">
        <f>+AUG8/AUF8</f>
        <v>0.85443037974683544</v>
      </c>
      <c r="AUI8" s="43">
        <f>SUM(AUI9:AUI23)</f>
        <v>147</v>
      </c>
      <c r="AUJ8" s="41">
        <f>SUM(AUJ9:AUJ23)</f>
        <v>128</v>
      </c>
      <c r="AUK8" s="44">
        <f>+AUJ8/AUI8</f>
        <v>0.87074829931972786</v>
      </c>
      <c r="AUL8" s="43">
        <f>SUM(AUL9:AUL23)</f>
        <v>169</v>
      </c>
      <c r="AUM8" s="41">
        <f>SUM(AUM9:AUM23)</f>
        <v>142</v>
      </c>
      <c r="AUN8" s="45">
        <f>+AUM8/AUL8</f>
        <v>0.84023668639053251</v>
      </c>
      <c r="AUO8" s="67">
        <f>SUM(AUO9:AUO23)</f>
        <v>302</v>
      </c>
      <c r="AUP8" s="41">
        <f>SUM(AUP9:AUP23)</f>
        <v>268</v>
      </c>
      <c r="AUQ8" s="42">
        <f>+AUP8/AUO8</f>
        <v>0.88741721854304634</v>
      </c>
      <c r="AUR8" s="43">
        <f>SUM(AUR9:AUR23)</f>
        <v>141</v>
      </c>
      <c r="AUS8" s="41">
        <f>SUM(AUS9:AUS23)</f>
        <v>126</v>
      </c>
      <c r="AUT8" s="44">
        <f>+AUS8/AUR8</f>
        <v>0.8936170212765957</v>
      </c>
      <c r="AUU8" s="43">
        <f>SUM(AUU9:AUU23)</f>
        <v>161</v>
      </c>
      <c r="AUV8" s="41">
        <f>SUM(AUV9:AUV23)</f>
        <v>142</v>
      </c>
      <c r="AUW8" s="45">
        <f>+AUV8/AUU8</f>
        <v>0.88198757763975155</v>
      </c>
      <c r="AUX8" s="67">
        <f>SUM(AUX9:AUX23)</f>
        <v>288</v>
      </c>
      <c r="AUY8" s="41">
        <f>SUM(AUY9:AUY23)</f>
        <v>216</v>
      </c>
      <c r="AUZ8" s="42">
        <f>+AUY8/AUX8</f>
        <v>0.75</v>
      </c>
      <c r="AVA8" s="43">
        <f>SUM(AVA9:AVA23)</f>
        <v>141</v>
      </c>
      <c r="AVB8" s="41">
        <f>SUM(AVB9:AVB23)</f>
        <v>111</v>
      </c>
      <c r="AVC8" s="44">
        <f>+AVB8/AVA8</f>
        <v>0.78723404255319152</v>
      </c>
      <c r="AVD8" s="43">
        <f>SUM(AVD9:AVD23)</f>
        <v>147</v>
      </c>
      <c r="AVE8" s="41">
        <f>SUM(AVE9:AVE23)</f>
        <v>105</v>
      </c>
      <c r="AVF8" s="45">
        <f>+AVE8/AVD8</f>
        <v>0.7142857142857143</v>
      </c>
      <c r="AVG8" s="67">
        <f>SUM(AVG9:AVG23)</f>
        <v>259</v>
      </c>
      <c r="AVH8" s="41">
        <f>SUM(AVH9:AVH23)</f>
        <v>216</v>
      </c>
      <c r="AVI8" s="42">
        <f>+AVH8/AVG8</f>
        <v>0.83397683397683398</v>
      </c>
      <c r="AVJ8" s="43">
        <f>SUM(AVJ9:AVJ23)</f>
        <v>132</v>
      </c>
      <c r="AVK8" s="41">
        <f>SUM(AVK9:AVK23)</f>
        <v>117</v>
      </c>
      <c r="AVL8" s="44">
        <f>+AVK8/AVJ8</f>
        <v>0.88636363636363635</v>
      </c>
      <c r="AVM8" s="43">
        <f>SUM(AVM9:AVM23)</f>
        <v>127</v>
      </c>
      <c r="AVN8" s="41">
        <f>SUM(AVN9:AVN23)</f>
        <v>99</v>
      </c>
      <c r="AVO8" s="45">
        <f>+AVN8/AVM8</f>
        <v>0.77952755905511806</v>
      </c>
      <c r="AVP8" s="67">
        <f>SUM(AVP9:AVP23)</f>
        <v>244</v>
      </c>
      <c r="AVQ8" s="41">
        <f>SUM(AVQ9:AVQ23)</f>
        <v>204</v>
      </c>
      <c r="AVR8" s="42">
        <f>+AVQ8/AVP8</f>
        <v>0.83606557377049184</v>
      </c>
      <c r="AVS8" s="43">
        <f>SUM(AVS9:AVS23)</f>
        <v>115</v>
      </c>
      <c r="AVT8" s="41">
        <f>SUM(AVT9:AVT23)</f>
        <v>93</v>
      </c>
      <c r="AVU8" s="44">
        <f>+AVT8/AVS8</f>
        <v>0.80869565217391304</v>
      </c>
      <c r="AVV8" s="43">
        <f>SUM(AVV9:AVV23)</f>
        <v>129</v>
      </c>
      <c r="AVW8" s="41">
        <f>SUM(AVW9:AVW23)</f>
        <v>111</v>
      </c>
      <c r="AVX8" s="45">
        <f>+AVW8/AVV8</f>
        <v>0.86046511627906974</v>
      </c>
      <c r="AVY8" s="67">
        <f>SUM(AVY9:AVY23)</f>
        <v>238</v>
      </c>
      <c r="AVZ8" s="41">
        <f>SUM(AVZ9:AVZ23)</f>
        <v>209</v>
      </c>
      <c r="AWA8" s="42">
        <f>+AVZ8/AVY8</f>
        <v>0.87815126050420167</v>
      </c>
      <c r="AWB8" s="43">
        <f>SUM(AWB9:AWB23)</f>
        <v>107</v>
      </c>
      <c r="AWC8" s="41">
        <f>SUM(AWC9:AWC23)</f>
        <v>93</v>
      </c>
      <c r="AWD8" s="44">
        <f>+AWC8/AWB8</f>
        <v>0.86915887850467288</v>
      </c>
      <c r="AWE8" s="43">
        <f>SUM(AWE9:AWE23)</f>
        <v>131</v>
      </c>
      <c r="AWF8" s="41">
        <f>SUM(AWF9:AWF23)</f>
        <v>116</v>
      </c>
      <c r="AWG8" s="45">
        <f>+AWF8/AWE8</f>
        <v>0.8854961832061069</v>
      </c>
      <c r="AWH8" s="67">
        <f>SUM(AWH9:AWH23)</f>
        <v>229</v>
      </c>
      <c r="AWI8" s="41">
        <f>SUM(AWI9:AWI23)</f>
        <v>190</v>
      </c>
      <c r="AWJ8" s="42">
        <f>+AWI8/AWH8</f>
        <v>0.82969432314410485</v>
      </c>
      <c r="AWK8" s="43">
        <f>SUM(AWK9:AWK23)</f>
        <v>107</v>
      </c>
      <c r="AWL8" s="41">
        <f>SUM(AWL9:AWL23)</f>
        <v>83</v>
      </c>
      <c r="AWM8" s="44">
        <f>+AWL8/AWK8</f>
        <v>0.77570093457943923</v>
      </c>
      <c r="AWN8" s="43">
        <f>SUM(AWN9:AWN23)</f>
        <v>122</v>
      </c>
      <c r="AWO8" s="41">
        <f>SUM(AWO9:AWO23)</f>
        <v>107</v>
      </c>
      <c r="AWP8" s="45">
        <f>+AWO8/AWN8</f>
        <v>0.87704918032786883</v>
      </c>
      <c r="AWQ8" s="67">
        <f>SUM(AWQ9:AWQ23)</f>
        <v>224</v>
      </c>
      <c r="AWR8" s="41">
        <f>SUM(AWR9:AWR23)</f>
        <v>184</v>
      </c>
      <c r="AWS8" s="42">
        <f>+AWR8/AWQ8</f>
        <v>0.8214285714285714</v>
      </c>
      <c r="AWT8" s="43">
        <f>SUM(AWT9:AWT23)</f>
        <v>99</v>
      </c>
      <c r="AWU8" s="41">
        <f>SUM(AWU9:AWU23)</f>
        <v>79</v>
      </c>
      <c r="AWV8" s="44">
        <f>+AWU8/AWT8</f>
        <v>0.79797979797979801</v>
      </c>
      <c r="AWW8" s="43">
        <f>SUM(AWW9:AWW23)</f>
        <v>125</v>
      </c>
      <c r="AWX8" s="41">
        <f>SUM(AWX9:AWX23)</f>
        <v>105</v>
      </c>
      <c r="AWY8" s="45">
        <f>+AWX8/AWW8</f>
        <v>0.84</v>
      </c>
      <c r="AWZ8" s="67">
        <f>SUM(AWZ9:AWZ23)</f>
        <v>231</v>
      </c>
      <c r="AXA8" s="41">
        <f>SUM(AXA9:AXA23)</f>
        <v>200</v>
      </c>
      <c r="AXB8" s="42">
        <f>+AXA8/AWZ8</f>
        <v>0.86580086580086579</v>
      </c>
      <c r="AXC8" s="43">
        <f>SUM(AXC9:AXC23)</f>
        <v>98</v>
      </c>
      <c r="AXD8" s="41">
        <f>SUM(AXD9:AXD23)</f>
        <v>86</v>
      </c>
      <c r="AXE8" s="44">
        <f>+AXD8/AXC8</f>
        <v>0.87755102040816324</v>
      </c>
      <c r="AXF8" s="43">
        <f>SUM(AXF9:AXF23)</f>
        <v>133</v>
      </c>
      <c r="AXG8" s="41">
        <f>SUM(AXG9:AXG23)</f>
        <v>114</v>
      </c>
      <c r="AXH8" s="45">
        <f>+AXG8/AXF8</f>
        <v>0.8571428571428571</v>
      </c>
      <c r="AXI8" s="67">
        <f>SUM(AXI9:AXI23)</f>
        <v>224</v>
      </c>
      <c r="AXJ8" s="41">
        <f>SUM(AXJ9:AXJ23)</f>
        <v>202</v>
      </c>
      <c r="AXK8" s="42">
        <f>+AXJ8/AXI8</f>
        <v>0.9017857142857143</v>
      </c>
      <c r="AXL8" s="43">
        <f>SUM(AXL9:AXL23)</f>
        <v>94</v>
      </c>
      <c r="AXM8" s="41">
        <f>SUM(AXM9:AXM23)</f>
        <v>88</v>
      </c>
      <c r="AXN8" s="44">
        <f>+AXM8/AXL8</f>
        <v>0.93617021276595747</v>
      </c>
      <c r="AXO8" s="43">
        <f>SUM(AXO9:AXO23)</f>
        <v>130</v>
      </c>
      <c r="AXP8" s="41">
        <f>SUM(AXP9:AXP23)</f>
        <v>114</v>
      </c>
      <c r="AXQ8" s="45">
        <f>+AXP8/AXO8</f>
        <v>0.87692307692307692</v>
      </c>
      <c r="AXR8" s="67">
        <f>SUM(AXR9:AXR23)</f>
        <v>203</v>
      </c>
      <c r="AXS8" s="41">
        <f>SUM(AXS9:AXS23)</f>
        <v>153</v>
      </c>
      <c r="AXT8" s="42">
        <f>+AXS8/AXR8</f>
        <v>0.75369458128078815</v>
      </c>
      <c r="AXU8" s="43">
        <f>SUM(AXU9:AXU23)</f>
        <v>83</v>
      </c>
      <c r="AXV8" s="41">
        <f>SUM(AXV9:AXV23)</f>
        <v>68</v>
      </c>
      <c r="AXW8" s="44">
        <f>+AXV8/AXU8</f>
        <v>0.81927710843373491</v>
      </c>
      <c r="AXX8" s="43">
        <f>SUM(AXX9:AXX23)</f>
        <v>120</v>
      </c>
      <c r="AXY8" s="41">
        <f>SUM(AXY9:AXY23)</f>
        <v>85</v>
      </c>
      <c r="AXZ8" s="45">
        <f>+AXY8/AXX8</f>
        <v>0.70833333333333337</v>
      </c>
      <c r="AYA8" s="67">
        <f>SUM(AYA9:AYA23)</f>
        <v>168</v>
      </c>
      <c r="AYB8" s="41">
        <f>SUM(AYB9:AYB23)</f>
        <v>110</v>
      </c>
      <c r="AYC8" s="42">
        <f>+AYB8/AYA8</f>
        <v>0.65476190476190477</v>
      </c>
      <c r="AYD8" s="43">
        <f>SUM(AYD9:AYD23)</f>
        <v>70</v>
      </c>
      <c r="AYE8" s="41">
        <f>SUM(AYE9:AYE23)</f>
        <v>47</v>
      </c>
      <c r="AYF8" s="44">
        <f>+AYE8/AYD8</f>
        <v>0.67142857142857137</v>
      </c>
      <c r="AYG8" s="43">
        <f>SUM(AYG9:AYG23)</f>
        <v>98</v>
      </c>
      <c r="AYH8" s="41">
        <f>SUM(AYH9:AYH23)</f>
        <v>63</v>
      </c>
      <c r="AYI8" s="45">
        <f>+AYH8/AYG8</f>
        <v>0.6428571428571429</v>
      </c>
      <c r="AYJ8" s="67">
        <f>SUM(AYJ9:AYJ23)</f>
        <v>148</v>
      </c>
      <c r="AYK8" s="41">
        <f>SUM(AYK9:AYK23)</f>
        <v>106</v>
      </c>
      <c r="AYL8" s="42">
        <f>+AYK8/AYJ8</f>
        <v>0.71621621621621623</v>
      </c>
      <c r="AYM8" s="43">
        <f>SUM(AYM9:AYM23)</f>
        <v>59</v>
      </c>
      <c r="AYN8" s="41">
        <f>SUM(AYN9:AYN23)</f>
        <v>36</v>
      </c>
      <c r="AYO8" s="44">
        <f>+AYN8/AYM8</f>
        <v>0.61016949152542377</v>
      </c>
      <c r="AYP8" s="43">
        <f>SUM(AYP9:AYP23)</f>
        <v>89</v>
      </c>
      <c r="AYQ8" s="41">
        <f>SUM(AYQ9:AYQ23)</f>
        <v>70</v>
      </c>
      <c r="AYR8" s="45">
        <f>+AYQ8/AYP8</f>
        <v>0.7865168539325843</v>
      </c>
      <c r="AYS8" s="67">
        <f>SUM(AYS9:AYS23)</f>
        <v>162</v>
      </c>
      <c r="AYT8" s="41">
        <f>SUM(AYT9:AYT23)</f>
        <v>137</v>
      </c>
      <c r="AYU8" s="42">
        <f>+AYT8/AYS8</f>
        <v>0.84567901234567899</v>
      </c>
      <c r="AYV8" s="43">
        <f>SUM(AYV9:AYV23)</f>
        <v>60</v>
      </c>
      <c r="AYW8" s="41">
        <f>SUM(AYW9:AYW23)</f>
        <v>52</v>
      </c>
      <c r="AYX8" s="44">
        <f>+AYW8/AYV8</f>
        <v>0.8666666666666667</v>
      </c>
      <c r="AYY8" s="43">
        <f>SUM(AYY9:AYY23)</f>
        <v>102</v>
      </c>
      <c r="AYZ8" s="41">
        <f>SUM(AYZ9:AYZ23)</f>
        <v>85</v>
      </c>
      <c r="AZA8" s="45">
        <f>+AYZ8/AYY8</f>
        <v>0.83333333333333337</v>
      </c>
      <c r="AZB8" s="67">
        <f>SUM(AZB9:AZB23)</f>
        <v>195</v>
      </c>
      <c r="AZC8" s="41">
        <f>SUM(AZC9:AZC23)</f>
        <v>171</v>
      </c>
      <c r="AZD8" s="42">
        <f>+AZC8/AZB8</f>
        <v>0.87692307692307692</v>
      </c>
      <c r="AZE8" s="43">
        <f>SUM(AZE9:AZE23)</f>
        <v>60</v>
      </c>
      <c r="AZF8" s="41">
        <f>SUM(AZF9:AZF23)</f>
        <v>56</v>
      </c>
      <c r="AZG8" s="44">
        <f>+AZF8/AZE8</f>
        <v>0.93333333333333335</v>
      </c>
      <c r="AZH8" s="43">
        <f>SUM(AZH9:AZH23)</f>
        <v>135</v>
      </c>
      <c r="AZI8" s="41">
        <f>SUM(AZI9:AZI23)</f>
        <v>115</v>
      </c>
      <c r="AZJ8" s="45">
        <f>+AZI8/AZH8</f>
        <v>0.85185185185185186</v>
      </c>
      <c r="AZK8" s="67">
        <f>SUM(AZK9:AZK23)</f>
        <v>213</v>
      </c>
      <c r="AZL8" s="41">
        <f>SUM(AZL9:AZL23)</f>
        <v>174</v>
      </c>
      <c r="AZM8" s="42">
        <f>+AZL8/AZK8</f>
        <v>0.81690140845070425</v>
      </c>
      <c r="AZN8" s="43">
        <f>SUM(AZN9:AZN23)</f>
        <v>69</v>
      </c>
      <c r="AZO8" s="41">
        <f>SUM(AZO9:AZO23)</f>
        <v>56</v>
      </c>
      <c r="AZP8" s="44">
        <f>+AZO8/AZN8</f>
        <v>0.81159420289855078</v>
      </c>
      <c r="AZQ8" s="43">
        <f>SUM(AZQ9:AZQ23)</f>
        <v>144</v>
      </c>
      <c r="AZR8" s="41">
        <f>SUM(AZR9:AZR23)</f>
        <v>118</v>
      </c>
      <c r="AZS8" s="45">
        <f>+AZR8/AZQ8</f>
        <v>0.81944444444444442</v>
      </c>
      <c r="AZT8" s="67">
        <f>SUM(AZT9:AZT23)</f>
        <v>190</v>
      </c>
      <c r="AZU8" s="41">
        <f>SUM(AZU9:AZU23)</f>
        <v>100</v>
      </c>
      <c r="AZV8" s="42">
        <f>+AZU8/AZT8</f>
        <v>0.52631578947368418</v>
      </c>
      <c r="AZW8" s="43">
        <f>SUM(AZW9:AZW23)</f>
        <v>117</v>
      </c>
      <c r="AZX8" s="41">
        <f>SUM(AZX9:AZX23)</f>
        <v>42</v>
      </c>
      <c r="AZY8" s="44">
        <f>+AZX8/AZW8</f>
        <v>0.35897435897435898</v>
      </c>
      <c r="AZZ8" s="43">
        <f>SUM(AZZ9:AZZ23)</f>
        <v>73</v>
      </c>
      <c r="BAA8" s="41">
        <f>SUM(BAA9:BAA23)</f>
        <v>58</v>
      </c>
      <c r="BAB8" s="45">
        <f>+BAA8/AZZ8</f>
        <v>0.79452054794520544</v>
      </c>
      <c r="BAC8" s="67">
        <f>SUM(BAC9:BAC23)</f>
        <v>204</v>
      </c>
      <c r="BAD8" s="41">
        <f>SUM(BAD9:BAD23)</f>
        <v>121</v>
      </c>
      <c r="BAE8" s="42">
        <f>+BAD8/BAC8</f>
        <v>0.59313725490196079</v>
      </c>
      <c r="BAF8" s="43">
        <f>SUM(BAF9:BAF23)</f>
        <v>113</v>
      </c>
      <c r="BAG8" s="41">
        <f>SUM(BAG9:BAG23)</f>
        <v>60</v>
      </c>
      <c r="BAH8" s="44">
        <f>+BAG8/BAF8</f>
        <v>0.53097345132743368</v>
      </c>
      <c r="BAI8" s="43">
        <f>SUM(BAI9:BAI23)</f>
        <v>91</v>
      </c>
      <c r="BAJ8" s="41">
        <f>SUM(BAJ9:BAJ23)</f>
        <v>61</v>
      </c>
      <c r="BAK8" s="45">
        <f>+BAJ8/BAI8</f>
        <v>0.67032967032967028</v>
      </c>
      <c r="BAL8" s="67">
        <f>SUM(BAL9:BAL23)</f>
        <v>168</v>
      </c>
      <c r="BAM8" s="41">
        <f>SUM(BAM9:BAM23)</f>
        <v>118</v>
      </c>
      <c r="BAN8" s="42">
        <f>+BAM8/BAL8</f>
        <v>0.70238095238095233</v>
      </c>
      <c r="BAO8" s="43">
        <f>SUM(BAO9:BAO23)</f>
        <v>79</v>
      </c>
      <c r="BAP8" s="41">
        <f>SUM(BAP9:BAP23)</f>
        <v>52</v>
      </c>
      <c r="BAQ8" s="44">
        <f>+BAP8/BAO8</f>
        <v>0.65822784810126578</v>
      </c>
      <c r="BAR8" s="43">
        <f>SUM(BAR9:BAR23)</f>
        <v>89</v>
      </c>
      <c r="BAS8" s="41">
        <f>SUM(BAS9:BAS23)</f>
        <v>66</v>
      </c>
      <c r="BAT8" s="45">
        <f>+BAS8/BAR8</f>
        <v>0.7415730337078652</v>
      </c>
      <c r="BAU8" s="67">
        <f>SUM(BAU9:BAU23)</f>
        <v>209</v>
      </c>
      <c r="BAV8" s="41">
        <f>SUM(BAV9:BAV23)</f>
        <v>174</v>
      </c>
      <c r="BAW8" s="42">
        <f>+BAV8/BAU8</f>
        <v>0.83253588516746413</v>
      </c>
      <c r="BAX8" s="43">
        <f>SUM(BAX9:BAX23)</f>
        <v>62</v>
      </c>
      <c r="BAY8" s="41">
        <f>SUM(BAY9:BAY23)</f>
        <v>46</v>
      </c>
      <c r="BAZ8" s="44">
        <f>+BAY8/BAX8</f>
        <v>0.74193548387096775</v>
      </c>
      <c r="BBA8" s="43">
        <f>SUM(BBA9:BBA23)</f>
        <v>147</v>
      </c>
      <c r="BBB8" s="41">
        <f>SUM(BBB9:BBB23)</f>
        <v>128</v>
      </c>
      <c r="BBC8" s="45">
        <f>+BBB8/BBA8</f>
        <v>0.87074829931972786</v>
      </c>
      <c r="BBD8" s="67">
        <f>SUM(BBD9:BBD23)</f>
        <v>147</v>
      </c>
      <c r="BBE8" s="41">
        <f>SUM(BBE9:BBE23)</f>
        <v>0</v>
      </c>
      <c r="BBF8" s="42">
        <f>+BBE8/BBD8</f>
        <v>0</v>
      </c>
      <c r="BBG8" s="43">
        <f>SUM(BBG9:BBG23)</f>
        <v>0</v>
      </c>
      <c r="BBH8" s="41">
        <f>SUM(BBH9:BBH23)</f>
        <v>0</v>
      </c>
      <c r="BBI8" s="44" t="e">
        <f>+BBH8/BBG8</f>
        <v>#DIV/0!</v>
      </c>
      <c r="BBJ8" s="43">
        <f>SUM(BBJ9:BBJ23)</f>
        <v>147</v>
      </c>
      <c r="BBK8" s="41">
        <f>SUM(BBK9:BBK23)</f>
        <v>0</v>
      </c>
      <c r="BBL8" s="45">
        <f>+BBK8/BBJ8</f>
        <v>0</v>
      </c>
    </row>
    <row r="9" spans="2:1416" ht="29.25" customHeight="1">
      <c r="B9" s="33">
        <v>1</v>
      </c>
      <c r="C9" s="92" t="s">
        <v>9</v>
      </c>
      <c r="D9" s="34">
        <f t="shared" ref="D9:E16" si="0">+G9+J9</f>
        <v>39</v>
      </c>
      <c r="E9" s="35">
        <f t="shared" si="0"/>
        <v>36</v>
      </c>
      <c r="F9" s="26">
        <f t="shared" ref="F9:F16" si="1">IFERROR(E9/D9,0)</f>
        <v>0.92307692307692313</v>
      </c>
      <c r="G9" s="36">
        <v>16</v>
      </c>
      <c r="H9" s="37">
        <v>16</v>
      </c>
      <c r="I9" s="26">
        <f t="shared" ref="I9:I16" si="2">IFERROR(H9/G9,0)</f>
        <v>1</v>
      </c>
      <c r="J9" s="37">
        <v>23</v>
      </c>
      <c r="K9" s="37">
        <v>20</v>
      </c>
      <c r="L9" s="26">
        <f t="shared" ref="L9:L16" si="3">IFERROR(K9/J9,0)</f>
        <v>0.86956521739130432</v>
      </c>
      <c r="M9" s="34">
        <f t="shared" ref="M9:N16" si="4">+P9+S9</f>
        <v>41</v>
      </c>
      <c r="N9" s="35">
        <f t="shared" si="4"/>
        <v>38</v>
      </c>
      <c r="O9" s="26">
        <f t="shared" ref="O9:O16" si="5">IFERROR(N9/M9,0)</f>
        <v>0.92682926829268297</v>
      </c>
      <c r="P9" s="36">
        <v>17</v>
      </c>
      <c r="Q9" s="37">
        <v>16</v>
      </c>
      <c r="R9" s="26">
        <f t="shared" ref="R9:R16" si="6">IFERROR(Q9/P9,0)</f>
        <v>0.94117647058823528</v>
      </c>
      <c r="S9" s="37">
        <v>24</v>
      </c>
      <c r="T9" s="37">
        <v>22</v>
      </c>
      <c r="U9" s="26">
        <f t="shared" ref="U9:U16" si="7">IFERROR(T9/S9,0)</f>
        <v>0.91666666666666663</v>
      </c>
      <c r="V9" s="34">
        <f t="shared" ref="V9:W16" si="8">+Y9+AB9</f>
        <v>40</v>
      </c>
      <c r="W9" s="35">
        <f t="shared" si="8"/>
        <v>37</v>
      </c>
      <c r="X9" s="26">
        <f t="shared" ref="X9:X16" si="9">IFERROR(W9/V9,0)</f>
        <v>0.92500000000000004</v>
      </c>
      <c r="Y9" s="36">
        <v>17</v>
      </c>
      <c r="Z9" s="37">
        <v>15</v>
      </c>
      <c r="AA9" s="26">
        <f t="shared" ref="AA9:AA16" si="10">IFERROR(Z9/Y9,0)</f>
        <v>0.88235294117647056</v>
      </c>
      <c r="AB9" s="37">
        <v>23</v>
      </c>
      <c r="AC9" s="37">
        <v>22</v>
      </c>
      <c r="AD9" s="26">
        <f t="shared" ref="AD9:AD16" si="11">IFERROR(AC9/AB9,0)</f>
        <v>0.95652173913043481</v>
      </c>
      <c r="AE9" s="34">
        <f t="shared" ref="AE9:AF16" si="12">+AH9+AK9</f>
        <v>40</v>
      </c>
      <c r="AF9" s="35">
        <f t="shared" si="12"/>
        <v>37</v>
      </c>
      <c r="AG9" s="26">
        <f t="shared" ref="AG9:AG16" si="13">IFERROR(AF9/AE9,0)</f>
        <v>0.92500000000000004</v>
      </c>
      <c r="AH9" s="36">
        <v>16</v>
      </c>
      <c r="AI9" s="37">
        <v>15</v>
      </c>
      <c r="AJ9" s="26">
        <f t="shared" ref="AJ9:AJ16" si="14">IFERROR(AI9/AH9,0)</f>
        <v>0.9375</v>
      </c>
      <c r="AK9" s="37">
        <v>24</v>
      </c>
      <c r="AL9" s="37">
        <v>22</v>
      </c>
      <c r="AM9" s="26">
        <f t="shared" ref="AM9:AM16" si="15">IFERROR(AL9/AK9,0)</f>
        <v>0.91666666666666663</v>
      </c>
      <c r="AN9" s="34">
        <f t="shared" ref="AN9:AO16" si="16">+AQ9+AT9</f>
        <v>40</v>
      </c>
      <c r="AO9" s="35">
        <f t="shared" si="16"/>
        <v>12</v>
      </c>
      <c r="AP9" s="38">
        <f t="shared" ref="AP9:AP16" si="17">IFERROR(AO9/AN9,0)</f>
        <v>0.3</v>
      </c>
      <c r="AQ9" s="36">
        <v>16</v>
      </c>
      <c r="AR9" s="37">
        <v>12</v>
      </c>
      <c r="AS9" s="38">
        <f t="shared" ref="AS9:AS16" si="18">IFERROR(AR9/AQ9,0)</f>
        <v>0.75</v>
      </c>
      <c r="AT9" s="37">
        <v>24</v>
      </c>
      <c r="AU9" s="37"/>
      <c r="AV9" s="39">
        <f t="shared" ref="AV9:AV16" si="19">IFERROR(AU9/AT9,0)</f>
        <v>0</v>
      </c>
      <c r="AW9" s="34">
        <f t="shared" ref="AW9:AX16" si="20">+AZ9+BC9</f>
        <v>39</v>
      </c>
      <c r="AX9" s="35">
        <f t="shared" si="20"/>
        <v>33</v>
      </c>
      <c r="AY9" s="26">
        <f t="shared" ref="AY9:AY16" si="21">IFERROR(AX9/AW9,0)</f>
        <v>0.84615384615384615</v>
      </c>
      <c r="AZ9" s="36">
        <v>14</v>
      </c>
      <c r="BA9" s="37">
        <v>12</v>
      </c>
      <c r="BB9" s="26">
        <f t="shared" ref="BB9:BB16" si="22">IFERROR(BA9/AZ9,0)</f>
        <v>0.8571428571428571</v>
      </c>
      <c r="BC9" s="37">
        <v>25</v>
      </c>
      <c r="BD9" s="37">
        <v>21</v>
      </c>
      <c r="BE9" s="26">
        <f t="shared" ref="BE9:BE16" si="23">IFERROR(BD9/BC9,0)</f>
        <v>0.84</v>
      </c>
      <c r="BF9" s="34">
        <f t="shared" ref="BF9:BG16" si="24">+BI9+BL9</f>
        <v>42</v>
      </c>
      <c r="BG9" s="35">
        <f t="shared" si="24"/>
        <v>37</v>
      </c>
      <c r="BH9" s="26">
        <f t="shared" ref="BH9:BH16" si="25">IFERROR(BG9/BF9,0)</f>
        <v>0.88095238095238093</v>
      </c>
      <c r="BI9" s="36">
        <v>14</v>
      </c>
      <c r="BJ9" s="37">
        <v>13</v>
      </c>
      <c r="BK9" s="26">
        <f t="shared" ref="BK9:BK16" si="26">IFERROR(BJ9/BI9,0)</f>
        <v>0.9285714285714286</v>
      </c>
      <c r="BL9" s="37">
        <v>28</v>
      </c>
      <c r="BM9" s="37">
        <v>24</v>
      </c>
      <c r="BN9" s="26">
        <f t="shared" ref="BN9:BN16" si="27">IFERROR(BM9/BL9,0)</f>
        <v>0.8571428571428571</v>
      </c>
      <c r="BO9" s="34">
        <f t="shared" ref="BO9:BP16" si="28">+BR9+BU9</f>
        <v>40</v>
      </c>
      <c r="BP9" s="35">
        <f t="shared" si="28"/>
        <v>33</v>
      </c>
      <c r="BQ9" s="26">
        <f t="shared" ref="BQ9:BQ16" si="29">IFERROR(BP9/BO9,0)</f>
        <v>0.82499999999999996</v>
      </c>
      <c r="BR9" s="36">
        <v>14</v>
      </c>
      <c r="BS9" s="37">
        <v>12</v>
      </c>
      <c r="BT9" s="26">
        <f t="shared" ref="BT9:BT16" si="30">IFERROR(BS9/BR9,0)</f>
        <v>0.8571428571428571</v>
      </c>
      <c r="BU9" s="37">
        <v>26</v>
      </c>
      <c r="BV9" s="37">
        <v>21</v>
      </c>
      <c r="BW9" s="26">
        <f t="shared" ref="BW9:BW16" si="31">IFERROR(BV9/BU9,0)</f>
        <v>0.80769230769230771</v>
      </c>
      <c r="BX9" s="34">
        <f t="shared" ref="BX9:BY16" si="32">+CA9+CD9</f>
        <v>38</v>
      </c>
      <c r="BY9" s="35">
        <f t="shared" si="32"/>
        <v>34</v>
      </c>
      <c r="BZ9" s="26">
        <f t="shared" ref="BZ9:BZ16" si="33">IFERROR(BY9/BX9,0)</f>
        <v>0.89473684210526316</v>
      </c>
      <c r="CA9" s="36">
        <v>15</v>
      </c>
      <c r="CB9" s="37">
        <v>14</v>
      </c>
      <c r="CC9" s="26">
        <f t="shared" ref="CC9:CC16" si="34">IFERROR(CB9/CA9,0)</f>
        <v>0.93333333333333335</v>
      </c>
      <c r="CD9" s="37">
        <v>23</v>
      </c>
      <c r="CE9" s="37">
        <v>20</v>
      </c>
      <c r="CF9" s="26">
        <f t="shared" ref="CF9:CF16" si="35">IFERROR(CE9/CD9,0)</f>
        <v>0.86956521739130432</v>
      </c>
      <c r="CG9" s="34">
        <f t="shared" ref="CG9:CG18" si="36">+CJ9+CM9</f>
        <v>38</v>
      </c>
      <c r="CH9" s="35">
        <f t="shared" ref="CH9:CH18" si="37">+CK9+CN9</f>
        <v>35</v>
      </c>
      <c r="CI9" s="26">
        <f t="shared" ref="CI9:CI18" si="38">IFERROR(CH9/CG9,0)</f>
        <v>0.92105263157894735</v>
      </c>
      <c r="CJ9" s="36">
        <v>17</v>
      </c>
      <c r="CK9" s="37">
        <v>16</v>
      </c>
      <c r="CL9" s="26">
        <f t="shared" ref="CL9:CL18" si="39">IFERROR(CK9/CJ9,0)</f>
        <v>0.94117647058823528</v>
      </c>
      <c r="CM9" s="37">
        <v>21</v>
      </c>
      <c r="CN9" s="37">
        <v>19</v>
      </c>
      <c r="CO9" s="26">
        <f t="shared" ref="CO9:CO18" si="40">IFERROR(CN9/CM9,0)</f>
        <v>0.90476190476190477</v>
      </c>
      <c r="CP9" s="34">
        <f t="shared" ref="CP9:CP18" si="41">+CS9+CV9</f>
        <v>32</v>
      </c>
      <c r="CQ9" s="35">
        <f t="shared" ref="CQ9:CQ18" si="42">+CT9+CW9</f>
        <v>27</v>
      </c>
      <c r="CR9" s="26">
        <f t="shared" ref="CR9:CR18" si="43">IFERROR(CQ9/CP9,0)</f>
        <v>0.84375</v>
      </c>
      <c r="CS9" s="36">
        <v>12</v>
      </c>
      <c r="CT9" s="37">
        <v>12</v>
      </c>
      <c r="CU9" s="26">
        <f t="shared" ref="CU9:CU18" si="44">IFERROR(CT9/CS9,0)</f>
        <v>1</v>
      </c>
      <c r="CV9" s="37">
        <v>20</v>
      </c>
      <c r="CW9" s="37">
        <v>15</v>
      </c>
      <c r="CX9" s="26">
        <f t="shared" ref="CX9:CX18" si="45">IFERROR(CW9/CV9,0)</f>
        <v>0.75</v>
      </c>
      <c r="CY9" s="34">
        <f t="shared" ref="CY9:CY18" si="46">+DB9+DE9</f>
        <v>42</v>
      </c>
      <c r="CZ9" s="35">
        <f t="shared" ref="CZ9:CZ18" si="47">+DC9+DF9</f>
        <v>41</v>
      </c>
      <c r="DA9" s="26">
        <f t="shared" ref="DA9:DA18" si="48">IFERROR(CZ9/CY9,0)</f>
        <v>0.97619047619047616</v>
      </c>
      <c r="DB9" s="36">
        <v>18</v>
      </c>
      <c r="DC9" s="37">
        <v>18</v>
      </c>
      <c r="DD9" s="26">
        <f t="shared" ref="DD9:DD18" si="49">IFERROR(DC9/DB9,0)</f>
        <v>1</v>
      </c>
      <c r="DE9" s="37">
        <v>24</v>
      </c>
      <c r="DF9" s="37">
        <v>23</v>
      </c>
      <c r="DG9" s="26">
        <f t="shared" ref="DG9:DG18" si="50">IFERROR(DF9/DE9,0)</f>
        <v>0.95833333333333337</v>
      </c>
      <c r="DH9" s="34">
        <f t="shared" ref="DH9:DH18" si="51">+DK9+DN9</f>
        <v>43</v>
      </c>
      <c r="DI9" s="35">
        <f t="shared" ref="DI9:DI18" si="52">+DL9+DO9</f>
        <v>38</v>
      </c>
      <c r="DJ9" s="38">
        <f t="shared" ref="DJ9:DJ18" si="53">IFERROR(DI9/DH9,0)</f>
        <v>0.88372093023255816</v>
      </c>
      <c r="DK9" s="36">
        <v>19</v>
      </c>
      <c r="DL9" s="37">
        <v>18</v>
      </c>
      <c r="DM9" s="26">
        <f t="shared" ref="DM9:DM18" si="54">IFERROR(DL9/DK9,0)</f>
        <v>0.94736842105263153</v>
      </c>
      <c r="DN9" s="37">
        <v>24</v>
      </c>
      <c r="DO9" s="37">
        <v>20</v>
      </c>
      <c r="DP9" s="39">
        <f t="shared" ref="DP9:DP18" si="55">IFERROR(DO9/DN9,0)</f>
        <v>0.83333333333333337</v>
      </c>
      <c r="DQ9" s="34">
        <f t="shared" ref="DQ9:DQ18" si="56">+DT9+DW9</f>
        <v>42</v>
      </c>
      <c r="DR9" s="35">
        <f t="shared" ref="DR9:DR18" si="57">+DU9+DX9</f>
        <v>25</v>
      </c>
      <c r="DS9" s="38">
        <f t="shared" ref="DS9:DS18" si="58">IFERROR(DR9/DQ9,0)</f>
        <v>0.59523809523809523</v>
      </c>
      <c r="DT9" s="36">
        <v>19</v>
      </c>
      <c r="DU9" s="37">
        <v>7</v>
      </c>
      <c r="DV9" s="26">
        <f t="shared" ref="DV9:DV18" si="59">IFERROR(DU9/DT9,0)</f>
        <v>0.36842105263157893</v>
      </c>
      <c r="DW9" s="37">
        <v>23</v>
      </c>
      <c r="DX9" s="37">
        <v>18</v>
      </c>
      <c r="DY9" s="39">
        <f t="shared" ref="DY9:DY18" si="60">IFERROR(DX9/DW9,0)</f>
        <v>0.78260869565217395</v>
      </c>
      <c r="DZ9" s="34">
        <f t="shared" ref="DZ9:DZ18" si="61">+EC9+EF9</f>
        <v>38</v>
      </c>
      <c r="EA9" s="35">
        <f t="shared" ref="EA9:EA18" si="62">+ED9+EG9</f>
        <v>32</v>
      </c>
      <c r="EB9" s="38">
        <f t="shared" ref="EB9:EB18" si="63">IFERROR(EA9/DZ9,0)</f>
        <v>0.84210526315789469</v>
      </c>
      <c r="EC9" s="36">
        <v>16</v>
      </c>
      <c r="ED9" s="37">
        <v>16</v>
      </c>
      <c r="EE9" s="26">
        <f t="shared" ref="EE9:EE18" si="64">IFERROR(ED9/EC9,0)</f>
        <v>1</v>
      </c>
      <c r="EF9" s="37">
        <v>22</v>
      </c>
      <c r="EG9" s="37">
        <v>16</v>
      </c>
      <c r="EH9" s="39">
        <f t="shared" ref="EH9:EH18" si="65">IFERROR(EG9/EF9,0)</f>
        <v>0.72727272727272729</v>
      </c>
      <c r="EI9" s="34">
        <f t="shared" ref="EI9:EI18" si="66">+EL9+EO9</f>
        <v>35</v>
      </c>
      <c r="EJ9" s="35">
        <f t="shared" ref="EJ9:EJ18" si="67">+EM9+EP9</f>
        <v>27</v>
      </c>
      <c r="EK9" s="38">
        <f t="shared" ref="EK9:EK18" si="68">IFERROR(EJ9/EI9,0)</f>
        <v>0.77142857142857146</v>
      </c>
      <c r="EL9" s="36">
        <v>14</v>
      </c>
      <c r="EM9" s="37">
        <v>10</v>
      </c>
      <c r="EN9" s="26">
        <f t="shared" ref="EN9:EN18" si="69">IFERROR(EM9/EL9,0)</f>
        <v>0.7142857142857143</v>
      </c>
      <c r="EO9" s="37">
        <v>21</v>
      </c>
      <c r="EP9" s="37">
        <v>17</v>
      </c>
      <c r="EQ9" s="26">
        <f t="shared" ref="EQ9:EQ18" si="70">IFERROR(EP9/EO9,0)</f>
        <v>0.80952380952380953</v>
      </c>
      <c r="ER9" s="34">
        <f t="shared" ref="ER9:ER18" si="71">+EU9+EX9</f>
        <v>35</v>
      </c>
      <c r="ES9" s="35">
        <f t="shared" ref="ES9:ES18" si="72">+EV9+EY9</f>
        <v>31</v>
      </c>
      <c r="ET9" s="38">
        <f t="shared" ref="ET9:ET18" si="73">IFERROR(ES9/ER9,0)</f>
        <v>0.88571428571428568</v>
      </c>
      <c r="EU9" s="36">
        <v>13</v>
      </c>
      <c r="EV9" s="37">
        <v>12</v>
      </c>
      <c r="EW9" s="26">
        <f t="shared" ref="EW9:EW18" si="74">IFERROR(EV9/EU9,0)</f>
        <v>0.92307692307692313</v>
      </c>
      <c r="EX9" s="37">
        <v>22</v>
      </c>
      <c r="EY9" s="37">
        <v>19</v>
      </c>
      <c r="EZ9" s="26">
        <f t="shared" ref="EZ9:EZ18" si="75">IFERROR(EY9/EX9,0)</f>
        <v>0.86363636363636365</v>
      </c>
      <c r="FA9" s="34">
        <f t="shared" ref="FA9:FA18" si="76">+FD9+FG9</f>
        <v>43</v>
      </c>
      <c r="FB9" s="35">
        <f t="shared" ref="FB9:FB18" si="77">+FE9+FH9</f>
        <v>36</v>
      </c>
      <c r="FC9" s="38">
        <f t="shared" ref="FC9:FC18" si="78">IFERROR(FB9/FA9,0)</f>
        <v>0.83720930232558144</v>
      </c>
      <c r="FD9" s="36">
        <v>13</v>
      </c>
      <c r="FE9" s="37">
        <v>12</v>
      </c>
      <c r="FF9" s="26">
        <f t="shared" ref="FF9:FF18" si="79">IFERROR(FE9/FD9,0)</f>
        <v>0.92307692307692313</v>
      </c>
      <c r="FG9" s="37">
        <v>30</v>
      </c>
      <c r="FH9" s="37">
        <v>24</v>
      </c>
      <c r="FI9" s="26">
        <f t="shared" ref="FI9:FI18" si="80">IFERROR(FH9/FG9,0)</f>
        <v>0.8</v>
      </c>
      <c r="FJ9" s="34">
        <f t="shared" ref="FJ9:FJ18" si="81">+FM9+FP9</f>
        <v>42</v>
      </c>
      <c r="FK9" s="35">
        <f t="shared" ref="FK9:FK18" si="82">+FN9+FQ9</f>
        <v>30</v>
      </c>
      <c r="FL9" s="38">
        <f t="shared" ref="FL9:FL18" si="83">IFERROR(FK9/FJ9,0)</f>
        <v>0.7142857142857143</v>
      </c>
      <c r="FM9" s="36">
        <v>13</v>
      </c>
      <c r="FN9" s="37">
        <v>11</v>
      </c>
      <c r="FO9" s="26">
        <f t="shared" ref="FO9:FO18" si="84">IFERROR(FN9/FM9,0)</f>
        <v>0.84615384615384615</v>
      </c>
      <c r="FP9" s="37">
        <v>29</v>
      </c>
      <c r="FQ9" s="37">
        <v>19</v>
      </c>
      <c r="FR9" s="26">
        <f t="shared" ref="FR9:FR18" si="85">IFERROR(FQ9/FP9,0)</f>
        <v>0.65517241379310343</v>
      </c>
      <c r="FS9" s="34">
        <f t="shared" ref="FS9:FS18" si="86">+FV9+FY9</f>
        <v>35</v>
      </c>
      <c r="FT9" s="35">
        <f t="shared" ref="FT9:FT18" si="87">+FW9+FZ9</f>
        <v>31</v>
      </c>
      <c r="FU9" s="38">
        <f t="shared" ref="FU9:FU18" si="88">IFERROR(FT9/FS9,0)</f>
        <v>0.88571428571428568</v>
      </c>
      <c r="FV9" s="36">
        <v>17</v>
      </c>
      <c r="FW9" s="37">
        <v>15</v>
      </c>
      <c r="FX9" s="26">
        <f t="shared" ref="FX9:FX18" si="89">IFERROR(FW9/FV9,0)</f>
        <v>0.88235294117647056</v>
      </c>
      <c r="FY9" s="37">
        <v>18</v>
      </c>
      <c r="FZ9" s="37">
        <v>16</v>
      </c>
      <c r="GA9" s="26">
        <f t="shared" ref="GA9:GA18" si="90">IFERROR(FZ9/FY9,0)</f>
        <v>0.88888888888888884</v>
      </c>
      <c r="GB9" s="34">
        <f t="shared" ref="GB9:GB18" si="91">+GE9+GH9</f>
        <v>38</v>
      </c>
      <c r="GC9" s="35">
        <f t="shared" ref="GC9:GC18" si="92">+GF9+GI9</f>
        <v>36</v>
      </c>
      <c r="GD9" s="26">
        <f t="shared" ref="GD9:GD18" si="93">IFERROR(GC9/GB9,0)</f>
        <v>0.94736842105263153</v>
      </c>
      <c r="GE9" s="36">
        <v>17</v>
      </c>
      <c r="GF9" s="37">
        <v>17</v>
      </c>
      <c r="GG9" s="26">
        <f t="shared" ref="GG9:GG18" si="94">IFERROR(GF9/GE9,0)</f>
        <v>1</v>
      </c>
      <c r="GH9" s="37">
        <v>21</v>
      </c>
      <c r="GI9" s="37">
        <v>19</v>
      </c>
      <c r="GJ9" s="26">
        <f t="shared" ref="GJ9:GJ18" si="95">IFERROR(GI9/GH9,0)</f>
        <v>0.90476190476190477</v>
      </c>
      <c r="GK9" s="34">
        <f t="shared" ref="GK9:GK18" si="96">+GN9+GQ9</f>
        <v>36</v>
      </c>
      <c r="GL9" s="35">
        <f t="shared" ref="GL9:GL18" si="97">+GO9+GR9</f>
        <v>30</v>
      </c>
      <c r="GM9" s="38">
        <f t="shared" ref="GM9:GM18" si="98">IFERROR(GL9/GK9,0)</f>
        <v>0.83333333333333337</v>
      </c>
      <c r="GN9" s="36">
        <v>19</v>
      </c>
      <c r="GO9" s="37">
        <v>15</v>
      </c>
      <c r="GP9" s="26">
        <f t="shared" ref="GP9:GP18" si="99">IFERROR(GO9/GN9,0)</f>
        <v>0.78947368421052633</v>
      </c>
      <c r="GQ9" s="37">
        <v>17</v>
      </c>
      <c r="GR9" s="37">
        <v>15</v>
      </c>
      <c r="GS9" s="26">
        <f t="shared" ref="GS9:GS18" si="100">IFERROR(GR9/GQ9,0)</f>
        <v>0.88235294117647056</v>
      </c>
      <c r="GT9" s="34">
        <f t="shared" ref="GT9:GT18" si="101">+GW9+GZ9</f>
        <v>37</v>
      </c>
      <c r="GU9" s="35">
        <f t="shared" ref="GU9:GU18" si="102">+GX9+HA9</f>
        <v>32</v>
      </c>
      <c r="GV9" s="38">
        <f t="shared" ref="GV9:GV18" si="103">IFERROR(GU9/GT9,0)</f>
        <v>0.86486486486486491</v>
      </c>
      <c r="GW9" s="36">
        <v>20</v>
      </c>
      <c r="GX9" s="37">
        <v>19</v>
      </c>
      <c r="GY9" s="26">
        <f t="shared" ref="GY9:GY18" si="104">IFERROR(GX9/GW9,0)</f>
        <v>0.95</v>
      </c>
      <c r="GZ9" s="37">
        <v>17</v>
      </c>
      <c r="HA9" s="37">
        <v>13</v>
      </c>
      <c r="HB9" s="26">
        <f t="shared" ref="HB9:HB18" si="105">IFERROR(HA9/GZ9,0)</f>
        <v>0.76470588235294112</v>
      </c>
      <c r="HC9" s="34">
        <f t="shared" ref="HC9:HC18" si="106">+HF9+HI9</f>
        <v>37</v>
      </c>
      <c r="HD9" s="35">
        <f t="shared" ref="HD9:HD18" si="107">+HG9+HJ9</f>
        <v>31</v>
      </c>
      <c r="HE9" s="38">
        <f t="shared" ref="HE9:HE18" si="108">IFERROR(HD9/HC9,0)</f>
        <v>0.83783783783783783</v>
      </c>
      <c r="HF9" s="36">
        <v>21</v>
      </c>
      <c r="HG9" s="37">
        <v>16</v>
      </c>
      <c r="HH9" s="26">
        <f t="shared" ref="HH9:HH18" si="109">IFERROR(HG9/HF9,0)</f>
        <v>0.76190476190476186</v>
      </c>
      <c r="HI9" s="37">
        <v>16</v>
      </c>
      <c r="HJ9" s="37">
        <v>15</v>
      </c>
      <c r="HK9" s="59">
        <f t="shared" ref="HK9:HK18" si="110">IFERROR(HJ9/HI9,0)</f>
        <v>0.9375</v>
      </c>
      <c r="HL9" s="34">
        <f t="shared" ref="HL9:HL18" si="111">+HO9+HR9</f>
        <v>44</v>
      </c>
      <c r="HM9" s="35">
        <f t="shared" ref="HM9:HM18" si="112">+HP9+HS9</f>
        <v>28</v>
      </c>
      <c r="HN9" s="38">
        <f t="shared" ref="HN9:HN18" si="113">IFERROR(HM9/HL9,0)</f>
        <v>0.63636363636363635</v>
      </c>
      <c r="HO9" s="36">
        <v>23</v>
      </c>
      <c r="HP9" s="37">
        <v>11</v>
      </c>
      <c r="HQ9" s="26">
        <f t="shared" ref="HQ9:HQ18" si="114">IFERROR(HP9/HO9,0)</f>
        <v>0.47826086956521741</v>
      </c>
      <c r="HR9" s="37">
        <v>21</v>
      </c>
      <c r="HS9" s="37">
        <v>17</v>
      </c>
      <c r="HT9" s="59">
        <f t="shared" ref="HT9:HT18" si="115">IFERROR(HS9/HR9,0)</f>
        <v>0.80952380952380953</v>
      </c>
      <c r="HU9" s="34">
        <f t="shared" ref="HU9:HU18" si="116">+HX9+IA9</f>
        <v>46</v>
      </c>
      <c r="HV9" s="35">
        <f t="shared" ref="HV9:HV18" si="117">+HY9+IB9</f>
        <v>34</v>
      </c>
      <c r="HW9" s="26">
        <f t="shared" ref="HW9:HW18" si="118">IFERROR(HV9/HU9,0)</f>
        <v>0.73913043478260865</v>
      </c>
      <c r="HX9" s="36">
        <v>24</v>
      </c>
      <c r="HY9" s="37">
        <v>19</v>
      </c>
      <c r="HZ9" s="26">
        <f t="shared" ref="HZ9:HZ18" si="119">IFERROR(HY9/HX9,0)</f>
        <v>0.79166666666666663</v>
      </c>
      <c r="IA9" s="37">
        <v>22</v>
      </c>
      <c r="IB9" s="37">
        <v>15</v>
      </c>
      <c r="IC9" s="59">
        <f t="shared" ref="IC9:IC18" si="120">IFERROR(IB9/IA9,0)</f>
        <v>0.68181818181818177</v>
      </c>
      <c r="ID9" s="34">
        <f t="shared" ref="ID9:ID18" si="121">+IG9+IJ9</f>
        <v>48</v>
      </c>
      <c r="IE9" s="35">
        <f t="shared" ref="IE9:IE18" si="122">+IH9+IK9</f>
        <v>35</v>
      </c>
      <c r="IF9" s="26">
        <f t="shared" ref="IF9:IF18" si="123">IFERROR(IE9/ID9,0)</f>
        <v>0.72916666666666663</v>
      </c>
      <c r="IG9" s="36">
        <v>24</v>
      </c>
      <c r="IH9" s="37">
        <v>16</v>
      </c>
      <c r="II9" s="26">
        <f t="shared" ref="II9:II18" si="124">IFERROR(IH9/IG9,0)</f>
        <v>0.66666666666666663</v>
      </c>
      <c r="IJ9" s="37">
        <v>24</v>
      </c>
      <c r="IK9" s="37">
        <v>19</v>
      </c>
      <c r="IL9" s="59">
        <f t="shared" ref="IL9:IL18" si="125">IFERROR(IK9/IJ9,0)</f>
        <v>0.79166666666666663</v>
      </c>
      <c r="IM9" s="34">
        <f t="shared" ref="IM9:IM18" si="126">+IP9+IS9</f>
        <v>43</v>
      </c>
      <c r="IN9" s="35">
        <f t="shared" ref="IN9:IN18" si="127">+IQ9+IT9</f>
        <v>29</v>
      </c>
      <c r="IO9" s="26">
        <f t="shared" ref="IO9:IO18" si="128">IFERROR(IN9/IM9,0)</f>
        <v>0.67441860465116277</v>
      </c>
      <c r="IP9" s="36">
        <v>22</v>
      </c>
      <c r="IQ9" s="37">
        <v>17</v>
      </c>
      <c r="IR9" s="26">
        <f t="shared" ref="IR9:IR18" si="129">IFERROR(IQ9/IP9,0)</f>
        <v>0.77272727272727271</v>
      </c>
      <c r="IS9" s="37">
        <v>21</v>
      </c>
      <c r="IT9" s="37">
        <v>12</v>
      </c>
      <c r="IU9" s="59">
        <f t="shared" ref="IU9:IU18" si="130">IFERROR(IT9/IS9,0)</f>
        <v>0.5714285714285714</v>
      </c>
      <c r="IV9" s="34">
        <f t="shared" ref="IV9:IV18" si="131">+IY9+JB9</f>
        <v>44</v>
      </c>
      <c r="IW9" s="35">
        <f t="shared" ref="IW9:IW18" si="132">+IZ9+JC9</f>
        <v>37</v>
      </c>
      <c r="IX9" s="26">
        <f t="shared" ref="IX9:IX18" si="133">IFERROR(IW9/IV9,0)</f>
        <v>0.84090909090909094</v>
      </c>
      <c r="IY9" s="36">
        <v>19</v>
      </c>
      <c r="IZ9" s="37">
        <v>16</v>
      </c>
      <c r="JA9" s="26">
        <f t="shared" ref="JA9:JA18" si="134">IFERROR(IZ9/IY9,0)</f>
        <v>0.84210526315789469</v>
      </c>
      <c r="JB9" s="37">
        <v>25</v>
      </c>
      <c r="JC9" s="37">
        <v>21</v>
      </c>
      <c r="JD9" s="59">
        <f t="shared" ref="JD9:JD18" si="135">IFERROR(JC9/JB9,0)</f>
        <v>0.84</v>
      </c>
      <c r="JE9" s="34">
        <f t="shared" ref="JE9:JE18" si="136">+JH9+JK9</f>
        <v>44</v>
      </c>
      <c r="JF9" s="35">
        <f t="shared" ref="JF9:JF18" si="137">+JI9+JL9</f>
        <v>40</v>
      </c>
      <c r="JG9" s="26">
        <f t="shared" ref="JG9:JG18" si="138">IFERROR(JF9/JE9,0)</f>
        <v>0.90909090909090906</v>
      </c>
      <c r="JH9" s="36">
        <v>17</v>
      </c>
      <c r="JI9" s="37">
        <v>17</v>
      </c>
      <c r="JJ9" s="26">
        <f t="shared" ref="JJ9:JJ18" si="139">IFERROR(JI9/JH9,0)</f>
        <v>1</v>
      </c>
      <c r="JK9" s="37">
        <v>27</v>
      </c>
      <c r="JL9" s="37">
        <v>23</v>
      </c>
      <c r="JM9" s="59">
        <f t="shared" ref="JM9:JM18" si="140">IFERROR(JL9/JK9,0)</f>
        <v>0.85185185185185186</v>
      </c>
      <c r="JN9" s="34">
        <f t="shared" ref="JN9:JN18" si="141">+JQ9+JT9</f>
        <v>41</v>
      </c>
      <c r="JO9" s="35">
        <f t="shared" ref="JO9:JO18" si="142">+JR9+JU9</f>
        <v>31</v>
      </c>
      <c r="JP9" s="26">
        <f t="shared" ref="JP9:JP18" si="143">IFERROR(JO9/JN9,0)</f>
        <v>0.75609756097560976</v>
      </c>
      <c r="JQ9" s="36">
        <v>14</v>
      </c>
      <c r="JR9" s="37">
        <v>11</v>
      </c>
      <c r="JS9" s="26">
        <f t="shared" ref="JS9:JS18" si="144">IFERROR(JR9/JQ9,0)</f>
        <v>0.7857142857142857</v>
      </c>
      <c r="JT9" s="37">
        <v>27</v>
      </c>
      <c r="JU9" s="37">
        <v>20</v>
      </c>
      <c r="JV9" s="59">
        <f t="shared" ref="JV9:JV18" si="145">IFERROR(JU9/JT9,0)</f>
        <v>0.7407407407407407</v>
      </c>
      <c r="JW9" s="34">
        <f t="shared" ref="JW9:JW18" si="146">+JZ9+KC9</f>
        <v>39</v>
      </c>
      <c r="JX9" s="35">
        <f t="shared" ref="JX9:JX18" si="147">+KA9+KD9</f>
        <v>27</v>
      </c>
      <c r="JY9" s="26">
        <f t="shared" ref="JY9:JY18" si="148">IFERROR(JX9/JW9,0)</f>
        <v>0.69230769230769229</v>
      </c>
      <c r="JZ9" s="36">
        <v>11</v>
      </c>
      <c r="KA9" s="37">
        <v>9</v>
      </c>
      <c r="KB9" s="26">
        <f t="shared" ref="KB9:KB18" si="149">IFERROR(KA9/JZ9,0)</f>
        <v>0.81818181818181823</v>
      </c>
      <c r="KC9" s="37">
        <v>28</v>
      </c>
      <c r="KD9" s="37">
        <v>18</v>
      </c>
      <c r="KE9" s="59">
        <f t="shared" ref="KE9:KE18" si="150">IFERROR(KD9/KC9,0)</f>
        <v>0.6428571428571429</v>
      </c>
      <c r="KF9" s="34">
        <f t="shared" ref="KF9:KF18" si="151">+KI9+KL9</f>
        <v>39</v>
      </c>
      <c r="KG9" s="35">
        <f t="shared" ref="KG9:KG18" si="152">+KJ9+KM9</f>
        <v>28</v>
      </c>
      <c r="KH9" s="26">
        <f t="shared" ref="KH9:KH18" si="153">IFERROR(KG9/KF9,0)</f>
        <v>0.71794871794871795</v>
      </c>
      <c r="KI9" s="36">
        <v>11</v>
      </c>
      <c r="KJ9" s="37">
        <v>9</v>
      </c>
      <c r="KK9" s="26">
        <f t="shared" ref="KK9:KK18" si="154">IFERROR(KJ9/KI9,0)</f>
        <v>0.81818181818181823</v>
      </c>
      <c r="KL9" s="37">
        <v>28</v>
      </c>
      <c r="KM9" s="37">
        <v>19</v>
      </c>
      <c r="KN9" s="59">
        <f t="shared" ref="KN9:KN18" si="155">IFERROR(KM9/KL9,0)</f>
        <v>0.6785714285714286</v>
      </c>
      <c r="KO9" s="34">
        <f t="shared" ref="KO9:KO18" si="156">+KR9+KU9</f>
        <v>44</v>
      </c>
      <c r="KP9" s="35">
        <f t="shared" ref="KP9:KP18" si="157">+KS9+KV9</f>
        <v>37</v>
      </c>
      <c r="KQ9" s="26">
        <f t="shared" ref="KQ9:KQ18" si="158">IFERROR(KP9/KO9,0)</f>
        <v>0.84090909090909094</v>
      </c>
      <c r="KR9" s="36">
        <v>17</v>
      </c>
      <c r="KS9" s="37">
        <v>17</v>
      </c>
      <c r="KT9" s="26">
        <f t="shared" ref="KT9:KT18" si="159">IFERROR(KS9/KR9,0)</f>
        <v>1</v>
      </c>
      <c r="KU9" s="37">
        <v>27</v>
      </c>
      <c r="KV9" s="37">
        <v>20</v>
      </c>
      <c r="KW9" s="59">
        <f t="shared" ref="KW9:KW18" si="160">IFERROR(KV9/KU9,0)</f>
        <v>0.7407407407407407</v>
      </c>
      <c r="KX9" s="34">
        <f t="shared" ref="KX9:KX18" si="161">+LA9+LD9</f>
        <v>43</v>
      </c>
      <c r="KY9" s="35">
        <f t="shared" ref="KY9:KY18" si="162">+LB9+LE9</f>
        <v>37</v>
      </c>
      <c r="KZ9" s="26">
        <f t="shared" ref="KZ9:KZ18" si="163">IFERROR(KY9/KX9,0)</f>
        <v>0.86046511627906974</v>
      </c>
      <c r="LA9" s="36">
        <v>17</v>
      </c>
      <c r="LB9" s="37">
        <v>16</v>
      </c>
      <c r="LC9" s="26">
        <f t="shared" ref="LC9:LC18" si="164">IFERROR(LB9/LA9,0)</f>
        <v>0.94117647058823528</v>
      </c>
      <c r="LD9" s="37">
        <v>26</v>
      </c>
      <c r="LE9" s="37">
        <v>21</v>
      </c>
      <c r="LF9" s="59">
        <f t="shared" ref="LF9:LF18" si="165">IFERROR(LE9/LD9,0)</f>
        <v>0.80769230769230771</v>
      </c>
      <c r="LG9" s="34">
        <f t="shared" ref="LG9:LG18" si="166">+LJ9+LM9</f>
        <v>43</v>
      </c>
      <c r="LH9" s="35">
        <f t="shared" ref="LH9:LH18" si="167">+LK9+LN9</f>
        <v>32</v>
      </c>
      <c r="LI9" s="26">
        <f t="shared" ref="LI9:LI18" si="168">IFERROR(LH9/LG9,0)</f>
        <v>0.7441860465116279</v>
      </c>
      <c r="LJ9" s="36">
        <v>17</v>
      </c>
      <c r="LK9" s="37">
        <v>12</v>
      </c>
      <c r="LL9" s="26">
        <f t="shared" ref="LL9:LL18" si="169">IFERROR(LK9/LJ9,0)</f>
        <v>0.70588235294117652</v>
      </c>
      <c r="LM9" s="37">
        <v>26</v>
      </c>
      <c r="LN9" s="37">
        <v>20</v>
      </c>
      <c r="LO9" s="59">
        <f t="shared" ref="LO9:LO18" si="170">IFERROR(LN9/LM9,0)</f>
        <v>0.76923076923076927</v>
      </c>
      <c r="LP9" s="34">
        <f t="shared" ref="LP9:LP18" si="171">+LS9+LV9</f>
        <v>33</v>
      </c>
      <c r="LQ9" s="35">
        <f t="shared" ref="LQ9:LQ18" si="172">+LT9+LW9</f>
        <v>25</v>
      </c>
      <c r="LR9" s="26">
        <f t="shared" ref="LR9:LR18" si="173">IFERROR(LQ9/LP9,0)</f>
        <v>0.75757575757575757</v>
      </c>
      <c r="LS9" s="36">
        <v>11</v>
      </c>
      <c r="LT9" s="37">
        <v>10</v>
      </c>
      <c r="LU9" s="26">
        <f t="shared" ref="LU9:LU18" si="174">IFERROR(LT9/LS9,0)</f>
        <v>0.90909090909090906</v>
      </c>
      <c r="LV9" s="37">
        <v>22</v>
      </c>
      <c r="LW9" s="37">
        <v>15</v>
      </c>
      <c r="LX9" s="59">
        <f t="shared" ref="LX9:LX18" si="175">IFERROR(LW9/LV9,0)</f>
        <v>0.68181818181818177</v>
      </c>
      <c r="LY9" s="34">
        <f t="shared" ref="LY9:LY18" si="176">+MB9+ME9</f>
        <v>31</v>
      </c>
      <c r="LZ9" s="35">
        <f t="shared" ref="LZ9:LZ18" si="177">+MC9+MF9</f>
        <v>27</v>
      </c>
      <c r="MA9" s="26">
        <f t="shared" ref="MA9:MA18" si="178">IFERROR(LZ9/LY9,0)</f>
        <v>0.87096774193548387</v>
      </c>
      <c r="MB9" s="36">
        <v>11</v>
      </c>
      <c r="MC9" s="37">
        <v>10</v>
      </c>
      <c r="MD9" s="26">
        <f t="shared" ref="MD9:MD18" si="179">IFERROR(MC9/MB9,0)</f>
        <v>0.90909090909090906</v>
      </c>
      <c r="ME9" s="37">
        <v>20</v>
      </c>
      <c r="MF9" s="37">
        <v>17</v>
      </c>
      <c r="MG9" s="26">
        <f t="shared" ref="MG9:MG18" si="180">IFERROR(MF9/ME9,0)</f>
        <v>0.85</v>
      </c>
      <c r="MH9" s="34">
        <f t="shared" ref="MH9:MH18" si="181">+MK9+MN9</f>
        <v>30</v>
      </c>
      <c r="MI9" s="35">
        <f t="shared" ref="MI9:MI18" si="182">+ML9+MO9</f>
        <v>26</v>
      </c>
      <c r="MJ9" s="26">
        <f t="shared" ref="MJ9:MJ18" si="183">IFERROR(MI9/MH9,0)</f>
        <v>0.8666666666666667</v>
      </c>
      <c r="MK9" s="36">
        <v>10</v>
      </c>
      <c r="ML9" s="37">
        <v>9</v>
      </c>
      <c r="MM9" s="26">
        <f t="shared" ref="MM9:MM18" si="184">IFERROR(ML9/MK9,0)</f>
        <v>0.9</v>
      </c>
      <c r="MN9" s="37">
        <v>20</v>
      </c>
      <c r="MO9" s="37">
        <v>17</v>
      </c>
      <c r="MP9" s="26">
        <f t="shared" ref="MP9:MP18" si="185">IFERROR(MO9/MN9,0)</f>
        <v>0.85</v>
      </c>
      <c r="MQ9" s="34">
        <f t="shared" ref="MQ9:MQ18" si="186">+MT9+MW9</f>
        <v>35</v>
      </c>
      <c r="MR9" s="35">
        <f t="shared" ref="MR9:MR18" si="187">+MU9+MX9</f>
        <v>30</v>
      </c>
      <c r="MS9" s="26">
        <f t="shared" ref="MS9:MS18" si="188">IFERROR(MR9/MQ9,0)</f>
        <v>0.8571428571428571</v>
      </c>
      <c r="MT9" s="36">
        <v>10</v>
      </c>
      <c r="MU9" s="37">
        <v>9</v>
      </c>
      <c r="MV9" s="26">
        <f t="shared" ref="MV9:MV18" si="189">IFERROR(MU9/MT9,0)</f>
        <v>0.9</v>
      </c>
      <c r="MW9" s="37">
        <v>25</v>
      </c>
      <c r="MX9" s="37">
        <v>21</v>
      </c>
      <c r="MY9" s="26">
        <f t="shared" ref="MY9:MY18" si="190">IFERROR(MX9/MW9,0)</f>
        <v>0.84</v>
      </c>
      <c r="MZ9" s="34">
        <f t="shared" ref="MZ9:MZ18" si="191">+NC9+NF9</f>
        <v>42</v>
      </c>
      <c r="NA9" s="35">
        <f t="shared" ref="NA9:NA18" si="192">+ND9+NG9</f>
        <v>36</v>
      </c>
      <c r="NB9" s="26">
        <f t="shared" ref="NB9:NB18" si="193">IFERROR(NA9/MZ9,0)</f>
        <v>0.8571428571428571</v>
      </c>
      <c r="NC9" s="36">
        <v>12</v>
      </c>
      <c r="ND9" s="37">
        <v>10</v>
      </c>
      <c r="NE9" s="26">
        <f t="shared" ref="NE9:NE18" si="194">IFERROR(ND9/NC9,0)</f>
        <v>0.83333333333333337</v>
      </c>
      <c r="NF9" s="37">
        <v>30</v>
      </c>
      <c r="NG9" s="37">
        <v>26</v>
      </c>
      <c r="NH9" s="26">
        <f t="shared" ref="NH9:NH18" si="195">IFERROR(NG9/NF9,0)</f>
        <v>0.8666666666666667</v>
      </c>
      <c r="NI9" s="34">
        <f t="shared" ref="NI9:NI18" si="196">+NL9+NO9</f>
        <v>45</v>
      </c>
      <c r="NJ9" s="35">
        <f t="shared" ref="NJ9:NJ18" si="197">+NM9+NP9</f>
        <v>42</v>
      </c>
      <c r="NK9" s="26">
        <f t="shared" ref="NK9:NK18" si="198">IFERROR(NJ9/NI9,0)</f>
        <v>0.93333333333333335</v>
      </c>
      <c r="NL9" s="36">
        <v>14</v>
      </c>
      <c r="NM9" s="37">
        <v>14</v>
      </c>
      <c r="NN9" s="26">
        <f t="shared" ref="NN9:NN18" si="199">IFERROR(NM9/NL9,0)</f>
        <v>1</v>
      </c>
      <c r="NO9" s="37">
        <v>31</v>
      </c>
      <c r="NP9" s="37">
        <v>28</v>
      </c>
      <c r="NQ9" s="26">
        <f t="shared" ref="NQ9:NQ18" si="200">IFERROR(NP9/NO9,0)</f>
        <v>0.90322580645161288</v>
      </c>
      <c r="NR9" s="34">
        <f t="shared" ref="NR9:NR18" si="201">+NU9+NX9</f>
        <v>46</v>
      </c>
      <c r="NS9" s="35">
        <f t="shared" ref="NS9:NS18" si="202">+NV9+NY9</f>
        <v>41</v>
      </c>
      <c r="NT9" s="26">
        <f t="shared" ref="NT9:NT18" si="203">IFERROR(NS9/NR9,0)</f>
        <v>0.89130434782608692</v>
      </c>
      <c r="NU9" s="36">
        <v>12</v>
      </c>
      <c r="NV9" s="37">
        <v>12</v>
      </c>
      <c r="NW9" s="26">
        <f t="shared" ref="NW9:NW18" si="204">IFERROR(NV9/NU9,0)</f>
        <v>1</v>
      </c>
      <c r="NX9" s="37">
        <v>34</v>
      </c>
      <c r="NY9" s="37">
        <v>29</v>
      </c>
      <c r="NZ9" s="70">
        <f t="shared" ref="NZ9:NZ18" si="205">IFERROR(NY9/NX9,0)</f>
        <v>0.8529411764705882</v>
      </c>
      <c r="OA9" s="34">
        <f t="shared" ref="OA9:OA18" si="206">+OD9+OG9</f>
        <v>45</v>
      </c>
      <c r="OB9" s="35">
        <f t="shared" ref="OB9:OB18" si="207">+OE9+OH9</f>
        <v>39</v>
      </c>
      <c r="OC9" s="26">
        <f t="shared" ref="OC9:OC18" si="208">IFERROR(OB9/OA9,0)</f>
        <v>0.8666666666666667</v>
      </c>
      <c r="OD9" s="36">
        <v>12</v>
      </c>
      <c r="OE9" s="37">
        <v>10</v>
      </c>
      <c r="OF9" s="26">
        <f t="shared" ref="OF9:OF18" si="209">IFERROR(OE9/OD9,0)</f>
        <v>0.83333333333333337</v>
      </c>
      <c r="OG9" s="37">
        <v>33</v>
      </c>
      <c r="OH9" s="37">
        <v>29</v>
      </c>
      <c r="OI9" s="70">
        <f t="shared" ref="OI9:OI18" si="210">IFERROR(OH9/OG9,0)</f>
        <v>0.87878787878787878</v>
      </c>
      <c r="OJ9" s="34">
        <f t="shared" ref="OJ9:OJ18" si="211">+OM9+OP9</f>
        <v>47</v>
      </c>
      <c r="OK9" s="35">
        <f t="shared" ref="OK9:OK18" si="212">+ON9+OQ9</f>
        <v>44</v>
      </c>
      <c r="OL9" s="26">
        <f t="shared" ref="OL9:OL18" si="213">IFERROR(OK9/OJ9,0)</f>
        <v>0.93617021276595747</v>
      </c>
      <c r="OM9" s="36">
        <v>12</v>
      </c>
      <c r="ON9" s="37">
        <v>11</v>
      </c>
      <c r="OO9" s="26">
        <f t="shared" ref="OO9:OO18" si="214">IFERROR(ON9/OM9,0)</f>
        <v>0.91666666666666663</v>
      </c>
      <c r="OP9" s="37">
        <v>35</v>
      </c>
      <c r="OQ9" s="37">
        <v>33</v>
      </c>
      <c r="OR9" s="70">
        <f t="shared" ref="OR9:OR18" si="215">IFERROR(OQ9/OP9,0)</f>
        <v>0.94285714285714284</v>
      </c>
      <c r="OS9" s="34">
        <f t="shared" ref="OS9:OS18" si="216">+OV9+OY9</f>
        <v>51</v>
      </c>
      <c r="OT9" s="35">
        <f t="shared" ref="OT9:OT18" si="217">+OW9+OZ9</f>
        <v>38</v>
      </c>
      <c r="OU9" s="26">
        <f t="shared" ref="OU9:OU18" si="218">IFERROR(OT9/OS9,0)</f>
        <v>0.74509803921568629</v>
      </c>
      <c r="OV9" s="36">
        <v>13</v>
      </c>
      <c r="OW9" s="37">
        <v>10</v>
      </c>
      <c r="OX9" s="26">
        <f t="shared" ref="OX9:OX18" si="219">IFERROR(OW9/OV9,0)</f>
        <v>0.76923076923076927</v>
      </c>
      <c r="OY9" s="37">
        <v>38</v>
      </c>
      <c r="OZ9" s="37">
        <v>28</v>
      </c>
      <c r="PA9" s="70">
        <f t="shared" ref="PA9:PA18" si="220">IFERROR(OZ9/OY9,0)</f>
        <v>0.73684210526315785</v>
      </c>
      <c r="PB9" s="34">
        <f t="shared" ref="PB9:PB18" si="221">+PE9+PH9</f>
        <v>48</v>
      </c>
      <c r="PC9" s="35">
        <f t="shared" ref="PC9:PC18" si="222">+PF9+PI9</f>
        <v>38</v>
      </c>
      <c r="PD9" s="26">
        <f t="shared" ref="PD9:PD18" si="223">IFERROR(PC9/PB9,0)</f>
        <v>0.79166666666666663</v>
      </c>
      <c r="PE9" s="36">
        <v>13</v>
      </c>
      <c r="PF9" s="37">
        <v>9</v>
      </c>
      <c r="PG9" s="26">
        <f t="shared" ref="PG9:PG18" si="224">IFERROR(PF9/PE9,0)</f>
        <v>0.69230769230769229</v>
      </c>
      <c r="PH9" s="37">
        <v>35</v>
      </c>
      <c r="PI9" s="37">
        <v>29</v>
      </c>
      <c r="PJ9" s="70">
        <f t="shared" ref="PJ9:PJ18" si="225">IFERROR(PI9/PH9,0)</f>
        <v>0.82857142857142863</v>
      </c>
      <c r="PK9" s="34">
        <f t="shared" ref="PK9:PK18" si="226">+PN9+PQ9</f>
        <v>46</v>
      </c>
      <c r="PL9" s="35">
        <f t="shared" ref="PL9:PL18" si="227">+PO9+PR9</f>
        <v>37</v>
      </c>
      <c r="PM9" s="26">
        <f t="shared" ref="PM9:PM18" si="228">IFERROR(PL9/PK9,0)</f>
        <v>0.80434782608695654</v>
      </c>
      <c r="PN9" s="36">
        <v>17</v>
      </c>
      <c r="PO9" s="37">
        <v>17</v>
      </c>
      <c r="PP9" s="26">
        <f t="shared" ref="PP9:PP18" si="229">IFERROR(PO9/PN9,0)</f>
        <v>1</v>
      </c>
      <c r="PQ9" s="37">
        <v>29</v>
      </c>
      <c r="PR9" s="37">
        <v>20</v>
      </c>
      <c r="PS9" s="70">
        <f t="shared" ref="PS9:PS18" si="230">IFERROR(PR9/PQ9,0)</f>
        <v>0.68965517241379315</v>
      </c>
      <c r="PT9" s="34">
        <f t="shared" ref="PT9:PT18" si="231">+PW9+PZ9</f>
        <v>52</v>
      </c>
      <c r="PU9" s="35">
        <f t="shared" ref="PU9:PU18" si="232">+PX9+QA9</f>
        <v>44</v>
      </c>
      <c r="PV9" s="26">
        <f t="shared" ref="PV9:PV18" si="233">IFERROR(PU9/PT9,0)</f>
        <v>0.84615384615384615</v>
      </c>
      <c r="PW9" s="36">
        <v>21</v>
      </c>
      <c r="PX9" s="37">
        <v>18</v>
      </c>
      <c r="PY9" s="26">
        <f t="shared" ref="PY9:PY18" si="234">IFERROR(PX9/PW9,0)</f>
        <v>0.8571428571428571</v>
      </c>
      <c r="PZ9" s="37">
        <v>31</v>
      </c>
      <c r="QA9" s="37">
        <v>26</v>
      </c>
      <c r="QB9" s="70">
        <f t="shared" ref="QB9:QB18" si="235">IFERROR(QA9/PZ9,0)</f>
        <v>0.83870967741935487</v>
      </c>
      <c r="QC9" s="34">
        <f t="shared" ref="QC9:QC18" si="236">+QF9+QI9</f>
        <v>59</v>
      </c>
      <c r="QD9" s="35">
        <f t="shared" ref="QD9:QD18" si="237">+QG9+QJ9</f>
        <v>50</v>
      </c>
      <c r="QE9" s="26">
        <f t="shared" ref="QE9:QE18" si="238">IFERROR(QD9/QC9,0)</f>
        <v>0.84745762711864403</v>
      </c>
      <c r="QF9" s="36">
        <v>21</v>
      </c>
      <c r="QG9" s="37">
        <v>18</v>
      </c>
      <c r="QH9" s="26">
        <f t="shared" ref="QH9:QH18" si="239">IFERROR(QG9/QF9,0)</f>
        <v>0.8571428571428571</v>
      </c>
      <c r="QI9" s="37">
        <v>38</v>
      </c>
      <c r="QJ9" s="37">
        <v>32</v>
      </c>
      <c r="QK9" s="70">
        <f t="shared" ref="QK9:QK18" si="240">IFERROR(QJ9/QI9,0)</f>
        <v>0.84210526315789469</v>
      </c>
      <c r="QL9" s="34">
        <f t="shared" ref="QL9:QL18" si="241">+QO9+QR9</f>
        <v>60</v>
      </c>
      <c r="QM9" s="35">
        <f t="shared" ref="QM9:QM18" si="242">+QP9+QS9</f>
        <v>50</v>
      </c>
      <c r="QN9" s="26">
        <f t="shared" ref="QN9:QN18" si="243">IFERROR(QM9/QL9,0)</f>
        <v>0.83333333333333337</v>
      </c>
      <c r="QO9" s="36">
        <v>20</v>
      </c>
      <c r="QP9" s="37">
        <v>15</v>
      </c>
      <c r="QQ9" s="26">
        <f t="shared" ref="QQ9:QQ18" si="244">IFERROR(QP9/QO9,0)</f>
        <v>0.75</v>
      </c>
      <c r="QR9" s="37">
        <v>40</v>
      </c>
      <c r="QS9" s="37">
        <v>35</v>
      </c>
      <c r="QT9" s="70">
        <f t="shared" ref="QT9:QT18" si="245">IFERROR(QS9/QR9,0)</f>
        <v>0.875</v>
      </c>
      <c r="QU9" s="34">
        <f t="shared" ref="QU9:QU18" si="246">+QX9+RA9</f>
        <v>57</v>
      </c>
      <c r="QV9" s="35">
        <f t="shared" ref="QV9:QV18" si="247">+QY9+RB9</f>
        <v>40</v>
      </c>
      <c r="QW9" s="26">
        <f t="shared" ref="QW9:QW18" si="248">IFERROR(QV9/QU9,0)</f>
        <v>0.70175438596491224</v>
      </c>
      <c r="QX9" s="36">
        <v>20</v>
      </c>
      <c r="QY9" s="37">
        <v>16</v>
      </c>
      <c r="QZ9" s="26">
        <f t="shared" ref="QZ9:QZ18" si="249">IFERROR(QY9/QX9,0)</f>
        <v>0.8</v>
      </c>
      <c r="RA9" s="37">
        <v>37</v>
      </c>
      <c r="RB9" s="37">
        <v>24</v>
      </c>
      <c r="RC9" s="70">
        <f t="shared" ref="RC9:RC18" si="250">IFERROR(RB9/RA9,0)</f>
        <v>0.64864864864864868</v>
      </c>
      <c r="RD9" s="34">
        <f t="shared" ref="RD9:RD18" si="251">+RG9+RJ9</f>
        <v>48</v>
      </c>
      <c r="RE9" s="35">
        <f t="shared" ref="RE9:RE18" si="252">+RH9+RK9</f>
        <v>40</v>
      </c>
      <c r="RF9" s="26">
        <f t="shared" ref="RF9:RF18" si="253">IFERROR(RE9/RD9,0)</f>
        <v>0.83333333333333337</v>
      </c>
      <c r="RG9" s="36">
        <v>18</v>
      </c>
      <c r="RH9" s="37">
        <v>17</v>
      </c>
      <c r="RI9" s="26">
        <f t="shared" ref="RI9:RI18" si="254">IFERROR(RH9/RG9,0)</f>
        <v>0.94444444444444442</v>
      </c>
      <c r="RJ9" s="37">
        <v>30</v>
      </c>
      <c r="RK9" s="37">
        <v>23</v>
      </c>
      <c r="RL9" s="70">
        <f t="shared" ref="RL9:RL18" si="255">IFERROR(RK9/RJ9,0)</f>
        <v>0.76666666666666672</v>
      </c>
      <c r="RM9" s="34">
        <f t="shared" ref="RM9:RM18" si="256">+RP9+RS9</f>
        <v>44</v>
      </c>
      <c r="RN9" s="35">
        <f t="shared" ref="RN9:RN18" si="257">+RQ9+RT9</f>
        <v>30</v>
      </c>
      <c r="RO9" s="26">
        <f t="shared" ref="RO9:RO18" si="258">IFERROR(RN9/RM9,0)</f>
        <v>0.68181818181818177</v>
      </c>
      <c r="RP9" s="36">
        <v>14</v>
      </c>
      <c r="RQ9" s="37">
        <v>14</v>
      </c>
      <c r="RR9" s="26">
        <f t="shared" ref="RR9:RR18" si="259">IFERROR(RQ9/RP9,0)</f>
        <v>1</v>
      </c>
      <c r="RS9" s="37">
        <v>30</v>
      </c>
      <c r="RT9" s="37">
        <v>16</v>
      </c>
      <c r="RU9" s="70">
        <f t="shared" ref="RU9:RU18" si="260">IFERROR(RT9/RS9,0)</f>
        <v>0.53333333333333333</v>
      </c>
      <c r="RV9" s="34">
        <f t="shared" ref="RV9:RV18" si="261">+RY9+SB9</f>
        <v>49</v>
      </c>
      <c r="RW9" s="35">
        <f t="shared" ref="RW9:RW18" si="262">+RZ9+SC9</f>
        <v>42</v>
      </c>
      <c r="RX9" s="26">
        <f t="shared" ref="RX9:RX18" si="263">IFERROR(RW9/RV9,0)</f>
        <v>0.8571428571428571</v>
      </c>
      <c r="RY9" s="36">
        <v>17</v>
      </c>
      <c r="RZ9" s="37">
        <v>16</v>
      </c>
      <c r="SA9" s="26">
        <f t="shared" ref="SA9:SA18" si="264">IFERROR(RZ9/RY9,0)</f>
        <v>0.94117647058823528</v>
      </c>
      <c r="SB9" s="37">
        <v>32</v>
      </c>
      <c r="SC9" s="37">
        <v>26</v>
      </c>
      <c r="SD9" s="70">
        <f t="shared" ref="SD9:SD18" si="265">IFERROR(SC9/SB9,0)</f>
        <v>0.8125</v>
      </c>
      <c r="SE9" s="34">
        <f t="shared" ref="SE9:SE18" si="266">+SH9+SK9</f>
        <v>56</v>
      </c>
      <c r="SF9" s="35">
        <f t="shared" ref="SF9:SF18" si="267">+SI9+SL9</f>
        <v>40</v>
      </c>
      <c r="SG9" s="26">
        <f t="shared" ref="SG9:SG18" si="268">IFERROR(SF9/SE9,0)</f>
        <v>0.7142857142857143</v>
      </c>
      <c r="SH9" s="36">
        <v>16</v>
      </c>
      <c r="SI9" s="37">
        <v>11</v>
      </c>
      <c r="SJ9" s="26">
        <f t="shared" ref="SJ9:SJ18" si="269">IFERROR(SI9/SH9,0)</f>
        <v>0.6875</v>
      </c>
      <c r="SK9" s="37">
        <v>40</v>
      </c>
      <c r="SL9" s="37">
        <v>29</v>
      </c>
      <c r="SM9" s="70">
        <f t="shared" ref="SM9:SM18" si="270">IFERROR(SL9/SK9,0)</f>
        <v>0.72499999999999998</v>
      </c>
      <c r="SN9" s="34">
        <f t="shared" ref="SN9:SN18" si="271">+SQ9+ST9</f>
        <v>54</v>
      </c>
      <c r="SO9" s="35">
        <f t="shared" ref="SO9:SO18" si="272">+SR9+SU9</f>
        <v>8</v>
      </c>
      <c r="SP9" s="26">
        <f t="shared" ref="SP9:SP18" si="273">IFERROR(SO9/SN9,0)</f>
        <v>0.14814814814814814</v>
      </c>
      <c r="SQ9" s="36">
        <v>14</v>
      </c>
      <c r="SR9" s="37">
        <v>8</v>
      </c>
      <c r="SS9" s="26">
        <f t="shared" ref="SS9:SS18" si="274">IFERROR(SR9/SQ9,0)</f>
        <v>0.5714285714285714</v>
      </c>
      <c r="ST9" s="37">
        <v>40</v>
      </c>
      <c r="SU9" s="37"/>
      <c r="SV9" s="70">
        <f t="shared" ref="SV9:SV18" si="275">IFERROR(SU9/ST9,0)</f>
        <v>0</v>
      </c>
      <c r="SW9" s="34">
        <f t="shared" ref="SW9:SW18" si="276">+SZ9+TC9</f>
        <v>57</v>
      </c>
      <c r="SX9" s="35">
        <f t="shared" ref="SX9:SX18" si="277">+TA9+TD9</f>
        <v>34</v>
      </c>
      <c r="SY9" s="26">
        <f t="shared" ref="SY9:SY18" si="278">IFERROR(SX9/SW9,0)</f>
        <v>0.59649122807017541</v>
      </c>
      <c r="SZ9" s="36">
        <v>14</v>
      </c>
      <c r="TA9" s="37">
        <v>3</v>
      </c>
      <c r="TB9" s="26">
        <f t="shared" ref="TB9:TB18" si="279">IFERROR(TA9/SZ9,0)</f>
        <v>0.21428571428571427</v>
      </c>
      <c r="TC9" s="37">
        <v>43</v>
      </c>
      <c r="TD9" s="37">
        <v>31</v>
      </c>
      <c r="TE9" s="26">
        <f t="shared" ref="TE9:TE18" si="280">IFERROR(TD9/TC9,0)</f>
        <v>0.72093023255813948</v>
      </c>
      <c r="TF9" s="34">
        <f t="shared" ref="TF9:TF18" si="281">+TI9+TL9</f>
        <v>60</v>
      </c>
      <c r="TG9" s="35">
        <f t="shared" ref="TG9:TG18" si="282">+TJ9+TM9</f>
        <v>49</v>
      </c>
      <c r="TH9" s="26">
        <f t="shared" ref="TH9:TH18" si="283">IFERROR(TG9/TF9,0)</f>
        <v>0.81666666666666665</v>
      </c>
      <c r="TI9" s="36">
        <v>15</v>
      </c>
      <c r="TJ9" s="37">
        <v>12</v>
      </c>
      <c r="TK9" s="26">
        <f t="shared" ref="TK9:TK18" si="284">IFERROR(TJ9/TI9,0)</f>
        <v>0.8</v>
      </c>
      <c r="TL9" s="37">
        <v>45</v>
      </c>
      <c r="TM9" s="37">
        <v>37</v>
      </c>
      <c r="TN9" s="26">
        <f t="shared" ref="TN9:TN18" si="285">IFERROR(TM9/TL9,0)</f>
        <v>0.82222222222222219</v>
      </c>
      <c r="TO9" s="34">
        <f t="shared" ref="TO9:TO18" si="286">+TR9+TU9</f>
        <v>58</v>
      </c>
      <c r="TP9" s="35">
        <f t="shared" ref="TP9:TP18" si="287">+TS9+TV9</f>
        <v>42</v>
      </c>
      <c r="TQ9" s="26">
        <f t="shared" ref="TQ9:TQ18" si="288">IFERROR(TP9/TO9,0)</f>
        <v>0.72413793103448276</v>
      </c>
      <c r="TR9" s="36">
        <v>16</v>
      </c>
      <c r="TS9" s="37">
        <v>15</v>
      </c>
      <c r="TT9" s="26">
        <f t="shared" ref="TT9:TT18" si="289">IFERROR(TS9/TR9,0)</f>
        <v>0.9375</v>
      </c>
      <c r="TU9" s="37">
        <v>42</v>
      </c>
      <c r="TV9" s="37">
        <v>27</v>
      </c>
      <c r="TW9" s="26">
        <f t="shared" ref="TW9:TW18" si="290">IFERROR(TV9/TU9,0)</f>
        <v>0.6428571428571429</v>
      </c>
      <c r="TX9" s="34">
        <f t="shared" ref="TX9:TX19" si="291">+UA9+UD9</f>
        <v>62</v>
      </c>
      <c r="TY9" s="35">
        <f t="shared" ref="TY9:TY19" si="292">+UB9+UE9</f>
        <v>46</v>
      </c>
      <c r="TZ9" s="26">
        <f t="shared" ref="TZ9:TZ19" si="293">IFERROR(TY9/TX9,0)</f>
        <v>0.74193548387096775</v>
      </c>
      <c r="UA9" s="36">
        <v>21</v>
      </c>
      <c r="UB9" s="37">
        <v>18</v>
      </c>
      <c r="UC9" s="26">
        <f t="shared" ref="UC9:UC19" si="294">IFERROR(UB9/UA9,0)</f>
        <v>0.8571428571428571</v>
      </c>
      <c r="UD9" s="37">
        <v>41</v>
      </c>
      <c r="UE9" s="37">
        <v>28</v>
      </c>
      <c r="UF9" s="26">
        <f t="shared" ref="UF9:UF19" si="295">IFERROR(UE9/UD9,0)</f>
        <v>0.68292682926829273</v>
      </c>
      <c r="UG9" s="34">
        <f t="shared" ref="UG9:UG23" si="296">+UJ9+UM9</f>
        <v>60</v>
      </c>
      <c r="UH9" s="35">
        <f t="shared" ref="UH9:UH23" si="297">+UK9+UN9</f>
        <v>48</v>
      </c>
      <c r="UI9" s="26">
        <f t="shared" ref="UI9:UI23" si="298">IFERROR(UH9/UG9,0)</f>
        <v>0.8</v>
      </c>
      <c r="UJ9" s="36">
        <v>22</v>
      </c>
      <c r="UK9" s="37">
        <v>19</v>
      </c>
      <c r="UL9" s="26">
        <f t="shared" ref="UL9:UL22" si="299">IFERROR(UK9/UJ9,0)</f>
        <v>0.86363636363636365</v>
      </c>
      <c r="UM9" s="37">
        <v>38</v>
      </c>
      <c r="UN9" s="37">
        <v>29</v>
      </c>
      <c r="UO9" s="26">
        <f t="shared" ref="UO9:UO23" si="300">IFERROR(UN9/UM9,0)</f>
        <v>0.76315789473684215</v>
      </c>
      <c r="UP9" s="34">
        <f t="shared" ref="UP9:UP23" si="301">+US9+UV9</f>
        <v>62</v>
      </c>
      <c r="UQ9" s="35">
        <f t="shared" ref="UQ9:UQ23" si="302">+UT9+UW9</f>
        <v>48</v>
      </c>
      <c r="UR9" s="26">
        <f t="shared" ref="UR9:UR23" si="303">IFERROR(UQ9/UP9,0)</f>
        <v>0.77419354838709675</v>
      </c>
      <c r="US9" s="36">
        <v>24</v>
      </c>
      <c r="UT9" s="37">
        <v>18</v>
      </c>
      <c r="UU9" s="26">
        <f t="shared" ref="UU9:UU22" si="304">IFERROR(UT9/US9,0)</f>
        <v>0.75</v>
      </c>
      <c r="UV9" s="37">
        <v>38</v>
      </c>
      <c r="UW9" s="37">
        <v>30</v>
      </c>
      <c r="UX9" s="26">
        <f t="shared" ref="UX9:UX23" si="305">IFERROR(UW9/UV9,0)</f>
        <v>0.78947368421052633</v>
      </c>
      <c r="UY9" s="34">
        <f t="shared" ref="UY9:UY23" si="306">+VB9+VE9</f>
        <v>61</v>
      </c>
      <c r="UZ9" s="35">
        <f t="shared" ref="UZ9:UZ23" si="307">+VC9+VF9</f>
        <v>35</v>
      </c>
      <c r="VA9" s="26">
        <f t="shared" ref="VA9:VA23" si="308">IFERROR(UZ9/UY9,0)</f>
        <v>0.57377049180327866</v>
      </c>
      <c r="VB9" s="36">
        <v>23</v>
      </c>
      <c r="VC9" s="37">
        <v>17</v>
      </c>
      <c r="VD9" s="26">
        <f t="shared" ref="VD9:VD22" si="309">IFERROR(VC9/VB9,0)</f>
        <v>0.73913043478260865</v>
      </c>
      <c r="VE9" s="37">
        <v>38</v>
      </c>
      <c r="VF9" s="37">
        <v>18</v>
      </c>
      <c r="VG9" s="70">
        <f t="shared" ref="VG9:VG23" si="310">IFERROR(VF9/VE9,0)</f>
        <v>0.47368421052631576</v>
      </c>
      <c r="VH9" s="34">
        <f t="shared" ref="VH9:VH23" si="311">+VK9+VN9</f>
        <v>65</v>
      </c>
      <c r="VI9" s="35">
        <f t="shared" ref="VI9:VI23" si="312">+VL9+VO9</f>
        <v>15</v>
      </c>
      <c r="VJ9" s="26">
        <f t="shared" ref="VJ9:VJ23" si="313">IFERROR(VI9/VH9,0)</f>
        <v>0.23076923076923078</v>
      </c>
      <c r="VK9" s="37">
        <v>27</v>
      </c>
      <c r="VL9" s="37">
        <v>15</v>
      </c>
      <c r="VM9" s="26">
        <f t="shared" ref="VM9:VM22" si="314">IFERROR(VL9/VK9,0)</f>
        <v>0.55555555555555558</v>
      </c>
      <c r="VN9" s="37">
        <v>38</v>
      </c>
      <c r="VO9" s="37"/>
      <c r="VP9" s="70">
        <f t="shared" ref="VP9:VP23" si="315">IFERROR(VO9/VN9,0)</f>
        <v>0</v>
      </c>
      <c r="VQ9" s="34">
        <f t="shared" ref="VQ9:VQ23" si="316">+VT9+VW9</f>
        <v>51</v>
      </c>
      <c r="VR9" s="35">
        <f t="shared" ref="VR9:VR23" si="317">+VU9+VX9</f>
        <v>44</v>
      </c>
      <c r="VS9" s="26">
        <f t="shared" ref="VS9:VS23" si="318">IFERROR(VR9/VQ9,0)</f>
        <v>0.86274509803921573</v>
      </c>
      <c r="VT9" s="37">
        <v>22</v>
      </c>
      <c r="VU9" s="37">
        <v>20</v>
      </c>
      <c r="VV9" s="26">
        <f t="shared" ref="VV9:VV22" si="319">IFERROR(VU9/VT9,0)</f>
        <v>0.90909090909090906</v>
      </c>
      <c r="VW9" s="37">
        <v>29</v>
      </c>
      <c r="VX9" s="37">
        <v>24</v>
      </c>
      <c r="VY9" s="70">
        <f t="shared" ref="VY9:VY23" si="320">IFERROR(VX9/VW9,0)</f>
        <v>0.82758620689655171</v>
      </c>
      <c r="VZ9" s="34">
        <f t="shared" ref="VZ9:VZ23" si="321">+WC9+WF9</f>
        <v>54</v>
      </c>
      <c r="WA9" s="35">
        <f t="shared" ref="WA9:WA23" si="322">+WD9+WG9</f>
        <v>48</v>
      </c>
      <c r="WB9" s="26">
        <f t="shared" ref="WB9:WB23" si="323">IFERROR(WA9/VZ9,0)</f>
        <v>0.88888888888888884</v>
      </c>
      <c r="WC9" s="37">
        <v>23</v>
      </c>
      <c r="WD9" s="37">
        <v>21</v>
      </c>
      <c r="WE9" s="26">
        <f t="shared" ref="WE9:WE22" si="324">IFERROR(WD9/WC9,0)</f>
        <v>0.91304347826086951</v>
      </c>
      <c r="WF9" s="37">
        <v>31</v>
      </c>
      <c r="WG9" s="37">
        <v>27</v>
      </c>
      <c r="WH9" s="70">
        <f t="shared" ref="WH9:WH23" si="325">IFERROR(WG9/WF9,0)</f>
        <v>0.87096774193548387</v>
      </c>
      <c r="WI9" s="34">
        <f t="shared" ref="WI9:WI23" si="326">+WL9+WO9</f>
        <v>56</v>
      </c>
      <c r="WJ9" s="35">
        <f t="shared" ref="WJ9:WJ23" si="327">+WM9+WP9</f>
        <v>48</v>
      </c>
      <c r="WK9" s="26">
        <f t="shared" ref="WK9:WK23" si="328">IFERROR(WJ9/WI9,0)</f>
        <v>0.8571428571428571</v>
      </c>
      <c r="WL9" s="37">
        <v>25</v>
      </c>
      <c r="WM9" s="37">
        <v>23</v>
      </c>
      <c r="WN9" s="26">
        <f t="shared" ref="WN9:WN22" si="329">IFERROR(WM9/WL9,0)</f>
        <v>0.92</v>
      </c>
      <c r="WO9" s="37">
        <v>31</v>
      </c>
      <c r="WP9" s="37">
        <v>25</v>
      </c>
      <c r="WQ9" s="70">
        <f t="shared" ref="WQ9:WQ23" si="330">IFERROR(WP9/WO9,0)</f>
        <v>0.80645161290322576</v>
      </c>
      <c r="WR9" s="34">
        <f t="shared" ref="WR9:WR23" si="331">+WU9+WX9</f>
        <v>60</v>
      </c>
      <c r="WS9" s="35">
        <f t="shared" ref="WS9:WS23" si="332">+WV9+WY9</f>
        <v>49</v>
      </c>
      <c r="WT9" s="26">
        <f t="shared" ref="WT9:WT23" si="333">IFERROR(WS9/WR9,0)</f>
        <v>0.81666666666666665</v>
      </c>
      <c r="WU9" s="37">
        <v>25</v>
      </c>
      <c r="WV9" s="37">
        <v>21</v>
      </c>
      <c r="WW9" s="26">
        <f t="shared" ref="WW9:WW22" si="334">IFERROR(WV9/WU9,0)</f>
        <v>0.84</v>
      </c>
      <c r="WX9" s="37">
        <v>35</v>
      </c>
      <c r="WY9" s="37">
        <v>28</v>
      </c>
      <c r="WZ9" s="26">
        <f t="shared" ref="WZ9:WZ23" si="335">IFERROR(WY9/WX9,0)</f>
        <v>0.8</v>
      </c>
      <c r="XA9" s="34">
        <f t="shared" ref="XA9:XA23" si="336">+XD9+XG9</f>
        <v>65</v>
      </c>
      <c r="XB9" s="35">
        <f t="shared" ref="XB9:XB23" si="337">+XE9+XH9</f>
        <v>59</v>
      </c>
      <c r="XC9" s="26">
        <f t="shared" ref="XC9:XC23" si="338">IFERROR(XB9/XA9,0)</f>
        <v>0.90769230769230769</v>
      </c>
      <c r="XD9" s="37">
        <v>31</v>
      </c>
      <c r="XE9" s="37">
        <v>29</v>
      </c>
      <c r="XF9" s="26">
        <f t="shared" ref="XF9:XF22" si="339">IFERROR(XE9/XD9,0)</f>
        <v>0.93548387096774188</v>
      </c>
      <c r="XG9" s="37">
        <v>34</v>
      </c>
      <c r="XH9" s="37">
        <v>30</v>
      </c>
      <c r="XI9" s="70">
        <f t="shared" ref="XI9:XI23" si="340">IFERROR(XH9/XG9,0)</f>
        <v>0.88235294117647056</v>
      </c>
      <c r="XJ9" s="34">
        <f t="shared" ref="XJ9:XJ23" si="341">+XM9+XP9</f>
        <v>64</v>
      </c>
      <c r="XK9" s="35">
        <f t="shared" ref="XK9:XK23" si="342">+XN9+XQ9</f>
        <v>58</v>
      </c>
      <c r="XL9" s="26">
        <f t="shared" ref="XL9:XL23" si="343">IFERROR(XK9/XJ9,0)</f>
        <v>0.90625</v>
      </c>
      <c r="XM9" s="37">
        <v>30</v>
      </c>
      <c r="XN9" s="37">
        <v>28</v>
      </c>
      <c r="XO9" s="26">
        <f t="shared" ref="XO9:XO22" si="344">IFERROR(XN9/XM9,0)</f>
        <v>0.93333333333333335</v>
      </c>
      <c r="XP9" s="37">
        <v>34</v>
      </c>
      <c r="XQ9" s="37">
        <v>30</v>
      </c>
      <c r="XR9" s="70">
        <f t="shared" ref="XR9:XR23" si="345">IFERROR(XQ9/XP9,0)</f>
        <v>0.88235294117647056</v>
      </c>
      <c r="XS9" s="34">
        <f t="shared" ref="XS9:XS23" si="346">+XV9+XY9</f>
        <v>74</v>
      </c>
      <c r="XT9" s="35">
        <f t="shared" ref="XT9:XT23" si="347">+XW9+XZ9</f>
        <v>67</v>
      </c>
      <c r="XU9" s="26">
        <f t="shared" ref="XU9:XU23" si="348">IFERROR(XT9/XS9,0)</f>
        <v>0.90540540540540537</v>
      </c>
      <c r="XV9" s="37">
        <v>34</v>
      </c>
      <c r="XW9" s="37">
        <v>29</v>
      </c>
      <c r="XX9" s="26">
        <f t="shared" ref="XX9:XX22" si="349">IFERROR(XW9/XV9,0)</f>
        <v>0.8529411764705882</v>
      </c>
      <c r="XY9" s="37">
        <v>40</v>
      </c>
      <c r="XZ9" s="37">
        <v>38</v>
      </c>
      <c r="YA9" s="70">
        <f t="shared" ref="YA9:YA23" si="350">IFERROR(XZ9/XY9,0)</f>
        <v>0.95</v>
      </c>
      <c r="YB9" s="34">
        <f t="shared" ref="YB9:YB23" si="351">+YE9+YH9</f>
        <v>74</v>
      </c>
      <c r="YC9" s="35">
        <f t="shared" ref="YC9:YC23" si="352">+YF9+YI9</f>
        <v>66</v>
      </c>
      <c r="YD9" s="26">
        <f t="shared" ref="YD9:YD23" si="353">IFERROR(YC9/YB9,0)</f>
        <v>0.89189189189189189</v>
      </c>
      <c r="YE9" s="37">
        <v>35</v>
      </c>
      <c r="YF9" s="37">
        <v>30</v>
      </c>
      <c r="YG9" s="26">
        <f t="shared" ref="YG9:YG22" si="354">IFERROR(YF9/YE9,0)</f>
        <v>0.8571428571428571</v>
      </c>
      <c r="YH9" s="37">
        <v>39</v>
      </c>
      <c r="YI9" s="37">
        <v>36</v>
      </c>
      <c r="YJ9" s="70">
        <f t="shared" ref="YJ9:YJ23" si="355">IFERROR(YI9/YH9,0)</f>
        <v>0.92307692307692313</v>
      </c>
      <c r="YK9" s="34">
        <f t="shared" ref="YK9:YK23" si="356">+YN9+YQ9</f>
        <v>69</v>
      </c>
      <c r="YL9" s="35">
        <f t="shared" ref="YL9:YL23" si="357">+YO9+YR9</f>
        <v>59</v>
      </c>
      <c r="YM9" s="26">
        <f t="shared" ref="YM9:YM23" si="358">IFERROR(YL9/YK9,0)</f>
        <v>0.85507246376811596</v>
      </c>
      <c r="YN9" s="37">
        <v>30</v>
      </c>
      <c r="YO9" s="37">
        <v>26</v>
      </c>
      <c r="YP9" s="26">
        <f t="shared" ref="YP9:YP22" si="359">IFERROR(YO9/YN9,0)</f>
        <v>0.8666666666666667</v>
      </c>
      <c r="YQ9" s="37">
        <v>39</v>
      </c>
      <c r="YR9" s="37">
        <v>33</v>
      </c>
      <c r="YS9" s="26">
        <f t="shared" ref="YS9:YS23" si="360">IFERROR(YR9/YQ9,0)</f>
        <v>0.84615384615384615</v>
      </c>
      <c r="YT9" s="34">
        <f t="shared" ref="YT9:YT23" si="361">+YW9+YZ9</f>
        <v>68</v>
      </c>
      <c r="YU9" s="35">
        <f t="shared" ref="YU9:YU23" si="362">+YX9+ZA9</f>
        <v>62</v>
      </c>
      <c r="YV9" s="26">
        <f t="shared" ref="YV9:YV23" si="363">IFERROR(YU9/YT9,0)</f>
        <v>0.91176470588235292</v>
      </c>
      <c r="YW9" s="37">
        <v>29</v>
      </c>
      <c r="YX9" s="37">
        <v>28</v>
      </c>
      <c r="YY9" s="26">
        <f t="shared" ref="YY9:YY22" si="364">IFERROR(YX9/YW9,0)</f>
        <v>0.96551724137931039</v>
      </c>
      <c r="YZ9" s="37">
        <v>39</v>
      </c>
      <c r="ZA9" s="37">
        <v>34</v>
      </c>
      <c r="ZB9" s="70">
        <f t="shared" ref="ZB9:ZB23" si="365">IFERROR(ZA9/YZ9,0)</f>
        <v>0.87179487179487181</v>
      </c>
      <c r="ZC9" s="34">
        <f t="shared" ref="ZC9:ZC23" si="366">+ZF9+ZI9</f>
        <v>65</v>
      </c>
      <c r="ZD9" s="35">
        <f t="shared" ref="ZD9:ZD23" si="367">+ZG9+ZJ9</f>
        <v>55</v>
      </c>
      <c r="ZE9" s="26">
        <f t="shared" ref="ZE9:ZE23" si="368">IFERROR(ZD9/ZC9,0)</f>
        <v>0.84615384615384615</v>
      </c>
      <c r="ZF9" s="37">
        <v>27</v>
      </c>
      <c r="ZG9" s="37">
        <v>23</v>
      </c>
      <c r="ZH9" s="26">
        <f t="shared" ref="ZH9:ZH22" si="369">IFERROR(ZG9/ZF9,0)</f>
        <v>0.85185185185185186</v>
      </c>
      <c r="ZI9" s="37">
        <v>38</v>
      </c>
      <c r="ZJ9" s="37">
        <v>32</v>
      </c>
      <c r="ZK9" s="26">
        <f t="shared" ref="ZK9:ZK23" si="370">IFERROR(ZJ9/ZI9,0)</f>
        <v>0.84210526315789469</v>
      </c>
      <c r="ZL9" s="34">
        <f t="shared" ref="ZL9:ZL23" si="371">+ZO9+ZR9</f>
        <v>64</v>
      </c>
      <c r="ZM9" s="35">
        <f t="shared" ref="ZM9:ZM23" si="372">+ZP9+ZS9</f>
        <v>55</v>
      </c>
      <c r="ZN9" s="26">
        <f t="shared" ref="ZN9:ZN23" si="373">IFERROR(ZM9/ZL9,0)</f>
        <v>0.859375</v>
      </c>
      <c r="ZO9" s="37">
        <v>28</v>
      </c>
      <c r="ZP9" s="37">
        <v>24</v>
      </c>
      <c r="ZQ9" s="26">
        <f t="shared" ref="ZQ9:ZQ22" si="374">IFERROR(ZP9/ZO9,0)</f>
        <v>0.8571428571428571</v>
      </c>
      <c r="ZR9" s="37">
        <v>36</v>
      </c>
      <c r="ZS9" s="37">
        <v>31</v>
      </c>
      <c r="ZT9" s="70">
        <f t="shared" ref="ZT9:ZT23" si="375">IFERROR(ZS9/ZR9,0)</f>
        <v>0.86111111111111116</v>
      </c>
      <c r="ZU9" s="34">
        <f t="shared" ref="ZU9:ZU23" si="376">+ZX9+AAA9</f>
        <v>63</v>
      </c>
      <c r="ZV9" s="35">
        <f t="shared" ref="ZV9:ZV23" si="377">+ZY9+AAB9</f>
        <v>60</v>
      </c>
      <c r="ZW9" s="26">
        <f t="shared" ref="ZW9:ZW23" si="378">IFERROR(ZV9/ZU9,0)</f>
        <v>0.95238095238095233</v>
      </c>
      <c r="ZX9" s="37">
        <v>30</v>
      </c>
      <c r="ZY9" s="37">
        <v>29</v>
      </c>
      <c r="ZZ9" s="26">
        <f t="shared" ref="ZZ9:ZZ22" si="379">IFERROR(ZY9/ZX9,0)</f>
        <v>0.96666666666666667</v>
      </c>
      <c r="AAA9" s="37">
        <v>33</v>
      </c>
      <c r="AAB9" s="37">
        <v>31</v>
      </c>
      <c r="AAC9" s="26">
        <f t="shared" ref="AAC9:AAC23" si="380">IFERROR(AAB9/AAA9,0)</f>
        <v>0.93939393939393945</v>
      </c>
      <c r="AAD9" s="34">
        <f t="shared" ref="AAD9:AAD23" si="381">+AAG9+AAJ9</f>
        <v>66</v>
      </c>
      <c r="AAE9" s="35">
        <f t="shared" ref="AAE9:AAE23" si="382">+AAH9+AAK9</f>
        <v>60</v>
      </c>
      <c r="AAF9" s="26">
        <f t="shared" ref="AAF9:AAF23" si="383">IFERROR(AAE9/AAD9,0)</f>
        <v>0.90909090909090906</v>
      </c>
      <c r="AAG9" s="37">
        <v>30</v>
      </c>
      <c r="AAH9" s="37">
        <v>28</v>
      </c>
      <c r="AAI9" s="26">
        <f t="shared" ref="AAI9:AAI22" si="384">IFERROR(AAH9/AAG9,0)</f>
        <v>0.93333333333333335</v>
      </c>
      <c r="AAJ9" s="37">
        <v>36</v>
      </c>
      <c r="AAK9" s="37">
        <v>32</v>
      </c>
      <c r="AAL9" s="70">
        <f t="shared" ref="AAL9:AAL23" si="385">IFERROR(AAK9/AAJ9,0)</f>
        <v>0.88888888888888884</v>
      </c>
      <c r="AAM9" s="34">
        <f t="shared" ref="AAM9:AAM23" si="386">+AAP9+AAS9</f>
        <v>69</v>
      </c>
      <c r="AAN9" s="35">
        <f t="shared" ref="AAN9:AAN23" si="387">+AAQ9+AAT9</f>
        <v>63</v>
      </c>
      <c r="AAO9" s="26">
        <f t="shared" ref="AAO9:AAO23" si="388">IFERROR(AAN9/AAM9,0)</f>
        <v>0.91304347826086951</v>
      </c>
      <c r="AAP9" s="37">
        <v>31</v>
      </c>
      <c r="AAQ9" s="37">
        <v>27</v>
      </c>
      <c r="AAR9" s="26">
        <f t="shared" ref="AAR9:AAR22" si="389">IFERROR(AAQ9/AAP9,0)</f>
        <v>0.87096774193548387</v>
      </c>
      <c r="AAS9" s="37">
        <v>38</v>
      </c>
      <c r="AAT9" s="37">
        <v>36</v>
      </c>
      <c r="AAU9" s="70">
        <f t="shared" ref="AAU9:AAU23" si="390">IFERROR(AAT9/AAS9,0)</f>
        <v>0.94736842105263153</v>
      </c>
      <c r="AAV9" s="34">
        <f t="shared" ref="AAV9:AAV23" si="391">+AAY9+ABB9</f>
        <v>70</v>
      </c>
      <c r="AAW9" s="35">
        <f t="shared" ref="AAW9:AAW23" si="392">+AAZ9+ABC9</f>
        <v>31</v>
      </c>
      <c r="AAX9" s="26">
        <f t="shared" ref="AAX9:AAX23" si="393">IFERROR(AAW9/AAV9,0)</f>
        <v>0.44285714285714284</v>
      </c>
      <c r="AAY9" s="37">
        <v>31</v>
      </c>
      <c r="AAZ9" s="37">
        <v>31</v>
      </c>
      <c r="ABA9" s="26">
        <f t="shared" ref="ABA9:ABA22" si="394">IFERROR(AAZ9/AAY9,0)</f>
        <v>1</v>
      </c>
      <c r="ABB9" s="37">
        <v>39</v>
      </c>
      <c r="ABC9" s="37"/>
      <c r="ABD9" s="70">
        <f t="shared" ref="ABD9:ABD23" si="395">IFERROR(ABC9/ABB9,0)</f>
        <v>0</v>
      </c>
      <c r="ABE9" s="34">
        <f t="shared" ref="ABE9:ABE23" si="396">+ABH9+ABK9</f>
        <v>68</v>
      </c>
      <c r="ABF9" s="35">
        <f t="shared" ref="ABF9:ABF23" si="397">+ABI9+ABL9</f>
        <v>64</v>
      </c>
      <c r="ABG9" s="26">
        <f t="shared" ref="ABG9:ABG23" si="398">IFERROR(ABF9/ABE9,0)</f>
        <v>0.94117647058823528</v>
      </c>
      <c r="ABH9" s="37">
        <v>30</v>
      </c>
      <c r="ABI9" s="37">
        <v>28</v>
      </c>
      <c r="ABJ9" s="26">
        <f t="shared" ref="ABJ9:ABJ22" si="399">IFERROR(ABI9/ABH9,0)</f>
        <v>0.93333333333333335</v>
      </c>
      <c r="ABK9" s="37">
        <v>38</v>
      </c>
      <c r="ABL9" s="37">
        <v>36</v>
      </c>
      <c r="ABM9" s="26">
        <f t="shared" ref="ABM9:ABM23" si="400">IFERROR(ABL9/ABK9,0)</f>
        <v>0.94736842105263153</v>
      </c>
      <c r="ABN9" s="34">
        <f t="shared" ref="ABN9:ABN23" si="401">+ABQ9+ABT9</f>
        <v>70</v>
      </c>
      <c r="ABO9" s="35">
        <f t="shared" ref="ABO9:ABO23" si="402">+ABR9+ABU9</f>
        <v>65</v>
      </c>
      <c r="ABP9" s="26">
        <f t="shared" ref="ABP9:ABP23" si="403">IFERROR(ABO9/ABN9,0)</f>
        <v>0.9285714285714286</v>
      </c>
      <c r="ABQ9" s="37">
        <v>33</v>
      </c>
      <c r="ABR9" s="37">
        <v>29</v>
      </c>
      <c r="ABS9" s="26">
        <f t="shared" ref="ABS9:ABS22" si="404">IFERROR(ABR9/ABQ9,0)</f>
        <v>0.87878787878787878</v>
      </c>
      <c r="ABT9" s="37">
        <v>37</v>
      </c>
      <c r="ABU9" s="37">
        <v>36</v>
      </c>
      <c r="ABV9" s="70">
        <f t="shared" ref="ABV9:ABV23" si="405">IFERROR(ABU9/ABT9,0)</f>
        <v>0.97297297297297303</v>
      </c>
      <c r="ABW9" s="34">
        <f t="shared" ref="ABW9:ABW23" si="406">+ABZ9+ACC9</f>
        <v>73</v>
      </c>
      <c r="ABX9" s="35">
        <f t="shared" ref="ABX9:ABX23" si="407">+ACA9+ACD9</f>
        <v>69</v>
      </c>
      <c r="ABY9" s="26">
        <f t="shared" ref="ABY9:ABY23" si="408">IFERROR(ABX9/ABW9,0)</f>
        <v>0.9452054794520548</v>
      </c>
      <c r="ABZ9" s="37">
        <v>34</v>
      </c>
      <c r="ACA9" s="37">
        <v>34</v>
      </c>
      <c r="ACB9" s="26">
        <f t="shared" ref="ACB9:ACB22" si="409">IFERROR(ACA9/ABZ9,0)</f>
        <v>1</v>
      </c>
      <c r="ACC9" s="37">
        <v>39</v>
      </c>
      <c r="ACD9" s="37">
        <v>35</v>
      </c>
      <c r="ACE9" s="70">
        <f t="shared" ref="ACE9:ACE23" si="410">IFERROR(ACD9/ACC9,0)</f>
        <v>0.89743589743589747</v>
      </c>
      <c r="ACF9" s="34">
        <f t="shared" ref="ACF9:ACF23" si="411">+ACI9+ACL9</f>
        <v>86</v>
      </c>
      <c r="ACG9" s="35">
        <f t="shared" ref="ACG9:ACG23" si="412">+ACJ9+ACM9</f>
        <v>82</v>
      </c>
      <c r="ACH9" s="26">
        <f t="shared" ref="ACH9:ACH23" si="413">IFERROR(ACG9/ACF9,0)</f>
        <v>0.95348837209302328</v>
      </c>
      <c r="ACI9" s="37">
        <v>41</v>
      </c>
      <c r="ACJ9" s="37">
        <v>38</v>
      </c>
      <c r="ACK9" s="26">
        <f t="shared" ref="ACK9:ACK22" si="414">IFERROR(ACJ9/ACI9,0)</f>
        <v>0.92682926829268297</v>
      </c>
      <c r="ACL9" s="37">
        <v>45</v>
      </c>
      <c r="ACM9" s="37">
        <v>44</v>
      </c>
      <c r="ACN9" s="70">
        <f t="shared" ref="ACN9:ACN23" si="415">IFERROR(ACM9/ACL9,0)</f>
        <v>0.97777777777777775</v>
      </c>
      <c r="ACO9" s="34">
        <f t="shared" ref="ACO9:ACO23" si="416">+ACR9+ACU9</f>
        <v>94</v>
      </c>
      <c r="ACP9" s="35">
        <f t="shared" ref="ACP9:ACP23" si="417">+ACS9+ACV9</f>
        <v>81</v>
      </c>
      <c r="ACQ9" s="26">
        <f t="shared" ref="ACQ9:ACQ23" si="418">IFERROR(ACP9/ACO9,0)</f>
        <v>0.86170212765957444</v>
      </c>
      <c r="ACR9" s="37">
        <v>45</v>
      </c>
      <c r="ACS9" s="37">
        <v>41</v>
      </c>
      <c r="ACT9" s="26">
        <f t="shared" ref="ACT9:ACT22" si="419">IFERROR(ACS9/ACR9,0)</f>
        <v>0.91111111111111109</v>
      </c>
      <c r="ACU9" s="37">
        <v>49</v>
      </c>
      <c r="ACV9" s="37">
        <v>40</v>
      </c>
      <c r="ACW9" s="70">
        <f t="shared" ref="ACW9:ACW23" si="420">IFERROR(ACV9/ACU9,0)</f>
        <v>0.81632653061224492</v>
      </c>
      <c r="ACX9" s="34">
        <f t="shared" ref="ACX9:ACX23" si="421">+ADA9+ADD9</f>
        <v>94</v>
      </c>
      <c r="ACY9" s="35">
        <f t="shared" ref="ACY9:ACY23" si="422">+ADB9+ADE9</f>
        <v>86</v>
      </c>
      <c r="ACZ9" s="26">
        <f t="shared" ref="ACZ9:ACZ23" si="423">IFERROR(ACY9/ACX9,0)</f>
        <v>0.91489361702127658</v>
      </c>
      <c r="ADA9" s="37">
        <v>46</v>
      </c>
      <c r="ADB9" s="37">
        <v>43</v>
      </c>
      <c r="ADC9" s="26">
        <f t="shared" ref="ADC9:ADC22" si="424">IFERROR(ADB9/ADA9,0)</f>
        <v>0.93478260869565222</v>
      </c>
      <c r="ADD9" s="37">
        <v>48</v>
      </c>
      <c r="ADE9" s="37">
        <v>43</v>
      </c>
      <c r="ADF9" s="70">
        <f t="shared" ref="ADF9:ADF23" si="425">IFERROR(ADE9/ADD9,0)</f>
        <v>0.89583333333333337</v>
      </c>
      <c r="ADG9" s="34">
        <f t="shared" ref="ADG9:ADG23" si="426">+ADJ9+ADM9</f>
        <v>96</v>
      </c>
      <c r="ADH9" s="35">
        <f t="shared" ref="ADH9:ADH23" si="427">+ADK9+ADN9</f>
        <v>84</v>
      </c>
      <c r="ADI9" s="26">
        <f t="shared" ref="ADI9:ADI23" si="428">IFERROR(ADH9/ADG9,0)</f>
        <v>0.875</v>
      </c>
      <c r="ADJ9" s="37">
        <v>47</v>
      </c>
      <c r="ADK9" s="37">
        <v>43</v>
      </c>
      <c r="ADL9" s="26">
        <f t="shared" ref="ADL9:ADL22" si="429">IFERROR(ADK9/ADJ9,0)</f>
        <v>0.91489361702127658</v>
      </c>
      <c r="ADM9" s="37">
        <v>49</v>
      </c>
      <c r="ADN9" s="37">
        <v>41</v>
      </c>
      <c r="ADO9" s="70">
        <f t="shared" ref="ADO9:ADO23" si="430">IFERROR(ADN9/ADM9,0)</f>
        <v>0.83673469387755106</v>
      </c>
      <c r="ADP9" s="34">
        <f t="shared" ref="ADP9:ADP23" si="431">+ADS9+ADV9</f>
        <v>98</v>
      </c>
      <c r="ADQ9" s="35">
        <f t="shared" ref="ADQ9:ADQ23" si="432">+ADT9+ADW9</f>
        <v>87</v>
      </c>
      <c r="ADR9" s="26">
        <f t="shared" ref="ADR9:ADR23" si="433">IFERROR(ADQ9/ADP9,0)</f>
        <v>0.88775510204081631</v>
      </c>
      <c r="ADS9" s="37">
        <v>47</v>
      </c>
      <c r="ADT9" s="37">
        <v>42</v>
      </c>
      <c r="ADU9" s="26">
        <f t="shared" ref="ADU9:ADU22" si="434">IFERROR(ADT9/ADS9,0)</f>
        <v>0.8936170212765957</v>
      </c>
      <c r="ADV9" s="37">
        <v>51</v>
      </c>
      <c r="ADW9" s="37">
        <v>45</v>
      </c>
      <c r="ADX9" s="70">
        <f t="shared" ref="ADX9:ADX23" si="435">IFERROR(ADW9/ADV9,0)</f>
        <v>0.88235294117647056</v>
      </c>
      <c r="ADY9" s="34">
        <f t="shared" ref="ADY9:ADY23" si="436">+AEB9+AEE9</f>
        <v>97</v>
      </c>
      <c r="ADZ9" s="35">
        <f t="shared" ref="ADZ9:ADZ23" si="437">+AEC9+AEF9</f>
        <v>89</v>
      </c>
      <c r="AEA9" s="26">
        <f t="shared" ref="AEA9:AEA23" si="438">IFERROR(ADZ9/ADY9,0)</f>
        <v>0.91752577319587625</v>
      </c>
      <c r="AEB9" s="37">
        <v>47</v>
      </c>
      <c r="AEC9" s="37">
        <v>43</v>
      </c>
      <c r="AED9" s="26">
        <f t="shared" ref="AED9:AED22" si="439">IFERROR(AEC9/AEB9,0)</f>
        <v>0.91489361702127658</v>
      </c>
      <c r="AEE9" s="37">
        <v>50</v>
      </c>
      <c r="AEF9" s="37">
        <v>46</v>
      </c>
      <c r="AEG9" s="70">
        <f t="shared" ref="AEG9:AEG23" si="440">IFERROR(AEF9/AEE9,0)</f>
        <v>0.92</v>
      </c>
      <c r="AEH9" s="34">
        <f t="shared" ref="AEH9:AEH23" si="441">+AEK9+AEN9</f>
        <v>101</v>
      </c>
      <c r="AEI9" s="35">
        <f t="shared" ref="AEI9:AEI23" si="442">+AEL9+AEO9</f>
        <v>90</v>
      </c>
      <c r="AEJ9" s="26">
        <f t="shared" ref="AEJ9:AEJ23" si="443">IFERROR(AEI9/AEH9,0)</f>
        <v>0.8910891089108911</v>
      </c>
      <c r="AEK9" s="37">
        <v>49</v>
      </c>
      <c r="AEL9" s="37">
        <v>46</v>
      </c>
      <c r="AEM9" s="26">
        <f t="shared" ref="AEM9:AEM22" si="444">IFERROR(AEL9/AEK9,0)</f>
        <v>0.93877551020408168</v>
      </c>
      <c r="AEN9" s="37">
        <v>52</v>
      </c>
      <c r="AEO9" s="37">
        <v>44</v>
      </c>
      <c r="AEP9" s="70">
        <f t="shared" ref="AEP9:AEP23" si="445">IFERROR(AEO9/AEN9,0)</f>
        <v>0.84615384615384615</v>
      </c>
      <c r="AEQ9" s="34">
        <f t="shared" ref="AEQ9:AEQ23" si="446">+AET9+AEW9</f>
        <v>98</v>
      </c>
      <c r="AER9" s="35">
        <f t="shared" ref="AER9:AER23" si="447">+AEU9+AEX9</f>
        <v>94</v>
      </c>
      <c r="AES9" s="26">
        <f t="shared" ref="AES9:AES23" si="448">IFERROR(AER9/AEQ9,0)</f>
        <v>0.95918367346938771</v>
      </c>
      <c r="AET9" s="37">
        <v>50</v>
      </c>
      <c r="AEU9" s="37">
        <v>48</v>
      </c>
      <c r="AEV9" s="26">
        <f t="shared" ref="AEV9:AEV22" si="449">IFERROR(AEU9/AET9,0)</f>
        <v>0.96</v>
      </c>
      <c r="AEW9" s="37">
        <v>48</v>
      </c>
      <c r="AEX9" s="37">
        <v>46</v>
      </c>
      <c r="AEY9" s="70">
        <f t="shared" ref="AEY9:AEY23" si="450">IFERROR(AEX9/AEW9,0)</f>
        <v>0.95833333333333337</v>
      </c>
      <c r="AEZ9" s="34">
        <f t="shared" ref="AEZ9:AEZ23" si="451">+AFC9+AFF9</f>
        <v>104</v>
      </c>
      <c r="AFA9" s="35">
        <f t="shared" ref="AFA9:AFA23" si="452">+AFD9+AFG9</f>
        <v>93</v>
      </c>
      <c r="AFB9" s="26">
        <f t="shared" ref="AFB9:AFB23" si="453">IFERROR(AFA9/AEZ9,0)</f>
        <v>0.89423076923076927</v>
      </c>
      <c r="AFC9" s="37">
        <v>54</v>
      </c>
      <c r="AFD9" s="37">
        <v>49</v>
      </c>
      <c r="AFE9" s="26">
        <f t="shared" ref="AFE9:AFE22" si="454">IFERROR(AFD9/AFC9,0)</f>
        <v>0.90740740740740744</v>
      </c>
      <c r="AFF9" s="37">
        <v>50</v>
      </c>
      <c r="AFG9" s="37">
        <v>44</v>
      </c>
      <c r="AFH9" s="70">
        <f t="shared" ref="AFH9:AFH23" si="455">IFERROR(AFG9/AFF9,0)</f>
        <v>0.88</v>
      </c>
      <c r="AFI9" s="34">
        <f t="shared" ref="AFI9:AFI23" si="456">+AFL9+AFO9</f>
        <v>108</v>
      </c>
      <c r="AFJ9" s="35">
        <f t="shared" ref="AFJ9:AFJ23" si="457">+AFM9+AFP9</f>
        <v>83</v>
      </c>
      <c r="AFK9" s="26">
        <f t="shared" ref="AFK9:AFK23" si="458">IFERROR(AFJ9/AFI9,0)</f>
        <v>0.76851851851851849</v>
      </c>
      <c r="AFL9" s="37">
        <v>56</v>
      </c>
      <c r="AFM9" s="37">
        <v>36</v>
      </c>
      <c r="AFN9" s="26">
        <f t="shared" ref="AFN9:AFN22" si="459">IFERROR(AFM9/AFL9,0)</f>
        <v>0.6428571428571429</v>
      </c>
      <c r="AFO9" s="37">
        <v>52</v>
      </c>
      <c r="AFP9" s="37">
        <v>47</v>
      </c>
      <c r="AFQ9" s="26">
        <f t="shared" ref="AFQ9:AFQ23" si="460">IFERROR(AFP9/AFO9,0)</f>
        <v>0.90384615384615385</v>
      </c>
      <c r="AFR9" s="34">
        <f t="shared" ref="AFR9:AFR23" si="461">+AFU9+AFX9</f>
        <v>114</v>
      </c>
      <c r="AFS9" s="35">
        <f t="shared" ref="AFS9:AFS23" si="462">+AFV9+AFY9</f>
        <v>101</v>
      </c>
      <c r="AFT9" s="26">
        <f t="shared" ref="AFT9:AFT23" si="463">IFERROR(AFS9/AFR9,0)</f>
        <v>0.88596491228070173</v>
      </c>
      <c r="AFU9" s="37">
        <v>58</v>
      </c>
      <c r="AFV9" s="37">
        <v>48</v>
      </c>
      <c r="AFW9" s="26">
        <f t="shared" ref="AFW9:AFW22" si="464">IFERROR(AFV9/AFU9,0)</f>
        <v>0.82758620689655171</v>
      </c>
      <c r="AFX9" s="37">
        <v>56</v>
      </c>
      <c r="AFY9" s="37">
        <v>53</v>
      </c>
      <c r="AFZ9" s="70">
        <f t="shared" ref="AFZ9:AFZ23" si="465">IFERROR(AFY9/AFX9,0)</f>
        <v>0.9464285714285714</v>
      </c>
      <c r="AGA9" s="34">
        <f t="shared" ref="AGA9:AGA23" si="466">+AGD9+AGG9</f>
        <v>119</v>
      </c>
      <c r="AGB9" s="35">
        <f t="shared" ref="AGB9:AGB23" si="467">+AGE9+AGH9</f>
        <v>53</v>
      </c>
      <c r="AGC9" s="26">
        <f t="shared" ref="AGC9:AGC23" si="468">IFERROR(AGB9/AGA9,0)</f>
        <v>0.44537815126050423</v>
      </c>
      <c r="AGD9" s="37">
        <v>63</v>
      </c>
      <c r="AGE9" s="37">
        <v>53</v>
      </c>
      <c r="AGF9" s="26">
        <f t="shared" ref="AGF9:AGF22" si="469">IFERROR(AGE9/AGD9,0)</f>
        <v>0.84126984126984128</v>
      </c>
      <c r="AGG9" s="37">
        <v>56</v>
      </c>
      <c r="AGH9" s="37"/>
      <c r="AGI9" s="70">
        <f t="shared" ref="AGI9:AGI23" si="470">IFERROR(AGH9/AGG9,0)</f>
        <v>0</v>
      </c>
      <c r="AGJ9" s="34">
        <f t="shared" ref="AGJ9:AGJ23" si="471">+AGM9+AGP9</f>
        <v>121</v>
      </c>
      <c r="AGK9" s="35">
        <f t="shared" ref="AGK9:AGK23" si="472">+AGN9+AGQ9</f>
        <v>107</v>
      </c>
      <c r="AGL9" s="26">
        <f t="shared" ref="AGL9:AGL23" si="473">IFERROR(AGK9/AGJ9,0)</f>
        <v>0.88429752066115708</v>
      </c>
      <c r="AGM9" s="37">
        <v>63</v>
      </c>
      <c r="AGN9" s="37">
        <v>53</v>
      </c>
      <c r="AGO9" s="26">
        <f t="shared" ref="AGO9:AGO22" si="474">IFERROR(AGN9/AGM9,0)</f>
        <v>0.84126984126984128</v>
      </c>
      <c r="AGP9" s="37">
        <v>58</v>
      </c>
      <c r="AGQ9" s="37">
        <v>54</v>
      </c>
      <c r="AGR9" s="70">
        <f t="shared" ref="AGR9:AGR23" si="475">IFERROR(AGQ9/AGP9,0)</f>
        <v>0.93103448275862066</v>
      </c>
      <c r="AGS9" s="34">
        <f t="shared" ref="AGS9:AGS23" si="476">+AGV9+AGY9</f>
        <v>116</v>
      </c>
      <c r="AGT9" s="35">
        <f t="shared" ref="AGT9:AGT23" si="477">+AGW9+AGZ9</f>
        <v>98</v>
      </c>
      <c r="AGU9" s="26">
        <f t="shared" ref="AGU9:AGU23" si="478">IFERROR(AGT9/AGS9,0)</f>
        <v>0.84482758620689657</v>
      </c>
      <c r="AGV9" s="37">
        <v>58</v>
      </c>
      <c r="AGW9" s="37">
        <v>48</v>
      </c>
      <c r="AGX9" s="26">
        <f t="shared" ref="AGX9:AGX22" si="479">IFERROR(AGW9/AGV9,0)</f>
        <v>0.82758620689655171</v>
      </c>
      <c r="AGY9" s="37">
        <v>58</v>
      </c>
      <c r="AGZ9" s="37">
        <v>50</v>
      </c>
      <c r="AHA9" s="70">
        <f t="shared" ref="AHA9:AHA23" si="480">IFERROR(AGZ9/AGY9,0)</f>
        <v>0.86206896551724133</v>
      </c>
      <c r="AHB9" s="34">
        <f t="shared" ref="AHB9:AHB23" si="481">+AHE9+AHH9</f>
        <v>112</v>
      </c>
      <c r="AHC9" s="35">
        <f t="shared" ref="AHC9:AHC23" si="482">+AHF9+AHI9</f>
        <v>106</v>
      </c>
      <c r="AHD9" s="26">
        <f t="shared" ref="AHD9:AHD23" si="483">IFERROR(AHC9/AHB9,0)</f>
        <v>0.9464285714285714</v>
      </c>
      <c r="AHE9" s="37">
        <v>53</v>
      </c>
      <c r="AHF9" s="37">
        <v>50</v>
      </c>
      <c r="AHG9" s="26">
        <f t="shared" ref="AHG9:AHG22" si="484">IFERROR(AHF9/AHE9,0)</f>
        <v>0.94339622641509435</v>
      </c>
      <c r="AHH9" s="37">
        <v>59</v>
      </c>
      <c r="AHI9" s="37">
        <v>56</v>
      </c>
      <c r="AHJ9" s="70">
        <f t="shared" ref="AHJ9:AHJ23" si="485">IFERROR(AHI9/AHH9,0)</f>
        <v>0.94915254237288138</v>
      </c>
      <c r="AHK9" s="34">
        <f t="shared" ref="AHK9:AHK23" si="486">+AHN9+AHQ9</f>
        <v>124</v>
      </c>
      <c r="AHL9" s="35">
        <f t="shared" ref="AHL9:AHL23" si="487">+AHO9+AHR9</f>
        <v>114</v>
      </c>
      <c r="AHM9" s="26">
        <f t="shared" ref="AHM9:AHM23" si="488">IFERROR(AHL9/AHK9,0)</f>
        <v>0.91935483870967738</v>
      </c>
      <c r="AHN9" s="37">
        <v>61</v>
      </c>
      <c r="AHO9" s="37">
        <v>56</v>
      </c>
      <c r="AHP9" s="26">
        <f t="shared" ref="AHP9:AHP22" si="489">IFERROR(AHO9/AHN9,0)</f>
        <v>0.91803278688524592</v>
      </c>
      <c r="AHQ9" s="37">
        <v>63</v>
      </c>
      <c r="AHR9" s="37">
        <v>58</v>
      </c>
      <c r="AHS9" s="70">
        <f t="shared" ref="AHS9:AHS23" si="490">IFERROR(AHR9/AHQ9,0)</f>
        <v>0.92063492063492058</v>
      </c>
      <c r="AHT9" s="34">
        <f t="shared" ref="AHT9:AHT23" si="491">+AHW9+AHZ9</f>
        <v>126</v>
      </c>
      <c r="AHU9" s="35">
        <f t="shared" ref="AHU9:AHU23" si="492">+AHX9+AIA9</f>
        <v>116</v>
      </c>
      <c r="AHV9" s="26">
        <f t="shared" ref="AHV9:AHV23" si="493">IFERROR(AHU9/AHT9,0)</f>
        <v>0.92063492063492058</v>
      </c>
      <c r="AHW9" s="37">
        <v>60</v>
      </c>
      <c r="AHX9" s="37">
        <v>55</v>
      </c>
      <c r="AHY9" s="26">
        <f t="shared" ref="AHY9:AHY22" si="494">IFERROR(AHX9/AHW9,0)</f>
        <v>0.91666666666666663</v>
      </c>
      <c r="AHZ9" s="37">
        <v>66</v>
      </c>
      <c r="AIA9" s="37">
        <v>61</v>
      </c>
      <c r="AIB9" s="70">
        <f t="shared" ref="AIB9:AIB23" si="495">IFERROR(AIA9/AHZ9,0)</f>
        <v>0.9242424242424242</v>
      </c>
      <c r="AIC9" s="34">
        <f t="shared" ref="AIC9:AIC23" si="496">+AIF9+AII9</f>
        <v>122</v>
      </c>
      <c r="AID9" s="35">
        <f t="shared" ref="AID9:AID23" si="497">+AIG9+AIJ9</f>
        <v>110</v>
      </c>
      <c r="AIE9" s="26">
        <f t="shared" ref="AIE9:AIE23" si="498">IFERROR(AID9/AIC9,0)</f>
        <v>0.90163934426229508</v>
      </c>
      <c r="AIF9" s="37">
        <v>57</v>
      </c>
      <c r="AIG9" s="37">
        <v>48</v>
      </c>
      <c r="AIH9" s="26">
        <f t="shared" ref="AIH9:AIH22" si="499">IFERROR(AIG9/AIF9,0)</f>
        <v>0.84210526315789469</v>
      </c>
      <c r="AII9" s="37">
        <v>65</v>
      </c>
      <c r="AIJ9" s="37">
        <v>62</v>
      </c>
      <c r="AIK9" s="70">
        <f t="shared" ref="AIK9:AIK23" si="500">IFERROR(AIJ9/AII9,0)</f>
        <v>0.9538461538461539</v>
      </c>
      <c r="AIL9" s="34">
        <f t="shared" ref="AIL9:AIL23" si="501">+AIO9+AIR9</f>
        <v>120</v>
      </c>
      <c r="AIM9" s="35">
        <f t="shared" ref="AIM9:AIM23" si="502">+AIP9+AIS9</f>
        <v>110</v>
      </c>
      <c r="AIN9" s="26">
        <f t="shared" ref="AIN9:AIN23" si="503">IFERROR(AIM9/AIL9,0)</f>
        <v>0.91666666666666663</v>
      </c>
      <c r="AIO9" s="37">
        <v>55</v>
      </c>
      <c r="AIP9" s="37">
        <v>49</v>
      </c>
      <c r="AIQ9" s="26">
        <f t="shared" ref="AIQ9:AIQ22" si="504">IFERROR(AIP9/AIO9,0)</f>
        <v>0.89090909090909087</v>
      </c>
      <c r="AIR9" s="37">
        <v>65</v>
      </c>
      <c r="AIS9" s="37">
        <v>61</v>
      </c>
      <c r="AIT9" s="70">
        <f t="shared" ref="AIT9:AIT23" si="505">IFERROR(AIS9/AIR9,0)</f>
        <v>0.93846153846153846</v>
      </c>
      <c r="AIU9" s="34">
        <f t="shared" ref="AIU9:AIU23" si="506">+AIX9+AJA9</f>
        <v>119</v>
      </c>
      <c r="AIV9" s="35">
        <f t="shared" ref="AIV9:AIV23" si="507">+AIY9+AJB9</f>
        <v>111</v>
      </c>
      <c r="AIW9" s="26">
        <f t="shared" ref="AIW9:AIW23" si="508">IFERROR(AIV9/AIU9,0)</f>
        <v>0.9327731092436975</v>
      </c>
      <c r="AIX9" s="37">
        <v>55</v>
      </c>
      <c r="AIY9" s="37">
        <v>51</v>
      </c>
      <c r="AIZ9" s="26">
        <f t="shared" ref="AIZ9:AIZ22" si="509">IFERROR(AIY9/AIX9,0)</f>
        <v>0.92727272727272725</v>
      </c>
      <c r="AJA9" s="37">
        <v>64</v>
      </c>
      <c r="AJB9" s="37">
        <v>60</v>
      </c>
      <c r="AJC9" s="26">
        <f t="shared" ref="AJC9:AJC23" si="510">IFERROR(AJB9/AJA9,0)</f>
        <v>0.9375</v>
      </c>
      <c r="AJD9" s="34">
        <f t="shared" ref="AJD9:AJD23" si="511">+AJG9+AJJ9</f>
        <v>121</v>
      </c>
      <c r="AJE9" s="35">
        <f t="shared" ref="AJE9:AJE23" si="512">+AJH9+AJK9</f>
        <v>108</v>
      </c>
      <c r="AJF9" s="26">
        <f t="shared" ref="AJF9:AJF23" si="513">IFERROR(AJE9/AJD9,0)</f>
        <v>0.8925619834710744</v>
      </c>
      <c r="AJG9" s="37">
        <v>55</v>
      </c>
      <c r="AJH9" s="37">
        <v>51</v>
      </c>
      <c r="AJI9" s="26">
        <f t="shared" ref="AJI9:AJI22" si="514">IFERROR(AJH9/AJG9,0)</f>
        <v>0.92727272727272725</v>
      </c>
      <c r="AJJ9" s="37">
        <v>66</v>
      </c>
      <c r="AJK9" s="37">
        <v>57</v>
      </c>
      <c r="AJL9" s="26">
        <f t="shared" ref="AJL9:AJL23" si="515">IFERROR(AJK9/AJJ9,0)</f>
        <v>0.86363636363636365</v>
      </c>
      <c r="AJM9" s="34">
        <f t="shared" ref="AJM9:AJM23" si="516">+AJP9+AJS9</f>
        <v>119</v>
      </c>
      <c r="AJN9" s="35">
        <f t="shared" ref="AJN9:AJN23" si="517">+AJQ9+AJT9</f>
        <v>109</v>
      </c>
      <c r="AJO9" s="26">
        <f t="shared" ref="AJO9:AJO23" si="518">IFERROR(AJN9/AJM9,0)</f>
        <v>0.91596638655462181</v>
      </c>
      <c r="AJP9" s="37">
        <v>67</v>
      </c>
      <c r="AJQ9" s="37">
        <v>60</v>
      </c>
      <c r="AJR9" s="26">
        <f t="shared" ref="AJR9:AJR22" si="519">IFERROR(AJQ9/AJP9,0)</f>
        <v>0.89552238805970152</v>
      </c>
      <c r="AJS9" s="37">
        <v>52</v>
      </c>
      <c r="AJT9" s="37">
        <v>49</v>
      </c>
      <c r="AJU9" s="70">
        <f t="shared" ref="AJU9:AJU23" si="520">IFERROR(AJT9/AJS9,0)</f>
        <v>0.94230769230769229</v>
      </c>
      <c r="AJV9" s="34">
        <f t="shared" ref="AJV9:AJV23" si="521">+AJY9+AKB9</f>
        <v>123</v>
      </c>
      <c r="AJW9" s="35">
        <f t="shared" ref="AJW9:AJW23" si="522">+AJZ9+AKC9</f>
        <v>114</v>
      </c>
      <c r="AJX9" s="26">
        <f t="shared" ref="AJX9:AJX23" si="523">IFERROR(AJW9/AJV9,0)</f>
        <v>0.92682926829268297</v>
      </c>
      <c r="AJY9" s="37">
        <v>71</v>
      </c>
      <c r="AJZ9" s="37">
        <v>65</v>
      </c>
      <c r="AKA9" s="26">
        <f t="shared" ref="AKA9:AKA22" si="524">IFERROR(AJZ9/AJY9,0)</f>
        <v>0.91549295774647887</v>
      </c>
      <c r="AKB9" s="37">
        <v>52</v>
      </c>
      <c r="AKC9" s="37">
        <v>49</v>
      </c>
      <c r="AKD9" s="70">
        <f t="shared" ref="AKD9:AKD23" si="525">IFERROR(AKC9/AKB9,0)</f>
        <v>0.94230769230769229</v>
      </c>
      <c r="AKE9" s="34">
        <f t="shared" ref="AKE9:AKE23" si="526">+AKH9+AKK9</f>
        <v>124</v>
      </c>
      <c r="AKF9" s="35">
        <f t="shared" ref="AKF9:AKF23" si="527">+AKI9+AKL9</f>
        <v>112</v>
      </c>
      <c r="AKG9" s="26">
        <f t="shared" ref="AKG9:AKG23" si="528">IFERROR(AKF9/AKE9,0)</f>
        <v>0.90322580645161288</v>
      </c>
      <c r="AKH9" s="37">
        <v>71</v>
      </c>
      <c r="AKI9" s="37">
        <v>62</v>
      </c>
      <c r="AKJ9" s="26">
        <f t="shared" ref="AKJ9:AKJ22" si="529">IFERROR(AKI9/AKH9,0)</f>
        <v>0.87323943661971826</v>
      </c>
      <c r="AKK9" s="37">
        <v>53</v>
      </c>
      <c r="AKL9" s="37">
        <v>50</v>
      </c>
      <c r="AKM9" s="70">
        <f t="shared" ref="AKM9:AKM23" si="530">IFERROR(AKL9/AKK9,0)</f>
        <v>0.94339622641509435</v>
      </c>
      <c r="AKN9" s="34">
        <f t="shared" ref="AKN9:AKN23" si="531">+AKQ9+AKT9</f>
        <v>123</v>
      </c>
      <c r="AKO9" s="35">
        <f t="shared" ref="AKO9:AKO23" si="532">+AKR9+AKU9</f>
        <v>111</v>
      </c>
      <c r="AKP9" s="26">
        <f t="shared" ref="AKP9:AKP23" si="533">IFERROR(AKO9/AKN9,0)</f>
        <v>0.90243902439024393</v>
      </c>
      <c r="AKQ9" s="37">
        <v>70</v>
      </c>
      <c r="AKR9" s="37">
        <v>62</v>
      </c>
      <c r="AKS9" s="26">
        <f t="shared" ref="AKS9:AKS22" si="534">IFERROR(AKR9/AKQ9,0)</f>
        <v>0.88571428571428568</v>
      </c>
      <c r="AKT9" s="37">
        <v>53</v>
      </c>
      <c r="AKU9" s="37">
        <v>49</v>
      </c>
      <c r="AKV9" s="70">
        <f t="shared" ref="AKV9:AKV23" si="535">IFERROR(AKU9/AKT9,0)</f>
        <v>0.92452830188679247</v>
      </c>
      <c r="AKW9" s="34">
        <f t="shared" ref="AKW9:AKW23" si="536">+AKZ9+ALC9</f>
        <v>125</v>
      </c>
      <c r="AKX9" s="35">
        <f t="shared" ref="AKX9:AKX23" si="537">+ALA9+ALD9</f>
        <v>115</v>
      </c>
      <c r="AKY9" s="26">
        <f t="shared" ref="AKY9:AKY23" si="538">IFERROR(AKX9/AKW9,0)</f>
        <v>0.92</v>
      </c>
      <c r="AKZ9" s="37">
        <v>72</v>
      </c>
      <c r="ALA9" s="37">
        <v>66</v>
      </c>
      <c r="ALB9" s="26">
        <f t="shared" ref="ALB9:ALB22" si="539">IFERROR(ALA9/AKZ9,0)</f>
        <v>0.91666666666666663</v>
      </c>
      <c r="ALC9" s="37">
        <v>53</v>
      </c>
      <c r="ALD9" s="37">
        <v>49</v>
      </c>
      <c r="ALE9" s="70">
        <f t="shared" ref="ALE9:ALE23" si="540">IFERROR(ALD9/ALC9,0)</f>
        <v>0.92452830188679247</v>
      </c>
      <c r="ALF9" s="34">
        <f t="shared" ref="ALF9:ALF23" si="541">+ALI9+ALL9</f>
        <v>126</v>
      </c>
      <c r="ALG9" s="35">
        <f t="shared" ref="ALG9:ALG23" si="542">+ALJ9+ALM9</f>
        <v>116</v>
      </c>
      <c r="ALH9" s="26">
        <f t="shared" ref="ALH9:ALH23" si="543">IFERROR(ALG9/ALF9,0)</f>
        <v>0.92063492063492058</v>
      </c>
      <c r="ALI9" s="37">
        <v>72</v>
      </c>
      <c r="ALJ9" s="37">
        <v>65</v>
      </c>
      <c r="ALK9" s="26">
        <f t="shared" ref="ALK9:ALK22" si="544">IFERROR(ALJ9/ALI9,0)</f>
        <v>0.90277777777777779</v>
      </c>
      <c r="ALL9" s="37">
        <v>54</v>
      </c>
      <c r="ALM9" s="37">
        <v>51</v>
      </c>
      <c r="ALN9" s="70">
        <f t="shared" ref="ALN9:ALN23" si="545">IFERROR(ALM9/ALL9,0)</f>
        <v>0.94444444444444442</v>
      </c>
      <c r="ALO9" s="34">
        <f t="shared" ref="ALO9:ALO23" si="546">+ALR9+ALU9</f>
        <v>125</v>
      </c>
      <c r="ALP9" s="35">
        <f t="shared" ref="ALP9:ALP23" si="547">+ALS9+ALV9</f>
        <v>116</v>
      </c>
      <c r="ALQ9" s="26">
        <f t="shared" ref="ALQ9:ALQ23" si="548">IFERROR(ALP9/ALO9,0)</f>
        <v>0.92800000000000005</v>
      </c>
      <c r="ALR9" s="37">
        <v>74</v>
      </c>
      <c r="ALS9" s="37">
        <v>67</v>
      </c>
      <c r="ALT9" s="26">
        <f t="shared" ref="ALT9:ALT22" si="549">IFERROR(ALS9/ALR9,0)</f>
        <v>0.90540540540540537</v>
      </c>
      <c r="ALU9" s="37">
        <v>51</v>
      </c>
      <c r="ALV9" s="37">
        <v>49</v>
      </c>
      <c r="ALW9" s="70">
        <f t="shared" ref="ALW9:ALW23" si="550">IFERROR(ALV9/ALU9,0)</f>
        <v>0.96078431372549022</v>
      </c>
      <c r="ALX9" s="34">
        <f t="shared" ref="ALX9:ALX23" si="551">+AMA9+AMD9</f>
        <v>123</v>
      </c>
      <c r="ALY9" s="35">
        <f t="shared" ref="ALY9:ALY23" si="552">+AMB9+AME9</f>
        <v>119</v>
      </c>
      <c r="ALZ9" s="26">
        <f t="shared" ref="ALZ9:ALZ23" si="553">IFERROR(ALY9/ALX9,0)</f>
        <v>0.96747967479674801</v>
      </c>
      <c r="AMA9" s="37">
        <v>71</v>
      </c>
      <c r="AMB9" s="37">
        <v>67</v>
      </c>
      <c r="AMC9" s="26">
        <f t="shared" ref="AMC9:AMC22" si="554">IFERROR(AMB9/AMA9,0)</f>
        <v>0.94366197183098588</v>
      </c>
      <c r="AMD9" s="37">
        <v>52</v>
      </c>
      <c r="AME9" s="37">
        <v>52</v>
      </c>
      <c r="AMF9" s="70">
        <f t="shared" ref="AMF9:AMF23" si="555">IFERROR(AME9/AMD9,0)</f>
        <v>1</v>
      </c>
      <c r="AMG9" s="34">
        <f t="shared" ref="AMG9:AMG23" si="556">+AMJ9+AMM9</f>
        <v>122</v>
      </c>
      <c r="AMH9" s="35">
        <f t="shared" ref="AMH9:AMH23" si="557">+AMK9+AMN9</f>
        <v>110</v>
      </c>
      <c r="AMI9" s="26">
        <f t="shared" ref="AMI9:AMI23" si="558">IFERROR(AMH9/AMG9,0)</f>
        <v>0.90163934426229508</v>
      </c>
      <c r="AMJ9" s="37">
        <v>69</v>
      </c>
      <c r="AMK9" s="37">
        <v>63</v>
      </c>
      <c r="AML9" s="26">
        <f t="shared" ref="AML9:AML22" si="559">IFERROR(AMK9/AMJ9,0)</f>
        <v>0.91304347826086951</v>
      </c>
      <c r="AMM9" s="37">
        <v>53</v>
      </c>
      <c r="AMN9" s="37">
        <v>47</v>
      </c>
      <c r="AMO9" s="70">
        <f t="shared" ref="AMO9:AMO23" si="560">IFERROR(AMN9/AMM9,0)</f>
        <v>0.8867924528301887</v>
      </c>
      <c r="AMP9" s="34">
        <f t="shared" ref="AMP9:AMP23" si="561">+AMS9+AMV9</f>
        <v>124</v>
      </c>
      <c r="AMQ9" s="35">
        <f t="shared" ref="AMQ9:AMQ23" si="562">+AMT9+AMW9</f>
        <v>119</v>
      </c>
      <c r="AMR9" s="26">
        <f t="shared" ref="AMR9:AMR23" si="563">IFERROR(AMQ9/AMP9,0)</f>
        <v>0.95967741935483875</v>
      </c>
      <c r="AMS9" s="37">
        <v>69</v>
      </c>
      <c r="AMT9" s="37">
        <v>65</v>
      </c>
      <c r="AMU9" s="26">
        <f t="shared" ref="AMU9:AMU22" si="564">IFERROR(AMT9/AMS9,0)</f>
        <v>0.94202898550724634</v>
      </c>
      <c r="AMV9" s="37">
        <v>55</v>
      </c>
      <c r="AMW9" s="37">
        <v>54</v>
      </c>
      <c r="AMX9" s="70">
        <f t="shared" ref="AMX9:AMX23" si="565">IFERROR(AMW9/AMV9,0)</f>
        <v>0.98181818181818181</v>
      </c>
      <c r="AMY9" s="34">
        <f t="shared" ref="AMY9:AMY23" si="566">+ANB9+ANE9</f>
        <v>126</v>
      </c>
      <c r="AMZ9" s="35">
        <f t="shared" ref="AMZ9:AMZ23" si="567">+ANC9+ANF9</f>
        <v>118</v>
      </c>
      <c r="ANA9" s="26">
        <f t="shared" ref="ANA9:ANA23" si="568">IFERROR(AMZ9/AMY9,0)</f>
        <v>0.93650793650793651</v>
      </c>
      <c r="ANB9" s="37">
        <v>69</v>
      </c>
      <c r="ANC9" s="37">
        <v>63</v>
      </c>
      <c r="AND9" s="26">
        <f t="shared" ref="AND9:AND22" si="569">IFERROR(ANC9/ANB9,0)</f>
        <v>0.91304347826086951</v>
      </c>
      <c r="ANE9" s="37">
        <v>57</v>
      </c>
      <c r="ANF9" s="37">
        <v>55</v>
      </c>
      <c r="ANG9" s="70">
        <f t="shared" ref="ANG9:ANG23" si="570">IFERROR(ANF9/ANE9,0)</f>
        <v>0.96491228070175439</v>
      </c>
      <c r="ANH9" s="34">
        <f t="shared" ref="ANH9:ANH23" si="571">+ANK9+ANN9</f>
        <v>119</v>
      </c>
      <c r="ANI9" s="35">
        <f t="shared" ref="ANI9:ANI23" si="572">+ANL9+ANO9</f>
        <v>60</v>
      </c>
      <c r="ANJ9" s="26">
        <f t="shared" ref="ANJ9:ANJ23" si="573">IFERROR(ANI9/ANH9,0)</f>
        <v>0.50420168067226889</v>
      </c>
      <c r="ANK9" s="37">
        <v>65</v>
      </c>
      <c r="ANL9" s="37">
        <v>52</v>
      </c>
      <c r="ANM9" s="26">
        <f t="shared" ref="ANM9:ANM22" si="574">IFERROR(ANL9/ANK9,0)</f>
        <v>0.8</v>
      </c>
      <c r="ANN9" s="37">
        <v>54</v>
      </c>
      <c r="ANO9" s="37">
        <v>8</v>
      </c>
      <c r="ANP9" s="70">
        <f t="shared" ref="ANP9:ANP23" si="575">IFERROR(ANO9/ANN9,0)</f>
        <v>0.14814814814814814</v>
      </c>
      <c r="ANQ9" s="34">
        <f t="shared" ref="ANQ9:ANQ23" si="576">+ANT9+ANW9</f>
        <v>113</v>
      </c>
      <c r="ANR9" s="35">
        <f t="shared" ref="ANR9:ANR23" si="577">+ANU9+ANX9</f>
        <v>107</v>
      </c>
      <c r="ANS9" s="26">
        <f t="shared" ref="ANS9:ANS23" si="578">IFERROR(ANR9/ANQ9,0)</f>
        <v>0.94690265486725667</v>
      </c>
      <c r="ANT9" s="37">
        <v>55</v>
      </c>
      <c r="ANU9" s="37">
        <v>52</v>
      </c>
      <c r="ANV9" s="26">
        <f t="shared" ref="ANV9:ANV22" si="579">IFERROR(ANU9/ANT9,0)</f>
        <v>0.94545454545454544</v>
      </c>
      <c r="ANW9" s="37">
        <v>58</v>
      </c>
      <c r="ANX9" s="37">
        <v>55</v>
      </c>
      <c r="ANY9" s="70">
        <f t="shared" ref="ANY9:ANY23" si="580">IFERROR(ANX9/ANW9,0)</f>
        <v>0.94827586206896552</v>
      </c>
      <c r="ANZ9" s="34">
        <f t="shared" ref="ANZ9:ANZ23" si="581">+AOC9+AOF9</f>
        <v>111</v>
      </c>
      <c r="AOA9" s="35">
        <f t="shared" ref="AOA9:AOA23" si="582">+AOD9+AOG9</f>
        <v>104</v>
      </c>
      <c r="AOB9" s="26">
        <f t="shared" ref="AOB9:AOB23" si="583">IFERROR(AOA9/ANZ9,0)</f>
        <v>0.93693693693693691</v>
      </c>
      <c r="AOC9" s="37">
        <v>54</v>
      </c>
      <c r="AOD9" s="37">
        <v>47</v>
      </c>
      <c r="AOE9" s="26">
        <f t="shared" ref="AOE9:AOE22" si="584">IFERROR(AOD9/AOC9,0)</f>
        <v>0.87037037037037035</v>
      </c>
      <c r="AOF9" s="37">
        <v>57</v>
      </c>
      <c r="AOG9" s="37">
        <v>57</v>
      </c>
      <c r="AOH9" s="70">
        <f t="shared" ref="AOH9:AOH23" si="585">IFERROR(AOG9/AOF9,0)</f>
        <v>1</v>
      </c>
      <c r="AOI9" s="34">
        <f t="shared" ref="AOI9:AOI23" si="586">+AOL9+AOO9</f>
        <v>108</v>
      </c>
      <c r="AOJ9" s="35">
        <f t="shared" ref="AOJ9:AOJ23" si="587">+AOM9+AOP9</f>
        <v>102</v>
      </c>
      <c r="AOK9" s="26">
        <f t="shared" ref="AOK9:AOK23" si="588">IFERROR(AOJ9/AOI9,0)</f>
        <v>0.94444444444444442</v>
      </c>
      <c r="AOL9" s="37">
        <v>52</v>
      </c>
      <c r="AOM9" s="37">
        <v>49</v>
      </c>
      <c r="AON9" s="26">
        <f t="shared" ref="AON9:AON22" si="589">IFERROR(AOM9/AOL9,0)</f>
        <v>0.94230769230769229</v>
      </c>
      <c r="AOO9" s="37">
        <v>56</v>
      </c>
      <c r="AOP9" s="37">
        <v>53</v>
      </c>
      <c r="AOQ9" s="70">
        <f t="shared" ref="AOQ9:AOQ23" si="590">IFERROR(AOP9/AOO9,0)</f>
        <v>0.9464285714285714</v>
      </c>
      <c r="AOR9" s="34">
        <f t="shared" ref="AOR9:AOR23" si="591">+AOU9+AOX9</f>
        <v>112</v>
      </c>
      <c r="AOS9" s="35">
        <f t="shared" ref="AOS9:AOS23" si="592">+AOV9+AOY9</f>
        <v>105</v>
      </c>
      <c r="AOT9" s="26">
        <f t="shared" ref="AOT9:AOT23" si="593">IFERROR(AOS9/AOR9,0)</f>
        <v>0.9375</v>
      </c>
      <c r="AOU9" s="37">
        <v>54</v>
      </c>
      <c r="AOV9" s="37">
        <v>48</v>
      </c>
      <c r="AOW9" s="26">
        <f t="shared" ref="AOW9:AOW22" si="594">IFERROR(AOV9/AOU9,0)</f>
        <v>0.88888888888888884</v>
      </c>
      <c r="AOX9" s="37">
        <v>58</v>
      </c>
      <c r="AOY9" s="37">
        <v>57</v>
      </c>
      <c r="AOZ9" s="70">
        <f t="shared" ref="AOZ9:AOZ23" si="595">IFERROR(AOY9/AOX9,0)</f>
        <v>0.98275862068965514</v>
      </c>
      <c r="APA9" s="34">
        <f t="shared" ref="APA9:APA23" si="596">+APD9+APG9</f>
        <v>104</v>
      </c>
      <c r="APB9" s="35">
        <f t="shared" ref="APB9:APB23" si="597">+APE9+APH9</f>
        <v>95</v>
      </c>
      <c r="APC9" s="26">
        <f t="shared" ref="APC9:APC23" si="598">IFERROR(APB9/APA9,0)</f>
        <v>0.91346153846153844</v>
      </c>
      <c r="APD9" s="37">
        <v>49</v>
      </c>
      <c r="APE9" s="37">
        <v>43</v>
      </c>
      <c r="APF9" s="26">
        <f t="shared" ref="APF9:APF22" si="599">IFERROR(APE9/APD9,0)</f>
        <v>0.87755102040816324</v>
      </c>
      <c r="APG9" s="37">
        <v>55</v>
      </c>
      <c r="APH9" s="37">
        <v>52</v>
      </c>
      <c r="API9" s="70">
        <f t="shared" ref="API9:API23" si="600">IFERROR(APH9/APG9,0)</f>
        <v>0.94545454545454544</v>
      </c>
      <c r="APJ9" s="34">
        <f t="shared" ref="APJ9:APJ23" si="601">+APM9+APP9</f>
        <v>110</v>
      </c>
      <c r="APK9" s="35">
        <f t="shared" ref="APK9:APK23" si="602">+APN9+APQ9</f>
        <v>108</v>
      </c>
      <c r="APL9" s="26">
        <f t="shared" ref="APL9:APL23" si="603">IFERROR(APK9/APJ9,0)</f>
        <v>0.98181818181818181</v>
      </c>
      <c r="APM9" s="37">
        <v>50</v>
      </c>
      <c r="APN9" s="37">
        <v>49</v>
      </c>
      <c r="APO9" s="26">
        <f t="shared" ref="APO9:APO22" si="604">IFERROR(APN9/APM9,0)</f>
        <v>0.98</v>
      </c>
      <c r="APP9" s="37">
        <v>60</v>
      </c>
      <c r="APQ9" s="37">
        <v>59</v>
      </c>
      <c r="APR9" s="70">
        <f t="shared" ref="APR9:APR23" si="605">IFERROR(APQ9/APP9,0)</f>
        <v>0.98333333333333328</v>
      </c>
      <c r="APS9" s="34">
        <f t="shared" ref="APS9:APS23" si="606">+APV9+APY9</f>
        <v>109</v>
      </c>
      <c r="APT9" s="35">
        <f t="shared" ref="APT9:APT23" si="607">+APW9+APZ9</f>
        <v>107</v>
      </c>
      <c r="APU9" s="26">
        <f t="shared" ref="APU9:APU23" si="608">IFERROR(APT9/APS9,0)</f>
        <v>0.98165137614678899</v>
      </c>
      <c r="APV9" s="37">
        <v>50</v>
      </c>
      <c r="APW9" s="37">
        <v>50</v>
      </c>
      <c r="APX9" s="26">
        <f t="shared" ref="APX9:APX22" si="609">IFERROR(APW9/APV9,0)</f>
        <v>1</v>
      </c>
      <c r="APY9" s="37">
        <v>59</v>
      </c>
      <c r="APZ9" s="37">
        <v>57</v>
      </c>
      <c r="AQA9" s="70">
        <f t="shared" ref="AQA9:AQA23" si="610">IFERROR(APZ9/APY9,0)</f>
        <v>0.96610169491525422</v>
      </c>
      <c r="AQB9" s="34">
        <f t="shared" ref="AQB9:AQB23" si="611">+AQE9+AQH9</f>
        <v>105</v>
      </c>
      <c r="AQC9" s="35">
        <f t="shared" ref="AQC9:AQC23" si="612">+AQF9+AQI9</f>
        <v>93</v>
      </c>
      <c r="AQD9" s="26">
        <f t="shared" ref="AQD9:AQD23" si="613">IFERROR(AQC9/AQB9,0)</f>
        <v>0.88571428571428568</v>
      </c>
      <c r="AQE9" s="37">
        <v>49</v>
      </c>
      <c r="AQF9" s="37">
        <v>45</v>
      </c>
      <c r="AQG9" s="26">
        <f t="shared" ref="AQG9:AQG22" si="614">IFERROR(AQF9/AQE9,0)</f>
        <v>0.91836734693877553</v>
      </c>
      <c r="AQH9" s="37">
        <v>56</v>
      </c>
      <c r="AQI9" s="37">
        <v>48</v>
      </c>
      <c r="AQJ9" s="70">
        <f t="shared" ref="AQJ9:AQJ23" si="615">IFERROR(AQI9/AQH9,0)</f>
        <v>0.8571428571428571</v>
      </c>
      <c r="AQK9" s="34">
        <f t="shared" ref="AQK9:AQK23" si="616">+AQN9+AQQ9</f>
        <v>110</v>
      </c>
      <c r="AQL9" s="35">
        <f t="shared" ref="AQL9:AQL23" si="617">+AQO9+AQR9</f>
        <v>104</v>
      </c>
      <c r="AQM9" s="26">
        <f t="shared" ref="AQM9:AQM23" si="618">IFERROR(AQL9/AQK9,0)</f>
        <v>0.94545454545454544</v>
      </c>
      <c r="AQN9" s="37">
        <v>52</v>
      </c>
      <c r="AQO9" s="37">
        <v>48</v>
      </c>
      <c r="AQP9" s="26">
        <f t="shared" ref="AQP9:AQP22" si="619">IFERROR(AQO9/AQN9,0)</f>
        <v>0.92307692307692313</v>
      </c>
      <c r="AQQ9" s="37">
        <v>58</v>
      </c>
      <c r="AQR9" s="37">
        <v>56</v>
      </c>
      <c r="AQS9" s="70">
        <f t="shared" ref="AQS9:AQS23" si="620">IFERROR(AQR9/AQQ9,0)</f>
        <v>0.96551724137931039</v>
      </c>
      <c r="AQT9" s="34">
        <f t="shared" ref="AQT9:AQT23" si="621">+AQW9+AQZ9</f>
        <v>112</v>
      </c>
      <c r="AQU9" s="35">
        <f t="shared" ref="AQU9:AQU23" si="622">+AQX9+ARA9</f>
        <v>106</v>
      </c>
      <c r="AQV9" s="26">
        <f t="shared" ref="AQV9:AQV23" si="623">IFERROR(AQU9/AQT9,0)</f>
        <v>0.9464285714285714</v>
      </c>
      <c r="AQW9" s="37">
        <v>55</v>
      </c>
      <c r="AQX9" s="37">
        <v>50</v>
      </c>
      <c r="AQY9" s="26">
        <f t="shared" ref="AQY9:AQY22" si="624">IFERROR(AQX9/AQW9,0)</f>
        <v>0.90909090909090906</v>
      </c>
      <c r="AQZ9" s="37">
        <v>57</v>
      </c>
      <c r="ARA9" s="37">
        <v>56</v>
      </c>
      <c r="ARB9" s="70">
        <f t="shared" ref="ARB9:ARB23" si="625">IFERROR(ARA9/AQZ9,0)</f>
        <v>0.98245614035087714</v>
      </c>
      <c r="ARC9" s="34">
        <f t="shared" ref="ARC9:ARC23" si="626">+ARF9+ARI9</f>
        <v>111</v>
      </c>
      <c r="ARD9" s="35">
        <f t="shared" ref="ARD9:ARD23" si="627">+ARG9+ARJ9</f>
        <v>107</v>
      </c>
      <c r="ARE9" s="26">
        <f t="shared" ref="ARE9:ARE23" si="628">IFERROR(ARD9/ARC9,0)</f>
        <v>0.963963963963964</v>
      </c>
      <c r="ARF9" s="37">
        <v>54</v>
      </c>
      <c r="ARG9" s="37">
        <v>51</v>
      </c>
      <c r="ARH9" s="26">
        <f t="shared" ref="ARH9:ARH22" si="629">IFERROR(ARG9/ARF9,0)</f>
        <v>0.94444444444444442</v>
      </c>
      <c r="ARI9" s="37">
        <v>57</v>
      </c>
      <c r="ARJ9" s="37">
        <v>56</v>
      </c>
      <c r="ARK9" s="70">
        <f t="shared" ref="ARK9:ARK23" si="630">IFERROR(ARJ9/ARI9,0)</f>
        <v>0.98245614035087714</v>
      </c>
      <c r="ARL9" s="34">
        <f t="shared" ref="ARL9:ARL23" si="631">+ARO9+ARR9</f>
        <v>118</v>
      </c>
      <c r="ARM9" s="35">
        <f t="shared" ref="ARM9:ARM23" si="632">+ARP9+ARS9</f>
        <v>107</v>
      </c>
      <c r="ARN9" s="26">
        <f t="shared" ref="ARN9:ARN23" si="633">IFERROR(ARM9/ARL9,0)</f>
        <v>0.90677966101694918</v>
      </c>
      <c r="ARO9" s="37">
        <v>60</v>
      </c>
      <c r="ARP9" s="37">
        <v>52</v>
      </c>
      <c r="ARQ9" s="26">
        <f t="shared" ref="ARQ9:ARQ22" si="634">IFERROR(ARP9/ARO9,0)</f>
        <v>0.8666666666666667</v>
      </c>
      <c r="ARR9" s="37">
        <v>58</v>
      </c>
      <c r="ARS9" s="37">
        <v>55</v>
      </c>
      <c r="ART9" s="70">
        <f t="shared" ref="ART9:ART23" si="635">IFERROR(ARS9/ARR9,0)</f>
        <v>0.94827586206896552</v>
      </c>
      <c r="ARU9" s="34">
        <f t="shared" ref="ARU9:ARU23" si="636">+ARX9+ASA9</f>
        <v>119</v>
      </c>
      <c r="ARV9" s="35">
        <f t="shared" ref="ARV9:ARV23" si="637">+ARY9+ASB9</f>
        <v>100</v>
      </c>
      <c r="ARW9" s="26">
        <f t="shared" ref="ARW9:ARW23" si="638">IFERROR(ARV9/ARU9,0)</f>
        <v>0.84033613445378152</v>
      </c>
      <c r="ARX9" s="37">
        <v>58</v>
      </c>
      <c r="ARY9" s="37">
        <v>53</v>
      </c>
      <c r="ARZ9" s="26">
        <f t="shared" ref="ARZ9:ARZ22" si="639">IFERROR(ARY9/ARX9,0)</f>
        <v>0.91379310344827591</v>
      </c>
      <c r="ASA9" s="37">
        <v>61</v>
      </c>
      <c r="ASB9" s="37">
        <v>47</v>
      </c>
      <c r="ASC9" s="70">
        <f t="shared" ref="ASC9:ASC23" si="640">IFERROR(ASB9/ASA9,0)</f>
        <v>0.77049180327868849</v>
      </c>
      <c r="ASD9" s="34">
        <f t="shared" ref="ASD9:ASD23" si="641">+ASG9+ASJ9</f>
        <v>119</v>
      </c>
      <c r="ASE9" s="35">
        <f t="shared" ref="ASE9:ASE23" si="642">+ASH9+ASK9</f>
        <v>111</v>
      </c>
      <c r="ASF9" s="26">
        <f t="shared" ref="ASF9:ASF23" si="643">IFERROR(ASE9/ASD9,0)</f>
        <v>0.9327731092436975</v>
      </c>
      <c r="ASG9" s="37">
        <v>58</v>
      </c>
      <c r="ASH9" s="37">
        <v>54</v>
      </c>
      <c r="ASI9" s="26">
        <f t="shared" ref="ASI9:ASI22" si="644">IFERROR(ASH9/ASG9,0)</f>
        <v>0.93103448275862066</v>
      </c>
      <c r="ASJ9" s="37">
        <v>61</v>
      </c>
      <c r="ASK9" s="37">
        <v>57</v>
      </c>
      <c r="ASL9" s="70">
        <f t="shared" ref="ASL9:ASL23" si="645">IFERROR(ASK9/ASJ9,0)</f>
        <v>0.93442622950819676</v>
      </c>
      <c r="ASM9" s="34">
        <f t="shared" ref="ASM9:ASM23" si="646">+ASP9+ASS9</f>
        <v>124</v>
      </c>
      <c r="ASN9" s="35">
        <f t="shared" ref="ASN9:ASN23" si="647">+ASQ9+AST9</f>
        <v>116</v>
      </c>
      <c r="ASO9" s="26">
        <f t="shared" ref="ASO9:ASO23" si="648">IFERROR(ASN9/ASM9,0)</f>
        <v>0.93548387096774188</v>
      </c>
      <c r="ASP9" s="37">
        <v>61</v>
      </c>
      <c r="ASQ9" s="37">
        <v>60</v>
      </c>
      <c r="ASR9" s="26">
        <f t="shared" ref="ASR9:ASR22" si="649">IFERROR(ASQ9/ASP9,0)</f>
        <v>0.98360655737704916</v>
      </c>
      <c r="ASS9" s="37">
        <v>63</v>
      </c>
      <c r="AST9" s="37">
        <v>56</v>
      </c>
      <c r="ASU9" s="26">
        <f t="shared" ref="ASU9:ASU23" si="650">IFERROR(AST9/ASS9,0)</f>
        <v>0.88888888888888884</v>
      </c>
      <c r="ASV9" s="34">
        <f t="shared" ref="ASV9:ASV23" si="651">+ASY9+ATB9</f>
        <v>121</v>
      </c>
      <c r="ASW9" s="35">
        <f t="shared" ref="ASW9:ASW23" si="652">+ASZ9+ATC9</f>
        <v>54</v>
      </c>
      <c r="ASX9" s="26">
        <f t="shared" ref="ASX9:ASX23" si="653">IFERROR(ASW9/ASV9,0)</f>
        <v>0.4462809917355372</v>
      </c>
      <c r="ASY9" s="37">
        <v>60</v>
      </c>
      <c r="ASZ9" s="37">
        <v>54</v>
      </c>
      <c r="ATA9" s="26">
        <f t="shared" ref="ATA9:ATA22" si="654">IFERROR(ASZ9/ASY9,0)</f>
        <v>0.9</v>
      </c>
      <c r="ATB9" s="37">
        <v>61</v>
      </c>
      <c r="ATC9" s="37"/>
      <c r="ATD9" s="70">
        <f t="shared" ref="ATD9:ATD23" si="655">IFERROR(ATC9/ATB9,0)</f>
        <v>0</v>
      </c>
      <c r="ATE9" s="34">
        <f t="shared" ref="ATE9:ATE23" si="656">+ATH9+ATK9</f>
        <v>110</v>
      </c>
      <c r="ATF9" s="35">
        <f t="shared" ref="ATF9:ATF23" si="657">+ATI9+ATL9</f>
        <v>101</v>
      </c>
      <c r="ATG9" s="26">
        <f t="shared" ref="ATG9:ATG23" si="658">IFERROR(ATF9/ATE9,0)</f>
        <v>0.91818181818181821</v>
      </c>
      <c r="ATH9" s="37">
        <v>60</v>
      </c>
      <c r="ATI9" s="37">
        <v>54</v>
      </c>
      <c r="ATJ9" s="26">
        <f t="shared" ref="ATJ9:ATJ22" si="659">IFERROR(ATI9/ATH9,0)</f>
        <v>0.9</v>
      </c>
      <c r="ATK9" s="37">
        <v>50</v>
      </c>
      <c r="ATL9" s="37">
        <v>47</v>
      </c>
      <c r="ATM9" s="70">
        <f t="shared" ref="ATM9:ATM23" si="660">IFERROR(ATL9/ATK9,0)</f>
        <v>0.94</v>
      </c>
      <c r="ATN9" s="34">
        <f t="shared" ref="ATN9:ATN23" si="661">+ATQ9+ATT9</f>
        <v>97</v>
      </c>
      <c r="ATO9" s="35">
        <f t="shared" ref="ATO9:ATO23" si="662">+ATR9+ATU9</f>
        <v>85</v>
      </c>
      <c r="ATP9" s="26">
        <f t="shared" ref="ATP9:ATP23" si="663">IFERROR(ATO9/ATN9,0)</f>
        <v>0.87628865979381443</v>
      </c>
      <c r="ATQ9" s="37">
        <v>51</v>
      </c>
      <c r="ATR9" s="37">
        <v>43</v>
      </c>
      <c r="ATS9" s="26">
        <f t="shared" ref="ATS9:ATS22" si="664">IFERROR(ATR9/ATQ9,0)</f>
        <v>0.84313725490196079</v>
      </c>
      <c r="ATT9" s="37">
        <v>46</v>
      </c>
      <c r="ATU9" s="37">
        <v>42</v>
      </c>
      <c r="ATV9" s="70">
        <f t="shared" ref="ATV9:ATV23" si="665">IFERROR(ATU9/ATT9,0)</f>
        <v>0.91304347826086951</v>
      </c>
      <c r="ATW9" s="34">
        <f t="shared" ref="ATW9:ATW23" si="666">+ATZ9+AUC9</f>
        <v>94</v>
      </c>
      <c r="ATX9" s="35">
        <f t="shared" ref="ATX9:ATX23" si="667">+AUA9+AUD9</f>
        <v>86</v>
      </c>
      <c r="ATY9" s="26">
        <f t="shared" ref="ATY9:ATY23" si="668">IFERROR(ATX9/ATW9,0)</f>
        <v>0.91489361702127658</v>
      </c>
      <c r="ATZ9" s="37">
        <v>48</v>
      </c>
      <c r="AUA9" s="37">
        <v>43</v>
      </c>
      <c r="AUB9" s="26">
        <f t="shared" ref="AUB9:AUB22" si="669">IFERROR(AUA9/ATZ9,0)</f>
        <v>0.89583333333333337</v>
      </c>
      <c r="AUC9" s="37">
        <v>46</v>
      </c>
      <c r="AUD9" s="37">
        <v>43</v>
      </c>
      <c r="AUE9" s="70">
        <f t="shared" ref="AUE9:AUE23" si="670">IFERROR(AUD9/AUC9,0)</f>
        <v>0.93478260869565222</v>
      </c>
      <c r="AUF9" s="34">
        <f t="shared" ref="AUF9:AUF23" si="671">+AUI9+AUL9</f>
        <v>93</v>
      </c>
      <c r="AUG9" s="35">
        <f t="shared" ref="AUG9:AUG23" si="672">+AUJ9+AUM9</f>
        <v>84</v>
      </c>
      <c r="AUH9" s="26">
        <f t="shared" ref="AUH9:AUH23" si="673">IFERROR(AUG9/AUF9,0)</f>
        <v>0.90322580645161288</v>
      </c>
      <c r="AUI9" s="37">
        <v>47</v>
      </c>
      <c r="AUJ9" s="37">
        <v>44</v>
      </c>
      <c r="AUK9" s="26">
        <f t="shared" ref="AUK9:AUK22" si="674">IFERROR(AUJ9/AUI9,0)</f>
        <v>0.93617021276595747</v>
      </c>
      <c r="AUL9" s="37">
        <v>46</v>
      </c>
      <c r="AUM9" s="37">
        <v>40</v>
      </c>
      <c r="AUN9" s="70">
        <f t="shared" ref="AUN9:AUN23" si="675">IFERROR(AUM9/AUL9,0)</f>
        <v>0.86956521739130432</v>
      </c>
      <c r="AUO9" s="34">
        <f t="shared" ref="AUO9:AUO23" si="676">+AUR9+AUU9</f>
        <v>88</v>
      </c>
      <c r="AUP9" s="35">
        <f t="shared" ref="AUP9:AUP23" si="677">+AUS9+AUV9</f>
        <v>84</v>
      </c>
      <c r="AUQ9" s="26">
        <f t="shared" ref="AUQ9:AUQ23" si="678">IFERROR(AUP9/AUO9,0)</f>
        <v>0.95454545454545459</v>
      </c>
      <c r="AUR9" s="37">
        <v>46</v>
      </c>
      <c r="AUS9" s="37">
        <v>43</v>
      </c>
      <c r="AUT9" s="26">
        <f t="shared" ref="AUT9:AUT22" si="679">IFERROR(AUS9/AUR9,0)</f>
        <v>0.93478260869565222</v>
      </c>
      <c r="AUU9" s="37">
        <v>42</v>
      </c>
      <c r="AUV9" s="37">
        <v>41</v>
      </c>
      <c r="AUW9" s="70">
        <f t="shared" ref="AUW9:AUW23" si="680">IFERROR(AUV9/AUU9,0)</f>
        <v>0.97619047619047616</v>
      </c>
      <c r="AUX9" s="34">
        <f t="shared" ref="AUX9:AUX23" si="681">+AVA9+AVD9</f>
        <v>88</v>
      </c>
      <c r="AUY9" s="35">
        <f t="shared" ref="AUY9:AUY23" si="682">+AVB9+AVE9</f>
        <v>80</v>
      </c>
      <c r="AUZ9" s="26">
        <f t="shared" ref="AUZ9:AUZ23" si="683">IFERROR(AUY9/AUX9,0)</f>
        <v>0.90909090909090906</v>
      </c>
      <c r="AVA9" s="37">
        <v>46</v>
      </c>
      <c r="AVB9" s="37">
        <v>41</v>
      </c>
      <c r="AVC9" s="26">
        <f t="shared" ref="AVC9:AVC22" si="684">IFERROR(AVB9/AVA9,0)</f>
        <v>0.89130434782608692</v>
      </c>
      <c r="AVD9" s="37">
        <v>42</v>
      </c>
      <c r="AVE9" s="37">
        <v>39</v>
      </c>
      <c r="AVF9" s="26">
        <f t="shared" ref="AVF9:AVF23" si="685">IFERROR(AVE9/AVD9,0)</f>
        <v>0.9285714285714286</v>
      </c>
      <c r="AVG9" s="34">
        <f t="shared" ref="AVG9:AVG23" si="686">+AVJ9+AVM9</f>
        <v>85</v>
      </c>
      <c r="AVH9" s="35">
        <f t="shared" ref="AVH9:AVH23" si="687">+AVK9+AVN9</f>
        <v>72</v>
      </c>
      <c r="AVI9" s="26">
        <f t="shared" ref="AVI9:AVI23" si="688">IFERROR(AVH9/AVG9,0)</f>
        <v>0.84705882352941175</v>
      </c>
      <c r="AVJ9" s="37">
        <v>47</v>
      </c>
      <c r="AVK9" s="37">
        <v>42</v>
      </c>
      <c r="AVL9" s="26">
        <f t="shared" ref="AVL9:AVL22" si="689">IFERROR(AVK9/AVJ9,0)</f>
        <v>0.8936170212765957</v>
      </c>
      <c r="AVM9" s="37">
        <v>38</v>
      </c>
      <c r="AVN9" s="37">
        <v>30</v>
      </c>
      <c r="AVO9" s="26">
        <f t="shared" ref="AVO9:AVO23" si="690">IFERROR(AVN9/AVM9,0)</f>
        <v>0.78947368421052633</v>
      </c>
      <c r="AVP9" s="34">
        <f>+AVS9+AVV9</f>
        <v>82</v>
      </c>
      <c r="AVQ9" s="35">
        <f t="shared" ref="AVQ9:AVQ23" si="691">+AVT9+AVW9</f>
        <v>75</v>
      </c>
      <c r="AVR9" s="26">
        <f t="shared" ref="AVR9:AVR23" si="692">IFERROR(AVQ9/AVP9,0)</f>
        <v>0.91463414634146345</v>
      </c>
      <c r="AVS9" s="37">
        <v>37</v>
      </c>
      <c r="AVT9" s="37">
        <v>35</v>
      </c>
      <c r="AVU9" s="26">
        <f t="shared" ref="AVU9:AVU22" si="693">IFERROR(AVT9/AVS9,0)</f>
        <v>0.94594594594594594</v>
      </c>
      <c r="AVV9" s="37">
        <v>45</v>
      </c>
      <c r="AVW9" s="37">
        <v>40</v>
      </c>
      <c r="AVX9" s="26">
        <f t="shared" ref="AVX9:AVX23" si="694">IFERROR(AVW9/AVV9,0)</f>
        <v>0.88888888888888884</v>
      </c>
      <c r="AVY9" s="34">
        <f>+AWB9+AWE9</f>
        <v>83</v>
      </c>
      <c r="AVZ9" s="35">
        <f t="shared" ref="AVZ9:AVZ23" si="695">+AWC9+AWF9</f>
        <v>76</v>
      </c>
      <c r="AWA9" s="26">
        <f t="shared" ref="AWA9:AWA23" si="696">IFERROR(AVZ9/AVY9,0)</f>
        <v>0.91566265060240959</v>
      </c>
      <c r="AWB9" s="37">
        <v>38</v>
      </c>
      <c r="AWC9" s="37">
        <v>36</v>
      </c>
      <c r="AWD9" s="26">
        <f t="shared" ref="AWD9:AWD22" si="697">IFERROR(AWC9/AWB9,0)</f>
        <v>0.94736842105263153</v>
      </c>
      <c r="AWE9" s="37">
        <v>45</v>
      </c>
      <c r="AWF9" s="37">
        <v>40</v>
      </c>
      <c r="AWG9" s="26">
        <f t="shared" ref="AWG9:AWG23" si="698">IFERROR(AWF9/AWE9,0)</f>
        <v>0.88888888888888884</v>
      </c>
      <c r="AWH9" s="34">
        <f>+AWK9+AWN9</f>
        <v>81</v>
      </c>
      <c r="AWI9" s="35">
        <f t="shared" ref="AWI9:AWI23" si="699">+AWL9+AWO9</f>
        <v>73</v>
      </c>
      <c r="AWJ9" s="26">
        <f t="shared" ref="AWJ9:AWJ23" si="700">IFERROR(AWI9/AWH9,0)</f>
        <v>0.90123456790123457</v>
      </c>
      <c r="AWK9" s="37">
        <v>37</v>
      </c>
      <c r="AWL9" s="37">
        <v>31</v>
      </c>
      <c r="AWM9" s="26">
        <f t="shared" ref="AWM9:AWM22" si="701">IFERROR(AWL9/AWK9,0)</f>
        <v>0.83783783783783783</v>
      </c>
      <c r="AWN9" s="37">
        <v>44</v>
      </c>
      <c r="AWO9" s="37">
        <v>42</v>
      </c>
      <c r="AWP9" s="26">
        <f t="shared" ref="AWP9:AWP23" si="702">IFERROR(AWO9/AWN9,0)</f>
        <v>0.95454545454545459</v>
      </c>
      <c r="AWQ9" s="34">
        <f>+AWT9+AWW9</f>
        <v>72</v>
      </c>
      <c r="AWR9" s="35">
        <f t="shared" ref="AWR9:AWR23" si="703">+AWU9+AWX9</f>
        <v>59</v>
      </c>
      <c r="AWS9" s="26">
        <f t="shared" ref="AWS9:AWS23" si="704">IFERROR(AWR9/AWQ9,0)</f>
        <v>0.81944444444444442</v>
      </c>
      <c r="AWT9" s="37">
        <v>32</v>
      </c>
      <c r="AWU9" s="37">
        <v>26</v>
      </c>
      <c r="AWV9" s="26">
        <f t="shared" ref="AWV9:AWV22" si="705">IFERROR(AWU9/AWT9,0)</f>
        <v>0.8125</v>
      </c>
      <c r="AWW9" s="37">
        <v>40</v>
      </c>
      <c r="AWX9" s="37">
        <v>33</v>
      </c>
      <c r="AWY9" s="26">
        <f t="shared" ref="AWY9:AWY23" si="706">IFERROR(AWX9/AWW9,0)</f>
        <v>0.82499999999999996</v>
      </c>
      <c r="AWZ9" s="34">
        <f>+AXC9+AXF9</f>
        <v>75</v>
      </c>
      <c r="AXA9" s="35">
        <f t="shared" ref="AXA9:AXA23" si="707">+AXD9+AXG9</f>
        <v>66</v>
      </c>
      <c r="AXB9" s="26">
        <f t="shared" ref="AXB9:AXB23" si="708">IFERROR(AXA9/AWZ9,0)</f>
        <v>0.88</v>
      </c>
      <c r="AXC9" s="37">
        <v>32</v>
      </c>
      <c r="AXD9" s="37">
        <v>29</v>
      </c>
      <c r="AXE9" s="26">
        <f t="shared" ref="AXE9:AXE22" si="709">IFERROR(AXD9/AXC9,0)</f>
        <v>0.90625</v>
      </c>
      <c r="AXF9" s="37">
        <v>43</v>
      </c>
      <c r="AXG9" s="37">
        <v>37</v>
      </c>
      <c r="AXH9" s="26">
        <f t="shared" ref="AXH9:AXH23" si="710">IFERROR(AXG9/AXF9,0)</f>
        <v>0.86046511627906974</v>
      </c>
      <c r="AXI9" s="34">
        <f>+AXL9+AXO9</f>
        <v>74</v>
      </c>
      <c r="AXJ9" s="35">
        <f t="shared" ref="AXJ9:AXJ23" si="711">+AXM9+AXP9</f>
        <v>67</v>
      </c>
      <c r="AXK9" s="26">
        <f t="shared" ref="AXK9:AXK23" si="712">IFERROR(AXJ9/AXI9,0)</f>
        <v>0.90540540540540537</v>
      </c>
      <c r="AXL9" s="37">
        <v>31</v>
      </c>
      <c r="AXM9" s="37">
        <v>30</v>
      </c>
      <c r="AXN9" s="26">
        <f t="shared" ref="AXN9:AXN22" si="713">IFERROR(AXM9/AXL9,0)</f>
        <v>0.967741935483871</v>
      </c>
      <c r="AXO9" s="37">
        <v>43</v>
      </c>
      <c r="AXP9" s="37">
        <v>37</v>
      </c>
      <c r="AXQ9" s="26">
        <f t="shared" ref="AXQ9:AXQ23" si="714">IFERROR(AXP9/AXO9,0)</f>
        <v>0.86046511627906974</v>
      </c>
      <c r="AXR9" s="34">
        <f>+AXU9+AXX9</f>
        <v>58</v>
      </c>
      <c r="AXS9" s="35">
        <f t="shared" ref="AXS9:AXS23" si="715">+AXV9+AXY9</f>
        <v>54</v>
      </c>
      <c r="AXT9" s="26">
        <f t="shared" ref="AXT9:AXT23" si="716">IFERROR(AXS9/AXR9,0)</f>
        <v>0.93103448275862066</v>
      </c>
      <c r="AXU9" s="37">
        <v>27</v>
      </c>
      <c r="AXV9" s="37">
        <v>24</v>
      </c>
      <c r="AXW9" s="26">
        <f t="shared" ref="AXW9:AXW22" si="717">IFERROR(AXV9/AXU9,0)</f>
        <v>0.88888888888888884</v>
      </c>
      <c r="AXX9" s="37">
        <v>31</v>
      </c>
      <c r="AXY9" s="37">
        <v>30</v>
      </c>
      <c r="AXZ9" s="26">
        <f t="shared" ref="AXZ9:AXZ23" si="718">IFERROR(AXY9/AXX9,0)</f>
        <v>0.967741935483871</v>
      </c>
      <c r="AYA9" s="34">
        <f>+AYD9+AYG9</f>
        <v>46</v>
      </c>
      <c r="AYB9" s="35">
        <f t="shared" ref="AYB9:AYB23" si="719">+AYE9+AYH9</f>
        <v>31</v>
      </c>
      <c r="AYC9" s="26">
        <f t="shared" ref="AYC9:AYC23" si="720">IFERROR(AYB9/AYA9,0)</f>
        <v>0.67391304347826086</v>
      </c>
      <c r="AYD9" s="37">
        <v>24</v>
      </c>
      <c r="AYE9" s="37">
        <v>14</v>
      </c>
      <c r="AYF9" s="26">
        <f t="shared" ref="AYF9:AYF22" si="721">IFERROR(AYE9/AYD9,0)</f>
        <v>0.58333333333333337</v>
      </c>
      <c r="AYG9" s="37">
        <v>22</v>
      </c>
      <c r="AYH9" s="37">
        <v>17</v>
      </c>
      <c r="AYI9" s="26">
        <f t="shared" ref="AYI9:AYI23" si="722">IFERROR(AYH9/AYG9,0)</f>
        <v>0.77272727272727271</v>
      </c>
      <c r="AYJ9" s="34">
        <f>+AYM9+AYP9</f>
        <v>38</v>
      </c>
      <c r="AYK9" s="35">
        <f t="shared" ref="AYK9:AYK23" si="723">+AYN9+AYQ9</f>
        <v>28</v>
      </c>
      <c r="AYL9" s="26">
        <f t="shared" ref="AYL9:AYL23" si="724">IFERROR(AYK9/AYJ9,0)</f>
        <v>0.73684210526315785</v>
      </c>
      <c r="AYM9" s="37">
        <v>15</v>
      </c>
      <c r="AYN9" s="37">
        <v>12</v>
      </c>
      <c r="AYO9" s="26">
        <f t="shared" ref="AYO9:AYO22" si="725">IFERROR(AYN9/AYM9,0)</f>
        <v>0.8</v>
      </c>
      <c r="AYP9" s="37">
        <v>23</v>
      </c>
      <c r="AYQ9" s="37">
        <v>16</v>
      </c>
      <c r="AYR9" s="26">
        <f t="shared" ref="AYR9:AYR23" si="726">IFERROR(AYQ9/AYP9,0)</f>
        <v>0.69565217391304346</v>
      </c>
      <c r="AYS9" s="34">
        <f>+AYV9+AYY9</f>
        <v>37</v>
      </c>
      <c r="AYT9" s="35">
        <f t="shared" ref="AYT9:AYT23" si="727">+AYW9+AYZ9</f>
        <v>36</v>
      </c>
      <c r="AYU9" s="26">
        <f t="shared" ref="AYU9:AYU23" si="728">IFERROR(AYT9/AYS9,0)</f>
        <v>0.97297297297297303</v>
      </c>
      <c r="AYV9" s="37">
        <v>14</v>
      </c>
      <c r="AYW9" s="37">
        <v>14</v>
      </c>
      <c r="AYX9" s="26">
        <f t="shared" ref="AYX9:AYX22" si="729">IFERROR(AYW9/AYV9,0)</f>
        <v>1</v>
      </c>
      <c r="AYY9" s="37">
        <v>23</v>
      </c>
      <c r="AYZ9" s="37">
        <v>22</v>
      </c>
      <c r="AZA9" s="26">
        <f t="shared" ref="AZA9:AZA23" si="730">IFERROR(AYZ9/AYY9,0)</f>
        <v>0.95652173913043481</v>
      </c>
      <c r="AZB9" s="34">
        <f>+AZE9+AZH9</f>
        <v>44</v>
      </c>
      <c r="AZC9" s="35">
        <f t="shared" ref="AZC9:AZC23" si="731">+AZF9+AZI9</f>
        <v>42</v>
      </c>
      <c r="AZD9" s="26">
        <f t="shared" ref="AZD9:AZD23" si="732">IFERROR(AZC9/AZB9,0)</f>
        <v>0.95454545454545459</v>
      </c>
      <c r="AZE9" s="37">
        <v>14</v>
      </c>
      <c r="AZF9" s="37">
        <v>14</v>
      </c>
      <c r="AZG9" s="26">
        <f t="shared" ref="AZG9:AZG22" si="733">IFERROR(AZF9/AZE9,0)</f>
        <v>1</v>
      </c>
      <c r="AZH9" s="37">
        <v>30</v>
      </c>
      <c r="AZI9" s="37">
        <v>28</v>
      </c>
      <c r="AZJ9" s="26">
        <f t="shared" ref="AZJ9:AZJ23" si="734">IFERROR(AZI9/AZH9,0)</f>
        <v>0.93333333333333335</v>
      </c>
      <c r="AZK9" s="34">
        <f>+AZN9+AZQ9</f>
        <v>46</v>
      </c>
      <c r="AZL9" s="35">
        <f t="shared" ref="AZL9:AZL23" si="735">+AZO9+AZR9</f>
        <v>36</v>
      </c>
      <c r="AZM9" s="26">
        <f t="shared" ref="AZM9:AZM23" si="736">IFERROR(AZL9/AZK9,0)</f>
        <v>0.78260869565217395</v>
      </c>
      <c r="AZN9" s="37">
        <v>16</v>
      </c>
      <c r="AZO9" s="37">
        <v>12</v>
      </c>
      <c r="AZP9" s="26">
        <f t="shared" ref="AZP9:AZP22" si="737">IFERROR(AZO9/AZN9,0)</f>
        <v>0.75</v>
      </c>
      <c r="AZQ9" s="37">
        <v>30</v>
      </c>
      <c r="AZR9" s="37">
        <v>24</v>
      </c>
      <c r="AZS9" s="26">
        <f t="shared" ref="AZS9:AZS23" si="738">IFERROR(AZR9/AZQ9,0)</f>
        <v>0.8</v>
      </c>
      <c r="AZT9" s="34">
        <f>+AZW9+AZZ9</f>
        <v>41</v>
      </c>
      <c r="AZU9" s="35">
        <f t="shared" ref="AZU9:AZU23" si="739">+AZX9+BAA9</f>
        <v>29</v>
      </c>
      <c r="AZV9" s="26">
        <f t="shared" ref="AZV9:AZV23" si="740">IFERROR(AZU9/AZT9,0)</f>
        <v>0.70731707317073167</v>
      </c>
      <c r="AZW9" s="37">
        <v>23</v>
      </c>
      <c r="AZX9" s="37">
        <v>12</v>
      </c>
      <c r="AZY9" s="26">
        <f t="shared" ref="AZY9:AZY22" si="741">IFERROR(AZX9/AZW9,0)</f>
        <v>0.52173913043478259</v>
      </c>
      <c r="AZZ9" s="37">
        <v>18</v>
      </c>
      <c r="BAA9" s="37">
        <v>17</v>
      </c>
      <c r="BAB9" s="26">
        <f t="shared" ref="BAB9:BAB23" si="742">IFERROR(BAA9/AZZ9,0)</f>
        <v>0.94444444444444442</v>
      </c>
      <c r="BAC9" s="34">
        <f>+BAF9+BAI9</f>
        <v>45</v>
      </c>
      <c r="BAD9" s="35">
        <f>+BAG9+BAJ9</f>
        <v>35</v>
      </c>
      <c r="BAE9" s="26">
        <f t="shared" ref="BAE9:BAE23" si="743">IFERROR(BAD9/BAC9,0)</f>
        <v>0.77777777777777779</v>
      </c>
      <c r="BAF9" s="37">
        <v>25</v>
      </c>
      <c r="BAG9" s="37">
        <v>19</v>
      </c>
      <c r="BAH9" s="26">
        <f t="shared" ref="BAH9:BAH22" si="744">IFERROR(BAG9/BAF9,0)</f>
        <v>0.76</v>
      </c>
      <c r="BAI9" s="37">
        <v>20</v>
      </c>
      <c r="BAJ9" s="37">
        <v>16</v>
      </c>
      <c r="BAK9" s="26">
        <f t="shared" ref="BAK9:BAK23" si="745">IFERROR(BAJ9/BAI9,0)</f>
        <v>0.8</v>
      </c>
      <c r="BAL9" s="34">
        <f>+BAO9+BAR9</f>
        <v>38</v>
      </c>
      <c r="BAM9" s="35">
        <f>+BAP9+BAS9</f>
        <v>33</v>
      </c>
      <c r="BAN9" s="26">
        <f t="shared" ref="BAN9:BAN23" si="746">IFERROR(BAM9/BAL9,0)</f>
        <v>0.86842105263157898</v>
      </c>
      <c r="BAO9" s="37">
        <v>20</v>
      </c>
      <c r="BAP9" s="37">
        <v>17</v>
      </c>
      <c r="BAQ9" s="26">
        <f t="shared" ref="BAQ9:BAQ22" si="747">IFERROR(BAP9/BAO9,0)</f>
        <v>0.85</v>
      </c>
      <c r="BAR9" s="37">
        <v>18</v>
      </c>
      <c r="BAS9" s="37">
        <v>16</v>
      </c>
      <c r="BAT9" s="26">
        <f t="shared" ref="BAT9:BAT23" si="748">IFERROR(BAS9/BAR9,0)</f>
        <v>0.88888888888888884</v>
      </c>
      <c r="BAU9" s="34">
        <f>+BAX9+BBA9</f>
        <v>35</v>
      </c>
      <c r="BAV9" s="35">
        <f>+BAY9+BBB9</f>
        <v>28</v>
      </c>
      <c r="BAW9" s="26">
        <f t="shared" ref="BAW9:BAW23" si="749">IFERROR(BAV9/BAU9,0)</f>
        <v>0.8</v>
      </c>
      <c r="BAX9" s="37">
        <v>17</v>
      </c>
      <c r="BAY9" s="37">
        <v>13</v>
      </c>
      <c r="BAZ9" s="26">
        <f t="shared" ref="BAZ9:BAZ22" si="750">IFERROR(BAY9/BAX9,0)</f>
        <v>0.76470588235294112</v>
      </c>
      <c r="BBA9" s="37">
        <v>18</v>
      </c>
      <c r="BBB9" s="37">
        <v>15</v>
      </c>
      <c r="BBC9" s="26">
        <f t="shared" ref="BBC9:BBC23" si="751">IFERROR(BBB9/BBA9,0)</f>
        <v>0.83333333333333337</v>
      </c>
      <c r="BBD9" s="34">
        <f>+BBG9+BBJ9</f>
        <v>18</v>
      </c>
      <c r="BBE9" s="35">
        <f>+BBH9+BBK9</f>
        <v>0</v>
      </c>
      <c r="BBF9" s="26">
        <f t="shared" ref="BBF9:BBF23" si="752">IFERROR(BBE9/BBD9,0)</f>
        <v>0</v>
      </c>
      <c r="BBG9" s="37"/>
      <c r="BBH9" s="37"/>
      <c r="BBI9" s="26">
        <f t="shared" ref="BBI9:BBI22" si="753">IFERROR(BBH9/BBG9,0)</f>
        <v>0</v>
      </c>
      <c r="BBJ9" s="37">
        <v>18</v>
      </c>
      <c r="BBK9" s="37"/>
      <c r="BBL9" s="26">
        <f t="shared" ref="BBL9:BBL23" si="754">IFERROR(BBK9/BBJ9,0)</f>
        <v>0</v>
      </c>
    </row>
    <row r="10" spans="2:1416" ht="29.25" customHeight="1">
      <c r="B10" s="12">
        <v>2</v>
      </c>
      <c r="C10" s="93" t="s">
        <v>28</v>
      </c>
      <c r="D10" s="18">
        <f t="shared" si="0"/>
        <v>19</v>
      </c>
      <c r="E10" s="22">
        <f t="shared" si="0"/>
        <v>14</v>
      </c>
      <c r="F10" s="26">
        <f t="shared" si="1"/>
        <v>0.73684210526315785</v>
      </c>
      <c r="G10" s="20">
        <v>10</v>
      </c>
      <c r="H10" s="16">
        <v>8</v>
      </c>
      <c r="I10" s="26">
        <f t="shared" si="2"/>
        <v>0.8</v>
      </c>
      <c r="J10" s="16">
        <v>9</v>
      </c>
      <c r="K10" s="16">
        <v>6</v>
      </c>
      <c r="L10" s="26">
        <f t="shared" si="3"/>
        <v>0.66666666666666663</v>
      </c>
      <c r="M10" s="18">
        <f t="shared" si="4"/>
        <v>20</v>
      </c>
      <c r="N10" s="22">
        <f t="shared" si="4"/>
        <v>16</v>
      </c>
      <c r="O10" s="26">
        <f t="shared" si="5"/>
        <v>0.8</v>
      </c>
      <c r="P10" s="20">
        <v>9</v>
      </c>
      <c r="Q10" s="16">
        <v>6</v>
      </c>
      <c r="R10" s="26">
        <f t="shared" si="6"/>
        <v>0.66666666666666663</v>
      </c>
      <c r="S10" s="16">
        <v>11</v>
      </c>
      <c r="T10" s="16">
        <v>10</v>
      </c>
      <c r="U10" s="26">
        <f t="shared" si="7"/>
        <v>0.90909090909090906</v>
      </c>
      <c r="V10" s="18">
        <f t="shared" si="8"/>
        <v>22</v>
      </c>
      <c r="W10" s="22">
        <f t="shared" si="8"/>
        <v>17</v>
      </c>
      <c r="X10" s="26">
        <f t="shared" si="9"/>
        <v>0.77272727272727271</v>
      </c>
      <c r="Y10" s="20">
        <v>9</v>
      </c>
      <c r="Z10" s="16">
        <v>5</v>
      </c>
      <c r="AA10" s="26">
        <f t="shared" si="10"/>
        <v>0.55555555555555558</v>
      </c>
      <c r="AB10" s="16">
        <v>13</v>
      </c>
      <c r="AC10" s="16">
        <v>12</v>
      </c>
      <c r="AD10" s="26">
        <f t="shared" si="11"/>
        <v>0.92307692307692313</v>
      </c>
      <c r="AE10" s="18">
        <f t="shared" si="12"/>
        <v>26</v>
      </c>
      <c r="AF10" s="22">
        <f t="shared" si="12"/>
        <v>19</v>
      </c>
      <c r="AG10" s="26">
        <f t="shared" si="13"/>
        <v>0.73076923076923073</v>
      </c>
      <c r="AH10" s="20">
        <v>13</v>
      </c>
      <c r="AI10" s="16">
        <v>10</v>
      </c>
      <c r="AJ10" s="26">
        <f t="shared" si="14"/>
        <v>0.76923076923076927</v>
      </c>
      <c r="AK10" s="16">
        <v>13</v>
      </c>
      <c r="AL10" s="16">
        <v>9</v>
      </c>
      <c r="AM10" s="26">
        <f t="shared" si="15"/>
        <v>0.69230769230769229</v>
      </c>
      <c r="AN10" s="18">
        <f t="shared" si="16"/>
        <v>26</v>
      </c>
      <c r="AO10" s="22">
        <f t="shared" si="16"/>
        <v>8</v>
      </c>
      <c r="AP10" s="26">
        <f t="shared" si="17"/>
        <v>0.30769230769230771</v>
      </c>
      <c r="AQ10" s="20">
        <v>13</v>
      </c>
      <c r="AR10" s="16">
        <v>8</v>
      </c>
      <c r="AS10" s="26">
        <f t="shared" si="18"/>
        <v>0.61538461538461542</v>
      </c>
      <c r="AT10" s="16">
        <v>13</v>
      </c>
      <c r="AU10" s="16"/>
      <c r="AV10" s="28">
        <f t="shared" si="19"/>
        <v>0</v>
      </c>
      <c r="AW10" s="18">
        <f t="shared" si="20"/>
        <v>23</v>
      </c>
      <c r="AX10" s="22">
        <f t="shared" si="20"/>
        <v>18</v>
      </c>
      <c r="AY10" s="26">
        <f t="shared" si="21"/>
        <v>0.78260869565217395</v>
      </c>
      <c r="AZ10" s="20">
        <v>10</v>
      </c>
      <c r="BA10" s="16">
        <v>6</v>
      </c>
      <c r="BB10" s="26">
        <f t="shared" si="22"/>
        <v>0.6</v>
      </c>
      <c r="BC10" s="16">
        <v>13</v>
      </c>
      <c r="BD10" s="16">
        <v>12</v>
      </c>
      <c r="BE10" s="26">
        <f t="shared" si="23"/>
        <v>0.92307692307692313</v>
      </c>
      <c r="BF10" s="18">
        <f t="shared" si="24"/>
        <v>20</v>
      </c>
      <c r="BG10" s="22">
        <f t="shared" si="24"/>
        <v>14</v>
      </c>
      <c r="BH10" s="26">
        <f t="shared" si="25"/>
        <v>0.7</v>
      </c>
      <c r="BI10" s="20">
        <v>7</v>
      </c>
      <c r="BJ10" s="16">
        <v>5</v>
      </c>
      <c r="BK10" s="26">
        <f t="shared" si="26"/>
        <v>0.7142857142857143</v>
      </c>
      <c r="BL10" s="16">
        <v>13</v>
      </c>
      <c r="BM10" s="16">
        <v>9</v>
      </c>
      <c r="BN10" s="26">
        <f t="shared" si="27"/>
        <v>0.69230769230769229</v>
      </c>
      <c r="BO10" s="18">
        <f t="shared" si="28"/>
        <v>17</v>
      </c>
      <c r="BP10" s="22">
        <f t="shared" si="28"/>
        <v>10</v>
      </c>
      <c r="BQ10" s="26">
        <f t="shared" si="29"/>
        <v>0.58823529411764708</v>
      </c>
      <c r="BR10" s="20">
        <v>6</v>
      </c>
      <c r="BS10" s="16">
        <v>5</v>
      </c>
      <c r="BT10" s="26">
        <f t="shared" si="30"/>
        <v>0.83333333333333337</v>
      </c>
      <c r="BU10" s="16">
        <v>11</v>
      </c>
      <c r="BV10" s="16">
        <v>5</v>
      </c>
      <c r="BW10" s="26">
        <f t="shared" si="31"/>
        <v>0.45454545454545453</v>
      </c>
      <c r="BX10" s="18">
        <f t="shared" si="32"/>
        <v>30</v>
      </c>
      <c r="BY10" s="22">
        <f t="shared" si="32"/>
        <v>26</v>
      </c>
      <c r="BZ10" s="26">
        <f t="shared" si="33"/>
        <v>0.8666666666666667</v>
      </c>
      <c r="CA10" s="20">
        <v>9</v>
      </c>
      <c r="CB10" s="16">
        <v>8</v>
      </c>
      <c r="CC10" s="26">
        <f t="shared" si="34"/>
        <v>0.88888888888888884</v>
      </c>
      <c r="CD10" s="16">
        <v>21</v>
      </c>
      <c r="CE10" s="16">
        <v>18</v>
      </c>
      <c r="CF10" s="26">
        <f t="shared" si="35"/>
        <v>0.8571428571428571</v>
      </c>
      <c r="CG10" s="18">
        <f t="shared" si="36"/>
        <v>29</v>
      </c>
      <c r="CH10" s="22">
        <f t="shared" si="37"/>
        <v>27</v>
      </c>
      <c r="CI10" s="26">
        <f t="shared" si="38"/>
        <v>0.93103448275862066</v>
      </c>
      <c r="CJ10" s="20">
        <v>9</v>
      </c>
      <c r="CK10" s="16">
        <v>8</v>
      </c>
      <c r="CL10" s="26">
        <f t="shared" si="39"/>
        <v>0.88888888888888884</v>
      </c>
      <c r="CM10" s="16">
        <v>20</v>
      </c>
      <c r="CN10" s="16">
        <v>19</v>
      </c>
      <c r="CO10" s="26">
        <f t="shared" si="40"/>
        <v>0.95</v>
      </c>
      <c r="CP10" s="18">
        <f t="shared" si="41"/>
        <v>26</v>
      </c>
      <c r="CQ10" s="22">
        <f t="shared" si="42"/>
        <v>23</v>
      </c>
      <c r="CR10" s="26">
        <f t="shared" si="43"/>
        <v>0.88461538461538458</v>
      </c>
      <c r="CS10" s="20">
        <v>7</v>
      </c>
      <c r="CT10" s="16">
        <v>4</v>
      </c>
      <c r="CU10" s="26">
        <f t="shared" si="44"/>
        <v>0.5714285714285714</v>
      </c>
      <c r="CV10" s="16">
        <v>19</v>
      </c>
      <c r="CW10" s="16">
        <v>19</v>
      </c>
      <c r="CX10" s="26">
        <f t="shared" si="45"/>
        <v>1</v>
      </c>
      <c r="CY10" s="18">
        <f t="shared" si="46"/>
        <v>38</v>
      </c>
      <c r="CZ10" s="22">
        <f t="shared" si="47"/>
        <v>29</v>
      </c>
      <c r="DA10" s="26">
        <f t="shared" si="48"/>
        <v>0.76315789473684215</v>
      </c>
      <c r="DB10" s="20">
        <v>7</v>
      </c>
      <c r="DC10" s="16">
        <v>6</v>
      </c>
      <c r="DD10" s="26">
        <f t="shared" si="49"/>
        <v>0.8571428571428571</v>
      </c>
      <c r="DE10" s="16">
        <v>31</v>
      </c>
      <c r="DF10" s="16">
        <v>23</v>
      </c>
      <c r="DG10" s="26">
        <f t="shared" si="50"/>
        <v>0.74193548387096775</v>
      </c>
      <c r="DH10" s="18">
        <f t="shared" si="51"/>
        <v>42</v>
      </c>
      <c r="DI10" s="22">
        <f t="shared" si="52"/>
        <v>35</v>
      </c>
      <c r="DJ10" s="26">
        <f t="shared" si="53"/>
        <v>0.83333333333333337</v>
      </c>
      <c r="DK10" s="20">
        <v>9</v>
      </c>
      <c r="DL10" s="16">
        <v>8</v>
      </c>
      <c r="DM10" s="26">
        <f t="shared" si="54"/>
        <v>0.88888888888888884</v>
      </c>
      <c r="DN10" s="16">
        <v>33</v>
      </c>
      <c r="DO10" s="16">
        <v>27</v>
      </c>
      <c r="DP10" s="28">
        <f t="shared" si="55"/>
        <v>0.81818181818181823</v>
      </c>
      <c r="DQ10" s="18">
        <f t="shared" si="56"/>
        <v>30</v>
      </c>
      <c r="DR10" s="22">
        <f t="shared" si="57"/>
        <v>15</v>
      </c>
      <c r="DS10" s="26">
        <f t="shared" si="58"/>
        <v>0.5</v>
      </c>
      <c r="DT10" s="20">
        <v>11</v>
      </c>
      <c r="DU10" s="16">
        <v>5</v>
      </c>
      <c r="DV10" s="26">
        <f t="shared" si="59"/>
        <v>0.45454545454545453</v>
      </c>
      <c r="DW10" s="16">
        <v>19</v>
      </c>
      <c r="DX10" s="16">
        <v>10</v>
      </c>
      <c r="DY10" s="28">
        <f t="shared" si="60"/>
        <v>0.52631578947368418</v>
      </c>
      <c r="DZ10" s="18">
        <f t="shared" si="61"/>
        <v>31</v>
      </c>
      <c r="EA10" s="22">
        <f t="shared" si="62"/>
        <v>20</v>
      </c>
      <c r="EB10" s="26">
        <f t="shared" si="63"/>
        <v>0.64516129032258063</v>
      </c>
      <c r="EC10" s="20">
        <v>12</v>
      </c>
      <c r="ED10" s="16">
        <v>7</v>
      </c>
      <c r="EE10" s="26">
        <f t="shared" si="64"/>
        <v>0.58333333333333337</v>
      </c>
      <c r="EF10" s="16">
        <v>19</v>
      </c>
      <c r="EG10" s="16">
        <v>13</v>
      </c>
      <c r="EH10" s="28">
        <f t="shared" si="65"/>
        <v>0.68421052631578949</v>
      </c>
      <c r="EI10" s="18">
        <f t="shared" si="66"/>
        <v>25</v>
      </c>
      <c r="EJ10" s="22">
        <f t="shared" si="67"/>
        <v>20</v>
      </c>
      <c r="EK10" s="26">
        <f t="shared" si="68"/>
        <v>0.8</v>
      </c>
      <c r="EL10" s="20">
        <v>9</v>
      </c>
      <c r="EM10" s="16">
        <v>6</v>
      </c>
      <c r="EN10" s="26">
        <f t="shared" si="69"/>
        <v>0.66666666666666663</v>
      </c>
      <c r="EO10" s="16">
        <v>16</v>
      </c>
      <c r="EP10" s="16">
        <v>14</v>
      </c>
      <c r="EQ10" s="26">
        <f t="shared" si="70"/>
        <v>0.875</v>
      </c>
      <c r="ER10" s="18">
        <f t="shared" si="71"/>
        <v>32</v>
      </c>
      <c r="ES10" s="22">
        <f t="shared" si="72"/>
        <v>24</v>
      </c>
      <c r="ET10" s="26">
        <f t="shared" si="73"/>
        <v>0.75</v>
      </c>
      <c r="EU10" s="20">
        <v>9</v>
      </c>
      <c r="EV10" s="16">
        <v>9</v>
      </c>
      <c r="EW10" s="26">
        <f t="shared" si="74"/>
        <v>1</v>
      </c>
      <c r="EX10" s="16">
        <v>23</v>
      </c>
      <c r="EY10" s="16">
        <v>15</v>
      </c>
      <c r="EZ10" s="26">
        <f t="shared" si="75"/>
        <v>0.65217391304347827</v>
      </c>
      <c r="FA10" s="18">
        <f t="shared" si="76"/>
        <v>35</v>
      </c>
      <c r="FB10" s="22">
        <f t="shared" si="77"/>
        <v>26</v>
      </c>
      <c r="FC10" s="26">
        <f t="shared" si="78"/>
        <v>0.74285714285714288</v>
      </c>
      <c r="FD10" s="20">
        <v>8</v>
      </c>
      <c r="FE10" s="16">
        <v>7</v>
      </c>
      <c r="FF10" s="26">
        <f t="shared" si="79"/>
        <v>0.875</v>
      </c>
      <c r="FG10" s="16">
        <v>27</v>
      </c>
      <c r="FH10" s="16">
        <v>19</v>
      </c>
      <c r="FI10" s="26">
        <f t="shared" si="80"/>
        <v>0.70370370370370372</v>
      </c>
      <c r="FJ10" s="18">
        <f t="shared" si="81"/>
        <v>29</v>
      </c>
      <c r="FK10" s="22">
        <f t="shared" si="82"/>
        <v>25</v>
      </c>
      <c r="FL10" s="26">
        <f t="shared" si="83"/>
        <v>0.86206896551724133</v>
      </c>
      <c r="FM10" s="20">
        <v>9</v>
      </c>
      <c r="FN10" s="16">
        <v>8</v>
      </c>
      <c r="FO10" s="26">
        <f t="shared" si="84"/>
        <v>0.88888888888888884</v>
      </c>
      <c r="FP10" s="16">
        <v>20</v>
      </c>
      <c r="FQ10" s="16">
        <v>17</v>
      </c>
      <c r="FR10" s="26">
        <f t="shared" si="85"/>
        <v>0.85</v>
      </c>
      <c r="FS10" s="18">
        <f t="shared" si="86"/>
        <v>30</v>
      </c>
      <c r="FT10" s="22">
        <f t="shared" si="87"/>
        <v>23</v>
      </c>
      <c r="FU10" s="26">
        <f t="shared" si="88"/>
        <v>0.76666666666666672</v>
      </c>
      <c r="FV10" s="20">
        <v>9</v>
      </c>
      <c r="FW10" s="16">
        <v>8</v>
      </c>
      <c r="FX10" s="26">
        <f t="shared" si="89"/>
        <v>0.88888888888888884</v>
      </c>
      <c r="FY10" s="16">
        <v>21</v>
      </c>
      <c r="FZ10" s="16">
        <v>15</v>
      </c>
      <c r="GA10" s="26">
        <f t="shared" si="90"/>
        <v>0.7142857142857143</v>
      </c>
      <c r="GB10" s="18">
        <f t="shared" si="91"/>
        <v>41</v>
      </c>
      <c r="GC10" s="22">
        <f t="shared" si="92"/>
        <v>30</v>
      </c>
      <c r="GD10" s="62">
        <f t="shared" si="93"/>
        <v>0.73170731707317072</v>
      </c>
      <c r="GE10" s="20">
        <v>11</v>
      </c>
      <c r="GF10" s="16">
        <v>8</v>
      </c>
      <c r="GG10" s="62">
        <f t="shared" si="94"/>
        <v>0.72727272727272729</v>
      </c>
      <c r="GH10" s="16">
        <v>30</v>
      </c>
      <c r="GI10" s="16">
        <v>22</v>
      </c>
      <c r="GJ10" s="62">
        <f t="shared" si="95"/>
        <v>0.73333333333333328</v>
      </c>
      <c r="GK10" s="18">
        <f t="shared" si="96"/>
        <v>38</v>
      </c>
      <c r="GL10" s="22">
        <f t="shared" si="97"/>
        <v>27</v>
      </c>
      <c r="GM10" s="26">
        <f t="shared" si="98"/>
        <v>0.71052631578947367</v>
      </c>
      <c r="GN10" s="20">
        <v>11</v>
      </c>
      <c r="GO10" s="16">
        <v>8</v>
      </c>
      <c r="GP10" s="26">
        <f t="shared" si="99"/>
        <v>0.72727272727272729</v>
      </c>
      <c r="GQ10" s="16">
        <v>27</v>
      </c>
      <c r="GR10" s="16">
        <v>19</v>
      </c>
      <c r="GS10" s="62">
        <f t="shared" si="100"/>
        <v>0.70370370370370372</v>
      </c>
      <c r="GT10" s="18">
        <f t="shared" si="101"/>
        <v>41</v>
      </c>
      <c r="GU10" s="22">
        <f t="shared" si="102"/>
        <v>32</v>
      </c>
      <c r="GV10" s="26">
        <f t="shared" si="103"/>
        <v>0.78048780487804881</v>
      </c>
      <c r="GW10" s="20">
        <v>12</v>
      </c>
      <c r="GX10" s="16">
        <v>10</v>
      </c>
      <c r="GY10" s="26">
        <f t="shared" si="104"/>
        <v>0.83333333333333337</v>
      </c>
      <c r="GZ10" s="16">
        <v>29</v>
      </c>
      <c r="HA10" s="16">
        <v>22</v>
      </c>
      <c r="HB10" s="62">
        <f t="shared" si="105"/>
        <v>0.75862068965517238</v>
      </c>
      <c r="HC10" s="18">
        <f t="shared" si="106"/>
        <v>34</v>
      </c>
      <c r="HD10" s="22">
        <f t="shared" si="107"/>
        <v>33</v>
      </c>
      <c r="HE10" s="26">
        <f t="shared" si="108"/>
        <v>0.97058823529411764</v>
      </c>
      <c r="HF10" s="20">
        <v>11</v>
      </c>
      <c r="HG10" s="16">
        <v>11</v>
      </c>
      <c r="HH10" s="26">
        <f t="shared" si="109"/>
        <v>1</v>
      </c>
      <c r="HI10" s="16">
        <v>23</v>
      </c>
      <c r="HJ10" s="16">
        <v>22</v>
      </c>
      <c r="HK10" s="58">
        <f t="shared" si="110"/>
        <v>0.95652173913043481</v>
      </c>
      <c r="HL10" s="18">
        <f t="shared" si="111"/>
        <v>35</v>
      </c>
      <c r="HM10" s="22">
        <f t="shared" si="112"/>
        <v>22</v>
      </c>
      <c r="HN10" s="26">
        <f t="shared" si="113"/>
        <v>0.62857142857142856</v>
      </c>
      <c r="HO10" s="20">
        <v>11</v>
      </c>
      <c r="HP10" s="16">
        <v>8</v>
      </c>
      <c r="HQ10" s="26">
        <f t="shared" si="114"/>
        <v>0.72727272727272729</v>
      </c>
      <c r="HR10" s="16">
        <v>24</v>
      </c>
      <c r="HS10" s="16">
        <v>14</v>
      </c>
      <c r="HT10" s="58">
        <f t="shared" si="115"/>
        <v>0.58333333333333337</v>
      </c>
      <c r="HU10" s="18">
        <f t="shared" si="116"/>
        <v>32</v>
      </c>
      <c r="HV10" s="22">
        <f t="shared" si="117"/>
        <v>21</v>
      </c>
      <c r="HW10" s="26">
        <f t="shared" si="118"/>
        <v>0.65625</v>
      </c>
      <c r="HX10" s="20">
        <v>13</v>
      </c>
      <c r="HY10" s="16">
        <v>12</v>
      </c>
      <c r="HZ10" s="26">
        <f t="shared" si="119"/>
        <v>0.92307692307692313</v>
      </c>
      <c r="IA10" s="16">
        <v>19</v>
      </c>
      <c r="IB10" s="16">
        <v>9</v>
      </c>
      <c r="IC10" s="58">
        <f t="shared" si="120"/>
        <v>0.47368421052631576</v>
      </c>
      <c r="ID10" s="18">
        <f t="shared" si="121"/>
        <v>30</v>
      </c>
      <c r="IE10" s="22">
        <f t="shared" si="122"/>
        <v>24</v>
      </c>
      <c r="IF10" s="26">
        <f t="shared" si="123"/>
        <v>0.8</v>
      </c>
      <c r="IG10" s="20">
        <v>13</v>
      </c>
      <c r="IH10" s="16">
        <v>12</v>
      </c>
      <c r="II10" s="26">
        <f t="shared" si="124"/>
        <v>0.92307692307692313</v>
      </c>
      <c r="IJ10" s="16">
        <v>17</v>
      </c>
      <c r="IK10" s="16">
        <v>12</v>
      </c>
      <c r="IL10" s="58">
        <f t="shared" si="125"/>
        <v>0.70588235294117652</v>
      </c>
      <c r="IM10" s="18">
        <f t="shared" si="126"/>
        <v>30</v>
      </c>
      <c r="IN10" s="22">
        <f t="shared" si="127"/>
        <v>22</v>
      </c>
      <c r="IO10" s="26">
        <f t="shared" si="128"/>
        <v>0.73333333333333328</v>
      </c>
      <c r="IP10" s="20">
        <v>13</v>
      </c>
      <c r="IQ10" s="16">
        <v>11</v>
      </c>
      <c r="IR10" s="26">
        <f t="shared" si="129"/>
        <v>0.84615384615384615</v>
      </c>
      <c r="IS10" s="16">
        <v>17</v>
      </c>
      <c r="IT10" s="16">
        <v>11</v>
      </c>
      <c r="IU10" s="58">
        <f t="shared" si="130"/>
        <v>0.6470588235294118</v>
      </c>
      <c r="IV10" s="18">
        <f t="shared" si="131"/>
        <v>40</v>
      </c>
      <c r="IW10" s="22">
        <f t="shared" si="132"/>
        <v>37</v>
      </c>
      <c r="IX10" s="26">
        <f t="shared" si="133"/>
        <v>0.92500000000000004</v>
      </c>
      <c r="IY10" s="20">
        <v>14</v>
      </c>
      <c r="IZ10" s="16">
        <v>13</v>
      </c>
      <c r="JA10" s="26">
        <f t="shared" si="134"/>
        <v>0.9285714285714286</v>
      </c>
      <c r="JB10" s="16">
        <v>26</v>
      </c>
      <c r="JC10" s="16">
        <v>24</v>
      </c>
      <c r="JD10" s="58">
        <f t="shared" si="135"/>
        <v>0.92307692307692313</v>
      </c>
      <c r="JE10" s="18">
        <f t="shared" si="136"/>
        <v>46</v>
      </c>
      <c r="JF10" s="22">
        <f t="shared" si="137"/>
        <v>36</v>
      </c>
      <c r="JG10" s="26">
        <f t="shared" si="138"/>
        <v>0.78260869565217395</v>
      </c>
      <c r="JH10" s="20">
        <v>16</v>
      </c>
      <c r="JI10" s="16">
        <v>13</v>
      </c>
      <c r="JJ10" s="26">
        <f t="shared" si="139"/>
        <v>0.8125</v>
      </c>
      <c r="JK10" s="16">
        <v>30</v>
      </c>
      <c r="JL10" s="16">
        <v>23</v>
      </c>
      <c r="JM10" s="58">
        <f t="shared" si="140"/>
        <v>0.76666666666666672</v>
      </c>
      <c r="JN10" s="18">
        <f t="shared" si="141"/>
        <v>49</v>
      </c>
      <c r="JO10" s="22">
        <f t="shared" si="142"/>
        <v>43</v>
      </c>
      <c r="JP10" s="26">
        <f t="shared" si="143"/>
        <v>0.87755102040816324</v>
      </c>
      <c r="JQ10" s="20">
        <v>15</v>
      </c>
      <c r="JR10" s="16">
        <v>15</v>
      </c>
      <c r="JS10" s="26">
        <f t="shared" si="144"/>
        <v>1</v>
      </c>
      <c r="JT10" s="16">
        <v>34</v>
      </c>
      <c r="JU10" s="16">
        <v>28</v>
      </c>
      <c r="JV10" s="58">
        <f t="shared" si="145"/>
        <v>0.82352941176470584</v>
      </c>
      <c r="JW10" s="18">
        <f t="shared" si="146"/>
        <v>51</v>
      </c>
      <c r="JX10" s="22">
        <f t="shared" si="147"/>
        <v>38</v>
      </c>
      <c r="JY10" s="26">
        <f t="shared" si="148"/>
        <v>0.74509803921568629</v>
      </c>
      <c r="JZ10" s="20">
        <v>15</v>
      </c>
      <c r="KA10" s="16">
        <v>13</v>
      </c>
      <c r="KB10" s="26">
        <f t="shared" si="149"/>
        <v>0.8666666666666667</v>
      </c>
      <c r="KC10" s="16">
        <v>36</v>
      </c>
      <c r="KD10" s="16">
        <v>25</v>
      </c>
      <c r="KE10" s="58">
        <f t="shared" si="150"/>
        <v>0.69444444444444442</v>
      </c>
      <c r="KF10" s="18">
        <f t="shared" si="151"/>
        <v>43</v>
      </c>
      <c r="KG10" s="22">
        <f t="shared" si="152"/>
        <v>35</v>
      </c>
      <c r="KH10" s="26">
        <f t="shared" si="153"/>
        <v>0.81395348837209303</v>
      </c>
      <c r="KI10" s="20">
        <v>14</v>
      </c>
      <c r="KJ10" s="16">
        <v>13</v>
      </c>
      <c r="KK10" s="26">
        <f t="shared" si="154"/>
        <v>0.9285714285714286</v>
      </c>
      <c r="KL10" s="16">
        <v>29</v>
      </c>
      <c r="KM10" s="16">
        <v>22</v>
      </c>
      <c r="KN10" s="58">
        <f t="shared" si="155"/>
        <v>0.75862068965517238</v>
      </c>
      <c r="KO10" s="18">
        <f t="shared" si="156"/>
        <v>45</v>
      </c>
      <c r="KP10" s="22">
        <f t="shared" si="157"/>
        <v>37</v>
      </c>
      <c r="KQ10" s="26">
        <f t="shared" si="158"/>
        <v>0.82222222222222219</v>
      </c>
      <c r="KR10" s="20">
        <v>14</v>
      </c>
      <c r="KS10" s="16">
        <v>14</v>
      </c>
      <c r="KT10" s="26">
        <f t="shared" si="159"/>
        <v>1</v>
      </c>
      <c r="KU10" s="16">
        <v>31</v>
      </c>
      <c r="KV10" s="16">
        <v>23</v>
      </c>
      <c r="KW10" s="58">
        <f t="shared" si="160"/>
        <v>0.74193548387096775</v>
      </c>
      <c r="KX10" s="18">
        <f t="shared" si="161"/>
        <v>40</v>
      </c>
      <c r="KY10" s="22">
        <f t="shared" si="162"/>
        <v>36</v>
      </c>
      <c r="KZ10" s="26">
        <f t="shared" si="163"/>
        <v>0.9</v>
      </c>
      <c r="LA10" s="20">
        <v>15</v>
      </c>
      <c r="LB10" s="16">
        <v>13</v>
      </c>
      <c r="LC10" s="26">
        <f t="shared" si="164"/>
        <v>0.8666666666666667</v>
      </c>
      <c r="LD10" s="16">
        <v>25</v>
      </c>
      <c r="LE10" s="16">
        <v>23</v>
      </c>
      <c r="LF10" s="58">
        <f t="shared" si="165"/>
        <v>0.92</v>
      </c>
      <c r="LG10" s="18">
        <f t="shared" si="166"/>
        <v>40</v>
      </c>
      <c r="LH10" s="22">
        <f t="shared" si="167"/>
        <v>33</v>
      </c>
      <c r="LI10" s="26">
        <f t="shared" si="168"/>
        <v>0.82499999999999996</v>
      </c>
      <c r="LJ10" s="20">
        <v>15</v>
      </c>
      <c r="LK10" s="16">
        <v>13</v>
      </c>
      <c r="LL10" s="26">
        <f t="shared" si="169"/>
        <v>0.8666666666666667</v>
      </c>
      <c r="LM10" s="16">
        <v>25</v>
      </c>
      <c r="LN10" s="16">
        <v>20</v>
      </c>
      <c r="LO10" s="58">
        <f t="shared" si="170"/>
        <v>0.8</v>
      </c>
      <c r="LP10" s="18">
        <f t="shared" si="171"/>
        <v>28</v>
      </c>
      <c r="LQ10" s="22">
        <f t="shared" si="172"/>
        <v>24</v>
      </c>
      <c r="LR10" s="26">
        <f t="shared" si="173"/>
        <v>0.8571428571428571</v>
      </c>
      <c r="LS10" s="20">
        <v>10</v>
      </c>
      <c r="LT10" s="16">
        <v>9</v>
      </c>
      <c r="LU10" s="26">
        <f t="shared" si="174"/>
        <v>0.9</v>
      </c>
      <c r="LV10" s="16">
        <v>18</v>
      </c>
      <c r="LW10" s="16">
        <v>15</v>
      </c>
      <c r="LX10" s="58">
        <f t="shared" si="175"/>
        <v>0.83333333333333337</v>
      </c>
      <c r="LY10" s="18">
        <f t="shared" si="176"/>
        <v>24</v>
      </c>
      <c r="LZ10" s="22">
        <f t="shared" si="177"/>
        <v>20</v>
      </c>
      <c r="MA10" s="26">
        <f t="shared" si="178"/>
        <v>0.83333333333333337</v>
      </c>
      <c r="MB10" s="20">
        <v>9</v>
      </c>
      <c r="MC10" s="16">
        <v>9</v>
      </c>
      <c r="MD10" s="26">
        <f t="shared" si="179"/>
        <v>1</v>
      </c>
      <c r="ME10" s="16">
        <v>15</v>
      </c>
      <c r="MF10" s="16">
        <v>11</v>
      </c>
      <c r="MG10" s="26">
        <f t="shared" si="180"/>
        <v>0.73333333333333328</v>
      </c>
      <c r="MH10" s="18">
        <f t="shared" si="181"/>
        <v>16</v>
      </c>
      <c r="MI10" s="22">
        <f t="shared" si="182"/>
        <v>14</v>
      </c>
      <c r="MJ10" s="26">
        <f t="shared" si="183"/>
        <v>0.875</v>
      </c>
      <c r="MK10" s="20">
        <v>9</v>
      </c>
      <c r="ML10" s="16">
        <v>8</v>
      </c>
      <c r="MM10" s="26">
        <f t="shared" si="184"/>
        <v>0.88888888888888884</v>
      </c>
      <c r="MN10" s="16">
        <v>7</v>
      </c>
      <c r="MO10" s="16">
        <v>6</v>
      </c>
      <c r="MP10" s="26">
        <f t="shared" si="185"/>
        <v>0.8571428571428571</v>
      </c>
      <c r="MQ10" s="18">
        <f t="shared" si="186"/>
        <v>18</v>
      </c>
      <c r="MR10" s="22">
        <f t="shared" si="187"/>
        <v>15</v>
      </c>
      <c r="MS10" s="26">
        <f t="shared" si="188"/>
        <v>0.83333333333333337</v>
      </c>
      <c r="MT10" s="20">
        <v>9</v>
      </c>
      <c r="MU10" s="16">
        <v>7</v>
      </c>
      <c r="MV10" s="26">
        <f t="shared" si="189"/>
        <v>0.77777777777777779</v>
      </c>
      <c r="MW10" s="16">
        <v>9</v>
      </c>
      <c r="MX10" s="16">
        <v>8</v>
      </c>
      <c r="MY10" s="26">
        <f t="shared" si="190"/>
        <v>0.88888888888888884</v>
      </c>
      <c r="MZ10" s="18">
        <f t="shared" si="191"/>
        <v>28</v>
      </c>
      <c r="NA10" s="22">
        <f t="shared" si="192"/>
        <v>26</v>
      </c>
      <c r="NB10" s="26">
        <f t="shared" si="193"/>
        <v>0.9285714285714286</v>
      </c>
      <c r="NC10" s="20">
        <v>9</v>
      </c>
      <c r="ND10" s="16">
        <v>9</v>
      </c>
      <c r="NE10" s="26">
        <f t="shared" si="194"/>
        <v>1</v>
      </c>
      <c r="NF10" s="16">
        <v>19</v>
      </c>
      <c r="NG10" s="16">
        <v>17</v>
      </c>
      <c r="NH10" s="26">
        <f t="shared" si="195"/>
        <v>0.89473684210526316</v>
      </c>
      <c r="NI10" s="18">
        <f t="shared" si="196"/>
        <v>29</v>
      </c>
      <c r="NJ10" s="22">
        <f t="shared" si="197"/>
        <v>23</v>
      </c>
      <c r="NK10" s="26">
        <f t="shared" si="198"/>
        <v>0.7931034482758621</v>
      </c>
      <c r="NL10" s="20">
        <v>9</v>
      </c>
      <c r="NM10" s="16">
        <v>6</v>
      </c>
      <c r="NN10" s="26">
        <f t="shared" si="199"/>
        <v>0.66666666666666663</v>
      </c>
      <c r="NO10" s="16">
        <v>20</v>
      </c>
      <c r="NP10" s="16">
        <v>17</v>
      </c>
      <c r="NQ10" s="26">
        <f t="shared" si="200"/>
        <v>0.85</v>
      </c>
      <c r="NR10" s="18">
        <f t="shared" si="201"/>
        <v>36</v>
      </c>
      <c r="NS10" s="22">
        <f t="shared" si="202"/>
        <v>32</v>
      </c>
      <c r="NT10" s="26">
        <f t="shared" si="203"/>
        <v>0.88888888888888884</v>
      </c>
      <c r="NU10" s="20">
        <v>8</v>
      </c>
      <c r="NV10" s="16">
        <v>6</v>
      </c>
      <c r="NW10" s="26">
        <f t="shared" si="204"/>
        <v>0.75</v>
      </c>
      <c r="NX10" s="16">
        <v>28</v>
      </c>
      <c r="NY10" s="16">
        <v>26</v>
      </c>
      <c r="NZ10" s="59">
        <f t="shared" si="205"/>
        <v>0.9285714285714286</v>
      </c>
      <c r="OA10" s="18">
        <f t="shared" si="206"/>
        <v>31</v>
      </c>
      <c r="OB10" s="22">
        <f t="shared" si="207"/>
        <v>30</v>
      </c>
      <c r="OC10" s="26">
        <f t="shared" si="208"/>
        <v>0.967741935483871</v>
      </c>
      <c r="OD10" s="20">
        <v>7</v>
      </c>
      <c r="OE10" s="16">
        <v>7</v>
      </c>
      <c r="OF10" s="26">
        <f t="shared" si="209"/>
        <v>1</v>
      </c>
      <c r="OG10" s="16">
        <v>24</v>
      </c>
      <c r="OH10" s="16">
        <v>23</v>
      </c>
      <c r="OI10" s="59">
        <f t="shared" si="210"/>
        <v>0.95833333333333337</v>
      </c>
      <c r="OJ10" s="18">
        <f t="shared" si="211"/>
        <v>31</v>
      </c>
      <c r="OK10" s="22">
        <f t="shared" si="212"/>
        <v>26</v>
      </c>
      <c r="OL10" s="26">
        <f t="shared" si="213"/>
        <v>0.83870967741935487</v>
      </c>
      <c r="OM10" s="20">
        <v>7</v>
      </c>
      <c r="ON10" s="16">
        <v>6</v>
      </c>
      <c r="OO10" s="26">
        <f t="shared" si="214"/>
        <v>0.8571428571428571</v>
      </c>
      <c r="OP10" s="16">
        <v>24</v>
      </c>
      <c r="OQ10" s="16">
        <v>20</v>
      </c>
      <c r="OR10" s="59">
        <f t="shared" si="215"/>
        <v>0.83333333333333337</v>
      </c>
      <c r="OS10" s="18">
        <f t="shared" si="216"/>
        <v>48</v>
      </c>
      <c r="OT10" s="22">
        <f t="shared" si="217"/>
        <v>42</v>
      </c>
      <c r="OU10" s="26">
        <f t="shared" si="218"/>
        <v>0.875</v>
      </c>
      <c r="OV10" s="20">
        <v>9</v>
      </c>
      <c r="OW10" s="16">
        <v>9</v>
      </c>
      <c r="OX10" s="26">
        <f t="shared" si="219"/>
        <v>1</v>
      </c>
      <c r="OY10" s="16">
        <v>39</v>
      </c>
      <c r="OZ10" s="16">
        <v>33</v>
      </c>
      <c r="PA10" s="59">
        <f t="shared" si="220"/>
        <v>0.84615384615384615</v>
      </c>
      <c r="PB10" s="18">
        <f t="shared" si="221"/>
        <v>60</v>
      </c>
      <c r="PC10" s="22">
        <f t="shared" si="222"/>
        <v>56</v>
      </c>
      <c r="PD10" s="26">
        <f t="shared" si="223"/>
        <v>0.93333333333333335</v>
      </c>
      <c r="PE10" s="20">
        <v>12</v>
      </c>
      <c r="PF10" s="16">
        <v>11</v>
      </c>
      <c r="PG10" s="26">
        <f t="shared" si="224"/>
        <v>0.91666666666666663</v>
      </c>
      <c r="PH10" s="16">
        <v>48</v>
      </c>
      <c r="PI10" s="16">
        <v>45</v>
      </c>
      <c r="PJ10" s="59">
        <f t="shared" si="225"/>
        <v>0.9375</v>
      </c>
      <c r="PK10" s="18">
        <f t="shared" si="226"/>
        <v>57</v>
      </c>
      <c r="PL10" s="22">
        <f t="shared" si="227"/>
        <v>51</v>
      </c>
      <c r="PM10" s="26">
        <f t="shared" si="228"/>
        <v>0.89473684210526316</v>
      </c>
      <c r="PN10" s="20">
        <v>16</v>
      </c>
      <c r="PO10" s="16">
        <v>14</v>
      </c>
      <c r="PP10" s="26">
        <f t="shared" si="229"/>
        <v>0.875</v>
      </c>
      <c r="PQ10" s="16">
        <v>41</v>
      </c>
      <c r="PR10" s="16">
        <v>37</v>
      </c>
      <c r="PS10" s="59">
        <f t="shared" si="230"/>
        <v>0.90243902439024393</v>
      </c>
      <c r="PT10" s="18">
        <f t="shared" si="231"/>
        <v>46</v>
      </c>
      <c r="PU10" s="22">
        <f t="shared" si="232"/>
        <v>39</v>
      </c>
      <c r="PV10" s="26">
        <f t="shared" si="233"/>
        <v>0.84782608695652173</v>
      </c>
      <c r="PW10" s="20">
        <v>12</v>
      </c>
      <c r="PX10" s="16">
        <v>9</v>
      </c>
      <c r="PY10" s="26">
        <f t="shared" si="234"/>
        <v>0.75</v>
      </c>
      <c r="PZ10" s="16">
        <v>34</v>
      </c>
      <c r="QA10" s="16">
        <v>30</v>
      </c>
      <c r="QB10" s="59">
        <f t="shared" si="235"/>
        <v>0.88235294117647056</v>
      </c>
      <c r="QC10" s="18">
        <f t="shared" si="236"/>
        <v>52</v>
      </c>
      <c r="QD10" s="22">
        <f t="shared" si="237"/>
        <v>37</v>
      </c>
      <c r="QE10" s="26">
        <f t="shared" si="238"/>
        <v>0.71153846153846156</v>
      </c>
      <c r="QF10" s="20">
        <v>18</v>
      </c>
      <c r="QG10" s="16">
        <v>14</v>
      </c>
      <c r="QH10" s="26">
        <f t="shared" si="239"/>
        <v>0.77777777777777779</v>
      </c>
      <c r="QI10" s="16">
        <v>34</v>
      </c>
      <c r="QJ10" s="16">
        <v>23</v>
      </c>
      <c r="QK10" s="59">
        <f t="shared" si="240"/>
        <v>0.67647058823529416</v>
      </c>
      <c r="QL10" s="18">
        <f t="shared" si="241"/>
        <v>66</v>
      </c>
      <c r="QM10" s="22">
        <f t="shared" si="242"/>
        <v>45</v>
      </c>
      <c r="QN10" s="26">
        <f t="shared" si="243"/>
        <v>0.68181818181818177</v>
      </c>
      <c r="QO10" s="20">
        <v>24</v>
      </c>
      <c r="QP10" s="16">
        <v>18</v>
      </c>
      <c r="QQ10" s="26">
        <f t="shared" si="244"/>
        <v>0.75</v>
      </c>
      <c r="QR10" s="16">
        <v>42</v>
      </c>
      <c r="QS10" s="16">
        <v>27</v>
      </c>
      <c r="QT10" s="59">
        <f t="shared" si="245"/>
        <v>0.6428571428571429</v>
      </c>
      <c r="QU10" s="18">
        <f t="shared" si="246"/>
        <v>59</v>
      </c>
      <c r="QV10" s="22">
        <f t="shared" si="247"/>
        <v>53</v>
      </c>
      <c r="QW10" s="26">
        <f t="shared" si="248"/>
        <v>0.89830508474576276</v>
      </c>
      <c r="QX10" s="20">
        <v>24</v>
      </c>
      <c r="QY10" s="16">
        <v>20</v>
      </c>
      <c r="QZ10" s="26">
        <f t="shared" si="249"/>
        <v>0.83333333333333337</v>
      </c>
      <c r="RA10" s="16">
        <v>35</v>
      </c>
      <c r="RB10" s="16">
        <v>33</v>
      </c>
      <c r="RC10" s="59">
        <f t="shared" si="250"/>
        <v>0.94285714285714284</v>
      </c>
      <c r="RD10" s="18">
        <f t="shared" si="251"/>
        <v>56</v>
      </c>
      <c r="RE10" s="22">
        <f t="shared" si="252"/>
        <v>43</v>
      </c>
      <c r="RF10" s="26">
        <f t="shared" si="253"/>
        <v>0.7678571428571429</v>
      </c>
      <c r="RG10" s="20">
        <v>17</v>
      </c>
      <c r="RH10" s="16">
        <v>16</v>
      </c>
      <c r="RI10" s="26">
        <f t="shared" si="254"/>
        <v>0.94117647058823528</v>
      </c>
      <c r="RJ10" s="16">
        <v>39</v>
      </c>
      <c r="RK10" s="16">
        <v>27</v>
      </c>
      <c r="RL10" s="59">
        <f t="shared" si="255"/>
        <v>0.69230769230769229</v>
      </c>
      <c r="RM10" s="18">
        <f t="shared" si="256"/>
        <v>41</v>
      </c>
      <c r="RN10" s="22">
        <f t="shared" si="257"/>
        <v>33</v>
      </c>
      <c r="RO10" s="26">
        <f t="shared" si="258"/>
        <v>0.80487804878048785</v>
      </c>
      <c r="RP10" s="20">
        <v>14</v>
      </c>
      <c r="RQ10" s="16">
        <v>13</v>
      </c>
      <c r="RR10" s="26">
        <f t="shared" si="259"/>
        <v>0.9285714285714286</v>
      </c>
      <c r="RS10" s="16">
        <v>27</v>
      </c>
      <c r="RT10" s="16">
        <v>20</v>
      </c>
      <c r="RU10" s="59">
        <f t="shared" si="260"/>
        <v>0.7407407407407407</v>
      </c>
      <c r="RV10" s="18">
        <f t="shared" si="261"/>
        <v>37</v>
      </c>
      <c r="RW10" s="22">
        <f t="shared" si="262"/>
        <v>30</v>
      </c>
      <c r="RX10" s="26">
        <f t="shared" si="263"/>
        <v>0.81081081081081086</v>
      </c>
      <c r="RY10" s="20">
        <v>14</v>
      </c>
      <c r="RZ10" s="16">
        <v>13</v>
      </c>
      <c r="SA10" s="26">
        <f t="shared" si="264"/>
        <v>0.9285714285714286</v>
      </c>
      <c r="SB10" s="16">
        <v>23</v>
      </c>
      <c r="SC10" s="16">
        <v>17</v>
      </c>
      <c r="SD10" s="59">
        <f t="shared" si="265"/>
        <v>0.73913043478260865</v>
      </c>
      <c r="SE10" s="18">
        <f t="shared" si="266"/>
        <v>37</v>
      </c>
      <c r="SF10" s="22">
        <f t="shared" si="267"/>
        <v>31</v>
      </c>
      <c r="SG10" s="26">
        <f t="shared" si="268"/>
        <v>0.83783783783783783</v>
      </c>
      <c r="SH10" s="20">
        <v>14</v>
      </c>
      <c r="SI10" s="16">
        <v>17</v>
      </c>
      <c r="SJ10" s="26">
        <f t="shared" si="269"/>
        <v>1.2142857142857142</v>
      </c>
      <c r="SK10" s="16">
        <v>23</v>
      </c>
      <c r="SL10" s="16">
        <v>14</v>
      </c>
      <c r="SM10" s="59">
        <f t="shared" si="270"/>
        <v>0.60869565217391308</v>
      </c>
      <c r="SN10" s="18">
        <f t="shared" si="271"/>
        <v>41</v>
      </c>
      <c r="SO10" s="22">
        <f t="shared" si="272"/>
        <v>15</v>
      </c>
      <c r="SP10" s="26">
        <f t="shared" si="273"/>
        <v>0.36585365853658536</v>
      </c>
      <c r="SQ10" s="20">
        <v>18</v>
      </c>
      <c r="SR10" s="16">
        <v>15</v>
      </c>
      <c r="SS10" s="26">
        <f t="shared" si="274"/>
        <v>0.83333333333333337</v>
      </c>
      <c r="ST10" s="16">
        <v>23</v>
      </c>
      <c r="SU10" s="16"/>
      <c r="SV10" s="59">
        <f t="shared" si="275"/>
        <v>0</v>
      </c>
      <c r="SW10" s="18">
        <f t="shared" si="276"/>
        <v>49</v>
      </c>
      <c r="SX10" s="22">
        <f t="shared" si="277"/>
        <v>35</v>
      </c>
      <c r="SY10" s="26">
        <f t="shared" si="278"/>
        <v>0.7142857142857143</v>
      </c>
      <c r="SZ10" s="20">
        <v>18</v>
      </c>
      <c r="TA10" s="16">
        <v>10</v>
      </c>
      <c r="TB10" s="26">
        <f t="shared" si="279"/>
        <v>0.55555555555555558</v>
      </c>
      <c r="TC10" s="16">
        <v>31</v>
      </c>
      <c r="TD10" s="16">
        <v>25</v>
      </c>
      <c r="TE10" s="26">
        <f t="shared" si="280"/>
        <v>0.80645161290322576</v>
      </c>
      <c r="TF10" s="18">
        <f t="shared" si="281"/>
        <v>52</v>
      </c>
      <c r="TG10" s="22">
        <f t="shared" si="282"/>
        <v>34</v>
      </c>
      <c r="TH10" s="26">
        <f t="shared" si="283"/>
        <v>0.65384615384615385</v>
      </c>
      <c r="TI10" s="20">
        <v>17</v>
      </c>
      <c r="TJ10" s="16">
        <v>13</v>
      </c>
      <c r="TK10" s="26">
        <f t="shared" si="284"/>
        <v>0.76470588235294112</v>
      </c>
      <c r="TL10" s="16">
        <v>35</v>
      </c>
      <c r="TM10" s="16">
        <v>21</v>
      </c>
      <c r="TN10" s="26">
        <f t="shared" si="285"/>
        <v>0.6</v>
      </c>
      <c r="TO10" s="18">
        <f t="shared" si="286"/>
        <v>58</v>
      </c>
      <c r="TP10" s="22">
        <f t="shared" si="287"/>
        <v>52</v>
      </c>
      <c r="TQ10" s="26">
        <f t="shared" si="288"/>
        <v>0.89655172413793105</v>
      </c>
      <c r="TR10" s="20">
        <v>19</v>
      </c>
      <c r="TS10" s="16">
        <v>19</v>
      </c>
      <c r="TT10" s="26">
        <f t="shared" si="289"/>
        <v>1</v>
      </c>
      <c r="TU10" s="16">
        <v>39</v>
      </c>
      <c r="TV10" s="16">
        <v>33</v>
      </c>
      <c r="TW10" s="26">
        <f t="shared" si="290"/>
        <v>0.84615384615384615</v>
      </c>
      <c r="TX10" s="18">
        <f t="shared" si="291"/>
        <v>57</v>
      </c>
      <c r="TY10" s="22">
        <f t="shared" si="292"/>
        <v>45</v>
      </c>
      <c r="TZ10" s="26">
        <f t="shared" si="293"/>
        <v>0.78947368421052633</v>
      </c>
      <c r="UA10" s="20">
        <v>23</v>
      </c>
      <c r="UB10" s="16">
        <v>22</v>
      </c>
      <c r="UC10" s="26">
        <f t="shared" si="294"/>
        <v>0.95652173913043481</v>
      </c>
      <c r="UD10" s="16">
        <v>34</v>
      </c>
      <c r="UE10" s="16">
        <v>23</v>
      </c>
      <c r="UF10" s="26">
        <f t="shared" si="295"/>
        <v>0.67647058823529416</v>
      </c>
      <c r="UG10" s="18">
        <f t="shared" si="296"/>
        <v>53</v>
      </c>
      <c r="UH10" s="22">
        <f t="shared" si="297"/>
        <v>42</v>
      </c>
      <c r="UI10" s="26">
        <f t="shared" si="298"/>
        <v>0.79245283018867929</v>
      </c>
      <c r="UJ10" s="20">
        <v>24</v>
      </c>
      <c r="UK10" s="16">
        <v>18</v>
      </c>
      <c r="UL10" s="26">
        <f t="shared" si="299"/>
        <v>0.75</v>
      </c>
      <c r="UM10" s="16">
        <v>29</v>
      </c>
      <c r="UN10" s="16">
        <v>24</v>
      </c>
      <c r="UO10" s="26">
        <f t="shared" si="300"/>
        <v>0.82758620689655171</v>
      </c>
      <c r="UP10" s="18">
        <f t="shared" si="301"/>
        <v>46</v>
      </c>
      <c r="UQ10" s="22">
        <f t="shared" si="302"/>
        <v>37</v>
      </c>
      <c r="UR10" s="26">
        <f t="shared" si="303"/>
        <v>0.80434782608695654</v>
      </c>
      <c r="US10" s="20">
        <v>24</v>
      </c>
      <c r="UT10" s="16">
        <v>24</v>
      </c>
      <c r="UU10" s="26">
        <f t="shared" si="304"/>
        <v>1</v>
      </c>
      <c r="UV10" s="16">
        <v>22</v>
      </c>
      <c r="UW10" s="16">
        <v>13</v>
      </c>
      <c r="UX10" s="26">
        <f t="shared" si="305"/>
        <v>0.59090909090909094</v>
      </c>
      <c r="UY10" s="18">
        <f t="shared" si="306"/>
        <v>47</v>
      </c>
      <c r="UZ10" s="22">
        <f t="shared" si="307"/>
        <v>42</v>
      </c>
      <c r="VA10" s="26">
        <f t="shared" si="308"/>
        <v>0.8936170212765957</v>
      </c>
      <c r="VB10" s="20">
        <v>25</v>
      </c>
      <c r="VC10" s="16">
        <v>21</v>
      </c>
      <c r="VD10" s="26">
        <f t="shared" si="309"/>
        <v>0.84</v>
      </c>
      <c r="VE10" s="16">
        <v>22</v>
      </c>
      <c r="VF10" s="16">
        <v>21</v>
      </c>
      <c r="VG10" s="59">
        <f t="shared" si="310"/>
        <v>0.95454545454545459</v>
      </c>
      <c r="VH10" s="18">
        <f t="shared" si="311"/>
        <v>49</v>
      </c>
      <c r="VI10" s="22">
        <f t="shared" si="312"/>
        <v>22</v>
      </c>
      <c r="VJ10" s="26">
        <f t="shared" si="313"/>
        <v>0.44897959183673469</v>
      </c>
      <c r="VK10" s="16">
        <v>27</v>
      </c>
      <c r="VL10" s="16">
        <v>22</v>
      </c>
      <c r="VM10" s="26">
        <f t="shared" si="314"/>
        <v>0.81481481481481477</v>
      </c>
      <c r="VN10" s="16">
        <v>22</v>
      </c>
      <c r="VO10" s="16"/>
      <c r="VP10" s="59">
        <f t="shared" si="315"/>
        <v>0</v>
      </c>
      <c r="VQ10" s="18">
        <f t="shared" si="316"/>
        <v>49</v>
      </c>
      <c r="VR10" s="22">
        <f t="shared" si="317"/>
        <v>39</v>
      </c>
      <c r="VS10" s="26">
        <f t="shared" si="318"/>
        <v>0.79591836734693877</v>
      </c>
      <c r="VT10" s="16">
        <v>27</v>
      </c>
      <c r="VU10" s="16">
        <v>24</v>
      </c>
      <c r="VV10" s="26">
        <f t="shared" si="319"/>
        <v>0.88888888888888884</v>
      </c>
      <c r="VW10" s="16">
        <v>22</v>
      </c>
      <c r="VX10" s="16">
        <v>15</v>
      </c>
      <c r="VY10" s="59">
        <f t="shared" si="320"/>
        <v>0.68181818181818177</v>
      </c>
      <c r="VZ10" s="18">
        <f t="shared" si="321"/>
        <v>53</v>
      </c>
      <c r="WA10" s="22">
        <f t="shared" si="322"/>
        <v>48</v>
      </c>
      <c r="WB10" s="26">
        <f t="shared" si="323"/>
        <v>0.90566037735849059</v>
      </c>
      <c r="WC10" s="16">
        <v>30</v>
      </c>
      <c r="WD10" s="16">
        <v>27</v>
      </c>
      <c r="WE10" s="26">
        <f t="shared" si="324"/>
        <v>0.9</v>
      </c>
      <c r="WF10" s="16">
        <v>23</v>
      </c>
      <c r="WG10" s="16">
        <v>21</v>
      </c>
      <c r="WH10" s="59">
        <f t="shared" si="325"/>
        <v>0.91304347826086951</v>
      </c>
      <c r="WI10" s="18">
        <f t="shared" si="326"/>
        <v>52</v>
      </c>
      <c r="WJ10" s="22">
        <f t="shared" si="327"/>
        <v>43</v>
      </c>
      <c r="WK10" s="26">
        <f t="shared" si="328"/>
        <v>0.82692307692307687</v>
      </c>
      <c r="WL10" s="16">
        <v>31</v>
      </c>
      <c r="WM10" s="16">
        <v>27</v>
      </c>
      <c r="WN10" s="26">
        <f t="shared" si="329"/>
        <v>0.87096774193548387</v>
      </c>
      <c r="WO10" s="16">
        <v>21</v>
      </c>
      <c r="WP10" s="16">
        <v>16</v>
      </c>
      <c r="WQ10" s="59">
        <f t="shared" si="330"/>
        <v>0.76190476190476186</v>
      </c>
      <c r="WR10" s="18">
        <f t="shared" si="331"/>
        <v>51</v>
      </c>
      <c r="WS10" s="22">
        <f t="shared" si="332"/>
        <v>46</v>
      </c>
      <c r="WT10" s="26">
        <f t="shared" si="333"/>
        <v>0.90196078431372551</v>
      </c>
      <c r="WU10" s="16">
        <v>29</v>
      </c>
      <c r="WV10" s="16">
        <v>28</v>
      </c>
      <c r="WW10" s="26">
        <f t="shared" si="334"/>
        <v>0.96551724137931039</v>
      </c>
      <c r="WX10" s="16">
        <v>22</v>
      </c>
      <c r="WY10" s="16">
        <v>18</v>
      </c>
      <c r="WZ10" s="26">
        <f t="shared" si="335"/>
        <v>0.81818181818181823</v>
      </c>
      <c r="XA10" s="18">
        <f t="shared" si="336"/>
        <v>50</v>
      </c>
      <c r="XB10" s="22">
        <f t="shared" si="337"/>
        <v>42</v>
      </c>
      <c r="XC10" s="26">
        <f t="shared" si="338"/>
        <v>0.84</v>
      </c>
      <c r="XD10" s="16">
        <v>30</v>
      </c>
      <c r="XE10" s="16">
        <v>27</v>
      </c>
      <c r="XF10" s="26">
        <f t="shared" si="339"/>
        <v>0.9</v>
      </c>
      <c r="XG10" s="16">
        <v>20</v>
      </c>
      <c r="XH10" s="16">
        <v>15</v>
      </c>
      <c r="XI10" s="59">
        <f t="shared" si="340"/>
        <v>0.75</v>
      </c>
      <c r="XJ10" s="18">
        <f t="shared" si="341"/>
        <v>45</v>
      </c>
      <c r="XK10" s="22">
        <f t="shared" si="342"/>
        <v>28</v>
      </c>
      <c r="XL10" s="26">
        <f t="shared" si="343"/>
        <v>0.62222222222222223</v>
      </c>
      <c r="XM10" s="16">
        <v>29</v>
      </c>
      <c r="XN10" s="16">
        <v>13</v>
      </c>
      <c r="XO10" s="26">
        <f t="shared" si="344"/>
        <v>0.44827586206896552</v>
      </c>
      <c r="XP10" s="16">
        <v>16</v>
      </c>
      <c r="XQ10" s="16">
        <v>15</v>
      </c>
      <c r="XR10" s="59">
        <f t="shared" si="345"/>
        <v>0.9375</v>
      </c>
      <c r="XS10" s="18">
        <f t="shared" si="346"/>
        <v>53</v>
      </c>
      <c r="XT10" s="22">
        <f t="shared" si="347"/>
        <v>43</v>
      </c>
      <c r="XU10" s="26">
        <f t="shared" si="348"/>
        <v>0.81132075471698117</v>
      </c>
      <c r="XV10" s="16">
        <v>32</v>
      </c>
      <c r="XW10" s="16">
        <v>28</v>
      </c>
      <c r="XX10" s="26">
        <f t="shared" si="349"/>
        <v>0.875</v>
      </c>
      <c r="XY10" s="16">
        <v>21</v>
      </c>
      <c r="XZ10" s="16">
        <v>15</v>
      </c>
      <c r="YA10" s="59">
        <f t="shared" si="350"/>
        <v>0.7142857142857143</v>
      </c>
      <c r="YB10" s="18">
        <f t="shared" si="351"/>
        <v>50</v>
      </c>
      <c r="YC10" s="22">
        <f t="shared" si="352"/>
        <v>39</v>
      </c>
      <c r="YD10" s="26">
        <f t="shared" si="353"/>
        <v>0.78</v>
      </c>
      <c r="YE10" s="16">
        <v>31</v>
      </c>
      <c r="YF10" s="16">
        <v>26</v>
      </c>
      <c r="YG10" s="26">
        <f t="shared" si="354"/>
        <v>0.83870967741935487</v>
      </c>
      <c r="YH10" s="16">
        <v>19</v>
      </c>
      <c r="YI10" s="16">
        <v>13</v>
      </c>
      <c r="YJ10" s="59">
        <f t="shared" si="355"/>
        <v>0.68421052631578949</v>
      </c>
      <c r="YK10" s="18">
        <f t="shared" si="356"/>
        <v>51</v>
      </c>
      <c r="YL10" s="22">
        <f t="shared" si="357"/>
        <v>44</v>
      </c>
      <c r="YM10" s="26">
        <f t="shared" si="358"/>
        <v>0.86274509803921573</v>
      </c>
      <c r="YN10" s="16">
        <v>31</v>
      </c>
      <c r="YO10" s="16">
        <v>28</v>
      </c>
      <c r="YP10" s="26">
        <f t="shared" si="359"/>
        <v>0.90322580645161288</v>
      </c>
      <c r="YQ10" s="16">
        <v>20</v>
      </c>
      <c r="YR10" s="16">
        <v>16</v>
      </c>
      <c r="YS10" s="26">
        <f t="shared" si="360"/>
        <v>0.8</v>
      </c>
      <c r="YT10" s="18">
        <f t="shared" si="361"/>
        <v>49</v>
      </c>
      <c r="YU10" s="22">
        <f t="shared" si="362"/>
        <v>34</v>
      </c>
      <c r="YV10" s="26">
        <f t="shared" si="363"/>
        <v>0.69387755102040816</v>
      </c>
      <c r="YW10" s="16">
        <v>30</v>
      </c>
      <c r="YX10" s="16">
        <v>20</v>
      </c>
      <c r="YY10" s="26">
        <f t="shared" si="364"/>
        <v>0.66666666666666663</v>
      </c>
      <c r="YZ10" s="16">
        <v>19</v>
      </c>
      <c r="ZA10" s="16">
        <v>14</v>
      </c>
      <c r="ZB10" s="59">
        <f t="shared" si="365"/>
        <v>0.73684210526315785</v>
      </c>
      <c r="ZC10" s="18">
        <f t="shared" si="366"/>
        <v>44</v>
      </c>
      <c r="ZD10" s="22">
        <f t="shared" si="367"/>
        <v>37</v>
      </c>
      <c r="ZE10" s="26">
        <f t="shared" si="368"/>
        <v>0.84090909090909094</v>
      </c>
      <c r="ZF10" s="16">
        <v>27</v>
      </c>
      <c r="ZG10" s="16">
        <v>24</v>
      </c>
      <c r="ZH10" s="26">
        <f t="shared" si="369"/>
        <v>0.88888888888888884</v>
      </c>
      <c r="ZI10" s="16">
        <v>17</v>
      </c>
      <c r="ZJ10" s="16">
        <v>13</v>
      </c>
      <c r="ZK10" s="26">
        <f t="shared" si="370"/>
        <v>0.76470588235294112</v>
      </c>
      <c r="ZL10" s="18">
        <f t="shared" si="371"/>
        <v>39</v>
      </c>
      <c r="ZM10" s="22">
        <f t="shared" si="372"/>
        <v>26</v>
      </c>
      <c r="ZN10" s="26">
        <f t="shared" si="373"/>
        <v>0.66666666666666663</v>
      </c>
      <c r="ZO10" s="16">
        <v>24</v>
      </c>
      <c r="ZP10" s="16">
        <v>15</v>
      </c>
      <c r="ZQ10" s="26">
        <f t="shared" si="374"/>
        <v>0.625</v>
      </c>
      <c r="ZR10" s="16">
        <v>15</v>
      </c>
      <c r="ZS10" s="16">
        <v>11</v>
      </c>
      <c r="ZT10" s="59">
        <f t="shared" si="375"/>
        <v>0.73333333333333328</v>
      </c>
      <c r="ZU10" s="18">
        <f t="shared" si="376"/>
        <v>35</v>
      </c>
      <c r="ZV10" s="22">
        <f t="shared" si="377"/>
        <v>31</v>
      </c>
      <c r="ZW10" s="26">
        <f t="shared" si="378"/>
        <v>0.88571428571428568</v>
      </c>
      <c r="ZX10" s="16">
        <v>21</v>
      </c>
      <c r="ZY10" s="16">
        <v>18</v>
      </c>
      <c r="ZZ10" s="26">
        <f t="shared" si="379"/>
        <v>0.8571428571428571</v>
      </c>
      <c r="AAA10" s="16">
        <v>14</v>
      </c>
      <c r="AAB10" s="16">
        <v>13</v>
      </c>
      <c r="AAC10" s="26">
        <f t="shared" si="380"/>
        <v>0.9285714285714286</v>
      </c>
      <c r="AAD10" s="18">
        <f t="shared" si="381"/>
        <v>35</v>
      </c>
      <c r="AAE10" s="22">
        <f t="shared" si="382"/>
        <v>33</v>
      </c>
      <c r="AAF10" s="26">
        <f t="shared" si="383"/>
        <v>0.94285714285714284</v>
      </c>
      <c r="AAG10" s="16">
        <v>20</v>
      </c>
      <c r="AAH10" s="16">
        <v>20</v>
      </c>
      <c r="AAI10" s="26">
        <f t="shared" si="384"/>
        <v>1</v>
      </c>
      <c r="AAJ10" s="16">
        <v>15</v>
      </c>
      <c r="AAK10" s="16">
        <v>13</v>
      </c>
      <c r="AAL10" s="59">
        <f t="shared" si="385"/>
        <v>0.8666666666666667</v>
      </c>
      <c r="AAM10" s="18">
        <f t="shared" si="386"/>
        <v>39</v>
      </c>
      <c r="AAN10" s="22">
        <f t="shared" si="387"/>
        <v>33</v>
      </c>
      <c r="AAO10" s="26">
        <f t="shared" si="388"/>
        <v>0.84615384615384615</v>
      </c>
      <c r="AAP10" s="16">
        <v>21</v>
      </c>
      <c r="AAQ10" s="16">
        <v>16</v>
      </c>
      <c r="AAR10" s="26">
        <f t="shared" si="389"/>
        <v>0.76190476190476186</v>
      </c>
      <c r="AAS10" s="16">
        <v>18</v>
      </c>
      <c r="AAT10" s="16">
        <v>17</v>
      </c>
      <c r="AAU10" s="59">
        <f t="shared" si="390"/>
        <v>0.94444444444444442</v>
      </c>
      <c r="AAV10" s="18">
        <f t="shared" si="391"/>
        <v>43</v>
      </c>
      <c r="AAW10" s="22">
        <f t="shared" si="392"/>
        <v>20</v>
      </c>
      <c r="AAX10" s="26">
        <f t="shared" si="393"/>
        <v>0.46511627906976744</v>
      </c>
      <c r="AAY10" s="16">
        <v>24</v>
      </c>
      <c r="AAZ10" s="16">
        <v>20</v>
      </c>
      <c r="ABA10" s="26">
        <f t="shared" si="394"/>
        <v>0.83333333333333337</v>
      </c>
      <c r="ABB10" s="16">
        <v>19</v>
      </c>
      <c r="ABC10" s="16"/>
      <c r="ABD10" s="59">
        <f t="shared" si="395"/>
        <v>0</v>
      </c>
      <c r="ABE10" s="18">
        <f t="shared" si="396"/>
        <v>34</v>
      </c>
      <c r="ABF10" s="22">
        <f t="shared" si="397"/>
        <v>34</v>
      </c>
      <c r="ABG10" s="26">
        <f t="shared" si="398"/>
        <v>1</v>
      </c>
      <c r="ABH10" s="16">
        <v>24</v>
      </c>
      <c r="ABI10" s="16">
        <v>20</v>
      </c>
      <c r="ABJ10" s="26">
        <f t="shared" si="399"/>
        <v>0.83333333333333337</v>
      </c>
      <c r="ABK10" s="16">
        <v>10</v>
      </c>
      <c r="ABL10" s="16">
        <v>14</v>
      </c>
      <c r="ABM10" s="26">
        <f t="shared" si="400"/>
        <v>1.4</v>
      </c>
      <c r="ABN10" s="18">
        <f t="shared" si="401"/>
        <v>29</v>
      </c>
      <c r="ABO10" s="22">
        <f t="shared" si="402"/>
        <v>26</v>
      </c>
      <c r="ABP10" s="26">
        <f t="shared" si="403"/>
        <v>0.89655172413793105</v>
      </c>
      <c r="ABQ10" s="16">
        <v>8</v>
      </c>
      <c r="ABR10" s="16">
        <v>8</v>
      </c>
      <c r="ABS10" s="26">
        <f t="shared" si="404"/>
        <v>1</v>
      </c>
      <c r="ABT10" s="16">
        <v>21</v>
      </c>
      <c r="ABU10" s="16">
        <v>18</v>
      </c>
      <c r="ABV10" s="59">
        <f t="shared" si="405"/>
        <v>0.8571428571428571</v>
      </c>
      <c r="ABW10" s="18">
        <f t="shared" si="406"/>
        <v>35</v>
      </c>
      <c r="ABX10" s="22">
        <f t="shared" si="407"/>
        <v>33</v>
      </c>
      <c r="ABY10" s="26">
        <f t="shared" si="408"/>
        <v>0.94285714285714284</v>
      </c>
      <c r="ABZ10" s="16">
        <v>14</v>
      </c>
      <c r="ACA10" s="16">
        <v>17</v>
      </c>
      <c r="ACB10" s="26">
        <f t="shared" si="409"/>
        <v>1.2142857142857142</v>
      </c>
      <c r="ACC10" s="16">
        <v>21</v>
      </c>
      <c r="ACD10" s="16">
        <v>16</v>
      </c>
      <c r="ACE10" s="59">
        <f t="shared" si="410"/>
        <v>0.76190476190476186</v>
      </c>
      <c r="ACF10" s="18">
        <f t="shared" si="411"/>
        <v>42</v>
      </c>
      <c r="ACG10" s="22">
        <f t="shared" si="412"/>
        <v>32</v>
      </c>
      <c r="ACH10" s="26">
        <f t="shared" si="413"/>
        <v>0.76190476190476186</v>
      </c>
      <c r="ACI10" s="16">
        <v>20</v>
      </c>
      <c r="ACJ10" s="16">
        <v>16</v>
      </c>
      <c r="ACK10" s="26">
        <f t="shared" si="414"/>
        <v>0.8</v>
      </c>
      <c r="ACL10" s="16">
        <v>22</v>
      </c>
      <c r="ACM10" s="16">
        <v>16</v>
      </c>
      <c r="ACN10" s="59">
        <f t="shared" si="415"/>
        <v>0.72727272727272729</v>
      </c>
      <c r="ACO10" s="18">
        <f t="shared" si="416"/>
        <v>45</v>
      </c>
      <c r="ACP10" s="22">
        <f t="shared" si="417"/>
        <v>41</v>
      </c>
      <c r="ACQ10" s="26">
        <f t="shared" si="418"/>
        <v>0.91111111111111109</v>
      </c>
      <c r="ACR10" s="16">
        <v>21</v>
      </c>
      <c r="ACS10" s="16">
        <v>18</v>
      </c>
      <c r="ACT10" s="26">
        <f t="shared" si="419"/>
        <v>0.8571428571428571</v>
      </c>
      <c r="ACU10" s="16">
        <v>24</v>
      </c>
      <c r="ACV10" s="16">
        <v>23</v>
      </c>
      <c r="ACW10" s="59">
        <f t="shared" si="420"/>
        <v>0.95833333333333337</v>
      </c>
      <c r="ACX10" s="18">
        <f t="shared" si="421"/>
        <v>49</v>
      </c>
      <c r="ACY10" s="22">
        <f t="shared" si="422"/>
        <v>45</v>
      </c>
      <c r="ACZ10" s="26">
        <f t="shared" si="423"/>
        <v>0.91836734693877553</v>
      </c>
      <c r="ADA10" s="16">
        <v>23</v>
      </c>
      <c r="ADB10" s="16">
        <v>20</v>
      </c>
      <c r="ADC10" s="26">
        <f t="shared" si="424"/>
        <v>0.86956521739130432</v>
      </c>
      <c r="ADD10" s="16">
        <v>26</v>
      </c>
      <c r="ADE10" s="16">
        <v>25</v>
      </c>
      <c r="ADF10" s="59">
        <f t="shared" si="425"/>
        <v>0.96153846153846156</v>
      </c>
      <c r="ADG10" s="18">
        <f t="shared" si="426"/>
        <v>48</v>
      </c>
      <c r="ADH10" s="22">
        <f t="shared" si="427"/>
        <v>39</v>
      </c>
      <c r="ADI10" s="26">
        <f t="shared" si="428"/>
        <v>0.8125</v>
      </c>
      <c r="ADJ10" s="16">
        <v>24</v>
      </c>
      <c r="ADK10" s="16">
        <v>18</v>
      </c>
      <c r="ADL10" s="26">
        <f t="shared" si="429"/>
        <v>0.75</v>
      </c>
      <c r="ADM10" s="16">
        <v>24</v>
      </c>
      <c r="ADN10" s="16">
        <v>21</v>
      </c>
      <c r="ADO10" s="59">
        <f t="shared" si="430"/>
        <v>0.875</v>
      </c>
      <c r="ADP10" s="18">
        <f t="shared" si="431"/>
        <v>49</v>
      </c>
      <c r="ADQ10" s="22">
        <f t="shared" si="432"/>
        <v>40</v>
      </c>
      <c r="ADR10" s="26">
        <f t="shared" si="433"/>
        <v>0.81632653061224492</v>
      </c>
      <c r="ADS10" s="16">
        <v>24</v>
      </c>
      <c r="ADT10" s="16">
        <v>19</v>
      </c>
      <c r="ADU10" s="26">
        <f t="shared" si="434"/>
        <v>0.79166666666666663</v>
      </c>
      <c r="ADV10" s="16">
        <v>25</v>
      </c>
      <c r="ADW10" s="16">
        <v>21</v>
      </c>
      <c r="ADX10" s="59">
        <f t="shared" si="435"/>
        <v>0.84</v>
      </c>
      <c r="ADY10" s="18">
        <f t="shared" si="436"/>
        <v>51</v>
      </c>
      <c r="ADZ10" s="22">
        <f t="shared" si="437"/>
        <v>48</v>
      </c>
      <c r="AEA10" s="26">
        <f t="shared" si="438"/>
        <v>0.94117647058823528</v>
      </c>
      <c r="AEB10" s="16">
        <v>23</v>
      </c>
      <c r="AEC10" s="16">
        <v>20</v>
      </c>
      <c r="AED10" s="26">
        <f t="shared" si="439"/>
        <v>0.86956521739130432</v>
      </c>
      <c r="AEE10" s="16">
        <v>28</v>
      </c>
      <c r="AEF10" s="16">
        <v>28</v>
      </c>
      <c r="AEG10" s="59">
        <f t="shared" si="440"/>
        <v>1</v>
      </c>
      <c r="AEH10" s="18">
        <f t="shared" si="441"/>
        <v>57</v>
      </c>
      <c r="AEI10" s="22">
        <f t="shared" si="442"/>
        <v>51</v>
      </c>
      <c r="AEJ10" s="26">
        <f t="shared" si="443"/>
        <v>0.89473684210526316</v>
      </c>
      <c r="AEK10" s="16">
        <v>25</v>
      </c>
      <c r="AEL10" s="16">
        <v>20</v>
      </c>
      <c r="AEM10" s="26">
        <f t="shared" si="444"/>
        <v>0.8</v>
      </c>
      <c r="AEN10" s="16">
        <v>32</v>
      </c>
      <c r="AEO10" s="16">
        <v>31</v>
      </c>
      <c r="AEP10" s="59">
        <f t="shared" si="445"/>
        <v>0.96875</v>
      </c>
      <c r="AEQ10" s="18">
        <f t="shared" si="446"/>
        <v>63</v>
      </c>
      <c r="AER10" s="22">
        <f t="shared" si="447"/>
        <v>54</v>
      </c>
      <c r="AES10" s="26">
        <f t="shared" si="448"/>
        <v>0.8571428571428571</v>
      </c>
      <c r="AET10" s="16">
        <v>27</v>
      </c>
      <c r="AEU10" s="16">
        <v>23</v>
      </c>
      <c r="AEV10" s="26">
        <f t="shared" si="449"/>
        <v>0.85185185185185186</v>
      </c>
      <c r="AEW10" s="16">
        <v>36</v>
      </c>
      <c r="AEX10" s="16">
        <v>31</v>
      </c>
      <c r="AEY10" s="59">
        <f t="shared" si="450"/>
        <v>0.86111111111111116</v>
      </c>
      <c r="AEZ10" s="18">
        <f t="shared" si="451"/>
        <v>63</v>
      </c>
      <c r="AFA10" s="22">
        <f t="shared" si="452"/>
        <v>54</v>
      </c>
      <c r="AFB10" s="26">
        <f t="shared" si="453"/>
        <v>0.8571428571428571</v>
      </c>
      <c r="AFC10" s="16">
        <v>28</v>
      </c>
      <c r="AFD10" s="16">
        <v>26</v>
      </c>
      <c r="AFE10" s="26">
        <f t="shared" si="454"/>
        <v>0.9285714285714286</v>
      </c>
      <c r="AFF10" s="16">
        <v>35</v>
      </c>
      <c r="AFG10" s="16">
        <v>28</v>
      </c>
      <c r="AFH10" s="59">
        <f t="shared" si="455"/>
        <v>0.8</v>
      </c>
      <c r="AFI10" s="18">
        <f t="shared" si="456"/>
        <v>65</v>
      </c>
      <c r="AFJ10" s="22">
        <f t="shared" si="457"/>
        <v>40</v>
      </c>
      <c r="AFK10" s="26">
        <f t="shared" si="458"/>
        <v>0.61538461538461542</v>
      </c>
      <c r="AFL10" s="16">
        <v>29</v>
      </c>
      <c r="AFM10" s="16">
        <v>16</v>
      </c>
      <c r="AFN10" s="26">
        <f t="shared" si="459"/>
        <v>0.55172413793103448</v>
      </c>
      <c r="AFO10" s="16">
        <v>36</v>
      </c>
      <c r="AFP10" s="16">
        <v>24</v>
      </c>
      <c r="AFQ10" s="26">
        <f t="shared" si="460"/>
        <v>0.66666666666666663</v>
      </c>
      <c r="AFR10" s="18">
        <f t="shared" si="461"/>
        <v>65</v>
      </c>
      <c r="AFS10" s="22">
        <f t="shared" si="462"/>
        <v>58</v>
      </c>
      <c r="AFT10" s="26">
        <f t="shared" si="463"/>
        <v>0.89230769230769236</v>
      </c>
      <c r="AFU10" s="16">
        <v>36</v>
      </c>
      <c r="AFV10" s="16">
        <v>32</v>
      </c>
      <c r="AFW10" s="26">
        <f t="shared" si="464"/>
        <v>0.88888888888888884</v>
      </c>
      <c r="AFX10" s="16">
        <v>29</v>
      </c>
      <c r="AFY10" s="16">
        <v>26</v>
      </c>
      <c r="AFZ10" s="59">
        <f t="shared" si="465"/>
        <v>0.89655172413793105</v>
      </c>
      <c r="AGA10" s="18">
        <f t="shared" si="466"/>
        <v>68</v>
      </c>
      <c r="AGB10" s="22">
        <f t="shared" si="467"/>
        <v>34</v>
      </c>
      <c r="AGC10" s="26">
        <f t="shared" si="468"/>
        <v>0.5</v>
      </c>
      <c r="AGD10" s="16">
        <v>39</v>
      </c>
      <c r="AGE10" s="16">
        <v>34</v>
      </c>
      <c r="AGF10" s="26">
        <f t="shared" si="469"/>
        <v>0.87179487179487181</v>
      </c>
      <c r="AGG10" s="16">
        <v>29</v>
      </c>
      <c r="AGH10" s="16"/>
      <c r="AGI10" s="59">
        <f t="shared" si="470"/>
        <v>0</v>
      </c>
      <c r="AGJ10" s="18">
        <f t="shared" si="471"/>
        <v>66</v>
      </c>
      <c r="AGK10" s="22">
        <f t="shared" si="472"/>
        <v>61</v>
      </c>
      <c r="AGL10" s="26">
        <f t="shared" si="473"/>
        <v>0.9242424242424242</v>
      </c>
      <c r="AGM10" s="16">
        <v>39</v>
      </c>
      <c r="AGN10" s="16">
        <v>34</v>
      </c>
      <c r="AGO10" s="26">
        <f t="shared" si="474"/>
        <v>0.87179487179487181</v>
      </c>
      <c r="AGP10" s="16">
        <v>27</v>
      </c>
      <c r="AGQ10" s="16">
        <v>27</v>
      </c>
      <c r="AGR10" s="59">
        <f t="shared" si="475"/>
        <v>1</v>
      </c>
      <c r="AGS10" s="18">
        <f t="shared" si="476"/>
        <v>61</v>
      </c>
      <c r="AGT10" s="22">
        <f t="shared" si="477"/>
        <v>56</v>
      </c>
      <c r="AGU10" s="26">
        <f t="shared" si="478"/>
        <v>0.91803278688524592</v>
      </c>
      <c r="AGV10" s="16">
        <v>35</v>
      </c>
      <c r="AGW10" s="16">
        <v>33</v>
      </c>
      <c r="AGX10" s="26">
        <f t="shared" si="479"/>
        <v>0.94285714285714284</v>
      </c>
      <c r="AGY10" s="16">
        <v>26</v>
      </c>
      <c r="AGZ10" s="16">
        <v>23</v>
      </c>
      <c r="AHA10" s="59">
        <f t="shared" si="480"/>
        <v>0.88461538461538458</v>
      </c>
      <c r="AHB10" s="18">
        <f t="shared" si="481"/>
        <v>60</v>
      </c>
      <c r="AHC10" s="22">
        <f t="shared" si="482"/>
        <v>49</v>
      </c>
      <c r="AHD10" s="26">
        <f t="shared" si="483"/>
        <v>0.81666666666666665</v>
      </c>
      <c r="AHE10" s="16">
        <v>33</v>
      </c>
      <c r="AHF10" s="16">
        <v>27</v>
      </c>
      <c r="AHG10" s="26">
        <f t="shared" si="484"/>
        <v>0.81818181818181823</v>
      </c>
      <c r="AHH10" s="16">
        <v>27</v>
      </c>
      <c r="AHI10" s="16">
        <v>22</v>
      </c>
      <c r="AHJ10" s="59">
        <f t="shared" si="485"/>
        <v>0.81481481481481477</v>
      </c>
      <c r="AHK10" s="18">
        <f t="shared" si="486"/>
        <v>61</v>
      </c>
      <c r="AHL10" s="22">
        <f t="shared" si="487"/>
        <v>51</v>
      </c>
      <c r="AHM10" s="26">
        <f t="shared" si="488"/>
        <v>0.83606557377049184</v>
      </c>
      <c r="AHN10" s="16">
        <v>32</v>
      </c>
      <c r="AHO10" s="16">
        <v>25</v>
      </c>
      <c r="AHP10" s="26">
        <f t="shared" si="489"/>
        <v>0.78125</v>
      </c>
      <c r="AHQ10" s="16">
        <v>29</v>
      </c>
      <c r="AHR10" s="16">
        <v>26</v>
      </c>
      <c r="AHS10" s="59">
        <f t="shared" si="490"/>
        <v>0.89655172413793105</v>
      </c>
      <c r="AHT10" s="18">
        <f t="shared" si="491"/>
        <v>68</v>
      </c>
      <c r="AHU10" s="22">
        <f t="shared" si="492"/>
        <v>59</v>
      </c>
      <c r="AHV10" s="26">
        <f t="shared" si="493"/>
        <v>0.86764705882352944</v>
      </c>
      <c r="AHW10" s="16">
        <v>35</v>
      </c>
      <c r="AHX10" s="16">
        <v>34</v>
      </c>
      <c r="AHY10" s="26">
        <f t="shared" si="494"/>
        <v>0.97142857142857142</v>
      </c>
      <c r="AHZ10" s="16">
        <v>33</v>
      </c>
      <c r="AIA10" s="16">
        <v>25</v>
      </c>
      <c r="AIB10" s="59">
        <f t="shared" si="495"/>
        <v>0.75757575757575757</v>
      </c>
      <c r="AIC10" s="18">
        <f t="shared" si="496"/>
        <v>68</v>
      </c>
      <c r="AID10" s="22">
        <f t="shared" si="497"/>
        <v>61</v>
      </c>
      <c r="AIE10" s="26">
        <f t="shared" si="498"/>
        <v>0.8970588235294118</v>
      </c>
      <c r="AIF10" s="16">
        <v>36</v>
      </c>
      <c r="AIG10" s="16">
        <v>32</v>
      </c>
      <c r="AIH10" s="26">
        <f t="shared" si="499"/>
        <v>0.88888888888888884</v>
      </c>
      <c r="AII10" s="16">
        <v>32</v>
      </c>
      <c r="AIJ10" s="16">
        <v>29</v>
      </c>
      <c r="AIK10" s="59">
        <f t="shared" si="500"/>
        <v>0.90625</v>
      </c>
      <c r="AIL10" s="18">
        <f t="shared" si="501"/>
        <v>67</v>
      </c>
      <c r="AIM10" s="22">
        <f t="shared" si="502"/>
        <v>58</v>
      </c>
      <c r="AIN10" s="26">
        <f t="shared" si="503"/>
        <v>0.86567164179104472</v>
      </c>
      <c r="AIO10" s="16">
        <v>35</v>
      </c>
      <c r="AIP10" s="16">
        <v>32</v>
      </c>
      <c r="AIQ10" s="26">
        <f t="shared" si="504"/>
        <v>0.91428571428571426</v>
      </c>
      <c r="AIR10" s="16">
        <v>32</v>
      </c>
      <c r="AIS10" s="16">
        <v>26</v>
      </c>
      <c r="AIT10" s="59">
        <f t="shared" si="505"/>
        <v>0.8125</v>
      </c>
      <c r="AIU10" s="18">
        <f t="shared" si="506"/>
        <v>65</v>
      </c>
      <c r="AIV10" s="22">
        <f t="shared" si="507"/>
        <v>57</v>
      </c>
      <c r="AIW10" s="26">
        <f t="shared" si="508"/>
        <v>0.87692307692307692</v>
      </c>
      <c r="AIX10" s="16">
        <v>33</v>
      </c>
      <c r="AIY10" s="16">
        <v>32</v>
      </c>
      <c r="AIZ10" s="26">
        <f t="shared" si="509"/>
        <v>0.96969696969696972</v>
      </c>
      <c r="AJA10" s="16">
        <v>32</v>
      </c>
      <c r="AJB10" s="16">
        <v>25</v>
      </c>
      <c r="AJC10" s="26">
        <f t="shared" si="510"/>
        <v>0.78125</v>
      </c>
      <c r="AJD10" s="18">
        <f t="shared" si="511"/>
        <v>63</v>
      </c>
      <c r="AJE10" s="22">
        <f t="shared" si="512"/>
        <v>52</v>
      </c>
      <c r="AJF10" s="26">
        <f t="shared" si="513"/>
        <v>0.82539682539682535</v>
      </c>
      <c r="AJG10" s="16">
        <v>33</v>
      </c>
      <c r="AJH10" s="16">
        <v>30</v>
      </c>
      <c r="AJI10" s="26">
        <f t="shared" si="514"/>
        <v>0.90909090909090906</v>
      </c>
      <c r="AJJ10" s="16">
        <v>30</v>
      </c>
      <c r="AJK10" s="16">
        <v>22</v>
      </c>
      <c r="AJL10" s="26">
        <f t="shared" si="515"/>
        <v>0.73333333333333328</v>
      </c>
      <c r="AJM10" s="18">
        <f t="shared" si="516"/>
        <v>62</v>
      </c>
      <c r="AJN10" s="22">
        <f t="shared" si="517"/>
        <v>45</v>
      </c>
      <c r="AJO10" s="26">
        <f t="shared" si="518"/>
        <v>0.72580645161290325</v>
      </c>
      <c r="AJP10" s="16">
        <v>30</v>
      </c>
      <c r="AJQ10" s="16">
        <v>20</v>
      </c>
      <c r="AJR10" s="26">
        <f t="shared" si="519"/>
        <v>0.66666666666666663</v>
      </c>
      <c r="AJS10" s="16">
        <v>32</v>
      </c>
      <c r="AJT10" s="16">
        <v>25</v>
      </c>
      <c r="AJU10" s="59">
        <f t="shared" si="520"/>
        <v>0.78125</v>
      </c>
      <c r="AJV10" s="18">
        <f t="shared" si="521"/>
        <v>55</v>
      </c>
      <c r="AJW10" s="22">
        <f t="shared" si="522"/>
        <v>50</v>
      </c>
      <c r="AJX10" s="26">
        <f t="shared" si="523"/>
        <v>0.90909090909090906</v>
      </c>
      <c r="AJY10" s="16">
        <v>26</v>
      </c>
      <c r="AJZ10" s="16">
        <v>22</v>
      </c>
      <c r="AKA10" s="26">
        <f t="shared" si="524"/>
        <v>0.84615384615384615</v>
      </c>
      <c r="AKB10" s="16">
        <v>29</v>
      </c>
      <c r="AKC10" s="16">
        <v>28</v>
      </c>
      <c r="AKD10" s="59">
        <f t="shared" si="525"/>
        <v>0.96551724137931039</v>
      </c>
      <c r="AKE10" s="18">
        <f t="shared" si="526"/>
        <v>58</v>
      </c>
      <c r="AKF10" s="22">
        <f t="shared" si="527"/>
        <v>52</v>
      </c>
      <c r="AKG10" s="26">
        <f t="shared" si="528"/>
        <v>0.89655172413793105</v>
      </c>
      <c r="AKH10" s="16">
        <v>28</v>
      </c>
      <c r="AKI10" s="16">
        <v>27</v>
      </c>
      <c r="AKJ10" s="26">
        <f t="shared" si="529"/>
        <v>0.9642857142857143</v>
      </c>
      <c r="AKK10" s="16">
        <v>30</v>
      </c>
      <c r="AKL10" s="16">
        <v>25</v>
      </c>
      <c r="AKM10" s="59">
        <f t="shared" si="530"/>
        <v>0.83333333333333337</v>
      </c>
      <c r="AKN10" s="18">
        <f t="shared" si="531"/>
        <v>61</v>
      </c>
      <c r="AKO10" s="22">
        <f t="shared" si="532"/>
        <v>50</v>
      </c>
      <c r="AKP10" s="26">
        <f t="shared" si="533"/>
        <v>0.81967213114754101</v>
      </c>
      <c r="AKQ10" s="16">
        <v>29</v>
      </c>
      <c r="AKR10" s="16">
        <v>23</v>
      </c>
      <c r="AKS10" s="26">
        <f t="shared" si="534"/>
        <v>0.7931034482758621</v>
      </c>
      <c r="AKT10" s="16">
        <v>32</v>
      </c>
      <c r="AKU10" s="16">
        <v>27</v>
      </c>
      <c r="AKV10" s="59">
        <f t="shared" si="535"/>
        <v>0.84375</v>
      </c>
      <c r="AKW10" s="18">
        <f t="shared" si="536"/>
        <v>61</v>
      </c>
      <c r="AKX10" s="22">
        <f t="shared" si="537"/>
        <v>56</v>
      </c>
      <c r="AKY10" s="26">
        <f t="shared" si="538"/>
        <v>0.91803278688524592</v>
      </c>
      <c r="AKZ10" s="16">
        <v>29</v>
      </c>
      <c r="ALA10" s="16">
        <v>25</v>
      </c>
      <c r="ALB10" s="26">
        <f t="shared" si="539"/>
        <v>0.86206896551724133</v>
      </c>
      <c r="ALC10" s="16">
        <v>32</v>
      </c>
      <c r="ALD10" s="16">
        <v>31</v>
      </c>
      <c r="ALE10" s="59">
        <f t="shared" si="540"/>
        <v>0.96875</v>
      </c>
      <c r="ALF10" s="18">
        <f t="shared" si="541"/>
        <v>60</v>
      </c>
      <c r="ALG10" s="22">
        <f t="shared" si="542"/>
        <v>49</v>
      </c>
      <c r="ALH10" s="26">
        <f t="shared" si="543"/>
        <v>0.81666666666666665</v>
      </c>
      <c r="ALI10" s="16">
        <v>29</v>
      </c>
      <c r="ALJ10" s="16">
        <v>21</v>
      </c>
      <c r="ALK10" s="26">
        <f t="shared" si="544"/>
        <v>0.72413793103448276</v>
      </c>
      <c r="ALL10" s="16">
        <v>31</v>
      </c>
      <c r="ALM10" s="16">
        <v>28</v>
      </c>
      <c r="ALN10" s="59">
        <f t="shared" si="545"/>
        <v>0.90322580645161288</v>
      </c>
      <c r="ALO10" s="18">
        <f t="shared" si="546"/>
        <v>55</v>
      </c>
      <c r="ALP10" s="22">
        <f t="shared" si="547"/>
        <v>41</v>
      </c>
      <c r="ALQ10" s="26">
        <f t="shared" si="548"/>
        <v>0.74545454545454548</v>
      </c>
      <c r="ALR10" s="16">
        <v>25</v>
      </c>
      <c r="ALS10" s="16">
        <v>13</v>
      </c>
      <c r="ALT10" s="26">
        <f t="shared" si="549"/>
        <v>0.52</v>
      </c>
      <c r="ALU10" s="16">
        <v>30</v>
      </c>
      <c r="ALV10" s="16">
        <v>28</v>
      </c>
      <c r="ALW10" s="59">
        <f t="shared" si="550"/>
        <v>0.93333333333333335</v>
      </c>
      <c r="ALX10" s="18">
        <f t="shared" si="551"/>
        <v>50</v>
      </c>
      <c r="ALY10" s="22">
        <f t="shared" si="552"/>
        <v>46</v>
      </c>
      <c r="ALZ10" s="26">
        <f t="shared" si="553"/>
        <v>0.92</v>
      </c>
      <c r="AMA10" s="16">
        <v>19</v>
      </c>
      <c r="AMB10" s="16">
        <v>18</v>
      </c>
      <c r="AMC10" s="26">
        <f t="shared" si="554"/>
        <v>0.94736842105263153</v>
      </c>
      <c r="AMD10" s="16">
        <v>31</v>
      </c>
      <c r="AME10" s="16">
        <v>28</v>
      </c>
      <c r="AMF10" s="59">
        <f t="shared" si="555"/>
        <v>0.90322580645161288</v>
      </c>
      <c r="AMG10" s="18">
        <f t="shared" si="556"/>
        <v>51</v>
      </c>
      <c r="AMH10" s="22">
        <f t="shared" si="557"/>
        <v>48</v>
      </c>
      <c r="AMI10" s="26">
        <f t="shared" si="558"/>
        <v>0.94117647058823528</v>
      </c>
      <c r="AMJ10" s="16">
        <v>19</v>
      </c>
      <c r="AMK10" s="16">
        <v>17</v>
      </c>
      <c r="AML10" s="26">
        <f t="shared" si="559"/>
        <v>0.89473684210526316</v>
      </c>
      <c r="AMM10" s="16">
        <v>32</v>
      </c>
      <c r="AMN10" s="16">
        <v>31</v>
      </c>
      <c r="AMO10" s="59">
        <f t="shared" si="560"/>
        <v>0.96875</v>
      </c>
      <c r="AMP10" s="18">
        <f t="shared" si="561"/>
        <v>51</v>
      </c>
      <c r="AMQ10" s="22">
        <f t="shared" si="562"/>
        <v>47</v>
      </c>
      <c r="AMR10" s="26">
        <f t="shared" si="563"/>
        <v>0.92156862745098034</v>
      </c>
      <c r="AMS10" s="16">
        <v>19</v>
      </c>
      <c r="AMT10" s="16">
        <v>18</v>
      </c>
      <c r="AMU10" s="26">
        <f t="shared" si="564"/>
        <v>0.94736842105263153</v>
      </c>
      <c r="AMV10" s="16">
        <v>32</v>
      </c>
      <c r="AMW10" s="16">
        <v>29</v>
      </c>
      <c r="AMX10" s="59">
        <f t="shared" si="565"/>
        <v>0.90625</v>
      </c>
      <c r="AMY10" s="18">
        <f t="shared" si="566"/>
        <v>53</v>
      </c>
      <c r="AMZ10" s="22">
        <f t="shared" si="567"/>
        <v>43</v>
      </c>
      <c r="ANA10" s="26">
        <f t="shared" si="568"/>
        <v>0.81132075471698117</v>
      </c>
      <c r="ANB10" s="16">
        <v>19</v>
      </c>
      <c r="ANC10" s="16">
        <v>17</v>
      </c>
      <c r="AND10" s="26">
        <f t="shared" si="569"/>
        <v>0.89473684210526316</v>
      </c>
      <c r="ANE10" s="16">
        <v>34</v>
      </c>
      <c r="ANF10" s="16">
        <v>26</v>
      </c>
      <c r="ANG10" s="59">
        <f t="shared" si="570"/>
        <v>0.76470588235294112</v>
      </c>
      <c r="ANH10" s="18">
        <f t="shared" si="571"/>
        <v>51</v>
      </c>
      <c r="ANI10" s="22">
        <f t="shared" si="572"/>
        <v>15</v>
      </c>
      <c r="ANJ10" s="26">
        <f t="shared" si="573"/>
        <v>0.29411764705882354</v>
      </c>
      <c r="ANK10" s="16">
        <v>20</v>
      </c>
      <c r="ANL10" s="16">
        <v>13</v>
      </c>
      <c r="ANM10" s="26">
        <f t="shared" si="574"/>
        <v>0.65</v>
      </c>
      <c r="ANN10" s="16">
        <v>31</v>
      </c>
      <c r="ANO10" s="16">
        <v>2</v>
      </c>
      <c r="ANP10" s="59">
        <f t="shared" si="575"/>
        <v>6.4516129032258063E-2</v>
      </c>
      <c r="ANQ10" s="18">
        <f t="shared" si="576"/>
        <v>50</v>
      </c>
      <c r="ANR10" s="22">
        <f t="shared" si="577"/>
        <v>42</v>
      </c>
      <c r="ANS10" s="26">
        <f t="shared" si="578"/>
        <v>0.84</v>
      </c>
      <c r="ANT10" s="16">
        <v>32</v>
      </c>
      <c r="ANU10" s="16">
        <v>27</v>
      </c>
      <c r="ANV10" s="26">
        <f t="shared" si="579"/>
        <v>0.84375</v>
      </c>
      <c r="ANW10" s="16">
        <v>18</v>
      </c>
      <c r="ANX10" s="16">
        <v>15</v>
      </c>
      <c r="ANY10" s="59">
        <f t="shared" si="580"/>
        <v>0.83333333333333337</v>
      </c>
      <c r="ANZ10" s="18">
        <f t="shared" si="581"/>
        <v>51</v>
      </c>
      <c r="AOA10" s="22">
        <f t="shared" si="582"/>
        <v>49</v>
      </c>
      <c r="AOB10" s="26">
        <f t="shared" si="583"/>
        <v>0.96078431372549022</v>
      </c>
      <c r="AOC10" s="16">
        <v>34</v>
      </c>
      <c r="AOD10" s="16">
        <v>33</v>
      </c>
      <c r="AOE10" s="26">
        <f t="shared" si="584"/>
        <v>0.97058823529411764</v>
      </c>
      <c r="AOF10" s="16">
        <v>17</v>
      </c>
      <c r="AOG10" s="16">
        <v>16</v>
      </c>
      <c r="AOH10" s="59">
        <f t="shared" si="585"/>
        <v>0.94117647058823528</v>
      </c>
      <c r="AOI10" s="18">
        <f t="shared" si="586"/>
        <v>55</v>
      </c>
      <c r="AOJ10" s="22">
        <f t="shared" si="587"/>
        <v>46</v>
      </c>
      <c r="AOK10" s="26">
        <f t="shared" si="588"/>
        <v>0.83636363636363631</v>
      </c>
      <c r="AOL10" s="16">
        <v>37</v>
      </c>
      <c r="AOM10" s="16">
        <v>31</v>
      </c>
      <c r="AON10" s="26">
        <f t="shared" si="589"/>
        <v>0.83783783783783783</v>
      </c>
      <c r="AOO10" s="16">
        <v>18</v>
      </c>
      <c r="AOP10" s="16">
        <v>15</v>
      </c>
      <c r="AOQ10" s="59">
        <f t="shared" si="590"/>
        <v>0.83333333333333337</v>
      </c>
      <c r="AOR10" s="18">
        <f t="shared" si="591"/>
        <v>54</v>
      </c>
      <c r="AOS10" s="22">
        <f t="shared" si="592"/>
        <v>43</v>
      </c>
      <c r="AOT10" s="26">
        <f t="shared" si="593"/>
        <v>0.79629629629629628</v>
      </c>
      <c r="AOU10" s="16">
        <v>37</v>
      </c>
      <c r="AOV10" s="16">
        <v>29</v>
      </c>
      <c r="AOW10" s="26">
        <f t="shared" si="594"/>
        <v>0.78378378378378377</v>
      </c>
      <c r="AOX10" s="16">
        <v>17</v>
      </c>
      <c r="AOY10" s="16">
        <v>14</v>
      </c>
      <c r="AOZ10" s="59">
        <f t="shared" si="595"/>
        <v>0.82352941176470584</v>
      </c>
      <c r="APA10" s="18">
        <f t="shared" si="596"/>
        <v>44</v>
      </c>
      <c r="APB10" s="22">
        <f t="shared" si="597"/>
        <v>38</v>
      </c>
      <c r="APC10" s="26">
        <f t="shared" si="598"/>
        <v>0.86363636363636365</v>
      </c>
      <c r="APD10" s="16">
        <v>28</v>
      </c>
      <c r="APE10" s="16">
        <v>27</v>
      </c>
      <c r="APF10" s="26">
        <f t="shared" si="599"/>
        <v>0.9642857142857143</v>
      </c>
      <c r="APG10" s="16">
        <v>16</v>
      </c>
      <c r="APH10" s="16">
        <v>11</v>
      </c>
      <c r="API10" s="59">
        <f t="shared" si="600"/>
        <v>0.6875</v>
      </c>
      <c r="APJ10" s="18">
        <f t="shared" si="601"/>
        <v>44</v>
      </c>
      <c r="APK10" s="22">
        <f t="shared" si="602"/>
        <v>38</v>
      </c>
      <c r="APL10" s="26">
        <f t="shared" si="603"/>
        <v>0.86363636363636365</v>
      </c>
      <c r="APM10" s="16">
        <v>26</v>
      </c>
      <c r="APN10" s="16">
        <v>21</v>
      </c>
      <c r="APO10" s="26">
        <f t="shared" si="604"/>
        <v>0.80769230769230771</v>
      </c>
      <c r="APP10" s="16">
        <v>18</v>
      </c>
      <c r="APQ10" s="16">
        <v>17</v>
      </c>
      <c r="APR10" s="59">
        <f t="shared" si="605"/>
        <v>0.94444444444444442</v>
      </c>
      <c r="APS10" s="18">
        <f t="shared" si="606"/>
        <v>45</v>
      </c>
      <c r="APT10" s="22">
        <f t="shared" si="607"/>
        <v>40</v>
      </c>
      <c r="APU10" s="26">
        <f t="shared" si="608"/>
        <v>0.88888888888888884</v>
      </c>
      <c r="APV10" s="16">
        <v>26</v>
      </c>
      <c r="APW10" s="16">
        <v>21</v>
      </c>
      <c r="APX10" s="26">
        <f t="shared" si="609"/>
        <v>0.80769230769230771</v>
      </c>
      <c r="APY10" s="16">
        <v>19</v>
      </c>
      <c r="APZ10" s="16">
        <v>19</v>
      </c>
      <c r="AQA10" s="59">
        <f t="shared" si="610"/>
        <v>1</v>
      </c>
      <c r="AQB10" s="18">
        <f t="shared" si="611"/>
        <v>46</v>
      </c>
      <c r="AQC10" s="22">
        <f t="shared" si="612"/>
        <v>35</v>
      </c>
      <c r="AQD10" s="26">
        <f t="shared" si="613"/>
        <v>0.76086956521739135</v>
      </c>
      <c r="AQE10" s="16">
        <v>27</v>
      </c>
      <c r="AQF10" s="16">
        <v>23</v>
      </c>
      <c r="AQG10" s="26">
        <f t="shared" si="614"/>
        <v>0.85185185185185186</v>
      </c>
      <c r="AQH10" s="16">
        <v>19</v>
      </c>
      <c r="AQI10" s="16">
        <v>12</v>
      </c>
      <c r="AQJ10" s="59">
        <f t="shared" si="615"/>
        <v>0.63157894736842102</v>
      </c>
      <c r="AQK10" s="18">
        <f t="shared" si="616"/>
        <v>47</v>
      </c>
      <c r="AQL10" s="22">
        <f t="shared" si="617"/>
        <v>42</v>
      </c>
      <c r="AQM10" s="26">
        <f t="shared" si="618"/>
        <v>0.8936170212765957</v>
      </c>
      <c r="AQN10" s="16">
        <v>28</v>
      </c>
      <c r="AQO10" s="16">
        <v>23</v>
      </c>
      <c r="AQP10" s="26">
        <f t="shared" si="619"/>
        <v>0.8214285714285714</v>
      </c>
      <c r="AQQ10" s="16">
        <v>19</v>
      </c>
      <c r="AQR10" s="16">
        <v>19</v>
      </c>
      <c r="AQS10" s="59">
        <f t="shared" si="620"/>
        <v>1</v>
      </c>
      <c r="AQT10" s="18">
        <f t="shared" si="621"/>
        <v>52</v>
      </c>
      <c r="AQU10" s="22">
        <f t="shared" si="622"/>
        <v>48</v>
      </c>
      <c r="AQV10" s="26">
        <f t="shared" si="623"/>
        <v>0.92307692307692313</v>
      </c>
      <c r="AQW10" s="16">
        <v>33</v>
      </c>
      <c r="AQX10" s="16">
        <v>29</v>
      </c>
      <c r="AQY10" s="26">
        <f t="shared" si="624"/>
        <v>0.87878787878787878</v>
      </c>
      <c r="AQZ10" s="16">
        <v>19</v>
      </c>
      <c r="ARA10" s="16">
        <v>19</v>
      </c>
      <c r="ARB10" s="59">
        <f t="shared" si="625"/>
        <v>1</v>
      </c>
      <c r="ARC10" s="18">
        <f t="shared" si="626"/>
        <v>54</v>
      </c>
      <c r="ARD10" s="22">
        <f t="shared" si="627"/>
        <v>44</v>
      </c>
      <c r="ARE10" s="26">
        <f t="shared" si="628"/>
        <v>0.81481481481481477</v>
      </c>
      <c r="ARF10" s="16">
        <v>34</v>
      </c>
      <c r="ARG10" s="16">
        <v>29</v>
      </c>
      <c r="ARH10" s="26">
        <f t="shared" si="629"/>
        <v>0.8529411764705882</v>
      </c>
      <c r="ARI10" s="16">
        <v>20</v>
      </c>
      <c r="ARJ10" s="16">
        <v>15</v>
      </c>
      <c r="ARK10" s="59">
        <f t="shared" si="630"/>
        <v>0.75</v>
      </c>
      <c r="ARL10" s="18">
        <f t="shared" si="631"/>
        <v>57</v>
      </c>
      <c r="ARM10" s="22">
        <f t="shared" si="632"/>
        <v>46</v>
      </c>
      <c r="ARN10" s="26">
        <f t="shared" si="633"/>
        <v>0.80701754385964908</v>
      </c>
      <c r="ARO10" s="16">
        <v>22</v>
      </c>
      <c r="ARP10" s="16">
        <v>19</v>
      </c>
      <c r="ARQ10" s="26">
        <f t="shared" si="634"/>
        <v>0.86363636363636365</v>
      </c>
      <c r="ARR10" s="16">
        <v>35</v>
      </c>
      <c r="ARS10" s="16">
        <v>27</v>
      </c>
      <c r="ART10" s="59">
        <f t="shared" si="635"/>
        <v>0.77142857142857146</v>
      </c>
      <c r="ARU10" s="18">
        <f t="shared" si="636"/>
        <v>63</v>
      </c>
      <c r="ARV10" s="22">
        <f t="shared" si="637"/>
        <v>50</v>
      </c>
      <c r="ARW10" s="26">
        <f t="shared" si="638"/>
        <v>0.79365079365079361</v>
      </c>
      <c r="ARX10" s="16">
        <v>28</v>
      </c>
      <c r="ARY10" s="16">
        <v>26</v>
      </c>
      <c r="ARZ10" s="26">
        <f t="shared" si="639"/>
        <v>0.9285714285714286</v>
      </c>
      <c r="ASA10" s="16">
        <v>35</v>
      </c>
      <c r="ASB10" s="16">
        <v>24</v>
      </c>
      <c r="ASC10" s="59">
        <f t="shared" si="640"/>
        <v>0.68571428571428572</v>
      </c>
      <c r="ASD10" s="18">
        <f t="shared" si="641"/>
        <v>60</v>
      </c>
      <c r="ASE10" s="22">
        <f t="shared" si="642"/>
        <v>56</v>
      </c>
      <c r="ASF10" s="26">
        <f t="shared" si="643"/>
        <v>0.93333333333333335</v>
      </c>
      <c r="ASG10" s="16">
        <v>27</v>
      </c>
      <c r="ASH10" s="16">
        <v>25</v>
      </c>
      <c r="ASI10" s="26">
        <f t="shared" si="644"/>
        <v>0.92592592592592593</v>
      </c>
      <c r="ASJ10" s="16">
        <v>33</v>
      </c>
      <c r="ASK10" s="16">
        <v>31</v>
      </c>
      <c r="ASL10" s="59">
        <f t="shared" si="645"/>
        <v>0.93939393939393945</v>
      </c>
      <c r="ASM10" s="18">
        <f t="shared" si="646"/>
        <v>63</v>
      </c>
      <c r="ASN10" s="22">
        <f t="shared" si="647"/>
        <v>56</v>
      </c>
      <c r="ASO10" s="26">
        <f t="shared" si="648"/>
        <v>0.88888888888888884</v>
      </c>
      <c r="ASP10" s="16">
        <v>28</v>
      </c>
      <c r="ASQ10" s="16">
        <v>24</v>
      </c>
      <c r="ASR10" s="26">
        <f t="shared" si="649"/>
        <v>0.8571428571428571</v>
      </c>
      <c r="ASS10" s="16">
        <v>35</v>
      </c>
      <c r="AST10" s="16">
        <v>32</v>
      </c>
      <c r="ASU10" s="26">
        <f t="shared" si="650"/>
        <v>0.91428571428571426</v>
      </c>
      <c r="ASV10" s="18">
        <f t="shared" si="651"/>
        <v>57</v>
      </c>
      <c r="ASW10" s="22">
        <f t="shared" si="652"/>
        <v>22</v>
      </c>
      <c r="ASX10" s="26">
        <f t="shared" si="653"/>
        <v>0.38596491228070173</v>
      </c>
      <c r="ASY10" s="16">
        <v>24</v>
      </c>
      <c r="ASZ10" s="16">
        <v>22</v>
      </c>
      <c r="ATA10" s="26">
        <f t="shared" si="654"/>
        <v>0.91666666666666663</v>
      </c>
      <c r="ATB10" s="16">
        <v>33</v>
      </c>
      <c r="ATC10" s="16"/>
      <c r="ATD10" s="59">
        <f t="shared" si="655"/>
        <v>0</v>
      </c>
      <c r="ATE10" s="18">
        <f t="shared" si="656"/>
        <v>55</v>
      </c>
      <c r="ATF10" s="22">
        <f t="shared" si="657"/>
        <v>52</v>
      </c>
      <c r="ATG10" s="26">
        <f t="shared" si="658"/>
        <v>0.94545454545454544</v>
      </c>
      <c r="ATH10" s="16">
        <v>24</v>
      </c>
      <c r="ATI10" s="16">
        <v>22</v>
      </c>
      <c r="ATJ10" s="26">
        <f t="shared" si="659"/>
        <v>0.91666666666666663</v>
      </c>
      <c r="ATK10" s="16">
        <v>31</v>
      </c>
      <c r="ATL10" s="16">
        <v>30</v>
      </c>
      <c r="ATM10" s="59">
        <f t="shared" si="660"/>
        <v>0.967741935483871</v>
      </c>
      <c r="ATN10" s="18">
        <f t="shared" si="661"/>
        <v>51</v>
      </c>
      <c r="ATO10" s="22">
        <f t="shared" si="662"/>
        <v>44</v>
      </c>
      <c r="ATP10" s="26">
        <f t="shared" si="663"/>
        <v>0.86274509803921573</v>
      </c>
      <c r="ATQ10" s="16">
        <v>21</v>
      </c>
      <c r="ATR10" s="16">
        <v>18</v>
      </c>
      <c r="ATS10" s="26">
        <f t="shared" si="664"/>
        <v>0.8571428571428571</v>
      </c>
      <c r="ATT10" s="16">
        <v>30</v>
      </c>
      <c r="ATU10" s="16">
        <v>26</v>
      </c>
      <c r="ATV10" s="59">
        <f t="shared" si="665"/>
        <v>0.8666666666666667</v>
      </c>
      <c r="ATW10" s="18">
        <f t="shared" si="666"/>
        <v>50</v>
      </c>
      <c r="ATX10" s="22">
        <f t="shared" si="667"/>
        <v>43</v>
      </c>
      <c r="ATY10" s="26">
        <f t="shared" si="668"/>
        <v>0.86</v>
      </c>
      <c r="ATZ10" s="16">
        <v>19</v>
      </c>
      <c r="AUA10" s="16">
        <v>17</v>
      </c>
      <c r="AUB10" s="26">
        <f t="shared" si="669"/>
        <v>0.89473684210526316</v>
      </c>
      <c r="AUC10" s="16">
        <v>31</v>
      </c>
      <c r="AUD10" s="16">
        <v>26</v>
      </c>
      <c r="AUE10" s="59">
        <f t="shared" si="670"/>
        <v>0.83870967741935487</v>
      </c>
      <c r="AUF10" s="18">
        <f t="shared" si="671"/>
        <v>44</v>
      </c>
      <c r="AUG10" s="22">
        <f t="shared" si="672"/>
        <v>40</v>
      </c>
      <c r="AUH10" s="26">
        <f t="shared" si="673"/>
        <v>0.90909090909090906</v>
      </c>
      <c r="AUI10" s="16">
        <v>14</v>
      </c>
      <c r="AUJ10" s="16">
        <v>12</v>
      </c>
      <c r="AUK10" s="26">
        <f t="shared" si="674"/>
        <v>0.8571428571428571</v>
      </c>
      <c r="AUL10" s="16">
        <v>30</v>
      </c>
      <c r="AUM10" s="16">
        <v>28</v>
      </c>
      <c r="AUN10" s="59">
        <f t="shared" si="675"/>
        <v>0.93333333333333335</v>
      </c>
      <c r="AUO10" s="18">
        <f t="shared" si="676"/>
        <v>48</v>
      </c>
      <c r="AUP10" s="22">
        <f t="shared" si="677"/>
        <v>41</v>
      </c>
      <c r="AUQ10" s="26">
        <f t="shared" si="678"/>
        <v>0.85416666666666663</v>
      </c>
      <c r="AUR10" s="16">
        <v>15</v>
      </c>
      <c r="AUS10" s="16">
        <v>14</v>
      </c>
      <c r="AUT10" s="26">
        <f t="shared" si="679"/>
        <v>0.93333333333333335</v>
      </c>
      <c r="AUU10" s="16">
        <v>33</v>
      </c>
      <c r="AUV10" s="16">
        <v>27</v>
      </c>
      <c r="AUW10" s="59">
        <f t="shared" si="680"/>
        <v>0.81818181818181823</v>
      </c>
      <c r="AUX10" s="18">
        <f t="shared" si="681"/>
        <v>46</v>
      </c>
      <c r="AUY10" s="22">
        <f t="shared" si="682"/>
        <v>20</v>
      </c>
      <c r="AUZ10" s="26">
        <f t="shared" si="683"/>
        <v>0.43478260869565216</v>
      </c>
      <c r="AVA10" s="16">
        <v>16</v>
      </c>
      <c r="AVB10" s="16">
        <v>14</v>
      </c>
      <c r="AVC10" s="26">
        <f t="shared" si="684"/>
        <v>0.875</v>
      </c>
      <c r="AVD10" s="16">
        <v>30</v>
      </c>
      <c r="AVE10" s="16">
        <v>6</v>
      </c>
      <c r="AVF10" s="26">
        <f t="shared" si="685"/>
        <v>0.2</v>
      </c>
      <c r="AVG10" s="18">
        <f t="shared" si="686"/>
        <v>41</v>
      </c>
      <c r="AVH10" s="22">
        <f t="shared" si="687"/>
        <v>32</v>
      </c>
      <c r="AVI10" s="26">
        <f t="shared" si="688"/>
        <v>0.78048780487804881</v>
      </c>
      <c r="AVJ10" s="16">
        <v>16</v>
      </c>
      <c r="AVK10" s="16">
        <v>14</v>
      </c>
      <c r="AVL10" s="26">
        <f t="shared" si="689"/>
        <v>0.875</v>
      </c>
      <c r="AVM10" s="16">
        <v>25</v>
      </c>
      <c r="AVN10" s="16">
        <v>18</v>
      </c>
      <c r="AVO10" s="26">
        <f t="shared" si="690"/>
        <v>0.72</v>
      </c>
      <c r="AVP10" s="18">
        <f t="shared" ref="AVP10:AVP23" si="755">+AVS10+AVV10</f>
        <v>39</v>
      </c>
      <c r="AVQ10" s="22">
        <f t="shared" si="691"/>
        <v>30</v>
      </c>
      <c r="AVR10" s="26">
        <f t="shared" si="692"/>
        <v>0.76923076923076927</v>
      </c>
      <c r="AVS10" s="16">
        <v>22</v>
      </c>
      <c r="AVT10" s="16">
        <v>18</v>
      </c>
      <c r="AVU10" s="26">
        <f t="shared" si="693"/>
        <v>0.81818181818181823</v>
      </c>
      <c r="AVV10" s="16">
        <v>17</v>
      </c>
      <c r="AVW10" s="16">
        <v>12</v>
      </c>
      <c r="AVX10" s="26">
        <f t="shared" si="694"/>
        <v>0.70588235294117652</v>
      </c>
      <c r="AVY10" s="18">
        <f t="shared" ref="AVY10:AVY23" si="756">+AWB10+AWE10</f>
        <v>37</v>
      </c>
      <c r="AVZ10" s="22">
        <f t="shared" si="695"/>
        <v>33</v>
      </c>
      <c r="AWA10" s="26">
        <f t="shared" si="696"/>
        <v>0.89189189189189189</v>
      </c>
      <c r="AWB10" s="16">
        <v>21</v>
      </c>
      <c r="AWC10" s="16">
        <v>17</v>
      </c>
      <c r="AWD10" s="26">
        <f t="shared" si="697"/>
        <v>0.80952380952380953</v>
      </c>
      <c r="AWE10" s="16">
        <v>16</v>
      </c>
      <c r="AWF10" s="16">
        <v>16</v>
      </c>
      <c r="AWG10" s="26">
        <f t="shared" si="698"/>
        <v>1</v>
      </c>
      <c r="AWH10" s="18">
        <f t="shared" ref="AWH10:AWH23" si="757">+AWK10+AWN10</f>
        <v>35</v>
      </c>
      <c r="AWI10" s="22">
        <f t="shared" si="699"/>
        <v>29</v>
      </c>
      <c r="AWJ10" s="26">
        <f t="shared" si="700"/>
        <v>0.82857142857142863</v>
      </c>
      <c r="AWK10" s="16">
        <v>20</v>
      </c>
      <c r="AWL10" s="16">
        <v>16</v>
      </c>
      <c r="AWM10" s="26">
        <f t="shared" si="701"/>
        <v>0.8</v>
      </c>
      <c r="AWN10" s="16">
        <v>15</v>
      </c>
      <c r="AWO10" s="16">
        <v>13</v>
      </c>
      <c r="AWP10" s="26">
        <f t="shared" si="702"/>
        <v>0.8666666666666667</v>
      </c>
      <c r="AWQ10" s="18">
        <f t="shared" ref="AWQ10:AWQ23" si="758">+AWT10+AWW10</f>
        <v>35</v>
      </c>
      <c r="AWR10" s="22">
        <f t="shared" si="703"/>
        <v>27</v>
      </c>
      <c r="AWS10" s="26">
        <f t="shared" si="704"/>
        <v>0.77142857142857146</v>
      </c>
      <c r="AWT10" s="16">
        <v>17</v>
      </c>
      <c r="AWU10" s="16">
        <v>10</v>
      </c>
      <c r="AWV10" s="26">
        <f t="shared" si="705"/>
        <v>0.58823529411764708</v>
      </c>
      <c r="AWW10" s="16">
        <v>18</v>
      </c>
      <c r="AWX10" s="16">
        <v>17</v>
      </c>
      <c r="AWY10" s="26">
        <f t="shared" si="706"/>
        <v>0.94444444444444442</v>
      </c>
      <c r="AWZ10" s="18">
        <f t="shared" ref="AWZ10:AWZ23" si="759">+AXC10+AXF10</f>
        <v>36</v>
      </c>
      <c r="AXA10" s="22">
        <f t="shared" si="707"/>
        <v>27</v>
      </c>
      <c r="AXB10" s="26">
        <f t="shared" si="708"/>
        <v>0.75</v>
      </c>
      <c r="AXC10" s="16">
        <v>17</v>
      </c>
      <c r="AXD10" s="16">
        <v>11</v>
      </c>
      <c r="AXE10" s="26">
        <f t="shared" si="709"/>
        <v>0.6470588235294118</v>
      </c>
      <c r="AXF10" s="16">
        <v>19</v>
      </c>
      <c r="AXG10" s="16">
        <v>16</v>
      </c>
      <c r="AXH10" s="26">
        <f t="shared" si="710"/>
        <v>0.84210526315789469</v>
      </c>
      <c r="AXI10" s="18">
        <f t="shared" ref="AXI10:AXI23" si="760">+AXL10+AXO10</f>
        <v>31</v>
      </c>
      <c r="AXJ10" s="22">
        <f t="shared" si="711"/>
        <v>28</v>
      </c>
      <c r="AXK10" s="26">
        <f t="shared" si="712"/>
        <v>0.90322580645161288</v>
      </c>
      <c r="AXL10" s="16">
        <v>15</v>
      </c>
      <c r="AXM10" s="16">
        <v>13</v>
      </c>
      <c r="AXN10" s="26">
        <f t="shared" si="713"/>
        <v>0.8666666666666667</v>
      </c>
      <c r="AXO10" s="16">
        <v>16</v>
      </c>
      <c r="AXP10" s="16">
        <v>15</v>
      </c>
      <c r="AXQ10" s="26">
        <f t="shared" si="714"/>
        <v>0.9375</v>
      </c>
      <c r="AXR10" s="18">
        <f t="shared" ref="AXR10:AXR23" si="761">+AXU10+AXX10</f>
        <v>30</v>
      </c>
      <c r="AXS10" s="22">
        <f t="shared" si="715"/>
        <v>19</v>
      </c>
      <c r="AXT10" s="26">
        <f t="shared" si="716"/>
        <v>0.6333333333333333</v>
      </c>
      <c r="AXU10" s="16">
        <v>14</v>
      </c>
      <c r="AXV10" s="16">
        <v>10</v>
      </c>
      <c r="AXW10" s="26">
        <f t="shared" si="717"/>
        <v>0.7142857142857143</v>
      </c>
      <c r="AXX10" s="16">
        <v>16</v>
      </c>
      <c r="AXY10" s="16">
        <v>9</v>
      </c>
      <c r="AXZ10" s="26">
        <f t="shared" si="718"/>
        <v>0.5625</v>
      </c>
      <c r="AYA10" s="18">
        <f t="shared" ref="AYA10:AYA23" si="762">+AYD10+AYG10</f>
        <v>25</v>
      </c>
      <c r="AYB10" s="22">
        <f t="shared" si="719"/>
        <v>22</v>
      </c>
      <c r="AYC10" s="26">
        <f t="shared" si="720"/>
        <v>0.88</v>
      </c>
      <c r="AYD10" s="16">
        <v>10</v>
      </c>
      <c r="AYE10" s="16">
        <v>10</v>
      </c>
      <c r="AYF10" s="26">
        <f t="shared" si="721"/>
        <v>1</v>
      </c>
      <c r="AYG10" s="16">
        <v>15</v>
      </c>
      <c r="AYH10" s="16">
        <v>12</v>
      </c>
      <c r="AYI10" s="26">
        <f t="shared" si="722"/>
        <v>0.8</v>
      </c>
      <c r="AYJ10" s="18">
        <f t="shared" ref="AYJ10:AYJ23" si="763">+AYM10+AYP10</f>
        <v>26</v>
      </c>
      <c r="AYK10" s="22">
        <f t="shared" si="723"/>
        <v>16</v>
      </c>
      <c r="AYL10" s="26">
        <f t="shared" si="724"/>
        <v>0.61538461538461542</v>
      </c>
      <c r="AYM10" s="16">
        <v>11</v>
      </c>
      <c r="AYN10" s="16">
        <v>6</v>
      </c>
      <c r="AYO10" s="26">
        <f t="shared" si="725"/>
        <v>0.54545454545454541</v>
      </c>
      <c r="AYP10" s="16">
        <v>15</v>
      </c>
      <c r="AYQ10" s="16">
        <v>10</v>
      </c>
      <c r="AYR10" s="26">
        <f t="shared" si="726"/>
        <v>0.66666666666666663</v>
      </c>
      <c r="AYS10" s="18">
        <f t="shared" ref="AYS10:AYS23" si="764">+AYV10+AYY10</f>
        <v>28</v>
      </c>
      <c r="AYT10" s="22">
        <f t="shared" si="727"/>
        <v>22</v>
      </c>
      <c r="AYU10" s="26">
        <f t="shared" si="728"/>
        <v>0.7857142857142857</v>
      </c>
      <c r="AYV10" s="16">
        <v>11</v>
      </c>
      <c r="AYW10" s="16">
        <v>8</v>
      </c>
      <c r="AYX10" s="26">
        <f t="shared" si="729"/>
        <v>0.72727272727272729</v>
      </c>
      <c r="AYY10" s="16">
        <v>17</v>
      </c>
      <c r="AYZ10" s="16">
        <v>14</v>
      </c>
      <c r="AZA10" s="26">
        <f t="shared" si="730"/>
        <v>0.82352941176470584</v>
      </c>
      <c r="AZB10" s="18">
        <f t="shared" ref="AZB10:AZB23" si="765">+AZE10+AZH10</f>
        <v>32</v>
      </c>
      <c r="AZC10" s="22">
        <f t="shared" si="731"/>
        <v>22</v>
      </c>
      <c r="AZD10" s="26">
        <f t="shared" si="732"/>
        <v>0.6875</v>
      </c>
      <c r="AZE10" s="16">
        <v>11</v>
      </c>
      <c r="AZF10" s="16">
        <v>8</v>
      </c>
      <c r="AZG10" s="26">
        <f t="shared" si="733"/>
        <v>0.72727272727272729</v>
      </c>
      <c r="AZH10" s="16">
        <v>21</v>
      </c>
      <c r="AZI10" s="16">
        <v>14</v>
      </c>
      <c r="AZJ10" s="26">
        <f t="shared" si="734"/>
        <v>0.66666666666666663</v>
      </c>
      <c r="AZK10" s="18">
        <f t="shared" ref="AZK10:AZK23" si="766">+AZN10+AZQ10</f>
        <v>28</v>
      </c>
      <c r="AZL10" s="22">
        <f t="shared" si="735"/>
        <v>23</v>
      </c>
      <c r="AZM10" s="26">
        <f t="shared" si="736"/>
        <v>0.8214285714285714</v>
      </c>
      <c r="AZN10" s="16">
        <v>9</v>
      </c>
      <c r="AZO10" s="16">
        <v>5</v>
      </c>
      <c r="AZP10" s="26">
        <f t="shared" si="737"/>
        <v>0.55555555555555558</v>
      </c>
      <c r="AZQ10" s="16">
        <v>19</v>
      </c>
      <c r="AZR10" s="16">
        <v>18</v>
      </c>
      <c r="AZS10" s="26">
        <f t="shared" si="738"/>
        <v>0.94736842105263153</v>
      </c>
      <c r="AZT10" s="18">
        <f t="shared" ref="AZT10:AZT23" si="767">+AZW10+AZZ10</f>
        <v>25</v>
      </c>
      <c r="AZU10" s="22">
        <f t="shared" si="739"/>
        <v>13</v>
      </c>
      <c r="AZV10" s="26">
        <f t="shared" si="740"/>
        <v>0.52</v>
      </c>
      <c r="AZW10" s="16">
        <v>18</v>
      </c>
      <c r="AZX10" s="16">
        <v>8</v>
      </c>
      <c r="AZY10" s="26">
        <f t="shared" si="741"/>
        <v>0.44444444444444442</v>
      </c>
      <c r="AZZ10" s="16">
        <v>7</v>
      </c>
      <c r="BAA10" s="16">
        <v>5</v>
      </c>
      <c r="BAB10" s="26">
        <f t="shared" si="742"/>
        <v>0.7142857142857143</v>
      </c>
      <c r="BAC10" s="18">
        <f t="shared" ref="BAC10:BAC23" si="768">+BAF10+BAI10</f>
        <v>28</v>
      </c>
      <c r="BAD10" s="22">
        <f t="shared" ref="BAD10:BAD23" si="769">+BAG10+BAJ10</f>
        <v>14</v>
      </c>
      <c r="BAE10" s="26">
        <f t="shared" si="743"/>
        <v>0.5</v>
      </c>
      <c r="BAF10" s="16">
        <v>19</v>
      </c>
      <c r="BAG10" s="16">
        <v>9</v>
      </c>
      <c r="BAH10" s="26">
        <f t="shared" si="744"/>
        <v>0.47368421052631576</v>
      </c>
      <c r="BAI10" s="16">
        <v>9</v>
      </c>
      <c r="BAJ10" s="16">
        <v>5</v>
      </c>
      <c r="BAK10" s="26">
        <f t="shared" si="745"/>
        <v>0.55555555555555558</v>
      </c>
      <c r="BAL10" s="18">
        <f t="shared" ref="BAL10:BAL23" si="770">+BAO10+BAR10</f>
        <v>21</v>
      </c>
      <c r="BAM10" s="22">
        <f t="shared" ref="BAM10:BAM23" si="771">+BAP10+BAS10</f>
        <v>16</v>
      </c>
      <c r="BAN10" s="26">
        <f t="shared" si="746"/>
        <v>0.76190476190476186</v>
      </c>
      <c r="BAO10" s="16">
        <v>12</v>
      </c>
      <c r="BAP10" s="16">
        <v>8</v>
      </c>
      <c r="BAQ10" s="26">
        <f t="shared" si="747"/>
        <v>0.66666666666666663</v>
      </c>
      <c r="BAR10" s="16">
        <v>9</v>
      </c>
      <c r="BAS10" s="16">
        <v>8</v>
      </c>
      <c r="BAT10" s="26">
        <f t="shared" si="748"/>
        <v>0.88888888888888884</v>
      </c>
      <c r="BAU10" s="18">
        <f t="shared" ref="BAU10:BAU23" si="772">+BAX10+BBA10</f>
        <v>72</v>
      </c>
      <c r="BAV10" s="22">
        <f t="shared" ref="BAV10:BAV23" si="773">+BAY10+BBB10</f>
        <v>69</v>
      </c>
      <c r="BAW10" s="26">
        <f t="shared" si="749"/>
        <v>0.95833333333333337</v>
      </c>
      <c r="BAX10" s="16">
        <v>10</v>
      </c>
      <c r="BAY10" s="16">
        <v>8</v>
      </c>
      <c r="BAZ10" s="26">
        <f t="shared" si="750"/>
        <v>0.8</v>
      </c>
      <c r="BBA10" s="16">
        <v>62</v>
      </c>
      <c r="BBB10" s="16">
        <v>61</v>
      </c>
      <c r="BBC10" s="26">
        <f t="shared" si="751"/>
        <v>0.9838709677419355</v>
      </c>
      <c r="BBD10" s="18">
        <f t="shared" ref="BBD10:BBD23" si="774">+BBG10+BBJ10</f>
        <v>62</v>
      </c>
      <c r="BBE10" s="22">
        <f t="shared" ref="BBE10:BBE23" si="775">+BBH10+BBK10</f>
        <v>0</v>
      </c>
      <c r="BBF10" s="26">
        <f t="shared" si="752"/>
        <v>0</v>
      </c>
      <c r="BBG10" s="16"/>
      <c r="BBH10" s="16"/>
      <c r="BBI10" s="26">
        <f t="shared" si="753"/>
        <v>0</v>
      </c>
      <c r="BBJ10" s="16">
        <v>62</v>
      </c>
      <c r="BBK10" s="16"/>
      <c r="BBL10" s="26">
        <f t="shared" si="754"/>
        <v>0</v>
      </c>
    </row>
    <row r="11" spans="2:1416" ht="29.25" customHeight="1">
      <c r="B11" s="12">
        <v>3</v>
      </c>
      <c r="C11" s="94" t="s">
        <v>86</v>
      </c>
      <c r="D11" s="18">
        <f t="shared" si="0"/>
        <v>3</v>
      </c>
      <c r="E11" s="22">
        <f t="shared" si="0"/>
        <v>2</v>
      </c>
      <c r="F11" s="26">
        <f t="shared" si="1"/>
        <v>0.66666666666666663</v>
      </c>
      <c r="G11" s="20">
        <v>2</v>
      </c>
      <c r="H11" s="16">
        <v>1</v>
      </c>
      <c r="I11" s="57">
        <f t="shared" si="2"/>
        <v>0.5</v>
      </c>
      <c r="J11" s="16">
        <v>1</v>
      </c>
      <c r="K11" s="16">
        <v>1</v>
      </c>
      <c r="L11" s="26">
        <f t="shared" si="3"/>
        <v>1</v>
      </c>
      <c r="M11" s="18">
        <f t="shared" si="4"/>
        <v>3</v>
      </c>
      <c r="N11" s="22">
        <f t="shared" si="4"/>
        <v>3</v>
      </c>
      <c r="O11" s="26">
        <f t="shared" si="5"/>
        <v>1</v>
      </c>
      <c r="P11" s="20">
        <v>2</v>
      </c>
      <c r="Q11" s="16">
        <v>2</v>
      </c>
      <c r="R11" s="57">
        <f t="shared" si="6"/>
        <v>1</v>
      </c>
      <c r="S11" s="16">
        <v>1</v>
      </c>
      <c r="T11" s="16">
        <v>1</v>
      </c>
      <c r="U11" s="26">
        <f t="shared" si="7"/>
        <v>1</v>
      </c>
      <c r="V11" s="18">
        <f t="shared" si="8"/>
        <v>3</v>
      </c>
      <c r="W11" s="22">
        <f t="shared" si="8"/>
        <v>3</v>
      </c>
      <c r="X11" s="26">
        <f t="shared" si="9"/>
        <v>1</v>
      </c>
      <c r="Y11" s="20">
        <v>2</v>
      </c>
      <c r="Z11" s="16">
        <v>2</v>
      </c>
      <c r="AA11" s="57">
        <f t="shared" si="10"/>
        <v>1</v>
      </c>
      <c r="AB11" s="16">
        <v>1</v>
      </c>
      <c r="AC11" s="16">
        <v>1</v>
      </c>
      <c r="AD11" s="26">
        <f t="shared" si="11"/>
        <v>1</v>
      </c>
      <c r="AE11" s="18">
        <f t="shared" si="12"/>
        <v>3</v>
      </c>
      <c r="AF11" s="22">
        <f t="shared" si="12"/>
        <v>2</v>
      </c>
      <c r="AG11" s="26">
        <f t="shared" si="13"/>
        <v>0.66666666666666663</v>
      </c>
      <c r="AH11" s="20">
        <v>2</v>
      </c>
      <c r="AI11" s="16">
        <v>1</v>
      </c>
      <c r="AJ11" s="57">
        <f t="shared" si="14"/>
        <v>0.5</v>
      </c>
      <c r="AK11" s="16">
        <v>1</v>
      </c>
      <c r="AL11" s="16">
        <v>1</v>
      </c>
      <c r="AM11" s="26">
        <f t="shared" si="15"/>
        <v>1</v>
      </c>
      <c r="AN11" s="18">
        <f t="shared" si="16"/>
        <v>4</v>
      </c>
      <c r="AO11" s="22">
        <f t="shared" si="16"/>
        <v>2</v>
      </c>
      <c r="AP11" s="26">
        <f t="shared" si="17"/>
        <v>0.5</v>
      </c>
      <c r="AQ11" s="20">
        <v>3</v>
      </c>
      <c r="AR11" s="16">
        <v>2</v>
      </c>
      <c r="AS11" s="26">
        <f t="shared" si="18"/>
        <v>0.66666666666666663</v>
      </c>
      <c r="AT11" s="16">
        <v>1</v>
      </c>
      <c r="AU11" s="16"/>
      <c r="AV11" s="75">
        <f t="shared" si="19"/>
        <v>0</v>
      </c>
      <c r="AW11" s="18">
        <f t="shared" si="20"/>
        <v>3</v>
      </c>
      <c r="AX11" s="22">
        <f t="shared" si="20"/>
        <v>2</v>
      </c>
      <c r="AY11" s="26">
        <f t="shared" si="21"/>
        <v>0.66666666666666663</v>
      </c>
      <c r="AZ11" s="20">
        <v>3</v>
      </c>
      <c r="BA11" s="16">
        <v>2</v>
      </c>
      <c r="BB11" s="57">
        <f t="shared" si="22"/>
        <v>0.66666666666666663</v>
      </c>
      <c r="BC11" s="16">
        <v>0</v>
      </c>
      <c r="BD11" s="16"/>
      <c r="BE11" s="57">
        <f t="shared" si="23"/>
        <v>0</v>
      </c>
      <c r="BF11" s="18">
        <f t="shared" si="24"/>
        <v>4</v>
      </c>
      <c r="BG11" s="22">
        <f t="shared" si="24"/>
        <v>4</v>
      </c>
      <c r="BH11" s="26">
        <f t="shared" si="25"/>
        <v>1</v>
      </c>
      <c r="BI11" s="20">
        <v>2</v>
      </c>
      <c r="BJ11" s="16">
        <v>2</v>
      </c>
      <c r="BK11" s="57">
        <f t="shared" si="26"/>
        <v>1</v>
      </c>
      <c r="BL11" s="16">
        <v>2</v>
      </c>
      <c r="BM11" s="16">
        <v>2</v>
      </c>
      <c r="BN11" s="57">
        <f t="shared" si="27"/>
        <v>1</v>
      </c>
      <c r="BO11" s="18">
        <f t="shared" si="28"/>
        <v>4</v>
      </c>
      <c r="BP11" s="22">
        <f t="shared" si="28"/>
        <v>4</v>
      </c>
      <c r="BQ11" s="26">
        <f t="shared" si="29"/>
        <v>1</v>
      </c>
      <c r="BR11" s="20">
        <v>2</v>
      </c>
      <c r="BS11" s="16">
        <v>2</v>
      </c>
      <c r="BT11" s="57">
        <f t="shared" si="30"/>
        <v>1</v>
      </c>
      <c r="BU11" s="16">
        <v>2</v>
      </c>
      <c r="BV11" s="16">
        <v>2</v>
      </c>
      <c r="BW11" s="57">
        <f t="shared" si="31"/>
        <v>1</v>
      </c>
      <c r="BX11" s="18">
        <f t="shared" si="32"/>
        <v>32</v>
      </c>
      <c r="BY11" s="22">
        <f t="shared" si="32"/>
        <v>18</v>
      </c>
      <c r="BZ11" s="26">
        <f t="shared" si="33"/>
        <v>0.5625</v>
      </c>
      <c r="CA11" s="20">
        <v>4</v>
      </c>
      <c r="CB11" s="16">
        <v>4</v>
      </c>
      <c r="CC11" s="57">
        <f t="shared" si="34"/>
        <v>1</v>
      </c>
      <c r="CD11" s="16">
        <v>28</v>
      </c>
      <c r="CE11" s="16">
        <v>14</v>
      </c>
      <c r="CF11" s="57">
        <f t="shared" si="35"/>
        <v>0.5</v>
      </c>
      <c r="CG11" s="18">
        <f t="shared" si="36"/>
        <v>29</v>
      </c>
      <c r="CH11" s="22">
        <f t="shared" si="37"/>
        <v>28</v>
      </c>
      <c r="CI11" s="26">
        <f t="shared" si="38"/>
        <v>0.96551724137931039</v>
      </c>
      <c r="CJ11" s="20">
        <v>8</v>
      </c>
      <c r="CK11" s="16">
        <v>7</v>
      </c>
      <c r="CL11" s="57">
        <f t="shared" si="39"/>
        <v>0.875</v>
      </c>
      <c r="CM11" s="16">
        <v>21</v>
      </c>
      <c r="CN11" s="16">
        <v>21</v>
      </c>
      <c r="CO11" s="57">
        <f t="shared" si="40"/>
        <v>1</v>
      </c>
      <c r="CP11" s="18">
        <f t="shared" si="41"/>
        <v>30</v>
      </c>
      <c r="CQ11" s="22">
        <f t="shared" si="42"/>
        <v>23</v>
      </c>
      <c r="CR11" s="26">
        <f t="shared" si="43"/>
        <v>0.76666666666666672</v>
      </c>
      <c r="CS11" s="20">
        <v>10</v>
      </c>
      <c r="CT11" s="16">
        <v>8</v>
      </c>
      <c r="CU11" s="57">
        <f t="shared" si="44"/>
        <v>0.8</v>
      </c>
      <c r="CV11" s="16">
        <v>20</v>
      </c>
      <c r="CW11" s="16">
        <v>15</v>
      </c>
      <c r="CX11" s="57">
        <f t="shared" si="45"/>
        <v>0.75</v>
      </c>
      <c r="CY11" s="18">
        <f t="shared" si="46"/>
        <v>29</v>
      </c>
      <c r="CZ11" s="22">
        <f t="shared" si="47"/>
        <v>26</v>
      </c>
      <c r="DA11" s="26">
        <f t="shared" si="48"/>
        <v>0.89655172413793105</v>
      </c>
      <c r="DB11" s="20">
        <v>9</v>
      </c>
      <c r="DC11" s="16">
        <v>7</v>
      </c>
      <c r="DD11" s="57">
        <f t="shared" si="49"/>
        <v>0.77777777777777779</v>
      </c>
      <c r="DE11" s="16">
        <v>20</v>
      </c>
      <c r="DF11" s="16">
        <v>19</v>
      </c>
      <c r="DG11" s="57">
        <f t="shared" si="50"/>
        <v>0.95</v>
      </c>
      <c r="DH11" s="18">
        <f t="shared" si="51"/>
        <v>28</v>
      </c>
      <c r="DI11" s="22">
        <f t="shared" si="52"/>
        <v>26</v>
      </c>
      <c r="DJ11" s="26">
        <f t="shared" si="53"/>
        <v>0.9285714285714286</v>
      </c>
      <c r="DK11" s="20">
        <v>8</v>
      </c>
      <c r="DL11" s="16">
        <v>8</v>
      </c>
      <c r="DM11" s="57">
        <f t="shared" si="54"/>
        <v>1</v>
      </c>
      <c r="DN11" s="16">
        <v>20</v>
      </c>
      <c r="DO11" s="16">
        <v>18</v>
      </c>
      <c r="DP11" s="75">
        <f t="shared" si="55"/>
        <v>0.9</v>
      </c>
      <c r="DQ11" s="18">
        <f t="shared" si="56"/>
        <v>24</v>
      </c>
      <c r="DR11" s="22">
        <f t="shared" si="57"/>
        <v>17</v>
      </c>
      <c r="DS11" s="26">
        <f t="shared" si="58"/>
        <v>0.70833333333333337</v>
      </c>
      <c r="DT11" s="20">
        <v>10</v>
      </c>
      <c r="DU11" s="16">
        <v>7</v>
      </c>
      <c r="DV11" s="57">
        <f t="shared" si="59"/>
        <v>0.7</v>
      </c>
      <c r="DW11" s="16">
        <v>14</v>
      </c>
      <c r="DX11" s="16">
        <v>10</v>
      </c>
      <c r="DY11" s="75">
        <f t="shared" si="60"/>
        <v>0.7142857142857143</v>
      </c>
      <c r="DZ11" s="18">
        <f t="shared" si="61"/>
        <v>23</v>
      </c>
      <c r="EA11" s="22">
        <f t="shared" si="62"/>
        <v>18</v>
      </c>
      <c r="EB11" s="26">
        <f t="shared" si="63"/>
        <v>0.78260869565217395</v>
      </c>
      <c r="EC11" s="20">
        <v>8</v>
      </c>
      <c r="ED11" s="16">
        <v>6</v>
      </c>
      <c r="EE11" s="57">
        <f t="shared" si="64"/>
        <v>0.75</v>
      </c>
      <c r="EF11" s="16">
        <v>15</v>
      </c>
      <c r="EG11" s="16">
        <v>12</v>
      </c>
      <c r="EH11" s="75">
        <f t="shared" si="65"/>
        <v>0.8</v>
      </c>
      <c r="EI11" s="18">
        <f t="shared" si="66"/>
        <v>21</v>
      </c>
      <c r="EJ11" s="22">
        <f t="shared" si="67"/>
        <v>18</v>
      </c>
      <c r="EK11" s="26">
        <f t="shared" si="68"/>
        <v>0.8571428571428571</v>
      </c>
      <c r="EL11" s="20">
        <v>6</v>
      </c>
      <c r="EM11" s="16">
        <v>6</v>
      </c>
      <c r="EN11" s="57">
        <f t="shared" si="69"/>
        <v>1</v>
      </c>
      <c r="EO11" s="16">
        <v>15</v>
      </c>
      <c r="EP11" s="16">
        <v>12</v>
      </c>
      <c r="EQ11" s="57">
        <f t="shared" si="70"/>
        <v>0.8</v>
      </c>
      <c r="ER11" s="18">
        <f t="shared" si="71"/>
        <v>21</v>
      </c>
      <c r="ES11" s="22">
        <f t="shared" si="72"/>
        <v>14</v>
      </c>
      <c r="ET11" s="26">
        <f t="shared" si="73"/>
        <v>0.66666666666666663</v>
      </c>
      <c r="EU11" s="20">
        <v>6</v>
      </c>
      <c r="EV11" s="16">
        <v>6</v>
      </c>
      <c r="EW11" s="57">
        <f t="shared" si="74"/>
        <v>1</v>
      </c>
      <c r="EX11" s="16">
        <v>15</v>
      </c>
      <c r="EY11" s="16">
        <v>8</v>
      </c>
      <c r="EZ11" s="57">
        <f t="shared" si="75"/>
        <v>0.53333333333333333</v>
      </c>
      <c r="FA11" s="18">
        <f t="shared" si="76"/>
        <v>17</v>
      </c>
      <c r="FB11" s="22">
        <f t="shared" si="77"/>
        <v>16</v>
      </c>
      <c r="FC11" s="26">
        <f t="shared" si="78"/>
        <v>0.94117647058823528</v>
      </c>
      <c r="FD11" s="20">
        <v>5</v>
      </c>
      <c r="FE11" s="16">
        <v>5</v>
      </c>
      <c r="FF11" s="57">
        <f t="shared" si="79"/>
        <v>1</v>
      </c>
      <c r="FG11" s="16">
        <v>12</v>
      </c>
      <c r="FH11" s="16">
        <v>11</v>
      </c>
      <c r="FI11" s="57">
        <f t="shared" si="80"/>
        <v>0.91666666666666663</v>
      </c>
      <c r="FJ11" s="18">
        <f t="shared" si="81"/>
        <v>18</v>
      </c>
      <c r="FK11" s="22">
        <f t="shared" si="82"/>
        <v>15</v>
      </c>
      <c r="FL11" s="26">
        <f t="shared" si="83"/>
        <v>0.83333333333333337</v>
      </c>
      <c r="FM11" s="20">
        <v>7</v>
      </c>
      <c r="FN11" s="16">
        <v>7</v>
      </c>
      <c r="FO11" s="57">
        <f t="shared" si="84"/>
        <v>1</v>
      </c>
      <c r="FP11" s="16">
        <v>11</v>
      </c>
      <c r="FQ11" s="16">
        <v>8</v>
      </c>
      <c r="FR11" s="57">
        <f t="shared" si="85"/>
        <v>0.72727272727272729</v>
      </c>
      <c r="FS11" s="18">
        <f t="shared" si="86"/>
        <v>21</v>
      </c>
      <c r="FT11" s="22">
        <f t="shared" si="87"/>
        <v>14</v>
      </c>
      <c r="FU11" s="26">
        <f t="shared" si="88"/>
        <v>0.66666666666666663</v>
      </c>
      <c r="FV11" s="20">
        <v>7</v>
      </c>
      <c r="FW11" s="16">
        <v>2</v>
      </c>
      <c r="FX11" s="57">
        <f t="shared" si="89"/>
        <v>0.2857142857142857</v>
      </c>
      <c r="FY11" s="16">
        <v>14</v>
      </c>
      <c r="FZ11" s="16">
        <v>12</v>
      </c>
      <c r="GA11" s="57">
        <f t="shared" si="90"/>
        <v>0.8571428571428571</v>
      </c>
      <c r="GB11" s="18">
        <f t="shared" si="91"/>
        <v>21</v>
      </c>
      <c r="GC11" s="22">
        <f t="shared" si="92"/>
        <v>16</v>
      </c>
      <c r="GD11" s="26">
        <f t="shared" si="93"/>
        <v>0.76190476190476186</v>
      </c>
      <c r="GE11" s="20">
        <v>9</v>
      </c>
      <c r="GF11" s="16">
        <v>8</v>
      </c>
      <c r="GG11" s="26">
        <f t="shared" si="94"/>
        <v>0.88888888888888884</v>
      </c>
      <c r="GH11" s="16">
        <v>12</v>
      </c>
      <c r="GI11" s="16">
        <v>8</v>
      </c>
      <c r="GJ11" s="62">
        <f t="shared" si="95"/>
        <v>0.66666666666666663</v>
      </c>
      <c r="GK11" s="18">
        <f t="shared" si="96"/>
        <v>19</v>
      </c>
      <c r="GL11" s="22">
        <f t="shared" si="97"/>
        <v>14</v>
      </c>
      <c r="GM11" s="26">
        <f t="shared" si="98"/>
        <v>0.73684210526315785</v>
      </c>
      <c r="GN11" s="20">
        <v>10</v>
      </c>
      <c r="GO11" s="16">
        <v>8</v>
      </c>
      <c r="GP11" s="57">
        <f t="shared" si="99"/>
        <v>0.8</v>
      </c>
      <c r="GQ11" s="16">
        <v>9</v>
      </c>
      <c r="GR11" s="16">
        <v>6</v>
      </c>
      <c r="GS11" s="62">
        <f t="shared" si="100"/>
        <v>0.66666666666666663</v>
      </c>
      <c r="GT11" s="18">
        <f t="shared" si="101"/>
        <v>20</v>
      </c>
      <c r="GU11" s="22">
        <f t="shared" si="102"/>
        <v>15</v>
      </c>
      <c r="GV11" s="26">
        <f t="shared" si="103"/>
        <v>0.75</v>
      </c>
      <c r="GW11" s="20">
        <v>8</v>
      </c>
      <c r="GX11" s="16">
        <v>7</v>
      </c>
      <c r="GY11" s="57">
        <f t="shared" si="104"/>
        <v>0.875</v>
      </c>
      <c r="GZ11" s="16">
        <v>12</v>
      </c>
      <c r="HA11" s="16">
        <v>8</v>
      </c>
      <c r="HB11" s="62">
        <f t="shared" si="105"/>
        <v>0.66666666666666663</v>
      </c>
      <c r="HC11" s="18">
        <f t="shared" si="106"/>
        <v>19</v>
      </c>
      <c r="HD11" s="22">
        <f t="shared" si="107"/>
        <v>14</v>
      </c>
      <c r="HE11" s="26">
        <f t="shared" si="108"/>
        <v>0.73684210526315785</v>
      </c>
      <c r="HF11" s="20">
        <v>9</v>
      </c>
      <c r="HG11" s="16">
        <v>7</v>
      </c>
      <c r="HH11" s="57">
        <f t="shared" si="109"/>
        <v>0.77777777777777779</v>
      </c>
      <c r="HI11" s="16">
        <v>10</v>
      </c>
      <c r="HJ11" s="16">
        <v>7</v>
      </c>
      <c r="HK11" s="58">
        <f t="shared" si="110"/>
        <v>0.7</v>
      </c>
      <c r="HL11" s="18">
        <f t="shared" si="111"/>
        <v>15</v>
      </c>
      <c r="HM11" s="22">
        <f t="shared" si="112"/>
        <v>9</v>
      </c>
      <c r="HN11" s="26">
        <f t="shared" si="113"/>
        <v>0.6</v>
      </c>
      <c r="HO11" s="20">
        <v>7</v>
      </c>
      <c r="HP11" s="16">
        <v>4</v>
      </c>
      <c r="HQ11" s="57">
        <f t="shared" si="114"/>
        <v>0.5714285714285714</v>
      </c>
      <c r="HR11" s="16">
        <v>8</v>
      </c>
      <c r="HS11" s="16">
        <v>5</v>
      </c>
      <c r="HT11" s="58">
        <f t="shared" si="115"/>
        <v>0.625</v>
      </c>
      <c r="HU11" s="18">
        <f t="shared" si="116"/>
        <v>9</v>
      </c>
      <c r="HV11" s="22">
        <f t="shared" si="117"/>
        <v>2</v>
      </c>
      <c r="HW11" s="57">
        <f t="shared" si="118"/>
        <v>0.22222222222222221</v>
      </c>
      <c r="HX11" s="20">
        <v>5</v>
      </c>
      <c r="HY11" s="16">
        <v>2</v>
      </c>
      <c r="HZ11" s="57">
        <f t="shared" si="119"/>
        <v>0.4</v>
      </c>
      <c r="IA11" s="16">
        <v>4</v>
      </c>
      <c r="IB11" s="16">
        <v>0</v>
      </c>
      <c r="IC11" s="58">
        <f t="shared" si="120"/>
        <v>0</v>
      </c>
      <c r="ID11" s="18">
        <f t="shared" si="121"/>
        <v>6</v>
      </c>
      <c r="IE11" s="22">
        <f t="shared" si="122"/>
        <v>4</v>
      </c>
      <c r="IF11" s="57">
        <f t="shared" si="123"/>
        <v>0.66666666666666663</v>
      </c>
      <c r="IG11" s="20">
        <v>3</v>
      </c>
      <c r="IH11" s="16">
        <v>3</v>
      </c>
      <c r="II11" s="57">
        <f t="shared" si="124"/>
        <v>1</v>
      </c>
      <c r="IJ11" s="16">
        <v>3</v>
      </c>
      <c r="IK11" s="16">
        <v>1</v>
      </c>
      <c r="IL11" s="58">
        <f t="shared" si="125"/>
        <v>0.33333333333333331</v>
      </c>
      <c r="IM11" s="18">
        <f t="shared" si="126"/>
        <v>6</v>
      </c>
      <c r="IN11" s="22">
        <f t="shared" si="127"/>
        <v>6</v>
      </c>
      <c r="IO11" s="57">
        <f t="shared" si="128"/>
        <v>1</v>
      </c>
      <c r="IP11" s="20">
        <v>4</v>
      </c>
      <c r="IQ11" s="16">
        <v>4</v>
      </c>
      <c r="IR11" s="57">
        <f t="shared" si="129"/>
        <v>1</v>
      </c>
      <c r="IS11" s="16">
        <v>2</v>
      </c>
      <c r="IT11" s="16">
        <v>2</v>
      </c>
      <c r="IU11" s="58">
        <f t="shared" si="130"/>
        <v>1</v>
      </c>
      <c r="IV11" s="18">
        <f t="shared" si="131"/>
        <v>7</v>
      </c>
      <c r="IW11" s="22">
        <f t="shared" si="132"/>
        <v>6</v>
      </c>
      <c r="IX11" s="57">
        <f t="shared" si="133"/>
        <v>0.8571428571428571</v>
      </c>
      <c r="IY11" s="20">
        <v>4</v>
      </c>
      <c r="IZ11" s="16">
        <v>3</v>
      </c>
      <c r="JA11" s="57">
        <f t="shared" si="134"/>
        <v>0.75</v>
      </c>
      <c r="JB11" s="16">
        <v>3</v>
      </c>
      <c r="JC11" s="16">
        <v>3</v>
      </c>
      <c r="JD11" s="58">
        <f t="shared" si="135"/>
        <v>1</v>
      </c>
      <c r="JE11" s="18">
        <f t="shared" si="136"/>
        <v>10</v>
      </c>
      <c r="JF11" s="22">
        <f t="shared" si="137"/>
        <v>10</v>
      </c>
      <c r="JG11" s="57">
        <f t="shared" si="138"/>
        <v>1</v>
      </c>
      <c r="JH11" s="20">
        <v>4</v>
      </c>
      <c r="JI11" s="16">
        <v>4</v>
      </c>
      <c r="JJ11" s="57">
        <f t="shared" si="139"/>
        <v>1</v>
      </c>
      <c r="JK11" s="16">
        <v>6</v>
      </c>
      <c r="JL11" s="16">
        <v>6</v>
      </c>
      <c r="JM11" s="58">
        <f t="shared" si="140"/>
        <v>1</v>
      </c>
      <c r="JN11" s="18">
        <f t="shared" si="141"/>
        <v>10</v>
      </c>
      <c r="JO11" s="22">
        <f t="shared" si="142"/>
        <v>9</v>
      </c>
      <c r="JP11" s="57">
        <f t="shared" si="143"/>
        <v>0.9</v>
      </c>
      <c r="JQ11" s="20">
        <v>4</v>
      </c>
      <c r="JR11" s="16">
        <v>4</v>
      </c>
      <c r="JS11" s="57">
        <f t="shared" si="144"/>
        <v>1</v>
      </c>
      <c r="JT11" s="16">
        <v>6</v>
      </c>
      <c r="JU11" s="16">
        <v>5</v>
      </c>
      <c r="JV11" s="58">
        <f t="shared" si="145"/>
        <v>0.83333333333333337</v>
      </c>
      <c r="JW11" s="18">
        <f t="shared" si="146"/>
        <v>7</v>
      </c>
      <c r="JX11" s="22">
        <f t="shared" si="147"/>
        <v>3</v>
      </c>
      <c r="JY11" s="57">
        <f t="shared" si="148"/>
        <v>0.42857142857142855</v>
      </c>
      <c r="JZ11" s="20">
        <v>5</v>
      </c>
      <c r="KA11" s="16">
        <v>2</v>
      </c>
      <c r="KB11" s="57">
        <f t="shared" si="149"/>
        <v>0.4</v>
      </c>
      <c r="KC11" s="16">
        <v>2</v>
      </c>
      <c r="KD11" s="16">
        <v>1</v>
      </c>
      <c r="KE11" s="58">
        <f t="shared" si="150"/>
        <v>0.5</v>
      </c>
      <c r="KF11" s="18">
        <f t="shared" si="151"/>
        <v>6</v>
      </c>
      <c r="KG11" s="22">
        <f t="shared" si="152"/>
        <v>2</v>
      </c>
      <c r="KH11" s="57">
        <f t="shared" si="153"/>
        <v>0.33333333333333331</v>
      </c>
      <c r="KI11" s="20">
        <v>5</v>
      </c>
      <c r="KJ11" s="16">
        <v>2</v>
      </c>
      <c r="KK11" s="57">
        <f t="shared" si="154"/>
        <v>0.4</v>
      </c>
      <c r="KL11" s="16">
        <v>1</v>
      </c>
      <c r="KM11" s="16">
        <v>0</v>
      </c>
      <c r="KN11" s="58">
        <f t="shared" si="155"/>
        <v>0</v>
      </c>
      <c r="KO11" s="18">
        <f t="shared" si="156"/>
        <v>5</v>
      </c>
      <c r="KP11" s="22">
        <f t="shared" si="157"/>
        <v>5</v>
      </c>
      <c r="KQ11" s="57">
        <f t="shared" si="158"/>
        <v>1</v>
      </c>
      <c r="KR11" s="20">
        <v>4</v>
      </c>
      <c r="KS11" s="16">
        <v>4</v>
      </c>
      <c r="KT11" s="57">
        <f t="shared" si="159"/>
        <v>1</v>
      </c>
      <c r="KU11" s="16">
        <v>1</v>
      </c>
      <c r="KV11" s="16">
        <v>1</v>
      </c>
      <c r="KW11" s="58">
        <f t="shared" si="160"/>
        <v>1</v>
      </c>
      <c r="KX11" s="18">
        <f t="shared" si="161"/>
        <v>5</v>
      </c>
      <c r="KY11" s="22">
        <f t="shared" si="162"/>
        <v>2</v>
      </c>
      <c r="KZ11" s="57">
        <f t="shared" si="163"/>
        <v>0.4</v>
      </c>
      <c r="LA11" s="20">
        <v>4</v>
      </c>
      <c r="LB11" s="16">
        <v>1</v>
      </c>
      <c r="LC11" s="57">
        <f t="shared" si="164"/>
        <v>0.25</v>
      </c>
      <c r="LD11" s="16">
        <v>1</v>
      </c>
      <c r="LE11" s="16">
        <v>1</v>
      </c>
      <c r="LF11" s="58">
        <f t="shared" si="165"/>
        <v>1</v>
      </c>
      <c r="LG11" s="18">
        <f t="shared" si="166"/>
        <v>5</v>
      </c>
      <c r="LH11" s="22">
        <f t="shared" si="167"/>
        <v>4</v>
      </c>
      <c r="LI11" s="57">
        <f t="shared" si="168"/>
        <v>0.8</v>
      </c>
      <c r="LJ11" s="20">
        <v>4</v>
      </c>
      <c r="LK11" s="16">
        <v>3</v>
      </c>
      <c r="LL11" s="57">
        <f t="shared" si="169"/>
        <v>0.75</v>
      </c>
      <c r="LM11" s="16">
        <v>1</v>
      </c>
      <c r="LN11" s="16">
        <v>1</v>
      </c>
      <c r="LO11" s="58">
        <f t="shared" si="170"/>
        <v>1</v>
      </c>
      <c r="LP11" s="18">
        <f t="shared" si="171"/>
        <v>4</v>
      </c>
      <c r="LQ11" s="22">
        <f t="shared" si="172"/>
        <v>3</v>
      </c>
      <c r="LR11" s="57">
        <f t="shared" si="173"/>
        <v>0.75</v>
      </c>
      <c r="LS11" s="20">
        <v>1</v>
      </c>
      <c r="LT11" s="16">
        <v>1</v>
      </c>
      <c r="LU11" s="57">
        <f t="shared" si="174"/>
        <v>1</v>
      </c>
      <c r="LV11" s="16">
        <v>3</v>
      </c>
      <c r="LW11" s="16">
        <v>2</v>
      </c>
      <c r="LX11" s="58">
        <f t="shared" si="175"/>
        <v>0.66666666666666663</v>
      </c>
      <c r="LY11" s="18">
        <f t="shared" si="176"/>
        <v>3</v>
      </c>
      <c r="LZ11" s="22">
        <f t="shared" si="177"/>
        <v>2</v>
      </c>
      <c r="MA11" s="57">
        <f t="shared" si="178"/>
        <v>0.66666666666666663</v>
      </c>
      <c r="MB11" s="20">
        <v>1</v>
      </c>
      <c r="MC11" s="16">
        <v>0</v>
      </c>
      <c r="MD11" s="57">
        <f t="shared" si="179"/>
        <v>0</v>
      </c>
      <c r="ME11" s="16">
        <v>2</v>
      </c>
      <c r="MF11" s="16">
        <v>2</v>
      </c>
      <c r="MG11" s="57">
        <f t="shared" si="180"/>
        <v>1</v>
      </c>
      <c r="MH11" s="18">
        <f t="shared" si="181"/>
        <v>2</v>
      </c>
      <c r="MI11" s="22">
        <f t="shared" si="182"/>
        <v>2</v>
      </c>
      <c r="MJ11" s="57">
        <f t="shared" si="183"/>
        <v>1</v>
      </c>
      <c r="MK11" s="20">
        <v>0</v>
      </c>
      <c r="ML11" s="16"/>
      <c r="MM11" s="57">
        <f t="shared" si="184"/>
        <v>0</v>
      </c>
      <c r="MN11" s="16">
        <v>2</v>
      </c>
      <c r="MO11" s="16">
        <v>2</v>
      </c>
      <c r="MP11" s="57">
        <f t="shared" si="185"/>
        <v>1</v>
      </c>
      <c r="MQ11" s="18">
        <f t="shared" si="186"/>
        <v>2</v>
      </c>
      <c r="MR11" s="22">
        <f t="shared" si="187"/>
        <v>1</v>
      </c>
      <c r="MS11" s="57">
        <f t="shared" si="188"/>
        <v>0.5</v>
      </c>
      <c r="MT11" s="20">
        <v>0</v>
      </c>
      <c r="MU11" s="16"/>
      <c r="MV11" s="57">
        <f t="shared" si="189"/>
        <v>0</v>
      </c>
      <c r="MW11" s="16">
        <v>2</v>
      </c>
      <c r="MX11" s="16">
        <v>1</v>
      </c>
      <c r="MY11" s="57">
        <f t="shared" si="190"/>
        <v>0.5</v>
      </c>
      <c r="MZ11" s="18">
        <f t="shared" si="191"/>
        <v>10</v>
      </c>
      <c r="NA11" s="22">
        <f t="shared" si="192"/>
        <v>10</v>
      </c>
      <c r="NB11" s="57">
        <f t="shared" si="193"/>
        <v>1</v>
      </c>
      <c r="NC11" s="20">
        <v>2</v>
      </c>
      <c r="ND11" s="16">
        <v>2</v>
      </c>
      <c r="NE11" s="57">
        <f t="shared" si="194"/>
        <v>1</v>
      </c>
      <c r="NF11" s="16">
        <v>8</v>
      </c>
      <c r="NG11" s="16">
        <v>8</v>
      </c>
      <c r="NH11" s="57">
        <f t="shared" si="195"/>
        <v>1</v>
      </c>
      <c r="NI11" s="18">
        <f t="shared" si="196"/>
        <v>10</v>
      </c>
      <c r="NJ11" s="22">
        <f t="shared" si="197"/>
        <v>10</v>
      </c>
      <c r="NK11" s="57">
        <f t="shared" si="198"/>
        <v>1</v>
      </c>
      <c r="NL11" s="20">
        <v>2</v>
      </c>
      <c r="NM11" s="16">
        <v>2</v>
      </c>
      <c r="NN11" s="57">
        <f t="shared" si="199"/>
        <v>1</v>
      </c>
      <c r="NO11" s="16">
        <v>8</v>
      </c>
      <c r="NP11" s="16">
        <v>8</v>
      </c>
      <c r="NQ11" s="57">
        <f t="shared" si="200"/>
        <v>1</v>
      </c>
      <c r="NR11" s="18">
        <f t="shared" si="201"/>
        <v>10</v>
      </c>
      <c r="NS11" s="22">
        <f t="shared" si="202"/>
        <v>9</v>
      </c>
      <c r="NT11" s="26">
        <f t="shared" si="203"/>
        <v>0.9</v>
      </c>
      <c r="NU11" s="20">
        <v>2</v>
      </c>
      <c r="NV11" s="16">
        <v>2</v>
      </c>
      <c r="NW11" s="26">
        <f t="shared" si="204"/>
        <v>1</v>
      </c>
      <c r="NX11" s="16">
        <v>8</v>
      </c>
      <c r="NY11" s="16">
        <v>7</v>
      </c>
      <c r="NZ11" s="59">
        <f t="shared" si="205"/>
        <v>0.875</v>
      </c>
      <c r="OA11" s="18">
        <f t="shared" si="206"/>
        <v>6</v>
      </c>
      <c r="OB11" s="22">
        <f t="shared" si="207"/>
        <v>3</v>
      </c>
      <c r="OC11" s="26">
        <f t="shared" si="208"/>
        <v>0.5</v>
      </c>
      <c r="OD11" s="20">
        <v>3</v>
      </c>
      <c r="OE11" s="16">
        <v>1</v>
      </c>
      <c r="OF11" s="26">
        <f t="shared" si="209"/>
        <v>0.33333333333333331</v>
      </c>
      <c r="OG11" s="16">
        <v>3</v>
      </c>
      <c r="OH11" s="16">
        <v>2</v>
      </c>
      <c r="OI11" s="59">
        <f t="shared" si="210"/>
        <v>0.66666666666666663</v>
      </c>
      <c r="OJ11" s="18">
        <f t="shared" si="211"/>
        <v>4</v>
      </c>
      <c r="OK11" s="22">
        <f t="shared" si="212"/>
        <v>4</v>
      </c>
      <c r="OL11" s="26">
        <f t="shared" si="213"/>
        <v>1</v>
      </c>
      <c r="OM11" s="20">
        <v>0</v>
      </c>
      <c r="ON11" s="16">
        <v>0</v>
      </c>
      <c r="OO11" s="26">
        <f t="shared" si="214"/>
        <v>0</v>
      </c>
      <c r="OP11" s="16">
        <v>4</v>
      </c>
      <c r="OQ11" s="16">
        <v>4</v>
      </c>
      <c r="OR11" s="59">
        <f t="shared" si="215"/>
        <v>1</v>
      </c>
      <c r="OS11" s="18">
        <f t="shared" si="216"/>
        <v>4</v>
      </c>
      <c r="OT11" s="22">
        <f t="shared" si="217"/>
        <v>4</v>
      </c>
      <c r="OU11" s="26">
        <f t="shared" si="218"/>
        <v>1</v>
      </c>
      <c r="OV11" s="20">
        <v>0</v>
      </c>
      <c r="OW11" s="16"/>
      <c r="OX11" s="26">
        <f t="shared" si="219"/>
        <v>0</v>
      </c>
      <c r="OY11" s="16">
        <v>4</v>
      </c>
      <c r="OZ11" s="16">
        <v>4</v>
      </c>
      <c r="PA11" s="59">
        <f t="shared" si="220"/>
        <v>1</v>
      </c>
      <c r="PB11" s="18">
        <f t="shared" si="221"/>
        <v>4</v>
      </c>
      <c r="PC11" s="22">
        <f t="shared" si="222"/>
        <v>4</v>
      </c>
      <c r="PD11" s="26">
        <f t="shared" si="223"/>
        <v>1</v>
      </c>
      <c r="PE11" s="20">
        <v>0</v>
      </c>
      <c r="PF11" s="16"/>
      <c r="PG11" s="26">
        <f t="shared" si="224"/>
        <v>0</v>
      </c>
      <c r="PH11" s="16">
        <v>4</v>
      </c>
      <c r="PI11" s="16">
        <v>4</v>
      </c>
      <c r="PJ11" s="59">
        <f t="shared" si="225"/>
        <v>1</v>
      </c>
      <c r="PK11" s="18">
        <f t="shared" si="226"/>
        <v>4</v>
      </c>
      <c r="PL11" s="22">
        <f t="shared" si="227"/>
        <v>4</v>
      </c>
      <c r="PM11" s="26">
        <f t="shared" si="228"/>
        <v>1</v>
      </c>
      <c r="PN11" s="20">
        <v>0</v>
      </c>
      <c r="PO11" s="16"/>
      <c r="PP11" s="26">
        <f t="shared" si="229"/>
        <v>0</v>
      </c>
      <c r="PQ11" s="16">
        <v>4</v>
      </c>
      <c r="PR11" s="16">
        <v>4</v>
      </c>
      <c r="PS11" s="59">
        <f t="shared" si="230"/>
        <v>1</v>
      </c>
      <c r="PT11" s="18">
        <f t="shared" si="231"/>
        <v>5</v>
      </c>
      <c r="PU11" s="22">
        <f t="shared" si="232"/>
        <v>5</v>
      </c>
      <c r="PV11" s="26">
        <f t="shared" si="233"/>
        <v>1</v>
      </c>
      <c r="PW11" s="20">
        <v>2</v>
      </c>
      <c r="PX11" s="16">
        <v>2</v>
      </c>
      <c r="PY11" s="26">
        <f t="shared" si="234"/>
        <v>1</v>
      </c>
      <c r="PZ11" s="16">
        <v>3</v>
      </c>
      <c r="QA11" s="16">
        <v>3</v>
      </c>
      <c r="QB11" s="59">
        <f t="shared" si="235"/>
        <v>1</v>
      </c>
      <c r="QC11" s="18">
        <f t="shared" si="236"/>
        <v>6</v>
      </c>
      <c r="QD11" s="22">
        <f t="shared" si="237"/>
        <v>5</v>
      </c>
      <c r="QE11" s="26">
        <f t="shared" si="238"/>
        <v>0.83333333333333337</v>
      </c>
      <c r="QF11" s="20">
        <v>3</v>
      </c>
      <c r="QG11" s="16">
        <v>3</v>
      </c>
      <c r="QH11" s="26">
        <f t="shared" si="239"/>
        <v>1</v>
      </c>
      <c r="QI11" s="16">
        <v>3</v>
      </c>
      <c r="QJ11" s="16">
        <v>2</v>
      </c>
      <c r="QK11" s="59">
        <f t="shared" si="240"/>
        <v>0.66666666666666663</v>
      </c>
      <c r="QL11" s="18">
        <f t="shared" si="241"/>
        <v>7</v>
      </c>
      <c r="QM11" s="22">
        <f t="shared" si="242"/>
        <v>5</v>
      </c>
      <c r="QN11" s="26">
        <f t="shared" si="243"/>
        <v>0.7142857142857143</v>
      </c>
      <c r="QO11" s="20">
        <v>3</v>
      </c>
      <c r="QP11" s="16">
        <v>2</v>
      </c>
      <c r="QQ11" s="26">
        <f t="shared" si="244"/>
        <v>0.66666666666666663</v>
      </c>
      <c r="QR11" s="16">
        <v>4</v>
      </c>
      <c r="QS11" s="16">
        <v>3</v>
      </c>
      <c r="QT11" s="59">
        <f t="shared" si="245"/>
        <v>0.75</v>
      </c>
      <c r="QU11" s="18">
        <f t="shared" si="246"/>
        <v>6</v>
      </c>
      <c r="QV11" s="22">
        <f t="shared" si="247"/>
        <v>4</v>
      </c>
      <c r="QW11" s="26">
        <f t="shared" si="248"/>
        <v>0.66666666666666663</v>
      </c>
      <c r="QX11" s="20">
        <v>2</v>
      </c>
      <c r="QY11" s="16">
        <v>2</v>
      </c>
      <c r="QZ11" s="26">
        <f t="shared" si="249"/>
        <v>1</v>
      </c>
      <c r="RA11" s="16">
        <v>4</v>
      </c>
      <c r="RB11" s="16">
        <v>2</v>
      </c>
      <c r="RC11" s="59">
        <f t="shared" si="250"/>
        <v>0.5</v>
      </c>
      <c r="RD11" s="18">
        <f t="shared" si="251"/>
        <v>10</v>
      </c>
      <c r="RE11" s="22">
        <f t="shared" si="252"/>
        <v>9</v>
      </c>
      <c r="RF11" s="26">
        <f t="shared" si="253"/>
        <v>0.9</v>
      </c>
      <c r="RG11" s="20">
        <v>4</v>
      </c>
      <c r="RH11" s="16">
        <v>4</v>
      </c>
      <c r="RI11" s="26">
        <f t="shared" si="254"/>
        <v>1</v>
      </c>
      <c r="RJ11" s="16">
        <v>6</v>
      </c>
      <c r="RK11" s="16">
        <v>5</v>
      </c>
      <c r="RL11" s="59">
        <f t="shared" si="255"/>
        <v>0.83333333333333337</v>
      </c>
      <c r="RM11" s="18">
        <f t="shared" si="256"/>
        <v>9</v>
      </c>
      <c r="RN11" s="22">
        <f t="shared" si="257"/>
        <v>7</v>
      </c>
      <c r="RO11" s="26">
        <f t="shared" si="258"/>
        <v>0.77777777777777779</v>
      </c>
      <c r="RP11" s="20">
        <v>5</v>
      </c>
      <c r="RQ11" s="16">
        <v>3</v>
      </c>
      <c r="RR11" s="26">
        <f t="shared" si="259"/>
        <v>0.6</v>
      </c>
      <c r="RS11" s="16">
        <v>4</v>
      </c>
      <c r="RT11" s="16">
        <v>4</v>
      </c>
      <c r="RU11" s="59">
        <f t="shared" si="260"/>
        <v>1</v>
      </c>
      <c r="RV11" s="18">
        <f t="shared" si="261"/>
        <v>10</v>
      </c>
      <c r="RW11" s="22">
        <f t="shared" si="262"/>
        <v>9</v>
      </c>
      <c r="RX11" s="26">
        <f t="shared" si="263"/>
        <v>0.9</v>
      </c>
      <c r="RY11" s="20">
        <v>6</v>
      </c>
      <c r="RZ11" s="16">
        <v>5</v>
      </c>
      <c r="SA11" s="26">
        <f t="shared" si="264"/>
        <v>0.83333333333333337</v>
      </c>
      <c r="SB11" s="16">
        <v>4</v>
      </c>
      <c r="SC11" s="16">
        <v>4</v>
      </c>
      <c r="SD11" s="59">
        <f t="shared" si="265"/>
        <v>1</v>
      </c>
      <c r="SE11" s="18">
        <f t="shared" si="266"/>
        <v>12</v>
      </c>
      <c r="SF11" s="22">
        <f t="shared" si="267"/>
        <v>10</v>
      </c>
      <c r="SG11" s="26">
        <f t="shared" si="268"/>
        <v>0.83333333333333337</v>
      </c>
      <c r="SH11" s="20">
        <v>7</v>
      </c>
      <c r="SI11" s="16">
        <v>5</v>
      </c>
      <c r="SJ11" s="26">
        <f t="shared" si="269"/>
        <v>0.7142857142857143</v>
      </c>
      <c r="SK11" s="16">
        <v>5</v>
      </c>
      <c r="SL11" s="16">
        <v>5</v>
      </c>
      <c r="SM11" s="59">
        <f t="shared" si="270"/>
        <v>1</v>
      </c>
      <c r="SN11" s="18">
        <f t="shared" si="271"/>
        <v>11</v>
      </c>
      <c r="SO11" s="22">
        <f t="shared" si="272"/>
        <v>5</v>
      </c>
      <c r="SP11" s="26">
        <f t="shared" si="273"/>
        <v>0.45454545454545453</v>
      </c>
      <c r="SQ11" s="20">
        <v>6</v>
      </c>
      <c r="SR11" s="16">
        <v>5</v>
      </c>
      <c r="SS11" s="26">
        <f t="shared" si="274"/>
        <v>0.83333333333333337</v>
      </c>
      <c r="ST11" s="16">
        <v>5</v>
      </c>
      <c r="SU11" s="16"/>
      <c r="SV11" s="59">
        <f t="shared" si="275"/>
        <v>0</v>
      </c>
      <c r="SW11" s="18">
        <f t="shared" si="276"/>
        <v>15</v>
      </c>
      <c r="SX11" s="22">
        <f t="shared" si="277"/>
        <v>12</v>
      </c>
      <c r="SY11" s="26">
        <f t="shared" si="278"/>
        <v>0.8</v>
      </c>
      <c r="SZ11" s="20">
        <v>6</v>
      </c>
      <c r="TA11" s="16">
        <v>4</v>
      </c>
      <c r="TB11" s="26">
        <f t="shared" si="279"/>
        <v>0.66666666666666663</v>
      </c>
      <c r="TC11" s="16">
        <v>9</v>
      </c>
      <c r="TD11" s="16">
        <v>8</v>
      </c>
      <c r="TE11" s="26">
        <f t="shared" si="280"/>
        <v>0.88888888888888884</v>
      </c>
      <c r="TF11" s="18">
        <f t="shared" si="281"/>
        <v>21</v>
      </c>
      <c r="TG11" s="22">
        <f t="shared" si="282"/>
        <v>17</v>
      </c>
      <c r="TH11" s="26">
        <f t="shared" si="283"/>
        <v>0.80952380952380953</v>
      </c>
      <c r="TI11" s="20">
        <v>6</v>
      </c>
      <c r="TJ11" s="16">
        <v>4</v>
      </c>
      <c r="TK11" s="26">
        <f t="shared" si="284"/>
        <v>0.66666666666666663</v>
      </c>
      <c r="TL11" s="16">
        <v>15</v>
      </c>
      <c r="TM11" s="16">
        <v>13</v>
      </c>
      <c r="TN11" s="26">
        <f t="shared" si="285"/>
        <v>0.8666666666666667</v>
      </c>
      <c r="TO11" s="18">
        <f t="shared" si="286"/>
        <v>28</v>
      </c>
      <c r="TP11" s="22">
        <f t="shared" si="287"/>
        <v>26</v>
      </c>
      <c r="TQ11" s="26">
        <f t="shared" si="288"/>
        <v>0.9285714285714286</v>
      </c>
      <c r="TR11" s="20">
        <v>13</v>
      </c>
      <c r="TS11" s="16">
        <v>12</v>
      </c>
      <c r="TT11" s="26">
        <f t="shared" si="289"/>
        <v>0.92307692307692313</v>
      </c>
      <c r="TU11" s="16">
        <v>15</v>
      </c>
      <c r="TV11" s="16">
        <v>14</v>
      </c>
      <c r="TW11" s="26">
        <f t="shared" si="290"/>
        <v>0.93333333333333335</v>
      </c>
      <c r="TX11" s="18">
        <f t="shared" si="291"/>
        <v>38</v>
      </c>
      <c r="TY11" s="22">
        <f t="shared" si="292"/>
        <v>33</v>
      </c>
      <c r="TZ11" s="26">
        <f t="shared" si="293"/>
        <v>0.86842105263157898</v>
      </c>
      <c r="UA11" s="20">
        <v>21</v>
      </c>
      <c r="UB11" s="16">
        <v>20</v>
      </c>
      <c r="UC11" s="26">
        <f t="shared" si="294"/>
        <v>0.95238095238095233</v>
      </c>
      <c r="UD11" s="16">
        <v>17</v>
      </c>
      <c r="UE11" s="16">
        <v>13</v>
      </c>
      <c r="UF11" s="26">
        <f t="shared" si="295"/>
        <v>0.76470588235294112</v>
      </c>
      <c r="UG11" s="18">
        <f t="shared" si="296"/>
        <v>39</v>
      </c>
      <c r="UH11" s="22">
        <f t="shared" si="297"/>
        <v>34</v>
      </c>
      <c r="UI11" s="26">
        <f t="shared" si="298"/>
        <v>0.87179487179487181</v>
      </c>
      <c r="UJ11" s="20">
        <v>23</v>
      </c>
      <c r="UK11" s="16">
        <v>22</v>
      </c>
      <c r="UL11" s="26">
        <f t="shared" si="299"/>
        <v>0.95652173913043481</v>
      </c>
      <c r="UM11" s="16">
        <v>16</v>
      </c>
      <c r="UN11" s="16">
        <v>12</v>
      </c>
      <c r="UO11" s="26">
        <f t="shared" si="300"/>
        <v>0.75</v>
      </c>
      <c r="UP11" s="18">
        <f t="shared" si="301"/>
        <v>35</v>
      </c>
      <c r="UQ11" s="22">
        <f t="shared" si="302"/>
        <v>32</v>
      </c>
      <c r="UR11" s="26">
        <f t="shared" si="303"/>
        <v>0.91428571428571426</v>
      </c>
      <c r="US11" s="20">
        <v>21</v>
      </c>
      <c r="UT11" s="16">
        <v>18</v>
      </c>
      <c r="UU11" s="26">
        <f t="shared" si="304"/>
        <v>0.8571428571428571</v>
      </c>
      <c r="UV11" s="16">
        <v>14</v>
      </c>
      <c r="UW11" s="16">
        <v>14</v>
      </c>
      <c r="UX11" s="26">
        <f t="shared" si="305"/>
        <v>1</v>
      </c>
      <c r="UY11" s="18">
        <f t="shared" si="306"/>
        <v>33</v>
      </c>
      <c r="UZ11" s="22">
        <f t="shared" si="307"/>
        <v>32</v>
      </c>
      <c r="VA11" s="26">
        <f t="shared" si="308"/>
        <v>0.96969696969696972</v>
      </c>
      <c r="VB11" s="20">
        <v>19</v>
      </c>
      <c r="VC11" s="16">
        <v>16</v>
      </c>
      <c r="VD11" s="26">
        <f t="shared" si="309"/>
        <v>0.84210526315789469</v>
      </c>
      <c r="VE11" s="16">
        <v>14</v>
      </c>
      <c r="VF11" s="16">
        <v>16</v>
      </c>
      <c r="VG11" s="59">
        <f t="shared" si="310"/>
        <v>1.1428571428571428</v>
      </c>
      <c r="VH11" s="18">
        <f t="shared" si="311"/>
        <v>28</v>
      </c>
      <c r="VI11" s="22">
        <f t="shared" si="312"/>
        <v>7</v>
      </c>
      <c r="VJ11" s="26">
        <f t="shared" si="313"/>
        <v>0.25</v>
      </c>
      <c r="VK11" s="16">
        <v>14</v>
      </c>
      <c r="VL11" s="16">
        <v>7</v>
      </c>
      <c r="VM11" s="26">
        <f t="shared" si="314"/>
        <v>0.5</v>
      </c>
      <c r="VN11" s="16">
        <v>14</v>
      </c>
      <c r="VO11" s="16"/>
      <c r="VP11" s="59">
        <f t="shared" si="315"/>
        <v>0</v>
      </c>
      <c r="VQ11" s="18">
        <f t="shared" si="316"/>
        <v>36</v>
      </c>
      <c r="VR11" s="22">
        <f t="shared" si="317"/>
        <v>31</v>
      </c>
      <c r="VS11" s="26">
        <f t="shared" si="318"/>
        <v>0.86111111111111116</v>
      </c>
      <c r="VT11" s="16">
        <v>8</v>
      </c>
      <c r="VU11" s="16">
        <v>6</v>
      </c>
      <c r="VV11" s="26">
        <f t="shared" si="319"/>
        <v>0.75</v>
      </c>
      <c r="VW11" s="16">
        <v>28</v>
      </c>
      <c r="VX11" s="16">
        <v>25</v>
      </c>
      <c r="VY11" s="59">
        <f t="shared" si="320"/>
        <v>0.8928571428571429</v>
      </c>
      <c r="VZ11" s="18">
        <f t="shared" si="321"/>
        <v>30</v>
      </c>
      <c r="WA11" s="22">
        <f t="shared" si="322"/>
        <v>28</v>
      </c>
      <c r="WB11" s="26">
        <f t="shared" si="323"/>
        <v>0.93333333333333335</v>
      </c>
      <c r="WC11" s="16">
        <v>6</v>
      </c>
      <c r="WD11" s="16">
        <v>6</v>
      </c>
      <c r="WE11" s="26">
        <f t="shared" si="324"/>
        <v>1</v>
      </c>
      <c r="WF11" s="16">
        <v>24</v>
      </c>
      <c r="WG11" s="16">
        <v>22</v>
      </c>
      <c r="WH11" s="59">
        <f t="shared" si="325"/>
        <v>0.91666666666666663</v>
      </c>
      <c r="WI11" s="18">
        <f t="shared" si="326"/>
        <v>26</v>
      </c>
      <c r="WJ11" s="22">
        <f t="shared" si="327"/>
        <v>20</v>
      </c>
      <c r="WK11" s="26">
        <f t="shared" si="328"/>
        <v>0.76923076923076927</v>
      </c>
      <c r="WL11" s="16">
        <v>10</v>
      </c>
      <c r="WM11" s="16">
        <v>10</v>
      </c>
      <c r="WN11" s="26">
        <f t="shared" si="329"/>
        <v>1</v>
      </c>
      <c r="WO11" s="16">
        <v>16</v>
      </c>
      <c r="WP11" s="16">
        <v>10</v>
      </c>
      <c r="WQ11" s="59">
        <f t="shared" si="330"/>
        <v>0.625</v>
      </c>
      <c r="WR11" s="18">
        <f t="shared" si="331"/>
        <v>36</v>
      </c>
      <c r="WS11" s="22">
        <f t="shared" si="332"/>
        <v>30</v>
      </c>
      <c r="WT11" s="26">
        <f t="shared" si="333"/>
        <v>0.83333333333333337</v>
      </c>
      <c r="WU11" s="16">
        <v>10</v>
      </c>
      <c r="WV11" s="16">
        <v>8</v>
      </c>
      <c r="WW11" s="26">
        <f t="shared" si="334"/>
        <v>0.8</v>
      </c>
      <c r="WX11" s="16">
        <v>26</v>
      </c>
      <c r="WY11" s="16">
        <v>22</v>
      </c>
      <c r="WZ11" s="26">
        <f t="shared" si="335"/>
        <v>0.84615384615384615</v>
      </c>
      <c r="XA11" s="18">
        <f t="shared" si="336"/>
        <v>39</v>
      </c>
      <c r="XB11" s="22">
        <f t="shared" si="337"/>
        <v>36</v>
      </c>
      <c r="XC11" s="26">
        <f t="shared" si="338"/>
        <v>0.92307692307692313</v>
      </c>
      <c r="XD11" s="16">
        <v>10</v>
      </c>
      <c r="XE11" s="16">
        <v>9</v>
      </c>
      <c r="XF11" s="26">
        <f t="shared" si="339"/>
        <v>0.9</v>
      </c>
      <c r="XG11" s="16">
        <v>29</v>
      </c>
      <c r="XH11" s="16">
        <v>27</v>
      </c>
      <c r="XI11" s="59">
        <f t="shared" si="340"/>
        <v>0.93103448275862066</v>
      </c>
      <c r="XJ11" s="18">
        <f t="shared" si="341"/>
        <v>32</v>
      </c>
      <c r="XK11" s="22">
        <f t="shared" si="342"/>
        <v>29</v>
      </c>
      <c r="XL11" s="26">
        <f t="shared" si="343"/>
        <v>0.90625</v>
      </c>
      <c r="XM11" s="16">
        <v>9</v>
      </c>
      <c r="XN11" s="16">
        <v>9</v>
      </c>
      <c r="XO11" s="26">
        <f t="shared" si="344"/>
        <v>1</v>
      </c>
      <c r="XP11" s="16">
        <v>23</v>
      </c>
      <c r="XQ11" s="16">
        <v>20</v>
      </c>
      <c r="XR11" s="59">
        <f t="shared" si="345"/>
        <v>0.86956521739130432</v>
      </c>
      <c r="XS11" s="18">
        <f t="shared" si="346"/>
        <v>36</v>
      </c>
      <c r="XT11" s="22">
        <f t="shared" si="347"/>
        <v>31</v>
      </c>
      <c r="XU11" s="26">
        <f t="shared" si="348"/>
        <v>0.86111111111111116</v>
      </c>
      <c r="XV11" s="16">
        <v>9</v>
      </c>
      <c r="XW11" s="16">
        <v>6</v>
      </c>
      <c r="XX11" s="26">
        <f t="shared" si="349"/>
        <v>0.66666666666666663</v>
      </c>
      <c r="XY11" s="16">
        <v>27</v>
      </c>
      <c r="XZ11" s="16">
        <v>25</v>
      </c>
      <c r="YA11" s="59">
        <f t="shared" si="350"/>
        <v>0.92592592592592593</v>
      </c>
      <c r="YB11" s="18">
        <f t="shared" si="351"/>
        <v>33</v>
      </c>
      <c r="YC11" s="22">
        <f t="shared" si="352"/>
        <v>31</v>
      </c>
      <c r="YD11" s="26">
        <f t="shared" si="353"/>
        <v>0.93939393939393945</v>
      </c>
      <c r="YE11" s="16">
        <v>7</v>
      </c>
      <c r="YF11" s="16">
        <v>7</v>
      </c>
      <c r="YG11" s="26">
        <f t="shared" si="354"/>
        <v>1</v>
      </c>
      <c r="YH11" s="16">
        <v>26</v>
      </c>
      <c r="YI11" s="16">
        <v>24</v>
      </c>
      <c r="YJ11" s="59">
        <f t="shared" si="355"/>
        <v>0.92307692307692313</v>
      </c>
      <c r="YK11" s="18">
        <f t="shared" si="356"/>
        <v>33</v>
      </c>
      <c r="YL11" s="22">
        <f t="shared" si="357"/>
        <v>27</v>
      </c>
      <c r="YM11" s="26">
        <f t="shared" si="358"/>
        <v>0.81818181818181823</v>
      </c>
      <c r="YN11" s="16">
        <v>7</v>
      </c>
      <c r="YO11" s="16">
        <v>6</v>
      </c>
      <c r="YP11" s="26">
        <f t="shared" si="359"/>
        <v>0.8571428571428571</v>
      </c>
      <c r="YQ11" s="16">
        <v>26</v>
      </c>
      <c r="YR11" s="16">
        <v>21</v>
      </c>
      <c r="YS11" s="26">
        <f t="shared" si="360"/>
        <v>0.80769230769230771</v>
      </c>
      <c r="YT11" s="18">
        <f t="shared" si="361"/>
        <v>32</v>
      </c>
      <c r="YU11" s="22">
        <f t="shared" si="362"/>
        <v>31</v>
      </c>
      <c r="YV11" s="26">
        <f t="shared" si="363"/>
        <v>0.96875</v>
      </c>
      <c r="YW11" s="16">
        <v>6</v>
      </c>
      <c r="YX11" s="16">
        <v>5</v>
      </c>
      <c r="YY11" s="26">
        <f t="shared" si="364"/>
        <v>0.83333333333333337</v>
      </c>
      <c r="YZ11" s="16">
        <v>26</v>
      </c>
      <c r="ZA11" s="16">
        <v>26</v>
      </c>
      <c r="ZB11" s="59">
        <f t="shared" si="365"/>
        <v>1</v>
      </c>
      <c r="ZC11" s="18">
        <f t="shared" si="366"/>
        <v>37</v>
      </c>
      <c r="ZD11" s="22">
        <f t="shared" si="367"/>
        <v>33</v>
      </c>
      <c r="ZE11" s="26">
        <f t="shared" si="368"/>
        <v>0.89189189189189189</v>
      </c>
      <c r="ZF11" s="16">
        <v>5</v>
      </c>
      <c r="ZG11" s="16">
        <v>5</v>
      </c>
      <c r="ZH11" s="26">
        <f t="shared" si="369"/>
        <v>1</v>
      </c>
      <c r="ZI11" s="16">
        <v>32</v>
      </c>
      <c r="ZJ11" s="16">
        <v>28</v>
      </c>
      <c r="ZK11" s="26">
        <f t="shared" si="370"/>
        <v>0.875</v>
      </c>
      <c r="ZL11" s="18">
        <f t="shared" si="371"/>
        <v>26</v>
      </c>
      <c r="ZM11" s="22">
        <f t="shared" si="372"/>
        <v>24</v>
      </c>
      <c r="ZN11" s="26">
        <f t="shared" si="373"/>
        <v>0.92307692307692313</v>
      </c>
      <c r="ZO11" s="16">
        <v>5</v>
      </c>
      <c r="ZP11" s="16">
        <v>4</v>
      </c>
      <c r="ZQ11" s="26">
        <f t="shared" si="374"/>
        <v>0.8</v>
      </c>
      <c r="ZR11" s="16">
        <v>21</v>
      </c>
      <c r="ZS11" s="16">
        <v>20</v>
      </c>
      <c r="ZT11" s="59">
        <f t="shared" si="375"/>
        <v>0.95238095238095233</v>
      </c>
      <c r="ZU11" s="18">
        <f t="shared" si="376"/>
        <v>25</v>
      </c>
      <c r="ZV11" s="22">
        <f t="shared" si="377"/>
        <v>20</v>
      </c>
      <c r="ZW11" s="26">
        <f t="shared" si="378"/>
        <v>0.8</v>
      </c>
      <c r="ZX11" s="16">
        <v>4</v>
      </c>
      <c r="ZY11" s="16">
        <v>4</v>
      </c>
      <c r="ZZ11" s="26">
        <f t="shared" si="379"/>
        <v>1</v>
      </c>
      <c r="AAA11" s="16">
        <v>21</v>
      </c>
      <c r="AAB11" s="16">
        <v>16</v>
      </c>
      <c r="AAC11" s="26">
        <f t="shared" si="380"/>
        <v>0.76190476190476186</v>
      </c>
      <c r="AAD11" s="18">
        <f t="shared" si="381"/>
        <v>24</v>
      </c>
      <c r="AAE11" s="22">
        <f t="shared" si="382"/>
        <v>21</v>
      </c>
      <c r="AAF11" s="26">
        <f t="shared" si="383"/>
        <v>0.875</v>
      </c>
      <c r="AAG11" s="16">
        <v>4</v>
      </c>
      <c r="AAH11" s="16">
        <v>4</v>
      </c>
      <c r="AAI11" s="26">
        <f t="shared" si="384"/>
        <v>1</v>
      </c>
      <c r="AAJ11" s="16">
        <v>20</v>
      </c>
      <c r="AAK11" s="16">
        <v>17</v>
      </c>
      <c r="AAL11" s="59">
        <f t="shared" si="385"/>
        <v>0.85</v>
      </c>
      <c r="AAM11" s="18">
        <f t="shared" si="386"/>
        <v>29</v>
      </c>
      <c r="AAN11" s="22">
        <f t="shared" si="387"/>
        <v>25</v>
      </c>
      <c r="AAO11" s="26">
        <f t="shared" si="388"/>
        <v>0.86206896551724133</v>
      </c>
      <c r="AAP11" s="16">
        <v>8</v>
      </c>
      <c r="AAQ11" s="16">
        <v>7</v>
      </c>
      <c r="AAR11" s="26">
        <f t="shared" si="389"/>
        <v>0.875</v>
      </c>
      <c r="AAS11" s="16">
        <v>21</v>
      </c>
      <c r="AAT11" s="16">
        <v>18</v>
      </c>
      <c r="AAU11" s="59">
        <f t="shared" si="390"/>
        <v>0.8571428571428571</v>
      </c>
      <c r="AAV11" s="18">
        <f t="shared" si="391"/>
        <v>32</v>
      </c>
      <c r="AAW11" s="22">
        <f t="shared" si="392"/>
        <v>5</v>
      </c>
      <c r="AAX11" s="26">
        <f t="shared" si="393"/>
        <v>0.15625</v>
      </c>
      <c r="AAY11" s="16">
        <v>6</v>
      </c>
      <c r="AAZ11" s="16">
        <v>5</v>
      </c>
      <c r="ABA11" s="26">
        <f t="shared" si="394"/>
        <v>0.83333333333333337</v>
      </c>
      <c r="ABB11" s="16">
        <v>26</v>
      </c>
      <c r="ABC11" s="16"/>
      <c r="ABD11" s="59">
        <f t="shared" si="395"/>
        <v>0</v>
      </c>
      <c r="ABE11" s="18">
        <f t="shared" si="396"/>
        <v>25</v>
      </c>
      <c r="ABF11" s="22">
        <f t="shared" si="397"/>
        <v>25</v>
      </c>
      <c r="ABG11" s="26">
        <f t="shared" si="398"/>
        <v>1</v>
      </c>
      <c r="ABH11" s="16">
        <v>5</v>
      </c>
      <c r="ABI11" s="16">
        <v>5</v>
      </c>
      <c r="ABJ11" s="26">
        <f t="shared" si="399"/>
        <v>1</v>
      </c>
      <c r="ABK11" s="16">
        <v>20</v>
      </c>
      <c r="ABL11" s="16">
        <v>20</v>
      </c>
      <c r="ABM11" s="26">
        <f t="shared" si="400"/>
        <v>1</v>
      </c>
      <c r="ABN11" s="18">
        <f t="shared" si="401"/>
        <v>26</v>
      </c>
      <c r="ABO11" s="22">
        <f t="shared" si="402"/>
        <v>26</v>
      </c>
      <c r="ABP11" s="26">
        <f t="shared" si="403"/>
        <v>1</v>
      </c>
      <c r="ABQ11" s="16">
        <v>22</v>
      </c>
      <c r="ABR11" s="16">
        <v>22</v>
      </c>
      <c r="ABS11" s="26">
        <f t="shared" si="404"/>
        <v>1</v>
      </c>
      <c r="ABT11" s="16">
        <v>4</v>
      </c>
      <c r="ABU11" s="16">
        <v>4</v>
      </c>
      <c r="ABV11" s="59">
        <f t="shared" si="405"/>
        <v>1</v>
      </c>
      <c r="ABW11" s="18">
        <f t="shared" si="406"/>
        <v>30</v>
      </c>
      <c r="ABX11" s="22">
        <f t="shared" si="407"/>
        <v>28</v>
      </c>
      <c r="ABY11" s="26">
        <f t="shared" si="408"/>
        <v>0.93333333333333335</v>
      </c>
      <c r="ABZ11" s="16">
        <v>22</v>
      </c>
      <c r="ACA11" s="16">
        <v>22</v>
      </c>
      <c r="ACB11" s="26">
        <f t="shared" si="409"/>
        <v>1</v>
      </c>
      <c r="ACC11" s="16">
        <v>8</v>
      </c>
      <c r="ACD11" s="16">
        <v>6</v>
      </c>
      <c r="ACE11" s="59">
        <f t="shared" si="410"/>
        <v>0.75</v>
      </c>
      <c r="ACF11" s="18">
        <f t="shared" si="411"/>
        <v>37</v>
      </c>
      <c r="ACG11" s="22">
        <f t="shared" si="412"/>
        <v>33</v>
      </c>
      <c r="ACH11" s="26">
        <f t="shared" si="413"/>
        <v>0.89189189189189189</v>
      </c>
      <c r="ACI11" s="16">
        <v>24</v>
      </c>
      <c r="ACJ11" s="16">
        <v>22</v>
      </c>
      <c r="ACK11" s="26">
        <f t="shared" si="414"/>
        <v>0.91666666666666663</v>
      </c>
      <c r="ACL11" s="16">
        <v>13</v>
      </c>
      <c r="ACM11" s="16">
        <v>11</v>
      </c>
      <c r="ACN11" s="59">
        <f t="shared" si="415"/>
        <v>0.84615384615384615</v>
      </c>
      <c r="ACO11" s="18">
        <f t="shared" si="416"/>
        <v>39</v>
      </c>
      <c r="ACP11" s="22">
        <f t="shared" si="417"/>
        <v>39</v>
      </c>
      <c r="ACQ11" s="26">
        <f t="shared" si="418"/>
        <v>1</v>
      </c>
      <c r="ACR11" s="16">
        <v>24</v>
      </c>
      <c r="ACS11" s="16">
        <v>24</v>
      </c>
      <c r="ACT11" s="26">
        <f t="shared" si="419"/>
        <v>1</v>
      </c>
      <c r="ACU11" s="16">
        <v>15</v>
      </c>
      <c r="ACV11" s="16">
        <v>15</v>
      </c>
      <c r="ACW11" s="59">
        <f t="shared" si="420"/>
        <v>1</v>
      </c>
      <c r="ACX11" s="18">
        <f t="shared" si="421"/>
        <v>43</v>
      </c>
      <c r="ACY11" s="22">
        <f t="shared" si="422"/>
        <v>41</v>
      </c>
      <c r="ACZ11" s="26">
        <f t="shared" si="423"/>
        <v>0.95348837209302328</v>
      </c>
      <c r="ADA11" s="16">
        <v>28</v>
      </c>
      <c r="ADB11" s="16">
        <v>28</v>
      </c>
      <c r="ADC11" s="26">
        <f t="shared" si="424"/>
        <v>1</v>
      </c>
      <c r="ADD11" s="16">
        <v>15</v>
      </c>
      <c r="ADE11" s="16">
        <v>13</v>
      </c>
      <c r="ADF11" s="59">
        <f t="shared" si="425"/>
        <v>0.8666666666666667</v>
      </c>
      <c r="ADG11" s="18">
        <f t="shared" si="426"/>
        <v>48</v>
      </c>
      <c r="ADH11" s="22">
        <f t="shared" si="427"/>
        <v>43</v>
      </c>
      <c r="ADI11" s="26">
        <f t="shared" si="428"/>
        <v>0.89583333333333337</v>
      </c>
      <c r="ADJ11" s="16">
        <v>30</v>
      </c>
      <c r="ADK11" s="16">
        <v>28</v>
      </c>
      <c r="ADL11" s="26">
        <f t="shared" si="429"/>
        <v>0.93333333333333335</v>
      </c>
      <c r="ADM11" s="16">
        <v>18</v>
      </c>
      <c r="ADN11" s="16">
        <v>15</v>
      </c>
      <c r="ADO11" s="59">
        <f t="shared" si="430"/>
        <v>0.83333333333333337</v>
      </c>
      <c r="ADP11" s="18">
        <f t="shared" si="431"/>
        <v>49</v>
      </c>
      <c r="ADQ11" s="22">
        <f t="shared" si="432"/>
        <v>42</v>
      </c>
      <c r="ADR11" s="26">
        <f t="shared" si="433"/>
        <v>0.8571428571428571</v>
      </c>
      <c r="ADS11" s="16">
        <v>30</v>
      </c>
      <c r="ADT11" s="16">
        <v>26</v>
      </c>
      <c r="ADU11" s="26">
        <f t="shared" si="434"/>
        <v>0.8666666666666667</v>
      </c>
      <c r="ADV11" s="16">
        <v>19</v>
      </c>
      <c r="ADW11" s="16">
        <v>16</v>
      </c>
      <c r="ADX11" s="59">
        <f t="shared" si="435"/>
        <v>0.84210526315789469</v>
      </c>
      <c r="ADY11" s="18">
        <f t="shared" si="436"/>
        <v>53</v>
      </c>
      <c r="ADZ11" s="22">
        <f t="shared" si="437"/>
        <v>47</v>
      </c>
      <c r="AEA11" s="26">
        <f t="shared" si="438"/>
        <v>0.8867924528301887</v>
      </c>
      <c r="AEB11" s="16">
        <v>32</v>
      </c>
      <c r="AEC11" s="16">
        <v>26</v>
      </c>
      <c r="AED11" s="26">
        <f t="shared" si="439"/>
        <v>0.8125</v>
      </c>
      <c r="AEE11" s="16">
        <v>21</v>
      </c>
      <c r="AEF11" s="16">
        <v>21</v>
      </c>
      <c r="AEG11" s="59">
        <f t="shared" si="440"/>
        <v>1</v>
      </c>
      <c r="AEH11" s="18">
        <f t="shared" si="441"/>
        <v>52</v>
      </c>
      <c r="AEI11" s="22">
        <f t="shared" si="442"/>
        <v>47</v>
      </c>
      <c r="AEJ11" s="26">
        <f t="shared" si="443"/>
        <v>0.90384615384615385</v>
      </c>
      <c r="AEK11" s="16">
        <v>31</v>
      </c>
      <c r="AEL11" s="16">
        <v>30</v>
      </c>
      <c r="AEM11" s="26">
        <f t="shared" si="444"/>
        <v>0.967741935483871</v>
      </c>
      <c r="AEN11" s="16">
        <v>21</v>
      </c>
      <c r="AEO11" s="16">
        <v>17</v>
      </c>
      <c r="AEP11" s="59">
        <f t="shared" si="445"/>
        <v>0.80952380952380953</v>
      </c>
      <c r="AEQ11" s="18">
        <f t="shared" si="446"/>
        <v>50</v>
      </c>
      <c r="AER11" s="22">
        <f t="shared" si="447"/>
        <v>45</v>
      </c>
      <c r="AES11" s="26">
        <f t="shared" si="448"/>
        <v>0.9</v>
      </c>
      <c r="AET11" s="16">
        <v>31</v>
      </c>
      <c r="AEU11" s="16">
        <v>29</v>
      </c>
      <c r="AEV11" s="26">
        <f t="shared" si="449"/>
        <v>0.93548387096774188</v>
      </c>
      <c r="AEW11" s="16">
        <v>19</v>
      </c>
      <c r="AEX11" s="16">
        <v>16</v>
      </c>
      <c r="AEY11" s="59">
        <f t="shared" si="450"/>
        <v>0.84210526315789469</v>
      </c>
      <c r="AEZ11" s="18">
        <f t="shared" si="451"/>
        <v>47</v>
      </c>
      <c r="AFA11" s="22">
        <f t="shared" si="452"/>
        <v>45</v>
      </c>
      <c r="AFB11" s="26">
        <f t="shared" si="453"/>
        <v>0.95744680851063835</v>
      </c>
      <c r="AFC11" s="16">
        <v>29</v>
      </c>
      <c r="AFD11" s="16">
        <v>28</v>
      </c>
      <c r="AFE11" s="26">
        <f t="shared" si="454"/>
        <v>0.96551724137931039</v>
      </c>
      <c r="AFF11" s="16">
        <v>18</v>
      </c>
      <c r="AFG11" s="16">
        <v>17</v>
      </c>
      <c r="AFH11" s="59">
        <f t="shared" si="455"/>
        <v>0.94444444444444442</v>
      </c>
      <c r="AFI11" s="18">
        <f t="shared" si="456"/>
        <v>53</v>
      </c>
      <c r="AFJ11" s="22">
        <f t="shared" si="457"/>
        <v>41</v>
      </c>
      <c r="AFK11" s="26">
        <f t="shared" si="458"/>
        <v>0.77358490566037741</v>
      </c>
      <c r="AFL11" s="16">
        <v>35</v>
      </c>
      <c r="AFM11" s="16">
        <v>27</v>
      </c>
      <c r="AFN11" s="26">
        <f t="shared" si="459"/>
        <v>0.77142857142857146</v>
      </c>
      <c r="AFO11" s="16">
        <v>18</v>
      </c>
      <c r="AFP11" s="16">
        <v>14</v>
      </c>
      <c r="AFQ11" s="26">
        <f t="shared" si="460"/>
        <v>0.77777777777777779</v>
      </c>
      <c r="AFR11" s="18">
        <f t="shared" si="461"/>
        <v>48</v>
      </c>
      <c r="AFS11" s="22">
        <f t="shared" si="462"/>
        <v>42</v>
      </c>
      <c r="AFT11" s="26">
        <f t="shared" si="463"/>
        <v>0.875</v>
      </c>
      <c r="AFU11" s="16">
        <v>19</v>
      </c>
      <c r="AFV11" s="16">
        <v>17</v>
      </c>
      <c r="AFW11" s="26">
        <f t="shared" si="464"/>
        <v>0.89473684210526316</v>
      </c>
      <c r="AFX11" s="16">
        <v>29</v>
      </c>
      <c r="AFY11" s="16">
        <v>25</v>
      </c>
      <c r="AFZ11" s="59">
        <f t="shared" si="465"/>
        <v>0.86206896551724133</v>
      </c>
      <c r="AGA11" s="18">
        <f t="shared" si="466"/>
        <v>66</v>
      </c>
      <c r="AGB11" s="22">
        <f t="shared" si="467"/>
        <v>35</v>
      </c>
      <c r="AGC11" s="26">
        <f t="shared" si="468"/>
        <v>0.53030303030303028</v>
      </c>
      <c r="AGD11" s="16">
        <v>37</v>
      </c>
      <c r="AGE11" s="16">
        <v>35</v>
      </c>
      <c r="AGF11" s="26">
        <f t="shared" si="469"/>
        <v>0.94594594594594594</v>
      </c>
      <c r="AGG11" s="16">
        <v>29</v>
      </c>
      <c r="AGH11" s="16"/>
      <c r="AGI11" s="59">
        <f t="shared" si="470"/>
        <v>0</v>
      </c>
      <c r="AGJ11" s="18">
        <f t="shared" si="471"/>
        <v>64</v>
      </c>
      <c r="AGK11" s="22">
        <f t="shared" si="472"/>
        <v>59</v>
      </c>
      <c r="AGL11" s="26">
        <f t="shared" si="473"/>
        <v>0.921875</v>
      </c>
      <c r="AGM11" s="16">
        <v>37</v>
      </c>
      <c r="AGN11" s="16">
        <v>35</v>
      </c>
      <c r="AGO11" s="26">
        <f t="shared" si="474"/>
        <v>0.94594594594594594</v>
      </c>
      <c r="AGP11" s="16">
        <v>27</v>
      </c>
      <c r="AGQ11" s="16">
        <v>24</v>
      </c>
      <c r="AGR11" s="59">
        <f t="shared" si="475"/>
        <v>0.88888888888888884</v>
      </c>
      <c r="AGS11" s="18">
        <f t="shared" si="476"/>
        <v>43</v>
      </c>
      <c r="AGT11" s="22">
        <f t="shared" si="477"/>
        <v>40</v>
      </c>
      <c r="AGU11" s="26">
        <f t="shared" si="478"/>
        <v>0.93023255813953487</v>
      </c>
      <c r="AGV11" s="16">
        <v>19</v>
      </c>
      <c r="AGW11" s="16">
        <v>18</v>
      </c>
      <c r="AGX11" s="26">
        <f t="shared" si="479"/>
        <v>0.94736842105263153</v>
      </c>
      <c r="AGY11" s="16">
        <v>24</v>
      </c>
      <c r="AGZ11" s="16">
        <v>22</v>
      </c>
      <c r="AHA11" s="59">
        <f t="shared" si="480"/>
        <v>0.91666666666666663</v>
      </c>
      <c r="AHB11" s="18">
        <f t="shared" si="481"/>
        <v>45</v>
      </c>
      <c r="AHC11" s="22">
        <f t="shared" si="482"/>
        <v>41</v>
      </c>
      <c r="AHD11" s="26">
        <f t="shared" si="483"/>
        <v>0.91111111111111109</v>
      </c>
      <c r="AHE11" s="16">
        <v>19</v>
      </c>
      <c r="AHF11" s="16">
        <v>17</v>
      </c>
      <c r="AHG11" s="26">
        <f t="shared" si="484"/>
        <v>0.89473684210526316</v>
      </c>
      <c r="AHH11" s="16">
        <v>26</v>
      </c>
      <c r="AHI11" s="16">
        <v>24</v>
      </c>
      <c r="AHJ11" s="59">
        <f t="shared" si="485"/>
        <v>0.92307692307692313</v>
      </c>
      <c r="AHK11" s="18">
        <f t="shared" si="486"/>
        <v>46</v>
      </c>
      <c r="AHL11" s="22">
        <f t="shared" si="487"/>
        <v>43</v>
      </c>
      <c r="AHM11" s="26">
        <f t="shared" si="488"/>
        <v>0.93478260869565222</v>
      </c>
      <c r="AHN11" s="16">
        <v>19</v>
      </c>
      <c r="AHO11" s="16">
        <v>17</v>
      </c>
      <c r="AHP11" s="26">
        <f t="shared" si="489"/>
        <v>0.89473684210526316</v>
      </c>
      <c r="AHQ11" s="16">
        <v>27</v>
      </c>
      <c r="AHR11" s="16">
        <v>26</v>
      </c>
      <c r="AHS11" s="59">
        <f t="shared" si="490"/>
        <v>0.96296296296296291</v>
      </c>
      <c r="AHT11" s="18">
        <f t="shared" si="491"/>
        <v>48</v>
      </c>
      <c r="AHU11" s="22">
        <f t="shared" si="492"/>
        <v>43</v>
      </c>
      <c r="AHV11" s="26">
        <f t="shared" si="493"/>
        <v>0.89583333333333337</v>
      </c>
      <c r="AHW11" s="16">
        <v>18</v>
      </c>
      <c r="AHX11" s="16">
        <v>14</v>
      </c>
      <c r="AHY11" s="26">
        <f t="shared" si="494"/>
        <v>0.77777777777777779</v>
      </c>
      <c r="AHZ11" s="16">
        <v>30</v>
      </c>
      <c r="AIA11" s="16">
        <v>29</v>
      </c>
      <c r="AIB11" s="59">
        <f t="shared" si="495"/>
        <v>0.96666666666666667</v>
      </c>
      <c r="AIC11" s="18">
        <f t="shared" si="496"/>
        <v>46</v>
      </c>
      <c r="AID11" s="22">
        <f t="shared" si="497"/>
        <v>39</v>
      </c>
      <c r="AIE11" s="26">
        <f t="shared" si="498"/>
        <v>0.84782608695652173</v>
      </c>
      <c r="AIF11" s="16">
        <v>20</v>
      </c>
      <c r="AIG11" s="16">
        <v>15</v>
      </c>
      <c r="AIH11" s="26">
        <f t="shared" si="499"/>
        <v>0.75</v>
      </c>
      <c r="AII11" s="16">
        <v>26</v>
      </c>
      <c r="AIJ11" s="16">
        <v>24</v>
      </c>
      <c r="AIK11" s="59">
        <f t="shared" si="500"/>
        <v>0.92307692307692313</v>
      </c>
      <c r="AIL11" s="18">
        <f t="shared" si="501"/>
        <v>46</v>
      </c>
      <c r="AIM11" s="22">
        <f t="shared" si="502"/>
        <v>42</v>
      </c>
      <c r="AIN11" s="26">
        <f t="shared" si="503"/>
        <v>0.91304347826086951</v>
      </c>
      <c r="AIO11" s="16">
        <v>20</v>
      </c>
      <c r="AIP11" s="16">
        <v>18</v>
      </c>
      <c r="AIQ11" s="26">
        <f t="shared" si="504"/>
        <v>0.9</v>
      </c>
      <c r="AIR11" s="16">
        <v>26</v>
      </c>
      <c r="AIS11" s="16">
        <v>24</v>
      </c>
      <c r="AIT11" s="59">
        <f t="shared" si="505"/>
        <v>0.92307692307692313</v>
      </c>
      <c r="AIU11" s="18">
        <f t="shared" si="506"/>
        <v>46</v>
      </c>
      <c r="AIV11" s="22">
        <f t="shared" si="507"/>
        <v>42</v>
      </c>
      <c r="AIW11" s="26">
        <f t="shared" si="508"/>
        <v>0.91304347826086951</v>
      </c>
      <c r="AIX11" s="16">
        <v>20</v>
      </c>
      <c r="AIY11" s="16">
        <v>20</v>
      </c>
      <c r="AIZ11" s="26">
        <f t="shared" si="509"/>
        <v>1</v>
      </c>
      <c r="AJA11" s="16">
        <v>26</v>
      </c>
      <c r="AJB11" s="16">
        <v>22</v>
      </c>
      <c r="AJC11" s="26">
        <f t="shared" si="510"/>
        <v>0.84615384615384615</v>
      </c>
      <c r="AJD11" s="18">
        <f t="shared" si="511"/>
        <v>45</v>
      </c>
      <c r="AJE11" s="22">
        <f t="shared" si="512"/>
        <v>43</v>
      </c>
      <c r="AJF11" s="26">
        <f t="shared" si="513"/>
        <v>0.9555555555555556</v>
      </c>
      <c r="AJG11" s="16">
        <v>20</v>
      </c>
      <c r="AJH11" s="16">
        <v>20</v>
      </c>
      <c r="AJI11" s="26">
        <f t="shared" si="514"/>
        <v>1</v>
      </c>
      <c r="AJJ11" s="16">
        <v>25</v>
      </c>
      <c r="AJK11" s="16">
        <v>23</v>
      </c>
      <c r="AJL11" s="26">
        <f t="shared" si="515"/>
        <v>0.92</v>
      </c>
      <c r="AJM11" s="18">
        <f t="shared" si="516"/>
        <v>44</v>
      </c>
      <c r="AJN11" s="22">
        <f t="shared" si="517"/>
        <v>42</v>
      </c>
      <c r="AJO11" s="26">
        <f t="shared" si="518"/>
        <v>0.95454545454545459</v>
      </c>
      <c r="AJP11" s="16">
        <v>25</v>
      </c>
      <c r="AJQ11" s="16">
        <v>24</v>
      </c>
      <c r="AJR11" s="26">
        <f t="shared" si="519"/>
        <v>0.96</v>
      </c>
      <c r="AJS11" s="16">
        <v>19</v>
      </c>
      <c r="AJT11" s="16">
        <v>18</v>
      </c>
      <c r="AJU11" s="59">
        <f t="shared" si="520"/>
        <v>0.94736842105263153</v>
      </c>
      <c r="AJV11" s="18">
        <f t="shared" si="521"/>
        <v>44</v>
      </c>
      <c r="AJW11" s="22">
        <f t="shared" si="522"/>
        <v>44</v>
      </c>
      <c r="AJX11" s="26">
        <f t="shared" si="523"/>
        <v>1</v>
      </c>
      <c r="AJY11" s="16">
        <v>25</v>
      </c>
      <c r="AJZ11" s="16">
        <v>25</v>
      </c>
      <c r="AKA11" s="26">
        <f t="shared" si="524"/>
        <v>1</v>
      </c>
      <c r="AKB11" s="16">
        <v>19</v>
      </c>
      <c r="AKC11" s="16">
        <v>19</v>
      </c>
      <c r="AKD11" s="59">
        <f t="shared" si="525"/>
        <v>1</v>
      </c>
      <c r="AKE11" s="18">
        <f t="shared" si="526"/>
        <v>44</v>
      </c>
      <c r="AKF11" s="22">
        <f t="shared" si="527"/>
        <v>40</v>
      </c>
      <c r="AKG11" s="26">
        <f t="shared" si="528"/>
        <v>0.90909090909090906</v>
      </c>
      <c r="AKH11" s="16">
        <v>25</v>
      </c>
      <c r="AKI11" s="16">
        <v>24</v>
      </c>
      <c r="AKJ11" s="26">
        <f t="shared" si="529"/>
        <v>0.96</v>
      </c>
      <c r="AKK11" s="16">
        <v>19</v>
      </c>
      <c r="AKL11" s="16">
        <v>16</v>
      </c>
      <c r="AKM11" s="59">
        <f t="shared" si="530"/>
        <v>0.84210526315789469</v>
      </c>
      <c r="AKN11" s="18">
        <f t="shared" si="531"/>
        <v>42</v>
      </c>
      <c r="AKO11" s="22">
        <f t="shared" si="532"/>
        <v>35</v>
      </c>
      <c r="AKP11" s="26">
        <f t="shared" si="533"/>
        <v>0.83333333333333337</v>
      </c>
      <c r="AKQ11" s="16">
        <v>25</v>
      </c>
      <c r="AKR11" s="16">
        <v>22</v>
      </c>
      <c r="AKS11" s="26">
        <f t="shared" si="534"/>
        <v>0.88</v>
      </c>
      <c r="AKT11" s="16">
        <v>17</v>
      </c>
      <c r="AKU11" s="16">
        <v>13</v>
      </c>
      <c r="AKV11" s="59">
        <f t="shared" si="535"/>
        <v>0.76470588235294112</v>
      </c>
      <c r="AKW11" s="18">
        <f t="shared" si="536"/>
        <v>40</v>
      </c>
      <c r="AKX11" s="22">
        <f t="shared" si="537"/>
        <v>34</v>
      </c>
      <c r="AKY11" s="26">
        <f t="shared" si="538"/>
        <v>0.85</v>
      </c>
      <c r="AKZ11" s="16">
        <v>25</v>
      </c>
      <c r="ALA11" s="16">
        <v>22</v>
      </c>
      <c r="ALB11" s="26">
        <f t="shared" si="539"/>
        <v>0.88</v>
      </c>
      <c r="ALC11" s="16">
        <v>15</v>
      </c>
      <c r="ALD11" s="16">
        <v>12</v>
      </c>
      <c r="ALE11" s="59">
        <f t="shared" si="540"/>
        <v>0.8</v>
      </c>
      <c r="ALF11" s="18">
        <f t="shared" si="541"/>
        <v>36</v>
      </c>
      <c r="ALG11" s="22">
        <f t="shared" si="542"/>
        <v>32</v>
      </c>
      <c r="ALH11" s="26">
        <f t="shared" si="543"/>
        <v>0.88888888888888884</v>
      </c>
      <c r="ALI11" s="16">
        <v>22</v>
      </c>
      <c r="ALJ11" s="16">
        <v>20</v>
      </c>
      <c r="ALK11" s="26">
        <f t="shared" si="544"/>
        <v>0.90909090909090906</v>
      </c>
      <c r="ALL11" s="16">
        <v>14</v>
      </c>
      <c r="ALM11" s="16">
        <v>12</v>
      </c>
      <c r="ALN11" s="59">
        <f t="shared" si="545"/>
        <v>0.8571428571428571</v>
      </c>
      <c r="ALO11" s="18">
        <f t="shared" si="546"/>
        <v>34</v>
      </c>
      <c r="ALP11" s="22">
        <f t="shared" si="547"/>
        <v>33</v>
      </c>
      <c r="ALQ11" s="26">
        <f t="shared" si="548"/>
        <v>0.97058823529411764</v>
      </c>
      <c r="ALR11" s="16">
        <v>20</v>
      </c>
      <c r="ALS11" s="16">
        <v>19</v>
      </c>
      <c r="ALT11" s="26">
        <f t="shared" si="549"/>
        <v>0.95</v>
      </c>
      <c r="ALU11" s="16">
        <v>14</v>
      </c>
      <c r="ALV11" s="16">
        <v>14</v>
      </c>
      <c r="ALW11" s="59">
        <f t="shared" si="550"/>
        <v>1</v>
      </c>
      <c r="ALX11" s="18">
        <f t="shared" si="551"/>
        <v>32</v>
      </c>
      <c r="ALY11" s="22">
        <f t="shared" si="552"/>
        <v>29</v>
      </c>
      <c r="ALZ11" s="26">
        <f t="shared" si="553"/>
        <v>0.90625</v>
      </c>
      <c r="AMA11" s="16">
        <v>19</v>
      </c>
      <c r="AMB11" s="16">
        <v>18</v>
      </c>
      <c r="AMC11" s="26">
        <f t="shared" si="554"/>
        <v>0.94736842105263153</v>
      </c>
      <c r="AMD11" s="16">
        <v>13</v>
      </c>
      <c r="AME11" s="16">
        <v>11</v>
      </c>
      <c r="AMF11" s="59">
        <f t="shared" si="555"/>
        <v>0.84615384615384615</v>
      </c>
      <c r="AMG11" s="18">
        <f t="shared" si="556"/>
        <v>31</v>
      </c>
      <c r="AMH11" s="22">
        <f t="shared" si="557"/>
        <v>29</v>
      </c>
      <c r="AMI11" s="26">
        <f t="shared" si="558"/>
        <v>0.93548387096774188</v>
      </c>
      <c r="AMJ11" s="16">
        <v>19</v>
      </c>
      <c r="AMK11" s="16">
        <v>18</v>
      </c>
      <c r="AML11" s="26">
        <f t="shared" si="559"/>
        <v>0.94736842105263153</v>
      </c>
      <c r="AMM11" s="16">
        <v>12</v>
      </c>
      <c r="AMN11" s="16">
        <v>11</v>
      </c>
      <c r="AMO11" s="59">
        <f t="shared" si="560"/>
        <v>0.91666666666666663</v>
      </c>
      <c r="AMP11" s="18">
        <f t="shared" si="561"/>
        <v>31</v>
      </c>
      <c r="AMQ11" s="22">
        <f t="shared" si="562"/>
        <v>27</v>
      </c>
      <c r="AMR11" s="26">
        <f t="shared" si="563"/>
        <v>0.87096774193548387</v>
      </c>
      <c r="AMS11" s="16">
        <v>19</v>
      </c>
      <c r="AMT11" s="16">
        <v>16</v>
      </c>
      <c r="AMU11" s="26">
        <f t="shared" si="564"/>
        <v>0.84210526315789469</v>
      </c>
      <c r="AMV11" s="16">
        <v>12</v>
      </c>
      <c r="AMW11" s="16">
        <v>11</v>
      </c>
      <c r="AMX11" s="59">
        <f t="shared" si="565"/>
        <v>0.91666666666666663</v>
      </c>
      <c r="AMY11" s="18">
        <f t="shared" si="566"/>
        <v>31</v>
      </c>
      <c r="AMZ11" s="22">
        <f t="shared" si="567"/>
        <v>29</v>
      </c>
      <c r="ANA11" s="26">
        <f t="shared" si="568"/>
        <v>0.93548387096774188</v>
      </c>
      <c r="ANB11" s="16">
        <v>19</v>
      </c>
      <c r="ANC11" s="16">
        <v>18</v>
      </c>
      <c r="AND11" s="26">
        <f t="shared" si="569"/>
        <v>0.94736842105263153</v>
      </c>
      <c r="ANE11" s="16">
        <v>12</v>
      </c>
      <c r="ANF11" s="16">
        <v>11</v>
      </c>
      <c r="ANG11" s="59">
        <f t="shared" si="570"/>
        <v>0.91666666666666663</v>
      </c>
      <c r="ANH11" s="18">
        <f t="shared" si="571"/>
        <v>30</v>
      </c>
      <c r="ANI11" s="22">
        <f t="shared" si="572"/>
        <v>23</v>
      </c>
      <c r="ANJ11" s="26">
        <f t="shared" si="573"/>
        <v>0.76666666666666672</v>
      </c>
      <c r="ANK11" s="16">
        <v>19</v>
      </c>
      <c r="ANL11" s="16">
        <v>17</v>
      </c>
      <c r="ANM11" s="26">
        <f t="shared" si="574"/>
        <v>0.89473684210526316</v>
      </c>
      <c r="ANN11" s="16">
        <v>11</v>
      </c>
      <c r="ANO11" s="16">
        <v>6</v>
      </c>
      <c r="ANP11" s="59">
        <f t="shared" si="575"/>
        <v>0.54545454545454541</v>
      </c>
      <c r="ANQ11" s="18">
        <f t="shared" si="576"/>
        <v>30</v>
      </c>
      <c r="ANR11" s="22">
        <f t="shared" si="577"/>
        <v>29</v>
      </c>
      <c r="ANS11" s="26">
        <f t="shared" si="578"/>
        <v>0.96666666666666667</v>
      </c>
      <c r="ANT11" s="16">
        <v>12</v>
      </c>
      <c r="ANU11" s="16">
        <v>11</v>
      </c>
      <c r="ANV11" s="26">
        <f t="shared" si="579"/>
        <v>0.91666666666666663</v>
      </c>
      <c r="ANW11" s="16">
        <v>18</v>
      </c>
      <c r="ANX11" s="16">
        <v>18</v>
      </c>
      <c r="ANY11" s="59">
        <f t="shared" si="580"/>
        <v>1</v>
      </c>
      <c r="ANZ11" s="18">
        <f t="shared" si="581"/>
        <v>28</v>
      </c>
      <c r="AOA11" s="22">
        <f t="shared" si="582"/>
        <v>28</v>
      </c>
      <c r="AOB11" s="26">
        <f t="shared" si="583"/>
        <v>1</v>
      </c>
      <c r="AOC11" s="16">
        <v>12</v>
      </c>
      <c r="AOD11" s="16">
        <v>12</v>
      </c>
      <c r="AOE11" s="26">
        <f t="shared" si="584"/>
        <v>1</v>
      </c>
      <c r="AOF11" s="16">
        <v>16</v>
      </c>
      <c r="AOG11" s="16">
        <v>16</v>
      </c>
      <c r="AOH11" s="59">
        <f t="shared" si="585"/>
        <v>1</v>
      </c>
      <c r="AOI11" s="18">
        <f t="shared" si="586"/>
        <v>28</v>
      </c>
      <c r="AOJ11" s="22">
        <f t="shared" si="587"/>
        <v>28</v>
      </c>
      <c r="AOK11" s="26">
        <f t="shared" si="588"/>
        <v>1</v>
      </c>
      <c r="AOL11" s="16">
        <v>12</v>
      </c>
      <c r="AOM11" s="16">
        <v>12</v>
      </c>
      <c r="AON11" s="26">
        <f t="shared" si="589"/>
        <v>1</v>
      </c>
      <c r="AOO11" s="16">
        <v>16</v>
      </c>
      <c r="AOP11" s="16">
        <v>16</v>
      </c>
      <c r="AOQ11" s="59">
        <f t="shared" si="590"/>
        <v>1</v>
      </c>
      <c r="AOR11" s="18">
        <f t="shared" si="591"/>
        <v>29</v>
      </c>
      <c r="AOS11" s="22">
        <f t="shared" si="592"/>
        <v>28</v>
      </c>
      <c r="AOT11" s="26">
        <f t="shared" si="593"/>
        <v>0.96551724137931039</v>
      </c>
      <c r="AOU11" s="16">
        <v>12</v>
      </c>
      <c r="AOV11" s="16">
        <v>12</v>
      </c>
      <c r="AOW11" s="26">
        <f t="shared" si="594"/>
        <v>1</v>
      </c>
      <c r="AOX11" s="16">
        <v>17</v>
      </c>
      <c r="AOY11" s="16">
        <v>16</v>
      </c>
      <c r="AOZ11" s="59">
        <f t="shared" si="595"/>
        <v>0.94117647058823528</v>
      </c>
      <c r="APA11" s="18">
        <f t="shared" si="596"/>
        <v>24</v>
      </c>
      <c r="APB11" s="22">
        <f t="shared" si="597"/>
        <v>21</v>
      </c>
      <c r="APC11" s="26">
        <f t="shared" si="598"/>
        <v>0.875</v>
      </c>
      <c r="APD11" s="16">
        <v>10</v>
      </c>
      <c r="APE11" s="16">
        <v>9</v>
      </c>
      <c r="APF11" s="26">
        <f t="shared" si="599"/>
        <v>0.9</v>
      </c>
      <c r="APG11" s="16">
        <v>14</v>
      </c>
      <c r="APH11" s="16">
        <v>12</v>
      </c>
      <c r="API11" s="59">
        <f t="shared" si="600"/>
        <v>0.8571428571428571</v>
      </c>
      <c r="APJ11" s="18">
        <f t="shared" si="601"/>
        <v>23</v>
      </c>
      <c r="APK11" s="22">
        <f t="shared" si="602"/>
        <v>19</v>
      </c>
      <c r="APL11" s="26">
        <f t="shared" si="603"/>
        <v>0.82608695652173914</v>
      </c>
      <c r="APM11" s="16">
        <v>10</v>
      </c>
      <c r="APN11" s="16">
        <v>8</v>
      </c>
      <c r="APO11" s="26">
        <f t="shared" si="604"/>
        <v>0.8</v>
      </c>
      <c r="APP11" s="16">
        <v>13</v>
      </c>
      <c r="APQ11" s="16">
        <v>11</v>
      </c>
      <c r="APR11" s="59">
        <f t="shared" si="605"/>
        <v>0.84615384615384615</v>
      </c>
      <c r="APS11" s="18">
        <f t="shared" si="606"/>
        <v>22</v>
      </c>
      <c r="APT11" s="22">
        <f t="shared" si="607"/>
        <v>22</v>
      </c>
      <c r="APU11" s="26">
        <f t="shared" si="608"/>
        <v>1</v>
      </c>
      <c r="APV11" s="16">
        <v>9</v>
      </c>
      <c r="APW11" s="16">
        <v>9</v>
      </c>
      <c r="APX11" s="26">
        <f t="shared" si="609"/>
        <v>1</v>
      </c>
      <c r="APY11" s="16">
        <v>13</v>
      </c>
      <c r="APZ11" s="16">
        <v>13</v>
      </c>
      <c r="AQA11" s="59">
        <f t="shared" si="610"/>
        <v>1</v>
      </c>
      <c r="AQB11" s="18">
        <f t="shared" si="611"/>
        <v>22</v>
      </c>
      <c r="AQC11" s="22">
        <f t="shared" si="612"/>
        <v>17</v>
      </c>
      <c r="AQD11" s="26">
        <f t="shared" si="613"/>
        <v>0.77272727272727271</v>
      </c>
      <c r="AQE11" s="16">
        <v>9</v>
      </c>
      <c r="AQF11" s="16">
        <v>9</v>
      </c>
      <c r="AQG11" s="26">
        <f t="shared" si="614"/>
        <v>1</v>
      </c>
      <c r="AQH11" s="16">
        <v>13</v>
      </c>
      <c r="AQI11" s="16">
        <v>8</v>
      </c>
      <c r="AQJ11" s="59">
        <f t="shared" si="615"/>
        <v>0.61538461538461542</v>
      </c>
      <c r="AQK11" s="18">
        <f t="shared" si="616"/>
        <v>20</v>
      </c>
      <c r="AQL11" s="22">
        <f t="shared" si="617"/>
        <v>17</v>
      </c>
      <c r="AQM11" s="26">
        <f t="shared" si="618"/>
        <v>0.85</v>
      </c>
      <c r="AQN11" s="16">
        <v>9</v>
      </c>
      <c r="AQO11" s="16">
        <v>8</v>
      </c>
      <c r="AQP11" s="26">
        <f t="shared" si="619"/>
        <v>0.88888888888888884</v>
      </c>
      <c r="AQQ11" s="16">
        <v>11</v>
      </c>
      <c r="AQR11" s="16">
        <v>9</v>
      </c>
      <c r="AQS11" s="59">
        <f t="shared" si="620"/>
        <v>0.81818181818181823</v>
      </c>
      <c r="AQT11" s="18">
        <f t="shared" si="621"/>
        <v>19</v>
      </c>
      <c r="AQU11" s="22">
        <f t="shared" si="622"/>
        <v>19</v>
      </c>
      <c r="AQV11" s="26">
        <f t="shared" si="623"/>
        <v>1</v>
      </c>
      <c r="AQW11" s="16">
        <v>9</v>
      </c>
      <c r="AQX11" s="16">
        <v>9</v>
      </c>
      <c r="AQY11" s="26">
        <f t="shared" si="624"/>
        <v>1</v>
      </c>
      <c r="AQZ11" s="16">
        <v>10</v>
      </c>
      <c r="ARA11" s="16">
        <v>10</v>
      </c>
      <c r="ARB11" s="59">
        <f t="shared" si="625"/>
        <v>1</v>
      </c>
      <c r="ARC11" s="18">
        <f t="shared" si="626"/>
        <v>19</v>
      </c>
      <c r="ARD11" s="22">
        <f t="shared" si="627"/>
        <v>19</v>
      </c>
      <c r="ARE11" s="26">
        <f t="shared" si="628"/>
        <v>1</v>
      </c>
      <c r="ARF11" s="16">
        <v>9</v>
      </c>
      <c r="ARG11" s="16">
        <v>9</v>
      </c>
      <c r="ARH11" s="26">
        <f t="shared" si="629"/>
        <v>1</v>
      </c>
      <c r="ARI11" s="16">
        <v>10</v>
      </c>
      <c r="ARJ11" s="16">
        <v>10</v>
      </c>
      <c r="ARK11" s="59">
        <f t="shared" si="630"/>
        <v>1</v>
      </c>
      <c r="ARL11" s="18">
        <f t="shared" si="631"/>
        <v>19</v>
      </c>
      <c r="ARM11" s="22">
        <f t="shared" si="632"/>
        <v>18</v>
      </c>
      <c r="ARN11" s="26">
        <f t="shared" si="633"/>
        <v>0.94736842105263153</v>
      </c>
      <c r="ARO11" s="16">
        <v>11</v>
      </c>
      <c r="ARP11" s="16">
        <v>10</v>
      </c>
      <c r="ARQ11" s="26">
        <f t="shared" si="634"/>
        <v>0.90909090909090906</v>
      </c>
      <c r="ARR11" s="16">
        <v>8</v>
      </c>
      <c r="ARS11" s="16">
        <v>8</v>
      </c>
      <c r="ART11" s="59">
        <f t="shared" si="635"/>
        <v>1</v>
      </c>
      <c r="ARU11" s="18">
        <f t="shared" si="636"/>
        <v>20</v>
      </c>
      <c r="ARV11" s="22">
        <f t="shared" si="637"/>
        <v>20</v>
      </c>
      <c r="ARW11" s="26">
        <f t="shared" si="638"/>
        <v>1</v>
      </c>
      <c r="ARX11" s="16">
        <v>12</v>
      </c>
      <c r="ARY11" s="16">
        <v>12</v>
      </c>
      <c r="ARZ11" s="26">
        <f t="shared" si="639"/>
        <v>1</v>
      </c>
      <c r="ASA11" s="16">
        <v>8</v>
      </c>
      <c r="ASB11" s="16">
        <v>8</v>
      </c>
      <c r="ASC11" s="59">
        <f t="shared" si="640"/>
        <v>1</v>
      </c>
      <c r="ASD11" s="18">
        <f t="shared" si="641"/>
        <v>20</v>
      </c>
      <c r="ASE11" s="22">
        <f t="shared" si="642"/>
        <v>18</v>
      </c>
      <c r="ASF11" s="26">
        <f t="shared" si="643"/>
        <v>0.9</v>
      </c>
      <c r="ASG11" s="16">
        <v>12</v>
      </c>
      <c r="ASH11" s="16">
        <v>10</v>
      </c>
      <c r="ASI11" s="26">
        <f t="shared" si="644"/>
        <v>0.83333333333333337</v>
      </c>
      <c r="ASJ11" s="16">
        <v>8</v>
      </c>
      <c r="ASK11" s="16">
        <v>8</v>
      </c>
      <c r="ASL11" s="59">
        <f t="shared" si="645"/>
        <v>1</v>
      </c>
      <c r="ASM11" s="18">
        <f t="shared" si="646"/>
        <v>20</v>
      </c>
      <c r="ASN11" s="22">
        <f t="shared" si="647"/>
        <v>17</v>
      </c>
      <c r="ASO11" s="26">
        <f t="shared" si="648"/>
        <v>0.85</v>
      </c>
      <c r="ASP11" s="16">
        <v>12</v>
      </c>
      <c r="ASQ11" s="16">
        <v>10</v>
      </c>
      <c r="ASR11" s="26">
        <f t="shared" si="649"/>
        <v>0.83333333333333337</v>
      </c>
      <c r="ASS11" s="16">
        <v>8</v>
      </c>
      <c r="AST11" s="16">
        <v>7</v>
      </c>
      <c r="ASU11" s="26">
        <f t="shared" si="650"/>
        <v>0.875</v>
      </c>
      <c r="ASV11" s="18">
        <f t="shared" si="651"/>
        <v>19</v>
      </c>
      <c r="ASW11" s="22">
        <f t="shared" si="652"/>
        <v>10</v>
      </c>
      <c r="ASX11" s="26">
        <f t="shared" si="653"/>
        <v>0.52631578947368418</v>
      </c>
      <c r="ASY11" s="16">
        <v>11</v>
      </c>
      <c r="ASZ11" s="16">
        <v>10</v>
      </c>
      <c r="ATA11" s="26">
        <f t="shared" si="654"/>
        <v>0.90909090909090906</v>
      </c>
      <c r="ATB11" s="16">
        <v>8</v>
      </c>
      <c r="ATC11" s="16"/>
      <c r="ATD11" s="59">
        <f t="shared" si="655"/>
        <v>0</v>
      </c>
      <c r="ATE11" s="18">
        <f t="shared" si="656"/>
        <v>17</v>
      </c>
      <c r="ATF11" s="22">
        <f t="shared" si="657"/>
        <v>16</v>
      </c>
      <c r="ATG11" s="26">
        <f t="shared" si="658"/>
        <v>0.94117647058823528</v>
      </c>
      <c r="ATH11" s="16">
        <v>11</v>
      </c>
      <c r="ATI11" s="16">
        <v>10</v>
      </c>
      <c r="ATJ11" s="26">
        <f t="shared" si="659"/>
        <v>0.90909090909090906</v>
      </c>
      <c r="ATK11" s="16">
        <v>6</v>
      </c>
      <c r="ATL11" s="16">
        <v>6</v>
      </c>
      <c r="ATM11" s="59">
        <f t="shared" si="660"/>
        <v>1</v>
      </c>
      <c r="ATN11" s="18">
        <f t="shared" si="661"/>
        <v>14</v>
      </c>
      <c r="ATO11" s="22">
        <f t="shared" si="662"/>
        <v>12</v>
      </c>
      <c r="ATP11" s="26">
        <f t="shared" si="663"/>
        <v>0.8571428571428571</v>
      </c>
      <c r="ATQ11" s="16">
        <v>8</v>
      </c>
      <c r="ATR11" s="16">
        <v>7</v>
      </c>
      <c r="ATS11" s="26">
        <f t="shared" si="664"/>
        <v>0.875</v>
      </c>
      <c r="ATT11" s="16">
        <v>6</v>
      </c>
      <c r="ATU11" s="16">
        <v>5</v>
      </c>
      <c r="ATV11" s="59">
        <f t="shared" si="665"/>
        <v>0.83333333333333337</v>
      </c>
      <c r="ATW11" s="18">
        <f t="shared" si="666"/>
        <v>14</v>
      </c>
      <c r="ATX11" s="22">
        <f t="shared" si="667"/>
        <v>14</v>
      </c>
      <c r="ATY11" s="26">
        <f t="shared" si="668"/>
        <v>1</v>
      </c>
      <c r="ATZ11" s="16">
        <v>8</v>
      </c>
      <c r="AUA11" s="16">
        <v>8</v>
      </c>
      <c r="AUB11" s="26">
        <f t="shared" si="669"/>
        <v>1</v>
      </c>
      <c r="AUC11" s="16">
        <v>6</v>
      </c>
      <c r="AUD11" s="16">
        <v>6</v>
      </c>
      <c r="AUE11" s="59">
        <f t="shared" si="670"/>
        <v>1</v>
      </c>
      <c r="AUF11" s="18">
        <f t="shared" si="671"/>
        <v>14</v>
      </c>
      <c r="AUG11" s="22">
        <f t="shared" si="672"/>
        <v>14</v>
      </c>
      <c r="AUH11" s="26">
        <f t="shared" si="673"/>
        <v>1</v>
      </c>
      <c r="AUI11" s="16">
        <v>8</v>
      </c>
      <c r="AUJ11" s="16">
        <v>8</v>
      </c>
      <c r="AUK11" s="26">
        <f t="shared" si="674"/>
        <v>1</v>
      </c>
      <c r="AUL11" s="16">
        <v>6</v>
      </c>
      <c r="AUM11" s="16">
        <v>6</v>
      </c>
      <c r="AUN11" s="59">
        <f t="shared" si="675"/>
        <v>1</v>
      </c>
      <c r="AUO11" s="18">
        <f t="shared" si="676"/>
        <v>14</v>
      </c>
      <c r="AUP11" s="22">
        <f t="shared" si="677"/>
        <v>13</v>
      </c>
      <c r="AUQ11" s="26">
        <f t="shared" si="678"/>
        <v>0.9285714285714286</v>
      </c>
      <c r="AUR11" s="16">
        <v>8</v>
      </c>
      <c r="AUS11" s="16">
        <v>7</v>
      </c>
      <c r="AUT11" s="26">
        <f t="shared" si="679"/>
        <v>0.875</v>
      </c>
      <c r="AUU11" s="16">
        <v>6</v>
      </c>
      <c r="AUV11" s="16">
        <v>6</v>
      </c>
      <c r="AUW11" s="59">
        <f t="shared" si="680"/>
        <v>1</v>
      </c>
      <c r="AUX11" s="18">
        <f t="shared" si="681"/>
        <v>13</v>
      </c>
      <c r="AUY11" s="22">
        <f t="shared" si="682"/>
        <v>12</v>
      </c>
      <c r="AUZ11" s="26">
        <f t="shared" si="683"/>
        <v>0.92307692307692313</v>
      </c>
      <c r="AVA11" s="16">
        <v>8</v>
      </c>
      <c r="AVB11" s="16">
        <v>8</v>
      </c>
      <c r="AVC11" s="26">
        <f t="shared" si="684"/>
        <v>1</v>
      </c>
      <c r="AVD11" s="16">
        <v>5</v>
      </c>
      <c r="AVE11" s="16">
        <v>4</v>
      </c>
      <c r="AVF11" s="26">
        <f t="shared" si="685"/>
        <v>0.8</v>
      </c>
      <c r="AVG11" s="18">
        <f t="shared" si="686"/>
        <v>13</v>
      </c>
      <c r="AVH11" s="22">
        <f t="shared" si="687"/>
        <v>12</v>
      </c>
      <c r="AVI11" s="26">
        <f t="shared" si="688"/>
        <v>0.92307692307692313</v>
      </c>
      <c r="AVJ11" s="16">
        <v>8</v>
      </c>
      <c r="AVK11" s="16">
        <v>8</v>
      </c>
      <c r="AVL11" s="26">
        <f t="shared" si="689"/>
        <v>1</v>
      </c>
      <c r="AVM11" s="16">
        <v>5</v>
      </c>
      <c r="AVN11" s="16">
        <v>4</v>
      </c>
      <c r="AVO11" s="26">
        <f t="shared" si="690"/>
        <v>0.8</v>
      </c>
      <c r="AVP11" s="18">
        <f t="shared" si="755"/>
        <v>12</v>
      </c>
      <c r="AVQ11" s="22">
        <f t="shared" si="691"/>
        <v>10</v>
      </c>
      <c r="AVR11" s="26">
        <f t="shared" si="692"/>
        <v>0.83333333333333337</v>
      </c>
      <c r="AVS11" s="16">
        <v>5</v>
      </c>
      <c r="AVT11" s="16">
        <v>4</v>
      </c>
      <c r="AVU11" s="26">
        <f t="shared" si="693"/>
        <v>0.8</v>
      </c>
      <c r="AVV11" s="16">
        <v>7</v>
      </c>
      <c r="AVW11" s="16">
        <v>6</v>
      </c>
      <c r="AVX11" s="26">
        <f t="shared" si="694"/>
        <v>0.8571428571428571</v>
      </c>
      <c r="AVY11" s="18">
        <f t="shared" si="756"/>
        <v>11</v>
      </c>
      <c r="AVZ11" s="22">
        <f t="shared" si="695"/>
        <v>11</v>
      </c>
      <c r="AWA11" s="26">
        <f t="shared" si="696"/>
        <v>1</v>
      </c>
      <c r="AWB11" s="16">
        <v>4</v>
      </c>
      <c r="AWC11" s="16">
        <v>4</v>
      </c>
      <c r="AWD11" s="26">
        <f t="shared" si="697"/>
        <v>1</v>
      </c>
      <c r="AWE11" s="16">
        <v>7</v>
      </c>
      <c r="AWF11" s="16">
        <v>7</v>
      </c>
      <c r="AWG11" s="26">
        <f t="shared" si="698"/>
        <v>1</v>
      </c>
      <c r="AWH11" s="18">
        <f t="shared" si="757"/>
        <v>10</v>
      </c>
      <c r="AWI11" s="22">
        <f t="shared" si="699"/>
        <v>9</v>
      </c>
      <c r="AWJ11" s="26">
        <f t="shared" si="700"/>
        <v>0.9</v>
      </c>
      <c r="AWK11" s="16">
        <v>4</v>
      </c>
      <c r="AWL11" s="16">
        <v>3</v>
      </c>
      <c r="AWM11" s="26">
        <f t="shared" si="701"/>
        <v>0.75</v>
      </c>
      <c r="AWN11" s="16">
        <v>6</v>
      </c>
      <c r="AWO11" s="16">
        <v>6</v>
      </c>
      <c r="AWP11" s="26">
        <f t="shared" si="702"/>
        <v>1</v>
      </c>
      <c r="AWQ11" s="18">
        <f t="shared" si="758"/>
        <v>10</v>
      </c>
      <c r="AWR11" s="22">
        <f t="shared" si="703"/>
        <v>10</v>
      </c>
      <c r="AWS11" s="26">
        <f t="shared" si="704"/>
        <v>1</v>
      </c>
      <c r="AWT11" s="16">
        <v>4</v>
      </c>
      <c r="AWU11" s="16">
        <v>4</v>
      </c>
      <c r="AWV11" s="26">
        <f t="shared" si="705"/>
        <v>1</v>
      </c>
      <c r="AWW11" s="16">
        <v>6</v>
      </c>
      <c r="AWX11" s="16">
        <v>6</v>
      </c>
      <c r="AWY11" s="26">
        <f t="shared" si="706"/>
        <v>1</v>
      </c>
      <c r="AWZ11" s="18">
        <f t="shared" si="759"/>
        <v>10</v>
      </c>
      <c r="AXA11" s="22">
        <f t="shared" si="707"/>
        <v>10</v>
      </c>
      <c r="AXB11" s="26">
        <f t="shared" si="708"/>
        <v>1</v>
      </c>
      <c r="AXC11" s="16">
        <v>4</v>
      </c>
      <c r="AXD11" s="16">
        <v>4</v>
      </c>
      <c r="AXE11" s="26">
        <f t="shared" si="709"/>
        <v>1</v>
      </c>
      <c r="AXF11" s="16">
        <v>6</v>
      </c>
      <c r="AXG11" s="16">
        <v>6</v>
      </c>
      <c r="AXH11" s="26">
        <f t="shared" si="710"/>
        <v>1</v>
      </c>
      <c r="AXI11" s="18">
        <f t="shared" si="760"/>
        <v>12</v>
      </c>
      <c r="AXJ11" s="22">
        <f t="shared" si="711"/>
        <v>12</v>
      </c>
      <c r="AXK11" s="26">
        <f t="shared" si="712"/>
        <v>1</v>
      </c>
      <c r="AXL11" s="16">
        <v>4</v>
      </c>
      <c r="AXM11" s="16">
        <v>4</v>
      </c>
      <c r="AXN11" s="26">
        <f t="shared" si="713"/>
        <v>1</v>
      </c>
      <c r="AXO11" s="16">
        <v>8</v>
      </c>
      <c r="AXP11" s="16">
        <v>8</v>
      </c>
      <c r="AXQ11" s="26">
        <f t="shared" si="714"/>
        <v>1</v>
      </c>
      <c r="AXR11" s="18">
        <f t="shared" si="761"/>
        <v>14</v>
      </c>
      <c r="AXS11" s="22">
        <f t="shared" si="715"/>
        <v>12</v>
      </c>
      <c r="AXT11" s="26">
        <f t="shared" si="716"/>
        <v>0.8571428571428571</v>
      </c>
      <c r="AXU11" s="16">
        <v>3</v>
      </c>
      <c r="AXV11" s="16">
        <v>3</v>
      </c>
      <c r="AXW11" s="26">
        <f t="shared" si="717"/>
        <v>1</v>
      </c>
      <c r="AXX11" s="16">
        <v>11</v>
      </c>
      <c r="AXY11" s="16">
        <v>9</v>
      </c>
      <c r="AXZ11" s="26">
        <f t="shared" si="718"/>
        <v>0.81818181818181823</v>
      </c>
      <c r="AYA11" s="18">
        <f t="shared" si="762"/>
        <v>10</v>
      </c>
      <c r="AYB11" s="22">
        <f t="shared" si="719"/>
        <v>10</v>
      </c>
      <c r="AYC11" s="26">
        <f t="shared" si="720"/>
        <v>1</v>
      </c>
      <c r="AYD11" s="16">
        <v>3</v>
      </c>
      <c r="AYE11" s="16">
        <v>3</v>
      </c>
      <c r="AYF11" s="26">
        <f t="shared" si="721"/>
        <v>1</v>
      </c>
      <c r="AYG11" s="16">
        <v>7</v>
      </c>
      <c r="AYH11" s="16">
        <v>7</v>
      </c>
      <c r="AYI11" s="26">
        <f t="shared" si="722"/>
        <v>1</v>
      </c>
      <c r="AYJ11" s="18">
        <f t="shared" si="763"/>
        <v>12</v>
      </c>
      <c r="AYK11" s="22">
        <f t="shared" si="723"/>
        <v>12</v>
      </c>
      <c r="AYL11" s="26">
        <f t="shared" si="724"/>
        <v>1</v>
      </c>
      <c r="AYM11" s="16">
        <v>3</v>
      </c>
      <c r="AYN11" s="16">
        <v>3</v>
      </c>
      <c r="AYO11" s="26">
        <f t="shared" si="725"/>
        <v>1</v>
      </c>
      <c r="AYP11" s="16">
        <v>9</v>
      </c>
      <c r="AYQ11" s="16">
        <v>9</v>
      </c>
      <c r="AYR11" s="26">
        <f t="shared" si="726"/>
        <v>1</v>
      </c>
      <c r="AYS11" s="18">
        <f t="shared" si="764"/>
        <v>16</v>
      </c>
      <c r="AYT11" s="22">
        <f t="shared" si="727"/>
        <v>16</v>
      </c>
      <c r="AYU11" s="26">
        <f t="shared" si="728"/>
        <v>1</v>
      </c>
      <c r="AYV11" s="16">
        <v>3</v>
      </c>
      <c r="AYW11" s="16">
        <v>3</v>
      </c>
      <c r="AYX11" s="26">
        <f t="shared" si="729"/>
        <v>1</v>
      </c>
      <c r="AYY11" s="16">
        <v>13</v>
      </c>
      <c r="AYZ11" s="16">
        <v>13</v>
      </c>
      <c r="AZA11" s="26">
        <f t="shared" si="730"/>
        <v>1</v>
      </c>
      <c r="AZB11" s="18">
        <f t="shared" si="765"/>
        <v>28</v>
      </c>
      <c r="AZC11" s="22">
        <f t="shared" si="731"/>
        <v>27</v>
      </c>
      <c r="AZD11" s="26">
        <f t="shared" si="732"/>
        <v>0.9642857142857143</v>
      </c>
      <c r="AZE11" s="16">
        <v>3</v>
      </c>
      <c r="AZF11" s="16">
        <v>3</v>
      </c>
      <c r="AZG11" s="26">
        <f t="shared" si="733"/>
        <v>1</v>
      </c>
      <c r="AZH11" s="16">
        <v>25</v>
      </c>
      <c r="AZI11" s="16">
        <v>24</v>
      </c>
      <c r="AZJ11" s="26">
        <f t="shared" si="734"/>
        <v>0.96</v>
      </c>
      <c r="AZK11" s="18">
        <f t="shared" si="766"/>
        <v>35</v>
      </c>
      <c r="AZL11" s="22">
        <f t="shared" si="735"/>
        <v>35</v>
      </c>
      <c r="AZM11" s="26">
        <f t="shared" si="736"/>
        <v>1</v>
      </c>
      <c r="AZN11" s="16">
        <v>7</v>
      </c>
      <c r="AZO11" s="16">
        <v>7</v>
      </c>
      <c r="AZP11" s="26">
        <f t="shared" si="737"/>
        <v>1</v>
      </c>
      <c r="AZQ11" s="16">
        <v>28</v>
      </c>
      <c r="AZR11" s="16">
        <v>28</v>
      </c>
      <c r="AZS11" s="26">
        <f t="shared" si="738"/>
        <v>1</v>
      </c>
      <c r="AZT11" s="18">
        <f t="shared" si="767"/>
        <v>31</v>
      </c>
      <c r="AZU11" s="22">
        <f t="shared" si="739"/>
        <v>9</v>
      </c>
      <c r="AZV11" s="26">
        <f t="shared" si="740"/>
        <v>0.29032258064516131</v>
      </c>
      <c r="AZW11" s="16">
        <v>22</v>
      </c>
      <c r="AZX11" s="16">
        <v>3</v>
      </c>
      <c r="AZY11" s="26">
        <f t="shared" si="741"/>
        <v>0.13636363636363635</v>
      </c>
      <c r="AZZ11" s="16">
        <v>9</v>
      </c>
      <c r="BAA11" s="16">
        <v>6</v>
      </c>
      <c r="BAB11" s="26">
        <f t="shared" si="742"/>
        <v>0.66666666666666663</v>
      </c>
      <c r="BAC11" s="18">
        <f t="shared" si="768"/>
        <v>32</v>
      </c>
      <c r="BAD11" s="22">
        <f t="shared" si="769"/>
        <v>10</v>
      </c>
      <c r="BAE11" s="26">
        <f t="shared" si="743"/>
        <v>0.3125</v>
      </c>
      <c r="BAF11" s="16">
        <v>21</v>
      </c>
      <c r="BAG11" s="16">
        <v>5</v>
      </c>
      <c r="BAH11" s="26">
        <f t="shared" si="744"/>
        <v>0.23809523809523808</v>
      </c>
      <c r="BAI11" s="16">
        <v>11</v>
      </c>
      <c r="BAJ11" s="16">
        <v>5</v>
      </c>
      <c r="BAK11" s="26">
        <f t="shared" si="745"/>
        <v>0.45454545454545453</v>
      </c>
      <c r="BAL11" s="18">
        <f t="shared" si="770"/>
        <v>13</v>
      </c>
      <c r="BAM11" s="22">
        <f t="shared" si="771"/>
        <v>3</v>
      </c>
      <c r="BAN11" s="26">
        <f t="shared" si="746"/>
        <v>0.23076923076923078</v>
      </c>
      <c r="BAO11" s="16">
        <v>6</v>
      </c>
      <c r="BAP11" s="16">
        <v>3</v>
      </c>
      <c r="BAQ11" s="26">
        <f t="shared" si="747"/>
        <v>0.5</v>
      </c>
      <c r="BAR11" s="16">
        <v>7</v>
      </c>
      <c r="BAS11" s="16">
        <v>0</v>
      </c>
      <c r="BAT11" s="26">
        <f t="shared" si="748"/>
        <v>0</v>
      </c>
      <c r="BAU11" s="18">
        <f t="shared" si="772"/>
        <v>11</v>
      </c>
      <c r="BAV11" s="22">
        <f t="shared" si="773"/>
        <v>7</v>
      </c>
      <c r="BAW11" s="26">
        <f t="shared" si="749"/>
        <v>0.63636363636363635</v>
      </c>
      <c r="BAX11" s="16">
        <v>5</v>
      </c>
      <c r="BAY11" s="16">
        <v>2</v>
      </c>
      <c r="BAZ11" s="26">
        <f t="shared" si="750"/>
        <v>0.4</v>
      </c>
      <c r="BBA11" s="16">
        <v>6</v>
      </c>
      <c r="BBB11" s="16">
        <v>5</v>
      </c>
      <c r="BBC11" s="26">
        <f t="shared" si="751"/>
        <v>0.83333333333333337</v>
      </c>
      <c r="BBD11" s="18">
        <f t="shared" si="774"/>
        <v>6</v>
      </c>
      <c r="BBE11" s="22">
        <f t="shared" si="775"/>
        <v>0</v>
      </c>
      <c r="BBF11" s="26">
        <f t="shared" si="752"/>
        <v>0</v>
      </c>
      <c r="BBG11" s="16"/>
      <c r="BBH11" s="16"/>
      <c r="BBI11" s="26">
        <f t="shared" si="753"/>
        <v>0</v>
      </c>
      <c r="BBJ11" s="16">
        <v>6</v>
      </c>
      <c r="BBK11" s="16"/>
      <c r="BBL11" s="26">
        <f t="shared" si="754"/>
        <v>0</v>
      </c>
    </row>
    <row r="12" spans="2:1416" ht="29.25" customHeight="1">
      <c r="B12" s="12">
        <v>4</v>
      </c>
      <c r="C12" s="94" t="s">
        <v>67</v>
      </c>
      <c r="D12" s="18">
        <f t="shared" si="0"/>
        <v>0</v>
      </c>
      <c r="E12" s="22">
        <f t="shared" si="0"/>
        <v>0</v>
      </c>
      <c r="F12" s="26">
        <f t="shared" si="1"/>
        <v>0</v>
      </c>
      <c r="G12" s="20">
        <v>0</v>
      </c>
      <c r="H12" s="16"/>
      <c r="I12" s="62">
        <f t="shared" si="2"/>
        <v>0</v>
      </c>
      <c r="J12" s="16">
        <v>0</v>
      </c>
      <c r="K12" s="16"/>
      <c r="L12" s="62">
        <f t="shared" si="3"/>
        <v>0</v>
      </c>
      <c r="M12" s="18">
        <f t="shared" si="4"/>
        <v>0</v>
      </c>
      <c r="N12" s="22">
        <f t="shared" si="4"/>
        <v>0</v>
      </c>
      <c r="O12" s="26">
        <f t="shared" si="5"/>
        <v>0</v>
      </c>
      <c r="P12" s="20">
        <v>0</v>
      </c>
      <c r="Q12" s="16"/>
      <c r="R12" s="62">
        <f t="shared" si="6"/>
        <v>0</v>
      </c>
      <c r="S12" s="16">
        <v>0</v>
      </c>
      <c r="T12" s="16"/>
      <c r="U12" s="62">
        <f t="shared" si="7"/>
        <v>0</v>
      </c>
      <c r="V12" s="18">
        <f t="shared" si="8"/>
        <v>0</v>
      </c>
      <c r="W12" s="22">
        <f t="shared" si="8"/>
        <v>0</v>
      </c>
      <c r="X12" s="26">
        <f t="shared" si="9"/>
        <v>0</v>
      </c>
      <c r="Y12" s="20">
        <v>0</v>
      </c>
      <c r="Z12" s="16"/>
      <c r="AA12" s="62">
        <f t="shared" si="10"/>
        <v>0</v>
      </c>
      <c r="AB12" s="16">
        <v>0</v>
      </c>
      <c r="AC12" s="16"/>
      <c r="AD12" s="62">
        <f t="shared" si="11"/>
        <v>0</v>
      </c>
      <c r="AE12" s="18">
        <f t="shared" si="12"/>
        <v>0</v>
      </c>
      <c r="AF12" s="22">
        <f t="shared" si="12"/>
        <v>0</v>
      </c>
      <c r="AG12" s="26">
        <f t="shared" si="13"/>
        <v>0</v>
      </c>
      <c r="AH12" s="20">
        <v>0</v>
      </c>
      <c r="AI12" s="16"/>
      <c r="AJ12" s="62">
        <f t="shared" si="14"/>
        <v>0</v>
      </c>
      <c r="AK12" s="16">
        <v>0</v>
      </c>
      <c r="AL12" s="16"/>
      <c r="AM12" s="62">
        <f t="shared" si="15"/>
        <v>0</v>
      </c>
      <c r="AN12" s="18">
        <f t="shared" si="16"/>
        <v>0</v>
      </c>
      <c r="AO12" s="22">
        <f t="shared" si="16"/>
        <v>0</v>
      </c>
      <c r="AP12" s="26">
        <f t="shared" si="17"/>
        <v>0</v>
      </c>
      <c r="AQ12" s="20">
        <v>0</v>
      </c>
      <c r="AR12" s="16"/>
      <c r="AS12" s="62">
        <f t="shared" si="18"/>
        <v>0</v>
      </c>
      <c r="AT12" s="16">
        <v>0</v>
      </c>
      <c r="AU12" s="16"/>
      <c r="AV12" s="28">
        <f t="shared" si="19"/>
        <v>0</v>
      </c>
      <c r="AW12" s="18">
        <f t="shared" si="20"/>
        <v>0</v>
      </c>
      <c r="AX12" s="22">
        <f t="shared" si="20"/>
        <v>0</v>
      </c>
      <c r="AY12" s="26">
        <f t="shared" si="21"/>
        <v>0</v>
      </c>
      <c r="AZ12" s="20">
        <v>0</v>
      </c>
      <c r="BA12" s="16"/>
      <c r="BB12" s="62">
        <f t="shared" si="22"/>
        <v>0</v>
      </c>
      <c r="BC12" s="16">
        <v>0</v>
      </c>
      <c r="BD12" s="16"/>
      <c r="BE12" s="62">
        <f t="shared" si="23"/>
        <v>0</v>
      </c>
      <c r="BF12" s="18">
        <f t="shared" si="24"/>
        <v>0</v>
      </c>
      <c r="BG12" s="22">
        <f t="shared" si="24"/>
        <v>0</v>
      </c>
      <c r="BH12" s="26">
        <f t="shared" si="25"/>
        <v>0</v>
      </c>
      <c r="BI12" s="20">
        <v>0</v>
      </c>
      <c r="BJ12" s="16"/>
      <c r="BK12" s="62">
        <f t="shared" si="26"/>
        <v>0</v>
      </c>
      <c r="BL12" s="16">
        <v>0</v>
      </c>
      <c r="BM12" s="16"/>
      <c r="BN12" s="62">
        <f t="shared" si="27"/>
        <v>0</v>
      </c>
      <c r="BO12" s="18">
        <f t="shared" si="28"/>
        <v>0</v>
      </c>
      <c r="BP12" s="22">
        <f t="shared" si="28"/>
        <v>0</v>
      </c>
      <c r="BQ12" s="26">
        <f t="shared" si="29"/>
        <v>0</v>
      </c>
      <c r="BR12" s="20">
        <v>0</v>
      </c>
      <c r="BS12" s="16"/>
      <c r="BT12" s="62">
        <f t="shared" si="30"/>
        <v>0</v>
      </c>
      <c r="BU12" s="16">
        <v>0</v>
      </c>
      <c r="BV12" s="16"/>
      <c r="BW12" s="62">
        <f t="shared" si="31"/>
        <v>0</v>
      </c>
      <c r="BX12" s="18">
        <f t="shared" si="32"/>
        <v>3</v>
      </c>
      <c r="BY12" s="22">
        <f t="shared" si="32"/>
        <v>3</v>
      </c>
      <c r="BZ12" s="26">
        <f t="shared" si="33"/>
        <v>1</v>
      </c>
      <c r="CA12" s="20">
        <v>0</v>
      </c>
      <c r="CB12" s="16">
        <v>0</v>
      </c>
      <c r="CC12" s="57">
        <f t="shared" si="34"/>
        <v>0</v>
      </c>
      <c r="CD12" s="16">
        <v>3</v>
      </c>
      <c r="CE12" s="16">
        <v>3</v>
      </c>
      <c r="CF12" s="26">
        <f t="shared" si="35"/>
        <v>1</v>
      </c>
      <c r="CG12" s="18">
        <f t="shared" si="36"/>
        <v>8</v>
      </c>
      <c r="CH12" s="22">
        <f t="shared" si="37"/>
        <v>8</v>
      </c>
      <c r="CI12" s="26">
        <f t="shared" si="38"/>
        <v>1</v>
      </c>
      <c r="CJ12" s="20">
        <v>2</v>
      </c>
      <c r="CK12" s="16">
        <v>2</v>
      </c>
      <c r="CL12" s="57">
        <f t="shared" si="39"/>
        <v>1</v>
      </c>
      <c r="CM12" s="16">
        <v>6</v>
      </c>
      <c r="CN12" s="16">
        <v>6</v>
      </c>
      <c r="CO12" s="26">
        <f t="shared" si="40"/>
        <v>1</v>
      </c>
      <c r="CP12" s="18">
        <f t="shared" si="41"/>
        <v>23</v>
      </c>
      <c r="CQ12" s="22">
        <f t="shared" si="42"/>
        <v>18</v>
      </c>
      <c r="CR12" s="26">
        <f t="shared" si="43"/>
        <v>0.78260869565217395</v>
      </c>
      <c r="CS12" s="20">
        <v>6</v>
      </c>
      <c r="CT12" s="16">
        <v>6</v>
      </c>
      <c r="CU12" s="57">
        <f t="shared" si="44"/>
        <v>1</v>
      </c>
      <c r="CV12" s="16">
        <v>17</v>
      </c>
      <c r="CW12" s="16">
        <v>12</v>
      </c>
      <c r="CX12" s="26">
        <f t="shared" si="45"/>
        <v>0.70588235294117652</v>
      </c>
      <c r="CY12" s="18">
        <f t="shared" si="46"/>
        <v>30</v>
      </c>
      <c r="CZ12" s="22">
        <f t="shared" si="47"/>
        <v>27</v>
      </c>
      <c r="DA12" s="26">
        <f t="shared" si="48"/>
        <v>0.9</v>
      </c>
      <c r="DB12" s="20">
        <v>9</v>
      </c>
      <c r="DC12" s="16">
        <v>8</v>
      </c>
      <c r="DD12" s="57">
        <f t="shared" si="49"/>
        <v>0.88888888888888884</v>
      </c>
      <c r="DE12" s="16">
        <v>21</v>
      </c>
      <c r="DF12" s="16">
        <v>19</v>
      </c>
      <c r="DG12" s="26">
        <f t="shared" si="50"/>
        <v>0.90476190476190477</v>
      </c>
      <c r="DH12" s="18">
        <f t="shared" si="51"/>
        <v>32</v>
      </c>
      <c r="DI12" s="22">
        <f t="shared" si="52"/>
        <v>30</v>
      </c>
      <c r="DJ12" s="26">
        <f t="shared" si="53"/>
        <v>0.9375</v>
      </c>
      <c r="DK12" s="20">
        <v>10</v>
      </c>
      <c r="DL12" s="16">
        <v>10</v>
      </c>
      <c r="DM12" s="62">
        <f t="shared" si="54"/>
        <v>1</v>
      </c>
      <c r="DN12" s="16">
        <v>22</v>
      </c>
      <c r="DO12" s="16">
        <v>20</v>
      </c>
      <c r="DP12" s="28">
        <f t="shared" si="55"/>
        <v>0.90909090909090906</v>
      </c>
      <c r="DQ12" s="18">
        <f t="shared" si="56"/>
        <v>31</v>
      </c>
      <c r="DR12" s="22">
        <f t="shared" si="57"/>
        <v>22</v>
      </c>
      <c r="DS12" s="26">
        <f t="shared" si="58"/>
        <v>0.70967741935483875</v>
      </c>
      <c r="DT12" s="20">
        <v>8</v>
      </c>
      <c r="DU12" s="16">
        <v>6</v>
      </c>
      <c r="DV12" s="62">
        <f t="shared" si="59"/>
        <v>0.75</v>
      </c>
      <c r="DW12" s="16">
        <v>23</v>
      </c>
      <c r="DX12" s="16">
        <v>16</v>
      </c>
      <c r="DY12" s="28">
        <f t="shared" si="60"/>
        <v>0.69565217391304346</v>
      </c>
      <c r="DZ12" s="18">
        <f t="shared" si="61"/>
        <v>33</v>
      </c>
      <c r="EA12" s="22">
        <f t="shared" si="62"/>
        <v>22</v>
      </c>
      <c r="EB12" s="26">
        <f t="shared" si="63"/>
        <v>0.66666666666666663</v>
      </c>
      <c r="EC12" s="20">
        <v>9</v>
      </c>
      <c r="ED12" s="16">
        <v>5</v>
      </c>
      <c r="EE12" s="62">
        <f t="shared" si="64"/>
        <v>0.55555555555555558</v>
      </c>
      <c r="EF12" s="16">
        <v>24</v>
      </c>
      <c r="EG12" s="16">
        <v>17</v>
      </c>
      <c r="EH12" s="28">
        <f t="shared" si="65"/>
        <v>0.70833333333333337</v>
      </c>
      <c r="EI12" s="18">
        <f t="shared" si="66"/>
        <v>32</v>
      </c>
      <c r="EJ12" s="22">
        <f t="shared" si="67"/>
        <v>23</v>
      </c>
      <c r="EK12" s="26">
        <f t="shared" si="68"/>
        <v>0.71875</v>
      </c>
      <c r="EL12" s="20">
        <v>8</v>
      </c>
      <c r="EM12" s="16">
        <v>8</v>
      </c>
      <c r="EN12" s="62">
        <f t="shared" si="69"/>
        <v>1</v>
      </c>
      <c r="EO12" s="16">
        <v>24</v>
      </c>
      <c r="EP12" s="16">
        <v>15</v>
      </c>
      <c r="EQ12" s="62">
        <f t="shared" si="70"/>
        <v>0.625</v>
      </c>
      <c r="ER12" s="18">
        <f t="shared" si="71"/>
        <v>33</v>
      </c>
      <c r="ES12" s="22">
        <f t="shared" si="72"/>
        <v>19</v>
      </c>
      <c r="ET12" s="26">
        <f t="shared" si="73"/>
        <v>0.5757575757575758</v>
      </c>
      <c r="EU12" s="20">
        <v>6</v>
      </c>
      <c r="EV12" s="16">
        <v>6</v>
      </c>
      <c r="EW12" s="62">
        <f t="shared" si="74"/>
        <v>1</v>
      </c>
      <c r="EX12" s="16">
        <v>27</v>
      </c>
      <c r="EY12" s="16">
        <v>13</v>
      </c>
      <c r="EZ12" s="62">
        <f t="shared" si="75"/>
        <v>0.48148148148148145</v>
      </c>
      <c r="FA12" s="18">
        <f t="shared" si="76"/>
        <v>29</v>
      </c>
      <c r="FB12" s="22">
        <f t="shared" si="77"/>
        <v>21</v>
      </c>
      <c r="FC12" s="26">
        <f t="shared" si="78"/>
        <v>0.72413793103448276</v>
      </c>
      <c r="FD12" s="20">
        <v>6</v>
      </c>
      <c r="FE12" s="16">
        <v>6</v>
      </c>
      <c r="FF12" s="62">
        <f t="shared" si="79"/>
        <v>1</v>
      </c>
      <c r="FG12" s="16">
        <v>23</v>
      </c>
      <c r="FH12" s="16">
        <v>15</v>
      </c>
      <c r="FI12" s="62">
        <f t="shared" si="80"/>
        <v>0.65217391304347827</v>
      </c>
      <c r="FJ12" s="18">
        <f t="shared" si="81"/>
        <v>24</v>
      </c>
      <c r="FK12" s="22">
        <f t="shared" si="82"/>
        <v>17</v>
      </c>
      <c r="FL12" s="26">
        <f t="shared" si="83"/>
        <v>0.70833333333333337</v>
      </c>
      <c r="FM12" s="20">
        <v>6</v>
      </c>
      <c r="FN12" s="16">
        <v>4</v>
      </c>
      <c r="FO12" s="62">
        <f t="shared" si="84"/>
        <v>0.66666666666666663</v>
      </c>
      <c r="FP12" s="16">
        <v>18</v>
      </c>
      <c r="FQ12" s="16">
        <v>13</v>
      </c>
      <c r="FR12" s="62">
        <f t="shared" si="85"/>
        <v>0.72222222222222221</v>
      </c>
      <c r="FS12" s="18">
        <f t="shared" si="86"/>
        <v>21</v>
      </c>
      <c r="FT12" s="22">
        <f t="shared" si="87"/>
        <v>13</v>
      </c>
      <c r="FU12" s="26">
        <f t="shared" si="88"/>
        <v>0.61904761904761907</v>
      </c>
      <c r="FV12" s="20">
        <v>6</v>
      </c>
      <c r="FW12" s="16">
        <v>3</v>
      </c>
      <c r="FX12" s="62">
        <f t="shared" si="89"/>
        <v>0.5</v>
      </c>
      <c r="FY12" s="16">
        <v>15</v>
      </c>
      <c r="FZ12" s="16">
        <v>10</v>
      </c>
      <c r="GA12" s="62">
        <f t="shared" si="90"/>
        <v>0.66666666666666663</v>
      </c>
      <c r="GB12" s="18">
        <f t="shared" si="91"/>
        <v>22</v>
      </c>
      <c r="GC12" s="22">
        <f t="shared" si="92"/>
        <v>15</v>
      </c>
      <c r="GD12" s="26">
        <f t="shared" si="93"/>
        <v>0.68181818181818177</v>
      </c>
      <c r="GE12" s="20">
        <v>5</v>
      </c>
      <c r="GF12" s="16">
        <v>2</v>
      </c>
      <c r="GG12" s="26">
        <f t="shared" si="94"/>
        <v>0.4</v>
      </c>
      <c r="GH12" s="16">
        <v>17</v>
      </c>
      <c r="GI12" s="16">
        <v>13</v>
      </c>
      <c r="GJ12" s="62">
        <f t="shared" si="95"/>
        <v>0.76470588235294112</v>
      </c>
      <c r="GK12" s="18">
        <f t="shared" si="96"/>
        <v>21</v>
      </c>
      <c r="GL12" s="22">
        <f t="shared" si="97"/>
        <v>14</v>
      </c>
      <c r="GM12" s="26">
        <f t="shared" si="98"/>
        <v>0.66666666666666663</v>
      </c>
      <c r="GN12" s="20">
        <v>3</v>
      </c>
      <c r="GO12" s="16">
        <v>0</v>
      </c>
      <c r="GP12" s="62">
        <f t="shared" si="99"/>
        <v>0</v>
      </c>
      <c r="GQ12" s="16">
        <v>18</v>
      </c>
      <c r="GR12" s="16">
        <v>14</v>
      </c>
      <c r="GS12" s="62">
        <f t="shared" si="100"/>
        <v>0.77777777777777779</v>
      </c>
      <c r="GT12" s="18">
        <f t="shared" si="101"/>
        <v>20</v>
      </c>
      <c r="GU12" s="22">
        <f t="shared" si="102"/>
        <v>14</v>
      </c>
      <c r="GV12" s="26">
        <f t="shared" si="103"/>
        <v>0.7</v>
      </c>
      <c r="GW12" s="20">
        <v>3</v>
      </c>
      <c r="GX12" s="16">
        <v>3</v>
      </c>
      <c r="GY12" s="62">
        <f t="shared" si="104"/>
        <v>1</v>
      </c>
      <c r="GZ12" s="16">
        <v>17</v>
      </c>
      <c r="HA12" s="16">
        <v>11</v>
      </c>
      <c r="HB12" s="62">
        <f t="shared" si="105"/>
        <v>0.6470588235294118</v>
      </c>
      <c r="HC12" s="18">
        <f t="shared" si="106"/>
        <v>17</v>
      </c>
      <c r="HD12" s="22">
        <f t="shared" si="107"/>
        <v>13</v>
      </c>
      <c r="HE12" s="26">
        <f t="shared" si="108"/>
        <v>0.76470588235294112</v>
      </c>
      <c r="HF12" s="20">
        <v>3</v>
      </c>
      <c r="HG12" s="16">
        <v>3</v>
      </c>
      <c r="HH12" s="62">
        <f t="shared" si="109"/>
        <v>1</v>
      </c>
      <c r="HI12" s="16">
        <v>14</v>
      </c>
      <c r="HJ12" s="16">
        <v>10</v>
      </c>
      <c r="HK12" s="58">
        <f t="shared" si="110"/>
        <v>0.7142857142857143</v>
      </c>
      <c r="HL12" s="18">
        <f t="shared" si="111"/>
        <v>16</v>
      </c>
      <c r="HM12" s="22">
        <f t="shared" si="112"/>
        <v>11</v>
      </c>
      <c r="HN12" s="26">
        <f t="shared" si="113"/>
        <v>0.6875</v>
      </c>
      <c r="HO12" s="20">
        <v>4</v>
      </c>
      <c r="HP12" s="16">
        <v>4</v>
      </c>
      <c r="HQ12" s="62">
        <f t="shared" si="114"/>
        <v>1</v>
      </c>
      <c r="HR12" s="16">
        <v>12</v>
      </c>
      <c r="HS12" s="16">
        <v>7</v>
      </c>
      <c r="HT12" s="58">
        <f t="shared" si="115"/>
        <v>0.58333333333333337</v>
      </c>
      <c r="HU12" s="18">
        <f t="shared" si="116"/>
        <v>10</v>
      </c>
      <c r="HV12" s="22">
        <f t="shared" si="117"/>
        <v>10</v>
      </c>
      <c r="HW12" s="62">
        <f t="shared" si="118"/>
        <v>1</v>
      </c>
      <c r="HX12" s="20">
        <v>2</v>
      </c>
      <c r="HY12" s="16">
        <v>2</v>
      </c>
      <c r="HZ12" s="62">
        <f t="shared" si="119"/>
        <v>1</v>
      </c>
      <c r="IA12" s="16">
        <v>8</v>
      </c>
      <c r="IB12" s="16">
        <v>8</v>
      </c>
      <c r="IC12" s="58">
        <f t="shared" si="120"/>
        <v>1</v>
      </c>
      <c r="ID12" s="18">
        <f t="shared" si="121"/>
        <v>10</v>
      </c>
      <c r="IE12" s="22">
        <f t="shared" si="122"/>
        <v>9</v>
      </c>
      <c r="IF12" s="62">
        <f t="shared" si="123"/>
        <v>0.9</v>
      </c>
      <c r="IG12" s="20">
        <v>2</v>
      </c>
      <c r="IH12" s="16">
        <v>2</v>
      </c>
      <c r="II12" s="62">
        <f t="shared" si="124"/>
        <v>1</v>
      </c>
      <c r="IJ12" s="16">
        <v>8</v>
      </c>
      <c r="IK12" s="16">
        <v>7</v>
      </c>
      <c r="IL12" s="58">
        <f t="shared" si="125"/>
        <v>0.875</v>
      </c>
      <c r="IM12" s="18">
        <f t="shared" si="126"/>
        <v>11</v>
      </c>
      <c r="IN12" s="22">
        <f t="shared" si="127"/>
        <v>7</v>
      </c>
      <c r="IO12" s="62">
        <f t="shared" si="128"/>
        <v>0.63636363636363635</v>
      </c>
      <c r="IP12" s="20">
        <v>3</v>
      </c>
      <c r="IQ12" s="16">
        <v>2</v>
      </c>
      <c r="IR12" s="62">
        <f t="shared" si="129"/>
        <v>0.66666666666666663</v>
      </c>
      <c r="IS12" s="16">
        <v>8</v>
      </c>
      <c r="IT12" s="16">
        <v>5</v>
      </c>
      <c r="IU12" s="58">
        <f t="shared" si="130"/>
        <v>0.625</v>
      </c>
      <c r="IV12" s="18">
        <f t="shared" si="131"/>
        <v>15</v>
      </c>
      <c r="IW12" s="22">
        <f t="shared" si="132"/>
        <v>14</v>
      </c>
      <c r="IX12" s="62">
        <f t="shared" si="133"/>
        <v>0.93333333333333335</v>
      </c>
      <c r="IY12" s="20">
        <v>3</v>
      </c>
      <c r="IZ12" s="16">
        <v>2</v>
      </c>
      <c r="JA12" s="62">
        <f t="shared" si="134"/>
        <v>0.66666666666666663</v>
      </c>
      <c r="JB12" s="16">
        <v>12</v>
      </c>
      <c r="JC12" s="16">
        <v>12</v>
      </c>
      <c r="JD12" s="58">
        <f t="shared" si="135"/>
        <v>1</v>
      </c>
      <c r="JE12" s="18">
        <f t="shared" si="136"/>
        <v>18</v>
      </c>
      <c r="JF12" s="22">
        <f t="shared" si="137"/>
        <v>15</v>
      </c>
      <c r="JG12" s="62">
        <f t="shared" si="138"/>
        <v>0.83333333333333337</v>
      </c>
      <c r="JH12" s="20">
        <v>5</v>
      </c>
      <c r="JI12" s="16">
        <v>5</v>
      </c>
      <c r="JJ12" s="62">
        <f t="shared" si="139"/>
        <v>1</v>
      </c>
      <c r="JK12" s="16">
        <v>13</v>
      </c>
      <c r="JL12" s="16">
        <v>10</v>
      </c>
      <c r="JM12" s="58">
        <f t="shared" si="140"/>
        <v>0.76923076923076927</v>
      </c>
      <c r="JN12" s="18">
        <f t="shared" si="141"/>
        <v>25</v>
      </c>
      <c r="JO12" s="22">
        <f t="shared" si="142"/>
        <v>20</v>
      </c>
      <c r="JP12" s="62">
        <f t="shared" si="143"/>
        <v>0.8</v>
      </c>
      <c r="JQ12" s="20">
        <v>5</v>
      </c>
      <c r="JR12" s="16">
        <v>2</v>
      </c>
      <c r="JS12" s="62">
        <f t="shared" si="144"/>
        <v>0.4</v>
      </c>
      <c r="JT12" s="16">
        <v>20</v>
      </c>
      <c r="JU12" s="16">
        <v>18</v>
      </c>
      <c r="JV12" s="58">
        <f t="shared" si="145"/>
        <v>0.9</v>
      </c>
      <c r="JW12" s="18">
        <f t="shared" si="146"/>
        <v>24</v>
      </c>
      <c r="JX12" s="22">
        <f t="shared" si="147"/>
        <v>18</v>
      </c>
      <c r="JY12" s="62">
        <f t="shared" si="148"/>
        <v>0.75</v>
      </c>
      <c r="JZ12" s="20">
        <v>4</v>
      </c>
      <c r="KA12" s="16">
        <v>4</v>
      </c>
      <c r="KB12" s="62">
        <f t="shared" si="149"/>
        <v>1</v>
      </c>
      <c r="KC12" s="16">
        <v>20</v>
      </c>
      <c r="KD12" s="16">
        <v>14</v>
      </c>
      <c r="KE12" s="58">
        <f t="shared" si="150"/>
        <v>0.7</v>
      </c>
      <c r="KF12" s="18">
        <f t="shared" si="151"/>
        <v>25</v>
      </c>
      <c r="KG12" s="22">
        <f t="shared" si="152"/>
        <v>19</v>
      </c>
      <c r="KH12" s="62">
        <f t="shared" si="153"/>
        <v>0.76</v>
      </c>
      <c r="KI12" s="20">
        <v>6</v>
      </c>
      <c r="KJ12" s="16">
        <v>4</v>
      </c>
      <c r="KK12" s="62">
        <f t="shared" si="154"/>
        <v>0.66666666666666663</v>
      </c>
      <c r="KL12" s="16">
        <v>19</v>
      </c>
      <c r="KM12" s="16">
        <v>15</v>
      </c>
      <c r="KN12" s="58">
        <f t="shared" si="155"/>
        <v>0.78947368421052633</v>
      </c>
      <c r="KO12" s="18">
        <f t="shared" si="156"/>
        <v>28</v>
      </c>
      <c r="KP12" s="22">
        <f t="shared" si="157"/>
        <v>25</v>
      </c>
      <c r="KQ12" s="62">
        <f t="shared" si="158"/>
        <v>0.8928571428571429</v>
      </c>
      <c r="KR12" s="20">
        <v>5</v>
      </c>
      <c r="KS12" s="16">
        <v>4</v>
      </c>
      <c r="KT12" s="62">
        <f t="shared" si="159"/>
        <v>0.8</v>
      </c>
      <c r="KU12" s="16">
        <v>23</v>
      </c>
      <c r="KV12" s="16">
        <v>21</v>
      </c>
      <c r="KW12" s="58">
        <f t="shared" si="160"/>
        <v>0.91304347826086951</v>
      </c>
      <c r="KX12" s="18">
        <f t="shared" si="161"/>
        <v>28</v>
      </c>
      <c r="KY12" s="22">
        <f t="shared" si="162"/>
        <v>17</v>
      </c>
      <c r="KZ12" s="62">
        <f t="shared" si="163"/>
        <v>0.6071428571428571</v>
      </c>
      <c r="LA12" s="20">
        <v>5</v>
      </c>
      <c r="LB12" s="16">
        <v>2</v>
      </c>
      <c r="LC12" s="62">
        <f t="shared" si="164"/>
        <v>0.4</v>
      </c>
      <c r="LD12" s="16">
        <v>23</v>
      </c>
      <c r="LE12" s="16">
        <v>15</v>
      </c>
      <c r="LF12" s="58">
        <f t="shared" si="165"/>
        <v>0.65217391304347827</v>
      </c>
      <c r="LG12" s="18">
        <f t="shared" si="166"/>
        <v>28</v>
      </c>
      <c r="LH12" s="22">
        <f t="shared" si="167"/>
        <v>17</v>
      </c>
      <c r="LI12" s="62">
        <f t="shared" si="168"/>
        <v>0.6071428571428571</v>
      </c>
      <c r="LJ12" s="20">
        <v>5</v>
      </c>
      <c r="LK12" s="16">
        <v>5</v>
      </c>
      <c r="LL12" s="62">
        <f t="shared" si="169"/>
        <v>1</v>
      </c>
      <c r="LM12" s="16">
        <v>23</v>
      </c>
      <c r="LN12" s="16">
        <v>12</v>
      </c>
      <c r="LO12" s="58">
        <f t="shared" si="170"/>
        <v>0.52173913043478259</v>
      </c>
      <c r="LP12" s="18">
        <f t="shared" si="171"/>
        <v>22</v>
      </c>
      <c r="LQ12" s="22">
        <f t="shared" si="172"/>
        <v>8</v>
      </c>
      <c r="LR12" s="62">
        <f t="shared" si="173"/>
        <v>0.36363636363636365</v>
      </c>
      <c r="LS12" s="20">
        <v>10</v>
      </c>
      <c r="LT12" s="16">
        <v>4</v>
      </c>
      <c r="LU12" s="62">
        <f t="shared" si="174"/>
        <v>0.4</v>
      </c>
      <c r="LV12" s="16">
        <v>12</v>
      </c>
      <c r="LW12" s="16">
        <v>4</v>
      </c>
      <c r="LX12" s="58">
        <f t="shared" si="175"/>
        <v>0.33333333333333331</v>
      </c>
      <c r="LY12" s="18">
        <f t="shared" si="176"/>
        <v>20</v>
      </c>
      <c r="LZ12" s="22">
        <f t="shared" si="177"/>
        <v>14</v>
      </c>
      <c r="MA12" s="62">
        <f t="shared" si="178"/>
        <v>0.7</v>
      </c>
      <c r="MB12" s="20">
        <v>8</v>
      </c>
      <c r="MC12" s="16">
        <v>6</v>
      </c>
      <c r="MD12" s="62">
        <f t="shared" si="179"/>
        <v>0.75</v>
      </c>
      <c r="ME12" s="16">
        <v>12</v>
      </c>
      <c r="MF12" s="16">
        <v>8</v>
      </c>
      <c r="MG12" s="62">
        <f t="shared" si="180"/>
        <v>0.66666666666666663</v>
      </c>
      <c r="MH12" s="18">
        <f t="shared" si="181"/>
        <v>18</v>
      </c>
      <c r="MI12" s="22">
        <f t="shared" si="182"/>
        <v>9</v>
      </c>
      <c r="MJ12" s="62">
        <f t="shared" si="183"/>
        <v>0.5</v>
      </c>
      <c r="MK12" s="20">
        <v>9</v>
      </c>
      <c r="ML12" s="16">
        <v>5</v>
      </c>
      <c r="MM12" s="62">
        <f t="shared" si="184"/>
        <v>0.55555555555555558</v>
      </c>
      <c r="MN12" s="16">
        <v>9</v>
      </c>
      <c r="MO12" s="16">
        <v>4</v>
      </c>
      <c r="MP12" s="62">
        <f t="shared" si="185"/>
        <v>0.44444444444444442</v>
      </c>
      <c r="MQ12" s="18">
        <f t="shared" si="186"/>
        <v>17</v>
      </c>
      <c r="MR12" s="22">
        <f t="shared" si="187"/>
        <v>11</v>
      </c>
      <c r="MS12" s="62">
        <f t="shared" si="188"/>
        <v>0.6470588235294118</v>
      </c>
      <c r="MT12" s="20">
        <v>6</v>
      </c>
      <c r="MU12" s="16">
        <v>4</v>
      </c>
      <c r="MV12" s="62">
        <f t="shared" si="189"/>
        <v>0.66666666666666663</v>
      </c>
      <c r="MW12" s="16">
        <v>11</v>
      </c>
      <c r="MX12" s="16">
        <v>7</v>
      </c>
      <c r="MY12" s="62">
        <f t="shared" si="190"/>
        <v>0.63636363636363635</v>
      </c>
      <c r="MZ12" s="18">
        <f t="shared" si="191"/>
        <v>20</v>
      </c>
      <c r="NA12" s="22">
        <f t="shared" si="192"/>
        <v>20</v>
      </c>
      <c r="NB12" s="62">
        <f t="shared" si="193"/>
        <v>1</v>
      </c>
      <c r="NC12" s="20">
        <v>7</v>
      </c>
      <c r="ND12" s="16">
        <v>7</v>
      </c>
      <c r="NE12" s="62">
        <f t="shared" si="194"/>
        <v>1</v>
      </c>
      <c r="NF12" s="16">
        <v>13</v>
      </c>
      <c r="NG12" s="16">
        <v>13</v>
      </c>
      <c r="NH12" s="62">
        <f t="shared" si="195"/>
        <v>1</v>
      </c>
      <c r="NI12" s="18">
        <f t="shared" si="196"/>
        <v>27</v>
      </c>
      <c r="NJ12" s="22">
        <f t="shared" si="197"/>
        <v>24</v>
      </c>
      <c r="NK12" s="62">
        <f t="shared" si="198"/>
        <v>0.88888888888888884</v>
      </c>
      <c r="NL12" s="20">
        <v>9</v>
      </c>
      <c r="NM12" s="16">
        <v>7</v>
      </c>
      <c r="NN12" s="62">
        <f t="shared" si="199"/>
        <v>0.77777777777777779</v>
      </c>
      <c r="NO12" s="16">
        <v>18</v>
      </c>
      <c r="NP12" s="16">
        <v>17</v>
      </c>
      <c r="NQ12" s="62">
        <f t="shared" si="200"/>
        <v>0.94444444444444442</v>
      </c>
      <c r="NR12" s="18">
        <f t="shared" si="201"/>
        <v>29</v>
      </c>
      <c r="NS12" s="22">
        <f t="shared" si="202"/>
        <v>27</v>
      </c>
      <c r="NT12" s="26">
        <f t="shared" si="203"/>
        <v>0.93103448275862066</v>
      </c>
      <c r="NU12" s="20">
        <v>9</v>
      </c>
      <c r="NV12" s="16">
        <v>8</v>
      </c>
      <c r="NW12" s="26">
        <f t="shared" si="204"/>
        <v>0.88888888888888884</v>
      </c>
      <c r="NX12" s="16">
        <v>20</v>
      </c>
      <c r="NY12" s="16">
        <v>19</v>
      </c>
      <c r="NZ12" s="59">
        <f t="shared" si="205"/>
        <v>0.95</v>
      </c>
      <c r="OA12" s="18">
        <f t="shared" si="206"/>
        <v>27</v>
      </c>
      <c r="OB12" s="22">
        <f t="shared" si="207"/>
        <v>18</v>
      </c>
      <c r="OC12" s="26">
        <f t="shared" si="208"/>
        <v>0.66666666666666663</v>
      </c>
      <c r="OD12" s="20">
        <v>9</v>
      </c>
      <c r="OE12" s="16">
        <v>8</v>
      </c>
      <c r="OF12" s="26">
        <f t="shared" si="209"/>
        <v>0.88888888888888884</v>
      </c>
      <c r="OG12" s="16">
        <v>18</v>
      </c>
      <c r="OH12" s="16">
        <v>10</v>
      </c>
      <c r="OI12" s="59">
        <f t="shared" si="210"/>
        <v>0.55555555555555558</v>
      </c>
      <c r="OJ12" s="18">
        <f t="shared" si="211"/>
        <v>29</v>
      </c>
      <c r="OK12" s="22">
        <f t="shared" si="212"/>
        <v>16</v>
      </c>
      <c r="OL12" s="26">
        <f t="shared" si="213"/>
        <v>0.55172413793103448</v>
      </c>
      <c r="OM12" s="20">
        <v>9</v>
      </c>
      <c r="ON12" s="16">
        <v>6</v>
      </c>
      <c r="OO12" s="26">
        <f t="shared" si="214"/>
        <v>0.66666666666666663</v>
      </c>
      <c r="OP12" s="16">
        <v>20</v>
      </c>
      <c r="OQ12" s="16">
        <v>10</v>
      </c>
      <c r="OR12" s="59">
        <f t="shared" si="215"/>
        <v>0.5</v>
      </c>
      <c r="OS12" s="18">
        <f t="shared" si="216"/>
        <v>31</v>
      </c>
      <c r="OT12" s="22">
        <f t="shared" si="217"/>
        <v>25</v>
      </c>
      <c r="OU12" s="26">
        <f t="shared" si="218"/>
        <v>0.80645161290322576</v>
      </c>
      <c r="OV12" s="20">
        <v>9</v>
      </c>
      <c r="OW12" s="16">
        <v>5</v>
      </c>
      <c r="OX12" s="26">
        <f t="shared" si="219"/>
        <v>0.55555555555555558</v>
      </c>
      <c r="OY12" s="16">
        <v>22</v>
      </c>
      <c r="OZ12" s="16">
        <v>20</v>
      </c>
      <c r="PA12" s="59">
        <f t="shared" si="220"/>
        <v>0.90909090909090906</v>
      </c>
      <c r="PB12" s="18">
        <f t="shared" si="221"/>
        <v>32</v>
      </c>
      <c r="PC12" s="22">
        <f t="shared" si="222"/>
        <v>29</v>
      </c>
      <c r="PD12" s="26">
        <f t="shared" si="223"/>
        <v>0.90625</v>
      </c>
      <c r="PE12" s="20">
        <v>8</v>
      </c>
      <c r="PF12" s="16">
        <v>8</v>
      </c>
      <c r="PG12" s="26">
        <f t="shared" si="224"/>
        <v>1</v>
      </c>
      <c r="PH12" s="16">
        <v>24</v>
      </c>
      <c r="PI12" s="16">
        <v>21</v>
      </c>
      <c r="PJ12" s="59">
        <f t="shared" si="225"/>
        <v>0.875</v>
      </c>
      <c r="PK12" s="18">
        <f t="shared" si="226"/>
        <v>31</v>
      </c>
      <c r="PL12" s="22">
        <f t="shared" si="227"/>
        <v>21</v>
      </c>
      <c r="PM12" s="26">
        <f t="shared" si="228"/>
        <v>0.67741935483870963</v>
      </c>
      <c r="PN12" s="20">
        <v>8</v>
      </c>
      <c r="PO12" s="16">
        <v>6</v>
      </c>
      <c r="PP12" s="26">
        <f t="shared" si="229"/>
        <v>0.75</v>
      </c>
      <c r="PQ12" s="16">
        <v>23</v>
      </c>
      <c r="PR12" s="16">
        <v>15</v>
      </c>
      <c r="PS12" s="59">
        <f t="shared" si="230"/>
        <v>0.65217391304347827</v>
      </c>
      <c r="PT12" s="18">
        <f t="shared" si="231"/>
        <v>27</v>
      </c>
      <c r="PU12" s="22">
        <f t="shared" si="232"/>
        <v>23</v>
      </c>
      <c r="PV12" s="26">
        <f t="shared" si="233"/>
        <v>0.85185185185185186</v>
      </c>
      <c r="PW12" s="20">
        <v>5</v>
      </c>
      <c r="PX12" s="16">
        <v>2</v>
      </c>
      <c r="PY12" s="26">
        <f t="shared" si="234"/>
        <v>0.4</v>
      </c>
      <c r="PZ12" s="16">
        <v>22</v>
      </c>
      <c r="QA12" s="16">
        <v>21</v>
      </c>
      <c r="QB12" s="59">
        <f t="shared" si="235"/>
        <v>0.95454545454545459</v>
      </c>
      <c r="QC12" s="18">
        <f t="shared" si="236"/>
        <v>25</v>
      </c>
      <c r="QD12" s="22">
        <f t="shared" si="237"/>
        <v>16</v>
      </c>
      <c r="QE12" s="26">
        <f t="shared" si="238"/>
        <v>0.64</v>
      </c>
      <c r="QF12" s="20">
        <v>3</v>
      </c>
      <c r="QG12" s="16">
        <v>3</v>
      </c>
      <c r="QH12" s="26">
        <f t="shared" si="239"/>
        <v>1</v>
      </c>
      <c r="QI12" s="16">
        <v>22</v>
      </c>
      <c r="QJ12" s="16">
        <v>13</v>
      </c>
      <c r="QK12" s="59">
        <f t="shared" si="240"/>
        <v>0.59090909090909094</v>
      </c>
      <c r="QL12" s="18">
        <f t="shared" si="241"/>
        <v>38</v>
      </c>
      <c r="QM12" s="22">
        <f t="shared" si="242"/>
        <v>28</v>
      </c>
      <c r="QN12" s="26">
        <f t="shared" si="243"/>
        <v>0.73684210526315785</v>
      </c>
      <c r="QO12" s="20">
        <v>5</v>
      </c>
      <c r="QP12" s="16">
        <v>5</v>
      </c>
      <c r="QQ12" s="26">
        <f t="shared" si="244"/>
        <v>1</v>
      </c>
      <c r="QR12" s="16">
        <v>33</v>
      </c>
      <c r="QS12" s="16">
        <v>23</v>
      </c>
      <c r="QT12" s="59">
        <f t="shared" si="245"/>
        <v>0.69696969696969702</v>
      </c>
      <c r="QU12" s="18">
        <f t="shared" si="246"/>
        <v>29</v>
      </c>
      <c r="QV12" s="22">
        <f t="shared" si="247"/>
        <v>22</v>
      </c>
      <c r="QW12" s="26">
        <f t="shared" si="248"/>
        <v>0.75862068965517238</v>
      </c>
      <c r="QX12" s="20">
        <v>3</v>
      </c>
      <c r="QY12" s="16">
        <v>3</v>
      </c>
      <c r="QZ12" s="26">
        <f t="shared" si="249"/>
        <v>1</v>
      </c>
      <c r="RA12" s="16">
        <v>26</v>
      </c>
      <c r="RB12" s="16">
        <v>19</v>
      </c>
      <c r="RC12" s="59">
        <f t="shared" si="250"/>
        <v>0.73076923076923073</v>
      </c>
      <c r="RD12" s="18">
        <f t="shared" si="251"/>
        <v>25</v>
      </c>
      <c r="RE12" s="22">
        <f t="shared" si="252"/>
        <v>14</v>
      </c>
      <c r="RF12" s="26">
        <f t="shared" si="253"/>
        <v>0.56000000000000005</v>
      </c>
      <c r="RG12" s="20">
        <v>4</v>
      </c>
      <c r="RH12" s="16">
        <v>3</v>
      </c>
      <c r="RI12" s="26">
        <f t="shared" si="254"/>
        <v>0.75</v>
      </c>
      <c r="RJ12" s="16">
        <v>21</v>
      </c>
      <c r="RK12" s="16">
        <v>11</v>
      </c>
      <c r="RL12" s="59">
        <f t="shared" si="255"/>
        <v>0.52380952380952384</v>
      </c>
      <c r="RM12" s="18">
        <f t="shared" si="256"/>
        <v>22</v>
      </c>
      <c r="RN12" s="22">
        <f t="shared" si="257"/>
        <v>15</v>
      </c>
      <c r="RO12" s="26">
        <f t="shared" si="258"/>
        <v>0.68181818181818177</v>
      </c>
      <c r="RP12" s="20">
        <v>2</v>
      </c>
      <c r="RQ12" s="16">
        <v>1</v>
      </c>
      <c r="RR12" s="26">
        <f t="shared" si="259"/>
        <v>0.5</v>
      </c>
      <c r="RS12" s="16">
        <v>20</v>
      </c>
      <c r="RT12" s="16">
        <v>14</v>
      </c>
      <c r="RU12" s="59">
        <f t="shared" si="260"/>
        <v>0.7</v>
      </c>
      <c r="RV12" s="18">
        <f t="shared" si="261"/>
        <v>21</v>
      </c>
      <c r="RW12" s="22">
        <f t="shared" si="262"/>
        <v>10</v>
      </c>
      <c r="RX12" s="26">
        <f t="shared" si="263"/>
        <v>0.47619047619047616</v>
      </c>
      <c r="RY12" s="20">
        <v>1</v>
      </c>
      <c r="RZ12" s="16">
        <v>1</v>
      </c>
      <c r="SA12" s="26">
        <f t="shared" si="264"/>
        <v>1</v>
      </c>
      <c r="SB12" s="16">
        <v>20</v>
      </c>
      <c r="SC12" s="16">
        <v>9</v>
      </c>
      <c r="SD12" s="59">
        <f t="shared" si="265"/>
        <v>0.45</v>
      </c>
      <c r="SE12" s="18">
        <f t="shared" si="266"/>
        <v>15</v>
      </c>
      <c r="SF12" s="22">
        <f t="shared" si="267"/>
        <v>10</v>
      </c>
      <c r="SG12" s="26">
        <f t="shared" si="268"/>
        <v>0.66666666666666663</v>
      </c>
      <c r="SH12" s="20">
        <v>1</v>
      </c>
      <c r="SI12" s="16">
        <v>1</v>
      </c>
      <c r="SJ12" s="26">
        <f t="shared" si="269"/>
        <v>1</v>
      </c>
      <c r="SK12" s="16">
        <v>14</v>
      </c>
      <c r="SL12" s="16">
        <v>9</v>
      </c>
      <c r="SM12" s="59">
        <f t="shared" si="270"/>
        <v>0.6428571428571429</v>
      </c>
      <c r="SN12" s="18">
        <f t="shared" si="271"/>
        <v>15</v>
      </c>
      <c r="SO12" s="22">
        <f t="shared" si="272"/>
        <v>1</v>
      </c>
      <c r="SP12" s="26">
        <f t="shared" si="273"/>
        <v>6.6666666666666666E-2</v>
      </c>
      <c r="SQ12" s="20">
        <v>1</v>
      </c>
      <c r="SR12" s="16">
        <v>1</v>
      </c>
      <c r="SS12" s="26">
        <f t="shared" si="274"/>
        <v>1</v>
      </c>
      <c r="ST12" s="16">
        <v>14</v>
      </c>
      <c r="SU12" s="16"/>
      <c r="SV12" s="59">
        <f t="shared" si="275"/>
        <v>0</v>
      </c>
      <c r="SW12" s="18">
        <f t="shared" si="276"/>
        <v>13</v>
      </c>
      <c r="SX12" s="22">
        <f t="shared" si="277"/>
        <v>6</v>
      </c>
      <c r="SY12" s="26">
        <f t="shared" si="278"/>
        <v>0.46153846153846156</v>
      </c>
      <c r="SZ12" s="20">
        <v>1</v>
      </c>
      <c r="TA12" s="16">
        <v>1</v>
      </c>
      <c r="TB12" s="26">
        <f t="shared" si="279"/>
        <v>1</v>
      </c>
      <c r="TC12" s="16">
        <v>12</v>
      </c>
      <c r="TD12" s="16">
        <v>5</v>
      </c>
      <c r="TE12" s="26">
        <f t="shared" si="280"/>
        <v>0.41666666666666669</v>
      </c>
      <c r="TF12" s="18">
        <f t="shared" si="281"/>
        <v>22</v>
      </c>
      <c r="TG12" s="22">
        <f t="shared" si="282"/>
        <v>21</v>
      </c>
      <c r="TH12" s="26">
        <f t="shared" si="283"/>
        <v>0.95454545454545459</v>
      </c>
      <c r="TI12" s="20">
        <v>1</v>
      </c>
      <c r="TJ12" s="16">
        <v>1</v>
      </c>
      <c r="TK12" s="26">
        <f t="shared" si="284"/>
        <v>1</v>
      </c>
      <c r="TL12" s="16">
        <v>21</v>
      </c>
      <c r="TM12" s="16">
        <v>20</v>
      </c>
      <c r="TN12" s="26">
        <f t="shared" si="285"/>
        <v>0.95238095238095233</v>
      </c>
      <c r="TO12" s="18">
        <f t="shared" si="286"/>
        <v>33</v>
      </c>
      <c r="TP12" s="22">
        <f t="shared" si="287"/>
        <v>29</v>
      </c>
      <c r="TQ12" s="26">
        <f t="shared" si="288"/>
        <v>0.87878787878787878</v>
      </c>
      <c r="TR12" s="20">
        <v>4</v>
      </c>
      <c r="TS12" s="16">
        <v>4</v>
      </c>
      <c r="TT12" s="26">
        <f t="shared" si="289"/>
        <v>1</v>
      </c>
      <c r="TU12" s="16">
        <v>29</v>
      </c>
      <c r="TV12" s="16">
        <v>25</v>
      </c>
      <c r="TW12" s="26">
        <f t="shared" si="290"/>
        <v>0.86206896551724133</v>
      </c>
      <c r="TX12" s="18">
        <f t="shared" si="291"/>
        <v>39</v>
      </c>
      <c r="TY12" s="22">
        <f t="shared" si="292"/>
        <v>35</v>
      </c>
      <c r="TZ12" s="26">
        <f t="shared" si="293"/>
        <v>0.89743589743589747</v>
      </c>
      <c r="UA12" s="20">
        <v>6</v>
      </c>
      <c r="UB12" s="16">
        <v>5</v>
      </c>
      <c r="UC12" s="26">
        <f t="shared" si="294"/>
        <v>0.83333333333333337</v>
      </c>
      <c r="UD12" s="16">
        <v>33</v>
      </c>
      <c r="UE12" s="16">
        <v>30</v>
      </c>
      <c r="UF12" s="26">
        <f t="shared" si="295"/>
        <v>0.90909090909090906</v>
      </c>
      <c r="UG12" s="18">
        <f t="shared" si="296"/>
        <v>43</v>
      </c>
      <c r="UH12" s="22">
        <f t="shared" si="297"/>
        <v>36</v>
      </c>
      <c r="UI12" s="26">
        <f t="shared" si="298"/>
        <v>0.83720930232558144</v>
      </c>
      <c r="UJ12" s="20">
        <v>5</v>
      </c>
      <c r="UK12" s="16">
        <v>5</v>
      </c>
      <c r="UL12" s="26">
        <f t="shared" si="299"/>
        <v>1</v>
      </c>
      <c r="UM12" s="16">
        <v>38</v>
      </c>
      <c r="UN12" s="16">
        <v>31</v>
      </c>
      <c r="UO12" s="26">
        <f t="shared" si="300"/>
        <v>0.81578947368421051</v>
      </c>
      <c r="UP12" s="18">
        <f t="shared" si="301"/>
        <v>40</v>
      </c>
      <c r="UQ12" s="22">
        <f t="shared" si="302"/>
        <v>28</v>
      </c>
      <c r="UR12" s="26">
        <f t="shared" si="303"/>
        <v>0.7</v>
      </c>
      <c r="US12" s="20">
        <v>3</v>
      </c>
      <c r="UT12" s="16">
        <v>3</v>
      </c>
      <c r="UU12" s="26">
        <f t="shared" si="304"/>
        <v>1</v>
      </c>
      <c r="UV12" s="16">
        <v>37</v>
      </c>
      <c r="UW12" s="16">
        <v>25</v>
      </c>
      <c r="UX12" s="26">
        <f t="shared" si="305"/>
        <v>0.67567567567567566</v>
      </c>
      <c r="UY12" s="18">
        <f t="shared" si="306"/>
        <v>40</v>
      </c>
      <c r="UZ12" s="22">
        <f t="shared" si="307"/>
        <v>6</v>
      </c>
      <c r="VA12" s="26">
        <f t="shared" si="308"/>
        <v>0.15</v>
      </c>
      <c r="VB12" s="20">
        <v>3</v>
      </c>
      <c r="VC12" s="16">
        <v>3</v>
      </c>
      <c r="VD12" s="26">
        <f t="shared" si="309"/>
        <v>1</v>
      </c>
      <c r="VE12" s="16">
        <v>37</v>
      </c>
      <c r="VF12" s="16">
        <v>3</v>
      </c>
      <c r="VG12" s="59">
        <f t="shared" si="310"/>
        <v>8.1081081081081086E-2</v>
      </c>
      <c r="VH12" s="18">
        <f t="shared" si="311"/>
        <v>45</v>
      </c>
      <c r="VI12" s="22">
        <f t="shared" si="312"/>
        <v>6</v>
      </c>
      <c r="VJ12" s="26">
        <f t="shared" si="313"/>
        <v>0.13333333333333333</v>
      </c>
      <c r="VK12" s="16">
        <v>8</v>
      </c>
      <c r="VL12" s="16">
        <v>6</v>
      </c>
      <c r="VM12" s="26">
        <f t="shared" si="314"/>
        <v>0.75</v>
      </c>
      <c r="VN12" s="16">
        <v>37</v>
      </c>
      <c r="VO12" s="16"/>
      <c r="VP12" s="59">
        <f t="shared" si="315"/>
        <v>0</v>
      </c>
      <c r="VQ12" s="18">
        <f t="shared" si="316"/>
        <v>31</v>
      </c>
      <c r="VR12" s="22">
        <f t="shared" si="317"/>
        <v>21</v>
      </c>
      <c r="VS12" s="26">
        <f t="shared" si="318"/>
        <v>0.67741935483870963</v>
      </c>
      <c r="VT12" s="16">
        <v>11</v>
      </c>
      <c r="VU12" s="16">
        <v>9</v>
      </c>
      <c r="VV12" s="26">
        <f t="shared" si="319"/>
        <v>0.81818181818181823</v>
      </c>
      <c r="VW12" s="16">
        <v>20</v>
      </c>
      <c r="VX12" s="16">
        <v>12</v>
      </c>
      <c r="VY12" s="59">
        <f t="shared" si="320"/>
        <v>0.6</v>
      </c>
      <c r="VZ12" s="18">
        <f t="shared" si="321"/>
        <v>32</v>
      </c>
      <c r="WA12" s="22">
        <f t="shared" si="322"/>
        <v>16</v>
      </c>
      <c r="WB12" s="26">
        <f t="shared" si="323"/>
        <v>0.5</v>
      </c>
      <c r="WC12" s="16">
        <v>14</v>
      </c>
      <c r="WD12" s="16">
        <v>8</v>
      </c>
      <c r="WE12" s="26">
        <f t="shared" si="324"/>
        <v>0.5714285714285714</v>
      </c>
      <c r="WF12" s="16">
        <v>18</v>
      </c>
      <c r="WG12" s="16">
        <v>8</v>
      </c>
      <c r="WH12" s="59">
        <f t="shared" si="325"/>
        <v>0.44444444444444442</v>
      </c>
      <c r="WI12" s="18">
        <f t="shared" si="326"/>
        <v>36</v>
      </c>
      <c r="WJ12" s="22">
        <f t="shared" si="327"/>
        <v>30</v>
      </c>
      <c r="WK12" s="26">
        <f t="shared" si="328"/>
        <v>0.83333333333333337</v>
      </c>
      <c r="WL12" s="16">
        <v>13</v>
      </c>
      <c r="WM12" s="16">
        <v>9</v>
      </c>
      <c r="WN12" s="26">
        <f t="shared" si="329"/>
        <v>0.69230769230769229</v>
      </c>
      <c r="WO12" s="16">
        <v>23</v>
      </c>
      <c r="WP12" s="16">
        <v>21</v>
      </c>
      <c r="WQ12" s="59">
        <f t="shared" si="330"/>
        <v>0.91304347826086951</v>
      </c>
      <c r="WR12" s="18">
        <f t="shared" si="331"/>
        <v>30</v>
      </c>
      <c r="WS12" s="22">
        <f t="shared" si="332"/>
        <v>27</v>
      </c>
      <c r="WT12" s="26">
        <f t="shared" si="333"/>
        <v>0.9</v>
      </c>
      <c r="WU12" s="16">
        <v>13</v>
      </c>
      <c r="WV12" s="16">
        <v>10</v>
      </c>
      <c r="WW12" s="26">
        <f t="shared" si="334"/>
        <v>0.76923076923076927</v>
      </c>
      <c r="WX12" s="16">
        <v>17</v>
      </c>
      <c r="WY12" s="16">
        <v>17</v>
      </c>
      <c r="WZ12" s="26">
        <f t="shared" si="335"/>
        <v>1</v>
      </c>
      <c r="XA12" s="18">
        <f t="shared" si="336"/>
        <v>37</v>
      </c>
      <c r="XB12" s="22">
        <f t="shared" si="337"/>
        <v>30</v>
      </c>
      <c r="XC12" s="26">
        <f t="shared" si="338"/>
        <v>0.81081081081081086</v>
      </c>
      <c r="XD12" s="16">
        <v>16</v>
      </c>
      <c r="XE12" s="16">
        <v>14</v>
      </c>
      <c r="XF12" s="26">
        <f t="shared" si="339"/>
        <v>0.875</v>
      </c>
      <c r="XG12" s="16">
        <v>21</v>
      </c>
      <c r="XH12" s="16">
        <v>16</v>
      </c>
      <c r="XI12" s="59">
        <f t="shared" si="340"/>
        <v>0.76190476190476186</v>
      </c>
      <c r="XJ12" s="18">
        <f t="shared" si="341"/>
        <v>32</v>
      </c>
      <c r="XK12" s="22">
        <f t="shared" si="342"/>
        <v>29</v>
      </c>
      <c r="XL12" s="26">
        <f t="shared" si="343"/>
        <v>0.90625</v>
      </c>
      <c r="XM12" s="16">
        <v>15</v>
      </c>
      <c r="XN12" s="16">
        <v>14</v>
      </c>
      <c r="XO12" s="26">
        <f t="shared" si="344"/>
        <v>0.93333333333333335</v>
      </c>
      <c r="XP12" s="16">
        <v>17</v>
      </c>
      <c r="XQ12" s="16">
        <v>15</v>
      </c>
      <c r="XR12" s="59">
        <f t="shared" si="345"/>
        <v>0.88235294117647056</v>
      </c>
      <c r="XS12" s="18">
        <f t="shared" si="346"/>
        <v>52</v>
      </c>
      <c r="XT12" s="22">
        <f t="shared" si="347"/>
        <v>38</v>
      </c>
      <c r="XU12" s="26">
        <f t="shared" si="348"/>
        <v>0.73076923076923073</v>
      </c>
      <c r="XV12" s="16">
        <v>22</v>
      </c>
      <c r="XW12" s="16">
        <v>17</v>
      </c>
      <c r="XX12" s="26">
        <f t="shared" si="349"/>
        <v>0.77272727272727271</v>
      </c>
      <c r="XY12" s="16">
        <v>30</v>
      </c>
      <c r="XZ12" s="16">
        <v>21</v>
      </c>
      <c r="YA12" s="59">
        <f t="shared" si="350"/>
        <v>0.7</v>
      </c>
      <c r="YB12" s="18">
        <f t="shared" si="351"/>
        <v>60</v>
      </c>
      <c r="YC12" s="22">
        <f t="shared" si="352"/>
        <v>46</v>
      </c>
      <c r="YD12" s="26">
        <f t="shared" si="353"/>
        <v>0.76666666666666672</v>
      </c>
      <c r="YE12" s="16">
        <v>25</v>
      </c>
      <c r="YF12" s="16">
        <v>19</v>
      </c>
      <c r="YG12" s="26">
        <f t="shared" si="354"/>
        <v>0.76</v>
      </c>
      <c r="YH12" s="16">
        <v>35</v>
      </c>
      <c r="YI12" s="16">
        <v>27</v>
      </c>
      <c r="YJ12" s="59">
        <f t="shared" si="355"/>
        <v>0.77142857142857146</v>
      </c>
      <c r="YK12" s="18">
        <f t="shared" si="356"/>
        <v>60</v>
      </c>
      <c r="YL12" s="22">
        <f t="shared" si="357"/>
        <v>52</v>
      </c>
      <c r="YM12" s="26">
        <f t="shared" si="358"/>
        <v>0.8666666666666667</v>
      </c>
      <c r="YN12" s="16">
        <v>27</v>
      </c>
      <c r="YO12" s="16">
        <v>22</v>
      </c>
      <c r="YP12" s="26">
        <f t="shared" si="359"/>
        <v>0.81481481481481477</v>
      </c>
      <c r="YQ12" s="16">
        <v>33</v>
      </c>
      <c r="YR12" s="16">
        <v>30</v>
      </c>
      <c r="YS12" s="26">
        <f t="shared" si="360"/>
        <v>0.90909090909090906</v>
      </c>
      <c r="YT12" s="18">
        <f t="shared" si="361"/>
        <v>59</v>
      </c>
      <c r="YU12" s="22">
        <f t="shared" si="362"/>
        <v>52</v>
      </c>
      <c r="YV12" s="26">
        <f t="shared" si="363"/>
        <v>0.88135593220338981</v>
      </c>
      <c r="YW12" s="16">
        <v>26</v>
      </c>
      <c r="YX12" s="16">
        <v>21</v>
      </c>
      <c r="YY12" s="26">
        <f t="shared" si="364"/>
        <v>0.80769230769230771</v>
      </c>
      <c r="YZ12" s="16">
        <v>33</v>
      </c>
      <c r="ZA12" s="16">
        <v>31</v>
      </c>
      <c r="ZB12" s="59">
        <f t="shared" si="365"/>
        <v>0.93939393939393945</v>
      </c>
      <c r="ZC12" s="18">
        <f t="shared" si="366"/>
        <v>51</v>
      </c>
      <c r="ZD12" s="22">
        <f t="shared" si="367"/>
        <v>43</v>
      </c>
      <c r="ZE12" s="26">
        <f t="shared" si="368"/>
        <v>0.84313725490196079</v>
      </c>
      <c r="ZF12" s="16">
        <v>26</v>
      </c>
      <c r="ZG12" s="16">
        <v>22</v>
      </c>
      <c r="ZH12" s="26">
        <f t="shared" si="369"/>
        <v>0.84615384615384615</v>
      </c>
      <c r="ZI12" s="16">
        <v>25</v>
      </c>
      <c r="ZJ12" s="16">
        <v>21</v>
      </c>
      <c r="ZK12" s="26">
        <f t="shared" si="370"/>
        <v>0.84</v>
      </c>
      <c r="ZL12" s="18">
        <f t="shared" si="371"/>
        <v>56</v>
      </c>
      <c r="ZM12" s="22">
        <f t="shared" si="372"/>
        <v>47</v>
      </c>
      <c r="ZN12" s="26">
        <f t="shared" si="373"/>
        <v>0.8392857142857143</v>
      </c>
      <c r="ZO12" s="16">
        <v>24</v>
      </c>
      <c r="ZP12" s="16">
        <v>19</v>
      </c>
      <c r="ZQ12" s="26">
        <f t="shared" si="374"/>
        <v>0.79166666666666663</v>
      </c>
      <c r="ZR12" s="16">
        <v>32</v>
      </c>
      <c r="ZS12" s="16">
        <v>28</v>
      </c>
      <c r="ZT12" s="59">
        <f t="shared" si="375"/>
        <v>0.875</v>
      </c>
      <c r="ZU12" s="18">
        <f t="shared" si="376"/>
        <v>50</v>
      </c>
      <c r="ZV12" s="22">
        <f t="shared" si="377"/>
        <v>44</v>
      </c>
      <c r="ZW12" s="26">
        <f t="shared" si="378"/>
        <v>0.88</v>
      </c>
      <c r="ZX12" s="16">
        <v>20</v>
      </c>
      <c r="ZY12" s="16">
        <v>17</v>
      </c>
      <c r="ZZ12" s="26">
        <f t="shared" si="379"/>
        <v>0.85</v>
      </c>
      <c r="AAA12" s="16">
        <v>30</v>
      </c>
      <c r="AAB12" s="16">
        <v>27</v>
      </c>
      <c r="AAC12" s="26">
        <f t="shared" si="380"/>
        <v>0.9</v>
      </c>
      <c r="AAD12" s="18">
        <f t="shared" si="381"/>
        <v>55</v>
      </c>
      <c r="AAE12" s="22">
        <f t="shared" si="382"/>
        <v>51</v>
      </c>
      <c r="AAF12" s="26">
        <f t="shared" si="383"/>
        <v>0.92727272727272725</v>
      </c>
      <c r="AAG12" s="16">
        <v>19</v>
      </c>
      <c r="AAH12" s="16">
        <v>18</v>
      </c>
      <c r="AAI12" s="26">
        <f t="shared" si="384"/>
        <v>0.94736842105263153</v>
      </c>
      <c r="AAJ12" s="16">
        <v>36</v>
      </c>
      <c r="AAK12" s="16">
        <v>33</v>
      </c>
      <c r="AAL12" s="59">
        <f t="shared" si="385"/>
        <v>0.91666666666666663</v>
      </c>
      <c r="AAM12" s="18">
        <f t="shared" si="386"/>
        <v>65</v>
      </c>
      <c r="AAN12" s="22">
        <f t="shared" si="387"/>
        <v>62</v>
      </c>
      <c r="AAO12" s="26">
        <f t="shared" si="388"/>
        <v>0.9538461538461539</v>
      </c>
      <c r="AAP12" s="16">
        <v>24</v>
      </c>
      <c r="AAQ12" s="16">
        <v>23</v>
      </c>
      <c r="AAR12" s="26">
        <f t="shared" si="389"/>
        <v>0.95833333333333337</v>
      </c>
      <c r="AAS12" s="16">
        <v>41</v>
      </c>
      <c r="AAT12" s="16">
        <v>39</v>
      </c>
      <c r="AAU12" s="59">
        <f t="shared" si="390"/>
        <v>0.95121951219512191</v>
      </c>
      <c r="AAV12" s="18">
        <f t="shared" si="391"/>
        <v>63</v>
      </c>
      <c r="AAW12" s="22">
        <f t="shared" si="392"/>
        <v>29</v>
      </c>
      <c r="AAX12" s="26">
        <f t="shared" si="393"/>
        <v>0.46031746031746029</v>
      </c>
      <c r="AAY12" s="16">
        <v>30</v>
      </c>
      <c r="AAZ12" s="16">
        <v>29</v>
      </c>
      <c r="ABA12" s="26">
        <f t="shared" si="394"/>
        <v>0.96666666666666667</v>
      </c>
      <c r="ABB12" s="16">
        <v>33</v>
      </c>
      <c r="ABC12" s="16"/>
      <c r="ABD12" s="59">
        <f t="shared" si="395"/>
        <v>0</v>
      </c>
      <c r="ABE12" s="18">
        <f t="shared" si="396"/>
        <v>71</v>
      </c>
      <c r="ABF12" s="22">
        <f t="shared" si="397"/>
        <v>62</v>
      </c>
      <c r="ABG12" s="26">
        <f t="shared" si="398"/>
        <v>0.87323943661971826</v>
      </c>
      <c r="ABH12" s="16">
        <v>30</v>
      </c>
      <c r="ABI12" s="16">
        <v>23</v>
      </c>
      <c r="ABJ12" s="26">
        <f t="shared" si="399"/>
        <v>0.76666666666666672</v>
      </c>
      <c r="ABK12" s="16">
        <v>41</v>
      </c>
      <c r="ABL12" s="16">
        <v>39</v>
      </c>
      <c r="ABM12" s="26">
        <f t="shared" si="400"/>
        <v>0.95121951219512191</v>
      </c>
      <c r="ABN12" s="18">
        <f t="shared" si="401"/>
        <v>67</v>
      </c>
      <c r="ABO12" s="22">
        <f t="shared" si="402"/>
        <v>61</v>
      </c>
      <c r="ABP12" s="26">
        <f t="shared" si="403"/>
        <v>0.91044776119402981</v>
      </c>
      <c r="ABQ12" s="16">
        <v>36</v>
      </c>
      <c r="ABR12" s="16">
        <v>31</v>
      </c>
      <c r="ABS12" s="26">
        <f t="shared" si="404"/>
        <v>0.86111111111111116</v>
      </c>
      <c r="ABT12" s="16">
        <v>31</v>
      </c>
      <c r="ABU12" s="16">
        <v>30</v>
      </c>
      <c r="ABV12" s="59">
        <f t="shared" si="405"/>
        <v>0.967741935483871</v>
      </c>
      <c r="ABW12" s="18">
        <f t="shared" si="406"/>
        <v>78</v>
      </c>
      <c r="ABX12" s="22">
        <f t="shared" si="407"/>
        <v>76</v>
      </c>
      <c r="ABY12" s="26">
        <f t="shared" si="408"/>
        <v>0.97435897435897434</v>
      </c>
      <c r="ABZ12" s="16">
        <v>38</v>
      </c>
      <c r="ACA12" s="16">
        <v>41</v>
      </c>
      <c r="ACB12" s="26">
        <f t="shared" si="409"/>
        <v>1.0789473684210527</v>
      </c>
      <c r="ACC12" s="16">
        <v>40</v>
      </c>
      <c r="ACD12" s="16">
        <v>35</v>
      </c>
      <c r="ACE12" s="59">
        <f t="shared" si="410"/>
        <v>0.875</v>
      </c>
      <c r="ACF12" s="18">
        <f t="shared" si="411"/>
        <v>97</v>
      </c>
      <c r="ACG12" s="22">
        <f t="shared" si="412"/>
        <v>91</v>
      </c>
      <c r="ACH12" s="26">
        <f t="shared" si="413"/>
        <v>0.93814432989690721</v>
      </c>
      <c r="ACI12" s="16">
        <v>51</v>
      </c>
      <c r="ACJ12" s="16">
        <v>46</v>
      </c>
      <c r="ACK12" s="26">
        <f t="shared" si="414"/>
        <v>0.90196078431372551</v>
      </c>
      <c r="ACL12" s="16">
        <v>46</v>
      </c>
      <c r="ACM12" s="16">
        <v>45</v>
      </c>
      <c r="ACN12" s="59">
        <f t="shared" si="415"/>
        <v>0.97826086956521741</v>
      </c>
      <c r="ACO12" s="18">
        <f t="shared" si="416"/>
        <v>117</v>
      </c>
      <c r="ACP12" s="22">
        <f t="shared" si="417"/>
        <v>104</v>
      </c>
      <c r="ACQ12" s="26">
        <f t="shared" si="418"/>
        <v>0.88888888888888884</v>
      </c>
      <c r="ACR12" s="16">
        <v>62</v>
      </c>
      <c r="ACS12" s="16">
        <v>56</v>
      </c>
      <c r="ACT12" s="26">
        <f t="shared" si="419"/>
        <v>0.90322580645161288</v>
      </c>
      <c r="ACU12" s="16">
        <v>55</v>
      </c>
      <c r="ACV12" s="16">
        <v>48</v>
      </c>
      <c r="ACW12" s="59">
        <f t="shared" si="420"/>
        <v>0.87272727272727268</v>
      </c>
      <c r="ACX12" s="18">
        <f t="shared" si="421"/>
        <v>123</v>
      </c>
      <c r="ACY12" s="22">
        <f t="shared" si="422"/>
        <v>109</v>
      </c>
      <c r="ACZ12" s="26">
        <f t="shared" si="423"/>
        <v>0.88617886178861793</v>
      </c>
      <c r="ADA12" s="16">
        <v>69</v>
      </c>
      <c r="ADB12" s="16">
        <v>62</v>
      </c>
      <c r="ADC12" s="26">
        <f t="shared" si="424"/>
        <v>0.89855072463768115</v>
      </c>
      <c r="ADD12" s="16">
        <v>54</v>
      </c>
      <c r="ADE12" s="16">
        <v>47</v>
      </c>
      <c r="ADF12" s="59">
        <f t="shared" si="425"/>
        <v>0.87037037037037035</v>
      </c>
      <c r="ADG12" s="18">
        <f t="shared" si="426"/>
        <v>122</v>
      </c>
      <c r="ADH12" s="22">
        <f t="shared" si="427"/>
        <v>116</v>
      </c>
      <c r="ADI12" s="26">
        <f t="shared" si="428"/>
        <v>0.95081967213114749</v>
      </c>
      <c r="ADJ12" s="16">
        <v>70</v>
      </c>
      <c r="ADK12" s="16">
        <v>68</v>
      </c>
      <c r="ADL12" s="26">
        <f t="shared" si="429"/>
        <v>0.97142857142857142</v>
      </c>
      <c r="ADM12" s="16">
        <v>52</v>
      </c>
      <c r="ADN12" s="16">
        <v>48</v>
      </c>
      <c r="ADO12" s="59">
        <f t="shared" si="430"/>
        <v>0.92307692307692313</v>
      </c>
      <c r="ADP12" s="18">
        <f t="shared" si="431"/>
        <v>130</v>
      </c>
      <c r="ADQ12" s="22">
        <f t="shared" si="432"/>
        <v>118</v>
      </c>
      <c r="ADR12" s="26">
        <f t="shared" si="433"/>
        <v>0.90769230769230769</v>
      </c>
      <c r="ADS12" s="16">
        <v>69</v>
      </c>
      <c r="ADT12" s="16">
        <v>62</v>
      </c>
      <c r="ADU12" s="26">
        <f t="shared" si="434"/>
        <v>0.89855072463768115</v>
      </c>
      <c r="ADV12" s="16">
        <v>61</v>
      </c>
      <c r="ADW12" s="16">
        <v>56</v>
      </c>
      <c r="ADX12" s="59">
        <f t="shared" si="435"/>
        <v>0.91803278688524592</v>
      </c>
      <c r="ADY12" s="18">
        <f t="shared" si="436"/>
        <v>135</v>
      </c>
      <c r="ADZ12" s="22">
        <f t="shared" si="437"/>
        <v>120</v>
      </c>
      <c r="AEA12" s="26">
        <f t="shared" si="438"/>
        <v>0.88888888888888884</v>
      </c>
      <c r="AEB12" s="16">
        <v>73</v>
      </c>
      <c r="AEC12" s="16">
        <v>66</v>
      </c>
      <c r="AED12" s="26">
        <f t="shared" si="439"/>
        <v>0.90410958904109584</v>
      </c>
      <c r="AEE12" s="16">
        <v>62</v>
      </c>
      <c r="AEF12" s="16">
        <v>54</v>
      </c>
      <c r="AEG12" s="59">
        <f t="shared" si="440"/>
        <v>0.87096774193548387</v>
      </c>
      <c r="AEH12" s="18">
        <f t="shared" si="441"/>
        <v>130</v>
      </c>
      <c r="AEI12" s="22">
        <f t="shared" si="442"/>
        <v>111</v>
      </c>
      <c r="AEJ12" s="26">
        <f t="shared" si="443"/>
        <v>0.85384615384615381</v>
      </c>
      <c r="AEK12" s="16">
        <v>72</v>
      </c>
      <c r="AEL12" s="16">
        <v>65</v>
      </c>
      <c r="AEM12" s="26">
        <f t="shared" si="444"/>
        <v>0.90277777777777779</v>
      </c>
      <c r="AEN12" s="16">
        <v>58</v>
      </c>
      <c r="AEO12" s="16">
        <v>46</v>
      </c>
      <c r="AEP12" s="59">
        <f t="shared" si="445"/>
        <v>0.7931034482758621</v>
      </c>
      <c r="AEQ12" s="18">
        <f t="shared" si="446"/>
        <v>126</v>
      </c>
      <c r="AER12" s="22">
        <f t="shared" si="447"/>
        <v>113</v>
      </c>
      <c r="AES12" s="26">
        <f t="shared" si="448"/>
        <v>0.89682539682539686</v>
      </c>
      <c r="AET12" s="16">
        <v>71</v>
      </c>
      <c r="AEU12" s="16">
        <v>63</v>
      </c>
      <c r="AEV12" s="26">
        <f t="shared" si="449"/>
        <v>0.88732394366197187</v>
      </c>
      <c r="AEW12" s="16">
        <v>55</v>
      </c>
      <c r="AEX12" s="16">
        <v>50</v>
      </c>
      <c r="AEY12" s="59">
        <f t="shared" si="450"/>
        <v>0.90909090909090906</v>
      </c>
      <c r="AEZ12" s="18">
        <f t="shared" si="451"/>
        <v>127</v>
      </c>
      <c r="AFA12" s="22">
        <f t="shared" si="452"/>
        <v>112</v>
      </c>
      <c r="AFB12" s="26">
        <f t="shared" si="453"/>
        <v>0.88188976377952755</v>
      </c>
      <c r="AFC12" s="16">
        <v>72</v>
      </c>
      <c r="AFD12" s="16">
        <v>66</v>
      </c>
      <c r="AFE12" s="26">
        <f t="shared" si="454"/>
        <v>0.91666666666666663</v>
      </c>
      <c r="AFF12" s="16">
        <v>55</v>
      </c>
      <c r="AFG12" s="16">
        <v>46</v>
      </c>
      <c r="AFH12" s="59">
        <f t="shared" si="455"/>
        <v>0.83636363636363631</v>
      </c>
      <c r="AFI12" s="18">
        <f t="shared" si="456"/>
        <v>141</v>
      </c>
      <c r="AFJ12" s="22">
        <f t="shared" si="457"/>
        <v>93</v>
      </c>
      <c r="AFK12" s="26">
        <f t="shared" si="458"/>
        <v>0.65957446808510634</v>
      </c>
      <c r="AFL12" s="16">
        <v>82</v>
      </c>
      <c r="AFM12" s="16">
        <v>47</v>
      </c>
      <c r="AFN12" s="26">
        <f t="shared" si="459"/>
        <v>0.57317073170731703</v>
      </c>
      <c r="AFO12" s="16">
        <v>59</v>
      </c>
      <c r="AFP12" s="16">
        <v>46</v>
      </c>
      <c r="AFQ12" s="26">
        <f t="shared" si="460"/>
        <v>0.77966101694915257</v>
      </c>
      <c r="AFR12" s="18">
        <f t="shared" si="461"/>
        <v>150</v>
      </c>
      <c r="AFS12" s="22">
        <f t="shared" si="462"/>
        <v>131</v>
      </c>
      <c r="AFT12" s="26">
        <f t="shared" si="463"/>
        <v>0.87333333333333329</v>
      </c>
      <c r="AFU12" s="16">
        <v>68</v>
      </c>
      <c r="AFV12" s="16">
        <v>54</v>
      </c>
      <c r="AFW12" s="26">
        <f t="shared" si="464"/>
        <v>0.79411764705882348</v>
      </c>
      <c r="AFX12" s="16">
        <v>82</v>
      </c>
      <c r="AFY12" s="16">
        <v>77</v>
      </c>
      <c r="AFZ12" s="59">
        <f t="shared" si="465"/>
        <v>0.93902439024390238</v>
      </c>
      <c r="AGA12" s="18">
        <f t="shared" si="466"/>
        <v>148</v>
      </c>
      <c r="AGB12" s="22">
        <f t="shared" si="467"/>
        <v>63</v>
      </c>
      <c r="AGC12" s="26">
        <f t="shared" si="468"/>
        <v>0.42567567567567566</v>
      </c>
      <c r="AGD12" s="16">
        <v>66</v>
      </c>
      <c r="AGE12" s="16">
        <v>63</v>
      </c>
      <c r="AGF12" s="26">
        <f t="shared" si="469"/>
        <v>0.95454545454545459</v>
      </c>
      <c r="AGG12" s="16">
        <v>82</v>
      </c>
      <c r="AGH12" s="16"/>
      <c r="AGI12" s="59">
        <f t="shared" si="470"/>
        <v>0</v>
      </c>
      <c r="AGJ12" s="18">
        <f t="shared" si="471"/>
        <v>144</v>
      </c>
      <c r="AGK12" s="22">
        <f t="shared" si="472"/>
        <v>130</v>
      </c>
      <c r="AGL12" s="26">
        <f t="shared" si="473"/>
        <v>0.90277777777777779</v>
      </c>
      <c r="AGM12" s="16">
        <v>66</v>
      </c>
      <c r="AGN12" s="16">
        <v>63</v>
      </c>
      <c r="AGO12" s="26">
        <f t="shared" si="474"/>
        <v>0.95454545454545459</v>
      </c>
      <c r="AGP12" s="16">
        <v>78</v>
      </c>
      <c r="AGQ12" s="16">
        <v>67</v>
      </c>
      <c r="AGR12" s="59">
        <f t="shared" si="475"/>
        <v>0.85897435897435892</v>
      </c>
      <c r="AGS12" s="18">
        <f t="shared" si="476"/>
        <v>135</v>
      </c>
      <c r="AGT12" s="22">
        <f t="shared" si="477"/>
        <v>124</v>
      </c>
      <c r="AGU12" s="26">
        <f t="shared" si="478"/>
        <v>0.91851851851851851</v>
      </c>
      <c r="AGV12" s="16">
        <v>63</v>
      </c>
      <c r="AGW12" s="16">
        <v>60</v>
      </c>
      <c r="AGX12" s="26">
        <f t="shared" si="479"/>
        <v>0.95238095238095233</v>
      </c>
      <c r="AGY12" s="16">
        <v>72</v>
      </c>
      <c r="AGZ12" s="16">
        <v>64</v>
      </c>
      <c r="AHA12" s="59">
        <f t="shared" si="480"/>
        <v>0.88888888888888884</v>
      </c>
      <c r="AHB12" s="18">
        <f t="shared" si="481"/>
        <v>140</v>
      </c>
      <c r="AHC12" s="22">
        <f t="shared" si="482"/>
        <v>112</v>
      </c>
      <c r="AHD12" s="26">
        <f t="shared" si="483"/>
        <v>0.8</v>
      </c>
      <c r="AHE12" s="16">
        <v>65</v>
      </c>
      <c r="AHF12" s="16">
        <v>47</v>
      </c>
      <c r="AHG12" s="26">
        <f t="shared" si="484"/>
        <v>0.72307692307692306</v>
      </c>
      <c r="AHH12" s="16">
        <v>75</v>
      </c>
      <c r="AHI12" s="16">
        <v>65</v>
      </c>
      <c r="AHJ12" s="59">
        <f t="shared" si="485"/>
        <v>0.8666666666666667</v>
      </c>
      <c r="AHK12" s="18">
        <f t="shared" si="486"/>
        <v>136</v>
      </c>
      <c r="AHL12" s="22">
        <f t="shared" si="487"/>
        <v>98</v>
      </c>
      <c r="AHM12" s="26">
        <f t="shared" si="488"/>
        <v>0.72058823529411764</v>
      </c>
      <c r="AHN12" s="16">
        <v>60</v>
      </c>
      <c r="AHO12" s="16">
        <v>39</v>
      </c>
      <c r="AHP12" s="26">
        <f t="shared" si="489"/>
        <v>0.65</v>
      </c>
      <c r="AHQ12" s="16">
        <v>76</v>
      </c>
      <c r="AHR12" s="16">
        <v>59</v>
      </c>
      <c r="AHS12" s="59">
        <f t="shared" si="490"/>
        <v>0.77631578947368418</v>
      </c>
      <c r="AHT12" s="18">
        <f t="shared" si="491"/>
        <v>132</v>
      </c>
      <c r="AHU12" s="22">
        <f t="shared" si="492"/>
        <v>128</v>
      </c>
      <c r="AHV12" s="26">
        <f t="shared" si="493"/>
        <v>0.96969696969696972</v>
      </c>
      <c r="AHW12" s="16">
        <v>63</v>
      </c>
      <c r="AHX12" s="16">
        <v>63</v>
      </c>
      <c r="AHY12" s="26">
        <f t="shared" si="494"/>
        <v>1</v>
      </c>
      <c r="AHZ12" s="16">
        <v>69</v>
      </c>
      <c r="AIA12" s="16">
        <v>65</v>
      </c>
      <c r="AIB12" s="59">
        <f t="shared" si="495"/>
        <v>0.94202898550724634</v>
      </c>
      <c r="AIC12" s="18">
        <f t="shared" si="496"/>
        <v>137</v>
      </c>
      <c r="AID12" s="22">
        <f t="shared" si="497"/>
        <v>122</v>
      </c>
      <c r="AIE12" s="26">
        <f t="shared" si="498"/>
        <v>0.89051094890510951</v>
      </c>
      <c r="AIF12" s="16">
        <v>69</v>
      </c>
      <c r="AIG12" s="16">
        <v>59</v>
      </c>
      <c r="AIH12" s="26">
        <f t="shared" si="499"/>
        <v>0.85507246376811596</v>
      </c>
      <c r="AII12" s="16">
        <v>68</v>
      </c>
      <c r="AIJ12" s="16">
        <v>63</v>
      </c>
      <c r="AIK12" s="59">
        <f t="shared" si="500"/>
        <v>0.92647058823529416</v>
      </c>
      <c r="AIL12" s="18">
        <f t="shared" si="501"/>
        <v>132</v>
      </c>
      <c r="AIM12" s="22">
        <f t="shared" si="502"/>
        <v>122</v>
      </c>
      <c r="AIN12" s="26">
        <f t="shared" si="503"/>
        <v>0.9242424242424242</v>
      </c>
      <c r="AIO12" s="16">
        <v>66</v>
      </c>
      <c r="AIP12" s="16">
        <v>62</v>
      </c>
      <c r="AIQ12" s="26">
        <f t="shared" si="504"/>
        <v>0.93939393939393945</v>
      </c>
      <c r="AIR12" s="16">
        <v>66</v>
      </c>
      <c r="AIS12" s="16">
        <v>60</v>
      </c>
      <c r="AIT12" s="59">
        <f t="shared" si="505"/>
        <v>0.90909090909090906</v>
      </c>
      <c r="AIU12" s="18">
        <f t="shared" si="506"/>
        <v>130</v>
      </c>
      <c r="AIV12" s="22">
        <f t="shared" si="507"/>
        <v>118</v>
      </c>
      <c r="AIW12" s="26">
        <f t="shared" si="508"/>
        <v>0.90769230769230769</v>
      </c>
      <c r="AIX12" s="16">
        <v>66</v>
      </c>
      <c r="AIY12" s="16">
        <v>62</v>
      </c>
      <c r="AIZ12" s="26">
        <f t="shared" si="509"/>
        <v>0.93939393939393945</v>
      </c>
      <c r="AJA12" s="16">
        <v>64</v>
      </c>
      <c r="AJB12" s="16">
        <v>56</v>
      </c>
      <c r="AJC12" s="26">
        <f t="shared" si="510"/>
        <v>0.875</v>
      </c>
      <c r="AJD12" s="18">
        <f t="shared" si="511"/>
        <v>130</v>
      </c>
      <c r="AJE12" s="22">
        <f t="shared" si="512"/>
        <v>111</v>
      </c>
      <c r="AJF12" s="26">
        <f t="shared" si="513"/>
        <v>0.85384615384615381</v>
      </c>
      <c r="AJG12" s="16">
        <v>66</v>
      </c>
      <c r="AJH12" s="16">
        <v>57</v>
      </c>
      <c r="AJI12" s="26">
        <f t="shared" si="514"/>
        <v>0.86363636363636365</v>
      </c>
      <c r="AJJ12" s="16">
        <v>64</v>
      </c>
      <c r="AJK12" s="16">
        <v>54</v>
      </c>
      <c r="AJL12" s="26">
        <f t="shared" si="515"/>
        <v>0.84375</v>
      </c>
      <c r="AJM12" s="18">
        <f t="shared" si="516"/>
        <v>126</v>
      </c>
      <c r="AJN12" s="22">
        <f t="shared" si="517"/>
        <v>116</v>
      </c>
      <c r="AJO12" s="26">
        <f t="shared" si="518"/>
        <v>0.92063492063492058</v>
      </c>
      <c r="AJP12" s="16">
        <v>62</v>
      </c>
      <c r="AJQ12" s="16">
        <v>56</v>
      </c>
      <c r="AJR12" s="26">
        <f t="shared" si="519"/>
        <v>0.90322580645161288</v>
      </c>
      <c r="AJS12" s="16">
        <v>64</v>
      </c>
      <c r="AJT12" s="16">
        <v>60</v>
      </c>
      <c r="AJU12" s="59">
        <f t="shared" si="520"/>
        <v>0.9375</v>
      </c>
      <c r="AJV12" s="18">
        <f t="shared" si="521"/>
        <v>124</v>
      </c>
      <c r="AJW12" s="22">
        <f t="shared" si="522"/>
        <v>115</v>
      </c>
      <c r="AJX12" s="26">
        <f t="shared" si="523"/>
        <v>0.92741935483870963</v>
      </c>
      <c r="AJY12" s="16">
        <v>58</v>
      </c>
      <c r="AJZ12" s="16">
        <v>55</v>
      </c>
      <c r="AKA12" s="26">
        <f t="shared" si="524"/>
        <v>0.94827586206896552</v>
      </c>
      <c r="AKB12" s="16">
        <v>66</v>
      </c>
      <c r="AKC12" s="16">
        <v>60</v>
      </c>
      <c r="AKD12" s="59">
        <f t="shared" si="525"/>
        <v>0.90909090909090906</v>
      </c>
      <c r="AKE12" s="18">
        <f t="shared" si="526"/>
        <v>126</v>
      </c>
      <c r="AKF12" s="22">
        <f t="shared" si="527"/>
        <v>111</v>
      </c>
      <c r="AKG12" s="26">
        <f t="shared" si="528"/>
        <v>0.88095238095238093</v>
      </c>
      <c r="AKH12" s="16">
        <v>64</v>
      </c>
      <c r="AKI12" s="16">
        <v>62</v>
      </c>
      <c r="AKJ12" s="26">
        <f t="shared" si="529"/>
        <v>0.96875</v>
      </c>
      <c r="AKK12" s="16">
        <v>62</v>
      </c>
      <c r="AKL12" s="16">
        <v>49</v>
      </c>
      <c r="AKM12" s="59">
        <f t="shared" si="530"/>
        <v>0.79032258064516125</v>
      </c>
      <c r="AKN12" s="18">
        <f t="shared" si="531"/>
        <v>127</v>
      </c>
      <c r="AKO12" s="22">
        <f t="shared" si="532"/>
        <v>118</v>
      </c>
      <c r="AKP12" s="26">
        <f t="shared" si="533"/>
        <v>0.92913385826771655</v>
      </c>
      <c r="AKQ12" s="16">
        <v>64</v>
      </c>
      <c r="AKR12" s="16">
        <v>57</v>
      </c>
      <c r="AKS12" s="26">
        <f t="shared" si="534"/>
        <v>0.890625</v>
      </c>
      <c r="AKT12" s="16">
        <v>63</v>
      </c>
      <c r="AKU12" s="16">
        <v>61</v>
      </c>
      <c r="AKV12" s="59">
        <f t="shared" si="535"/>
        <v>0.96825396825396826</v>
      </c>
      <c r="AKW12" s="18">
        <f t="shared" si="536"/>
        <v>129</v>
      </c>
      <c r="AKX12" s="22">
        <f t="shared" si="537"/>
        <v>118</v>
      </c>
      <c r="AKY12" s="26">
        <f t="shared" si="538"/>
        <v>0.9147286821705426</v>
      </c>
      <c r="AKZ12" s="16">
        <v>64</v>
      </c>
      <c r="ALA12" s="16">
        <v>57</v>
      </c>
      <c r="ALB12" s="26">
        <f t="shared" si="539"/>
        <v>0.890625</v>
      </c>
      <c r="ALC12" s="16">
        <v>65</v>
      </c>
      <c r="ALD12" s="16">
        <v>61</v>
      </c>
      <c r="ALE12" s="59">
        <f t="shared" si="540"/>
        <v>0.93846153846153846</v>
      </c>
      <c r="ALF12" s="18">
        <f t="shared" si="541"/>
        <v>122</v>
      </c>
      <c r="ALG12" s="22">
        <f t="shared" si="542"/>
        <v>109</v>
      </c>
      <c r="ALH12" s="26">
        <f t="shared" si="543"/>
        <v>0.89344262295081966</v>
      </c>
      <c r="ALI12" s="16">
        <v>60</v>
      </c>
      <c r="ALJ12" s="16">
        <v>55</v>
      </c>
      <c r="ALK12" s="26">
        <f t="shared" si="544"/>
        <v>0.91666666666666663</v>
      </c>
      <c r="ALL12" s="16">
        <v>62</v>
      </c>
      <c r="ALM12" s="16">
        <v>54</v>
      </c>
      <c r="ALN12" s="59">
        <f t="shared" si="545"/>
        <v>0.87096774193548387</v>
      </c>
      <c r="ALO12" s="18">
        <f t="shared" si="546"/>
        <v>118</v>
      </c>
      <c r="ALP12" s="22">
        <f t="shared" si="547"/>
        <v>105</v>
      </c>
      <c r="ALQ12" s="26">
        <f t="shared" si="548"/>
        <v>0.88983050847457623</v>
      </c>
      <c r="ALR12" s="16">
        <v>59</v>
      </c>
      <c r="ALS12" s="16">
        <v>53</v>
      </c>
      <c r="ALT12" s="26">
        <f t="shared" si="549"/>
        <v>0.89830508474576276</v>
      </c>
      <c r="ALU12" s="16">
        <v>59</v>
      </c>
      <c r="ALV12" s="16">
        <v>52</v>
      </c>
      <c r="ALW12" s="59">
        <f t="shared" si="550"/>
        <v>0.88135593220338981</v>
      </c>
      <c r="ALX12" s="18">
        <f t="shared" si="551"/>
        <v>108</v>
      </c>
      <c r="ALY12" s="22">
        <f t="shared" si="552"/>
        <v>99</v>
      </c>
      <c r="ALZ12" s="26">
        <f t="shared" si="553"/>
        <v>0.91666666666666663</v>
      </c>
      <c r="AMA12" s="16">
        <v>56</v>
      </c>
      <c r="AMB12" s="16">
        <v>50</v>
      </c>
      <c r="AMC12" s="26">
        <f t="shared" si="554"/>
        <v>0.8928571428571429</v>
      </c>
      <c r="AMD12" s="16">
        <v>52</v>
      </c>
      <c r="AME12" s="16">
        <v>49</v>
      </c>
      <c r="AMF12" s="59">
        <f t="shared" si="555"/>
        <v>0.94230769230769229</v>
      </c>
      <c r="AMG12" s="18">
        <f t="shared" si="556"/>
        <v>106</v>
      </c>
      <c r="AMH12" s="22">
        <f t="shared" si="557"/>
        <v>98</v>
      </c>
      <c r="AMI12" s="26">
        <f t="shared" si="558"/>
        <v>0.92452830188679247</v>
      </c>
      <c r="AMJ12" s="16">
        <v>53</v>
      </c>
      <c r="AMK12" s="16">
        <v>49</v>
      </c>
      <c r="AML12" s="26">
        <f t="shared" si="559"/>
        <v>0.92452830188679247</v>
      </c>
      <c r="AMM12" s="16">
        <v>53</v>
      </c>
      <c r="AMN12" s="16">
        <v>49</v>
      </c>
      <c r="AMO12" s="59">
        <f t="shared" si="560"/>
        <v>0.92452830188679247</v>
      </c>
      <c r="AMP12" s="18">
        <f t="shared" si="561"/>
        <v>106</v>
      </c>
      <c r="AMQ12" s="22">
        <f t="shared" si="562"/>
        <v>99</v>
      </c>
      <c r="AMR12" s="26">
        <f t="shared" si="563"/>
        <v>0.93396226415094341</v>
      </c>
      <c r="AMS12" s="16">
        <v>54</v>
      </c>
      <c r="AMT12" s="16">
        <v>50</v>
      </c>
      <c r="AMU12" s="26">
        <f t="shared" si="564"/>
        <v>0.92592592592592593</v>
      </c>
      <c r="AMV12" s="16">
        <v>52</v>
      </c>
      <c r="AMW12" s="16">
        <v>49</v>
      </c>
      <c r="AMX12" s="59">
        <f t="shared" si="565"/>
        <v>0.94230769230769229</v>
      </c>
      <c r="AMY12" s="18">
        <f t="shared" si="566"/>
        <v>106</v>
      </c>
      <c r="AMZ12" s="22">
        <f t="shared" si="567"/>
        <v>99</v>
      </c>
      <c r="ANA12" s="26">
        <f t="shared" si="568"/>
        <v>0.93396226415094341</v>
      </c>
      <c r="ANB12" s="16">
        <v>54</v>
      </c>
      <c r="ANC12" s="16">
        <v>48</v>
      </c>
      <c r="AND12" s="26">
        <f t="shared" si="569"/>
        <v>0.88888888888888884</v>
      </c>
      <c r="ANE12" s="16">
        <v>52</v>
      </c>
      <c r="ANF12" s="16">
        <v>51</v>
      </c>
      <c r="ANG12" s="59">
        <f t="shared" si="570"/>
        <v>0.98076923076923073</v>
      </c>
      <c r="ANH12" s="18">
        <f t="shared" si="571"/>
        <v>100</v>
      </c>
      <c r="ANI12" s="22">
        <f t="shared" si="572"/>
        <v>48</v>
      </c>
      <c r="ANJ12" s="26">
        <f t="shared" si="573"/>
        <v>0.48</v>
      </c>
      <c r="ANK12" s="16">
        <v>51</v>
      </c>
      <c r="ANL12" s="16">
        <v>42</v>
      </c>
      <c r="ANM12" s="26">
        <f t="shared" si="574"/>
        <v>0.82352941176470584</v>
      </c>
      <c r="ANN12" s="16">
        <v>49</v>
      </c>
      <c r="ANO12" s="16">
        <v>6</v>
      </c>
      <c r="ANP12" s="59">
        <f t="shared" si="575"/>
        <v>0.12244897959183673</v>
      </c>
      <c r="ANQ12" s="18">
        <f t="shared" si="576"/>
        <v>98</v>
      </c>
      <c r="ANR12" s="22">
        <f t="shared" si="577"/>
        <v>89</v>
      </c>
      <c r="ANS12" s="26">
        <f t="shared" si="578"/>
        <v>0.90816326530612246</v>
      </c>
      <c r="ANT12" s="16">
        <v>50</v>
      </c>
      <c r="ANU12" s="16">
        <v>46</v>
      </c>
      <c r="ANV12" s="26">
        <f t="shared" si="579"/>
        <v>0.92</v>
      </c>
      <c r="ANW12" s="16">
        <v>48</v>
      </c>
      <c r="ANX12" s="16">
        <v>43</v>
      </c>
      <c r="ANY12" s="59">
        <f t="shared" si="580"/>
        <v>0.89583333333333337</v>
      </c>
      <c r="ANZ12" s="18">
        <f t="shared" si="581"/>
        <v>89</v>
      </c>
      <c r="AOA12" s="22">
        <f t="shared" si="582"/>
        <v>78</v>
      </c>
      <c r="AOB12" s="26">
        <f t="shared" si="583"/>
        <v>0.8764044943820225</v>
      </c>
      <c r="AOC12" s="16">
        <v>45</v>
      </c>
      <c r="AOD12" s="16">
        <v>39</v>
      </c>
      <c r="AOE12" s="26">
        <f t="shared" si="584"/>
        <v>0.8666666666666667</v>
      </c>
      <c r="AOF12" s="16">
        <v>44</v>
      </c>
      <c r="AOG12" s="16">
        <v>39</v>
      </c>
      <c r="AOH12" s="59">
        <f t="shared" si="585"/>
        <v>0.88636363636363635</v>
      </c>
      <c r="AOI12" s="18">
        <f t="shared" si="586"/>
        <v>89</v>
      </c>
      <c r="AOJ12" s="22">
        <f t="shared" si="587"/>
        <v>86</v>
      </c>
      <c r="AOK12" s="26">
        <f t="shared" si="588"/>
        <v>0.9662921348314607</v>
      </c>
      <c r="AOL12" s="16">
        <v>45</v>
      </c>
      <c r="AOM12" s="16">
        <v>45</v>
      </c>
      <c r="AON12" s="26">
        <f t="shared" si="589"/>
        <v>1</v>
      </c>
      <c r="AOO12" s="16">
        <v>44</v>
      </c>
      <c r="AOP12" s="16">
        <v>41</v>
      </c>
      <c r="AOQ12" s="59">
        <f t="shared" si="590"/>
        <v>0.93181818181818177</v>
      </c>
      <c r="AOR12" s="18">
        <f t="shared" si="591"/>
        <v>86</v>
      </c>
      <c r="AOS12" s="22">
        <f t="shared" si="592"/>
        <v>83</v>
      </c>
      <c r="AOT12" s="26">
        <f t="shared" si="593"/>
        <v>0.96511627906976749</v>
      </c>
      <c r="AOU12" s="16">
        <v>44</v>
      </c>
      <c r="AOV12" s="16">
        <v>41</v>
      </c>
      <c r="AOW12" s="26">
        <f t="shared" si="594"/>
        <v>0.93181818181818177</v>
      </c>
      <c r="AOX12" s="16">
        <v>42</v>
      </c>
      <c r="AOY12" s="16">
        <v>42</v>
      </c>
      <c r="AOZ12" s="59">
        <f t="shared" si="595"/>
        <v>1</v>
      </c>
      <c r="APA12" s="18">
        <f t="shared" si="596"/>
        <v>69</v>
      </c>
      <c r="APB12" s="22">
        <f t="shared" si="597"/>
        <v>56</v>
      </c>
      <c r="APC12" s="26">
        <f t="shared" si="598"/>
        <v>0.81159420289855078</v>
      </c>
      <c r="APD12" s="16">
        <v>34</v>
      </c>
      <c r="APE12" s="16">
        <v>29</v>
      </c>
      <c r="APF12" s="26">
        <f t="shared" si="599"/>
        <v>0.8529411764705882</v>
      </c>
      <c r="APG12" s="16">
        <v>35</v>
      </c>
      <c r="APH12" s="16">
        <v>27</v>
      </c>
      <c r="API12" s="59">
        <f t="shared" si="600"/>
        <v>0.77142857142857146</v>
      </c>
      <c r="APJ12" s="18">
        <f t="shared" si="601"/>
        <v>67</v>
      </c>
      <c r="APK12" s="22">
        <f t="shared" si="602"/>
        <v>61</v>
      </c>
      <c r="APL12" s="26">
        <f t="shared" si="603"/>
        <v>0.91044776119402981</v>
      </c>
      <c r="APM12" s="16">
        <v>32</v>
      </c>
      <c r="APN12" s="16">
        <v>30</v>
      </c>
      <c r="APO12" s="26">
        <f t="shared" si="604"/>
        <v>0.9375</v>
      </c>
      <c r="APP12" s="16">
        <v>35</v>
      </c>
      <c r="APQ12" s="16">
        <v>31</v>
      </c>
      <c r="APR12" s="59">
        <f t="shared" si="605"/>
        <v>0.88571428571428568</v>
      </c>
      <c r="APS12" s="18">
        <f t="shared" si="606"/>
        <v>64</v>
      </c>
      <c r="APT12" s="22">
        <f t="shared" si="607"/>
        <v>60</v>
      </c>
      <c r="APU12" s="26">
        <f t="shared" si="608"/>
        <v>0.9375</v>
      </c>
      <c r="APV12" s="16">
        <v>31</v>
      </c>
      <c r="APW12" s="16">
        <v>30</v>
      </c>
      <c r="APX12" s="26">
        <f t="shared" si="609"/>
        <v>0.967741935483871</v>
      </c>
      <c r="APY12" s="16">
        <v>33</v>
      </c>
      <c r="APZ12" s="16">
        <v>30</v>
      </c>
      <c r="AQA12" s="59">
        <f t="shared" si="610"/>
        <v>0.90909090909090906</v>
      </c>
      <c r="AQB12" s="18">
        <f t="shared" si="611"/>
        <v>62</v>
      </c>
      <c r="AQC12" s="22">
        <f t="shared" si="612"/>
        <v>54</v>
      </c>
      <c r="AQD12" s="26">
        <f t="shared" si="613"/>
        <v>0.87096774193548387</v>
      </c>
      <c r="AQE12" s="16">
        <v>29</v>
      </c>
      <c r="AQF12" s="16">
        <v>26</v>
      </c>
      <c r="AQG12" s="26">
        <f t="shared" si="614"/>
        <v>0.89655172413793105</v>
      </c>
      <c r="AQH12" s="16">
        <v>33</v>
      </c>
      <c r="AQI12" s="16">
        <v>28</v>
      </c>
      <c r="AQJ12" s="59">
        <f t="shared" si="615"/>
        <v>0.84848484848484851</v>
      </c>
      <c r="AQK12" s="18">
        <f t="shared" si="616"/>
        <v>62</v>
      </c>
      <c r="AQL12" s="22">
        <f t="shared" si="617"/>
        <v>59</v>
      </c>
      <c r="AQM12" s="26">
        <f t="shared" si="618"/>
        <v>0.95161290322580649</v>
      </c>
      <c r="AQN12" s="16">
        <v>28</v>
      </c>
      <c r="AQO12" s="16">
        <v>26</v>
      </c>
      <c r="AQP12" s="26">
        <f t="shared" si="619"/>
        <v>0.9285714285714286</v>
      </c>
      <c r="AQQ12" s="16">
        <v>34</v>
      </c>
      <c r="AQR12" s="16">
        <v>33</v>
      </c>
      <c r="AQS12" s="59">
        <f t="shared" si="620"/>
        <v>0.97058823529411764</v>
      </c>
      <c r="AQT12" s="18">
        <f t="shared" si="621"/>
        <v>69</v>
      </c>
      <c r="AQU12" s="22">
        <f t="shared" si="622"/>
        <v>62</v>
      </c>
      <c r="AQV12" s="26">
        <f t="shared" si="623"/>
        <v>0.89855072463768115</v>
      </c>
      <c r="AQW12" s="16">
        <v>33</v>
      </c>
      <c r="AQX12" s="16">
        <v>31</v>
      </c>
      <c r="AQY12" s="26">
        <f t="shared" si="624"/>
        <v>0.93939393939393945</v>
      </c>
      <c r="AQZ12" s="16">
        <v>36</v>
      </c>
      <c r="ARA12" s="16">
        <v>31</v>
      </c>
      <c r="ARB12" s="59">
        <f t="shared" si="625"/>
        <v>0.86111111111111116</v>
      </c>
      <c r="ARC12" s="18">
        <f t="shared" si="626"/>
        <v>70</v>
      </c>
      <c r="ARD12" s="22">
        <f t="shared" si="627"/>
        <v>63</v>
      </c>
      <c r="ARE12" s="26">
        <f t="shared" si="628"/>
        <v>0.9</v>
      </c>
      <c r="ARF12" s="16">
        <v>35</v>
      </c>
      <c r="ARG12" s="16">
        <v>32</v>
      </c>
      <c r="ARH12" s="26">
        <f t="shared" si="629"/>
        <v>0.91428571428571426</v>
      </c>
      <c r="ARI12" s="16">
        <v>35</v>
      </c>
      <c r="ARJ12" s="16">
        <v>31</v>
      </c>
      <c r="ARK12" s="59">
        <f t="shared" si="630"/>
        <v>0.88571428571428568</v>
      </c>
      <c r="ARL12" s="18">
        <f t="shared" si="631"/>
        <v>70</v>
      </c>
      <c r="ARM12" s="22">
        <f t="shared" si="632"/>
        <v>64</v>
      </c>
      <c r="ARN12" s="26">
        <f t="shared" si="633"/>
        <v>0.91428571428571426</v>
      </c>
      <c r="ARO12" s="16">
        <v>35</v>
      </c>
      <c r="ARP12" s="16">
        <v>33</v>
      </c>
      <c r="ARQ12" s="26">
        <f t="shared" si="634"/>
        <v>0.94285714285714284</v>
      </c>
      <c r="ARR12" s="16">
        <v>35</v>
      </c>
      <c r="ARS12" s="16">
        <v>31</v>
      </c>
      <c r="ART12" s="59">
        <f t="shared" si="635"/>
        <v>0.88571428571428568</v>
      </c>
      <c r="ARU12" s="18">
        <f t="shared" si="636"/>
        <v>65</v>
      </c>
      <c r="ARV12" s="22">
        <f t="shared" si="637"/>
        <v>52</v>
      </c>
      <c r="ARW12" s="26">
        <f t="shared" si="638"/>
        <v>0.8</v>
      </c>
      <c r="ARX12" s="16">
        <v>33</v>
      </c>
      <c r="ARY12" s="16">
        <v>31</v>
      </c>
      <c r="ARZ12" s="26">
        <f t="shared" si="639"/>
        <v>0.93939393939393945</v>
      </c>
      <c r="ASA12" s="16">
        <v>32</v>
      </c>
      <c r="ASB12" s="16">
        <v>21</v>
      </c>
      <c r="ASC12" s="59">
        <f t="shared" si="640"/>
        <v>0.65625</v>
      </c>
      <c r="ASD12" s="18">
        <f t="shared" si="641"/>
        <v>65</v>
      </c>
      <c r="ASE12" s="22">
        <f t="shared" si="642"/>
        <v>57</v>
      </c>
      <c r="ASF12" s="26">
        <f t="shared" si="643"/>
        <v>0.87692307692307692</v>
      </c>
      <c r="ASG12" s="16">
        <v>34</v>
      </c>
      <c r="ASH12" s="16">
        <v>28</v>
      </c>
      <c r="ASI12" s="26">
        <f t="shared" si="644"/>
        <v>0.82352941176470584</v>
      </c>
      <c r="ASJ12" s="16">
        <v>31</v>
      </c>
      <c r="ASK12" s="16">
        <v>29</v>
      </c>
      <c r="ASL12" s="59">
        <f t="shared" si="645"/>
        <v>0.93548387096774188</v>
      </c>
      <c r="ASM12" s="18">
        <f t="shared" si="646"/>
        <v>65</v>
      </c>
      <c r="ASN12" s="22">
        <f t="shared" si="647"/>
        <v>54</v>
      </c>
      <c r="ASO12" s="26">
        <f t="shared" si="648"/>
        <v>0.83076923076923082</v>
      </c>
      <c r="ASP12" s="16">
        <v>34</v>
      </c>
      <c r="ASQ12" s="16">
        <v>24</v>
      </c>
      <c r="ASR12" s="26">
        <f t="shared" si="649"/>
        <v>0.70588235294117652</v>
      </c>
      <c r="ASS12" s="16">
        <v>31</v>
      </c>
      <c r="AST12" s="16">
        <v>30</v>
      </c>
      <c r="ASU12" s="26">
        <f t="shared" si="650"/>
        <v>0.967741935483871</v>
      </c>
      <c r="ASV12" s="18">
        <f t="shared" si="651"/>
        <v>58</v>
      </c>
      <c r="ASW12" s="22">
        <f t="shared" si="652"/>
        <v>24</v>
      </c>
      <c r="ASX12" s="26">
        <f t="shared" si="653"/>
        <v>0.41379310344827586</v>
      </c>
      <c r="ASY12" s="16">
        <v>27</v>
      </c>
      <c r="ASZ12" s="16">
        <v>24</v>
      </c>
      <c r="ATA12" s="26">
        <f t="shared" si="654"/>
        <v>0.88888888888888884</v>
      </c>
      <c r="ATB12" s="16">
        <v>31</v>
      </c>
      <c r="ATC12" s="16"/>
      <c r="ATD12" s="59">
        <f t="shared" si="655"/>
        <v>0</v>
      </c>
      <c r="ATE12" s="18">
        <f t="shared" si="656"/>
        <v>55</v>
      </c>
      <c r="ATF12" s="22">
        <f t="shared" si="657"/>
        <v>50</v>
      </c>
      <c r="ATG12" s="26">
        <f t="shared" si="658"/>
        <v>0.90909090909090906</v>
      </c>
      <c r="ATH12" s="16">
        <v>27</v>
      </c>
      <c r="ATI12" s="16">
        <v>24</v>
      </c>
      <c r="ATJ12" s="26">
        <f t="shared" si="659"/>
        <v>0.88888888888888884</v>
      </c>
      <c r="ATK12" s="16">
        <v>28</v>
      </c>
      <c r="ATL12" s="16">
        <v>26</v>
      </c>
      <c r="ATM12" s="59">
        <f t="shared" si="660"/>
        <v>0.9285714285714286</v>
      </c>
      <c r="ATN12" s="18">
        <f t="shared" si="661"/>
        <v>48</v>
      </c>
      <c r="ATO12" s="22">
        <f t="shared" si="662"/>
        <v>38</v>
      </c>
      <c r="ATP12" s="26">
        <f t="shared" si="663"/>
        <v>0.79166666666666663</v>
      </c>
      <c r="ATQ12" s="16">
        <v>22</v>
      </c>
      <c r="ATR12" s="16">
        <v>15</v>
      </c>
      <c r="ATS12" s="26">
        <f t="shared" si="664"/>
        <v>0.68181818181818177</v>
      </c>
      <c r="ATT12" s="16">
        <v>26</v>
      </c>
      <c r="ATU12" s="16">
        <v>23</v>
      </c>
      <c r="ATV12" s="59">
        <f t="shared" si="665"/>
        <v>0.88461538461538458</v>
      </c>
      <c r="ATW12" s="18">
        <f t="shared" si="666"/>
        <v>47</v>
      </c>
      <c r="ATX12" s="22">
        <f t="shared" si="667"/>
        <v>41</v>
      </c>
      <c r="ATY12" s="26">
        <f t="shared" si="668"/>
        <v>0.87234042553191493</v>
      </c>
      <c r="ATZ12" s="16">
        <v>21</v>
      </c>
      <c r="AUA12" s="16">
        <v>16</v>
      </c>
      <c r="AUB12" s="26">
        <f t="shared" si="669"/>
        <v>0.76190476190476186</v>
      </c>
      <c r="AUC12" s="16">
        <v>26</v>
      </c>
      <c r="AUD12" s="16">
        <v>25</v>
      </c>
      <c r="AUE12" s="59">
        <f t="shared" si="670"/>
        <v>0.96153846153846156</v>
      </c>
      <c r="AUF12" s="18">
        <f t="shared" si="671"/>
        <v>46</v>
      </c>
      <c r="AUG12" s="22">
        <f t="shared" si="672"/>
        <v>37</v>
      </c>
      <c r="AUH12" s="26">
        <f t="shared" si="673"/>
        <v>0.80434782608695654</v>
      </c>
      <c r="AUI12" s="16">
        <v>20</v>
      </c>
      <c r="AUJ12" s="16">
        <v>17</v>
      </c>
      <c r="AUK12" s="26">
        <f t="shared" si="674"/>
        <v>0.85</v>
      </c>
      <c r="AUL12" s="16">
        <v>26</v>
      </c>
      <c r="AUM12" s="16">
        <v>20</v>
      </c>
      <c r="AUN12" s="59">
        <f t="shared" si="675"/>
        <v>0.76923076923076927</v>
      </c>
      <c r="AUO12" s="18">
        <f t="shared" si="676"/>
        <v>45</v>
      </c>
      <c r="AUP12" s="22">
        <f t="shared" si="677"/>
        <v>40</v>
      </c>
      <c r="AUQ12" s="26">
        <f t="shared" si="678"/>
        <v>0.88888888888888884</v>
      </c>
      <c r="AUR12" s="16">
        <v>19</v>
      </c>
      <c r="AUS12" s="16">
        <v>17</v>
      </c>
      <c r="AUT12" s="26">
        <f t="shared" si="679"/>
        <v>0.89473684210526316</v>
      </c>
      <c r="AUU12" s="16">
        <v>26</v>
      </c>
      <c r="AUV12" s="16">
        <v>23</v>
      </c>
      <c r="AUW12" s="59">
        <f t="shared" si="680"/>
        <v>0.88461538461538458</v>
      </c>
      <c r="AUX12" s="18">
        <f t="shared" si="681"/>
        <v>43</v>
      </c>
      <c r="AUY12" s="22">
        <f t="shared" si="682"/>
        <v>33</v>
      </c>
      <c r="AUZ12" s="26">
        <f t="shared" si="683"/>
        <v>0.76744186046511631</v>
      </c>
      <c r="AVA12" s="16">
        <v>19</v>
      </c>
      <c r="AVB12" s="16">
        <v>14</v>
      </c>
      <c r="AVC12" s="26">
        <f t="shared" si="684"/>
        <v>0.73684210526315785</v>
      </c>
      <c r="AVD12" s="16">
        <v>24</v>
      </c>
      <c r="AVE12" s="16">
        <v>19</v>
      </c>
      <c r="AVF12" s="26">
        <f t="shared" si="685"/>
        <v>0.79166666666666663</v>
      </c>
      <c r="AVG12" s="18">
        <f t="shared" si="686"/>
        <v>39</v>
      </c>
      <c r="AVH12" s="22">
        <f t="shared" si="687"/>
        <v>37</v>
      </c>
      <c r="AVI12" s="26">
        <f t="shared" si="688"/>
        <v>0.94871794871794868</v>
      </c>
      <c r="AVJ12" s="16">
        <v>17</v>
      </c>
      <c r="AVK12" s="16">
        <v>16</v>
      </c>
      <c r="AVL12" s="26">
        <f t="shared" si="689"/>
        <v>0.94117647058823528</v>
      </c>
      <c r="AVM12" s="16">
        <v>22</v>
      </c>
      <c r="AVN12" s="16">
        <v>21</v>
      </c>
      <c r="AVO12" s="26">
        <f t="shared" si="690"/>
        <v>0.95454545454545459</v>
      </c>
      <c r="AVP12" s="18">
        <f t="shared" si="755"/>
        <v>36</v>
      </c>
      <c r="AVQ12" s="22">
        <f t="shared" si="691"/>
        <v>27</v>
      </c>
      <c r="AVR12" s="26">
        <f t="shared" si="692"/>
        <v>0.75</v>
      </c>
      <c r="AVS12" s="16">
        <v>22</v>
      </c>
      <c r="AVT12" s="16">
        <v>14</v>
      </c>
      <c r="AVU12" s="26">
        <f t="shared" si="693"/>
        <v>0.63636363636363635</v>
      </c>
      <c r="AVV12" s="16">
        <v>14</v>
      </c>
      <c r="AVW12" s="16">
        <v>13</v>
      </c>
      <c r="AVX12" s="26">
        <f t="shared" si="694"/>
        <v>0.9285714285714286</v>
      </c>
      <c r="AVY12" s="18">
        <f t="shared" si="756"/>
        <v>32</v>
      </c>
      <c r="AVZ12" s="22">
        <f t="shared" si="695"/>
        <v>25</v>
      </c>
      <c r="AWA12" s="26">
        <f t="shared" si="696"/>
        <v>0.78125</v>
      </c>
      <c r="AWB12" s="16">
        <v>18</v>
      </c>
      <c r="AWC12" s="16">
        <v>14</v>
      </c>
      <c r="AWD12" s="26">
        <f t="shared" si="697"/>
        <v>0.77777777777777779</v>
      </c>
      <c r="AWE12" s="16">
        <v>14</v>
      </c>
      <c r="AWF12" s="16">
        <v>11</v>
      </c>
      <c r="AWG12" s="26">
        <f t="shared" si="698"/>
        <v>0.7857142857142857</v>
      </c>
      <c r="AWH12" s="18">
        <f t="shared" si="757"/>
        <v>30</v>
      </c>
      <c r="AWI12" s="22">
        <f t="shared" si="699"/>
        <v>20</v>
      </c>
      <c r="AWJ12" s="26">
        <f t="shared" si="700"/>
        <v>0.66666666666666663</v>
      </c>
      <c r="AWK12" s="16">
        <v>17</v>
      </c>
      <c r="AWL12" s="16">
        <v>11</v>
      </c>
      <c r="AWM12" s="26">
        <f t="shared" si="701"/>
        <v>0.6470588235294118</v>
      </c>
      <c r="AWN12" s="16">
        <v>13</v>
      </c>
      <c r="AWO12" s="16">
        <v>9</v>
      </c>
      <c r="AWP12" s="26">
        <f t="shared" si="702"/>
        <v>0.69230769230769229</v>
      </c>
      <c r="AWQ12" s="18">
        <f t="shared" si="758"/>
        <v>29</v>
      </c>
      <c r="AWR12" s="22">
        <f t="shared" si="703"/>
        <v>23</v>
      </c>
      <c r="AWS12" s="26">
        <f t="shared" si="704"/>
        <v>0.7931034482758621</v>
      </c>
      <c r="AWT12" s="16">
        <v>17</v>
      </c>
      <c r="AWU12" s="16">
        <v>13</v>
      </c>
      <c r="AWV12" s="26">
        <f t="shared" si="705"/>
        <v>0.76470588235294112</v>
      </c>
      <c r="AWW12" s="16">
        <v>12</v>
      </c>
      <c r="AWX12" s="16">
        <v>10</v>
      </c>
      <c r="AWY12" s="26">
        <f t="shared" si="706"/>
        <v>0.83333333333333337</v>
      </c>
      <c r="AWZ12" s="18">
        <f t="shared" si="759"/>
        <v>30</v>
      </c>
      <c r="AXA12" s="22">
        <f t="shared" si="707"/>
        <v>28</v>
      </c>
      <c r="AXB12" s="26">
        <f t="shared" si="708"/>
        <v>0.93333333333333335</v>
      </c>
      <c r="AXC12" s="16">
        <v>14</v>
      </c>
      <c r="AXD12" s="16">
        <v>13</v>
      </c>
      <c r="AXE12" s="26">
        <f t="shared" si="709"/>
        <v>0.9285714285714286</v>
      </c>
      <c r="AXF12" s="16">
        <v>16</v>
      </c>
      <c r="AXG12" s="16">
        <v>15</v>
      </c>
      <c r="AXH12" s="26">
        <f t="shared" si="710"/>
        <v>0.9375</v>
      </c>
      <c r="AXI12" s="18">
        <f t="shared" si="760"/>
        <v>28</v>
      </c>
      <c r="AXJ12" s="22">
        <f t="shared" si="711"/>
        <v>23</v>
      </c>
      <c r="AXK12" s="26">
        <f t="shared" si="712"/>
        <v>0.8214285714285714</v>
      </c>
      <c r="AXL12" s="16">
        <v>14</v>
      </c>
      <c r="AXM12" s="16">
        <v>13</v>
      </c>
      <c r="AXN12" s="26">
        <f t="shared" si="713"/>
        <v>0.9285714285714286</v>
      </c>
      <c r="AXO12" s="16">
        <v>14</v>
      </c>
      <c r="AXP12" s="16">
        <v>10</v>
      </c>
      <c r="AXQ12" s="26">
        <f t="shared" si="714"/>
        <v>0.7142857142857143</v>
      </c>
      <c r="AXR12" s="18">
        <f t="shared" si="761"/>
        <v>27</v>
      </c>
      <c r="AXS12" s="22">
        <f t="shared" si="715"/>
        <v>20</v>
      </c>
      <c r="AXT12" s="26">
        <f t="shared" si="716"/>
        <v>0.7407407407407407</v>
      </c>
      <c r="AXU12" s="16">
        <v>12</v>
      </c>
      <c r="AXV12" s="16">
        <v>11</v>
      </c>
      <c r="AXW12" s="26">
        <f t="shared" si="717"/>
        <v>0.91666666666666663</v>
      </c>
      <c r="AXX12" s="16">
        <v>15</v>
      </c>
      <c r="AXY12" s="16">
        <v>9</v>
      </c>
      <c r="AXZ12" s="26">
        <f t="shared" si="718"/>
        <v>0.6</v>
      </c>
      <c r="AYA12" s="18">
        <f t="shared" si="762"/>
        <v>26</v>
      </c>
      <c r="AYB12" s="22">
        <f t="shared" si="719"/>
        <v>11</v>
      </c>
      <c r="AYC12" s="26">
        <f t="shared" si="720"/>
        <v>0.42307692307692307</v>
      </c>
      <c r="AYD12" s="16">
        <v>11</v>
      </c>
      <c r="AYE12" s="16">
        <v>7</v>
      </c>
      <c r="AYF12" s="26">
        <f t="shared" si="721"/>
        <v>0.63636363636363635</v>
      </c>
      <c r="AYG12" s="16">
        <v>15</v>
      </c>
      <c r="AYH12" s="16">
        <v>4</v>
      </c>
      <c r="AYI12" s="26">
        <f t="shared" si="722"/>
        <v>0.26666666666666666</v>
      </c>
      <c r="AYJ12" s="18">
        <f t="shared" si="763"/>
        <v>14</v>
      </c>
      <c r="AYK12" s="22">
        <f t="shared" si="723"/>
        <v>12</v>
      </c>
      <c r="AYL12" s="26">
        <f t="shared" si="724"/>
        <v>0.8571428571428571</v>
      </c>
      <c r="AYM12" s="16">
        <v>9</v>
      </c>
      <c r="AYN12" s="16">
        <v>8</v>
      </c>
      <c r="AYO12" s="26">
        <f t="shared" si="725"/>
        <v>0.88888888888888884</v>
      </c>
      <c r="AYP12" s="16">
        <v>5</v>
      </c>
      <c r="AYQ12" s="16">
        <v>4</v>
      </c>
      <c r="AYR12" s="26">
        <f t="shared" si="726"/>
        <v>0.8</v>
      </c>
      <c r="AYS12" s="18">
        <f t="shared" si="764"/>
        <v>15</v>
      </c>
      <c r="AYT12" s="22">
        <f t="shared" si="727"/>
        <v>15</v>
      </c>
      <c r="AYU12" s="26">
        <f t="shared" si="728"/>
        <v>1</v>
      </c>
      <c r="AYV12" s="16">
        <v>9</v>
      </c>
      <c r="AYW12" s="16">
        <v>9</v>
      </c>
      <c r="AYX12" s="26">
        <f t="shared" si="729"/>
        <v>1</v>
      </c>
      <c r="AYY12" s="16">
        <v>6</v>
      </c>
      <c r="AYZ12" s="16">
        <v>6</v>
      </c>
      <c r="AZA12" s="26">
        <f t="shared" si="730"/>
        <v>1</v>
      </c>
      <c r="AZB12" s="18">
        <f t="shared" si="765"/>
        <v>22</v>
      </c>
      <c r="AZC12" s="22">
        <f t="shared" si="731"/>
        <v>21</v>
      </c>
      <c r="AZD12" s="26">
        <f t="shared" si="732"/>
        <v>0.95454545454545459</v>
      </c>
      <c r="AZE12" s="16">
        <v>9</v>
      </c>
      <c r="AZF12" s="16">
        <v>9</v>
      </c>
      <c r="AZG12" s="26">
        <f t="shared" si="733"/>
        <v>1</v>
      </c>
      <c r="AZH12" s="16">
        <v>13</v>
      </c>
      <c r="AZI12" s="16">
        <v>12</v>
      </c>
      <c r="AZJ12" s="26">
        <f t="shared" si="734"/>
        <v>0.92307692307692313</v>
      </c>
      <c r="AZK12" s="18">
        <f t="shared" si="766"/>
        <v>23</v>
      </c>
      <c r="AZL12" s="22">
        <f t="shared" si="735"/>
        <v>17</v>
      </c>
      <c r="AZM12" s="26">
        <f t="shared" si="736"/>
        <v>0.73913043478260865</v>
      </c>
      <c r="AZN12" s="16">
        <v>8</v>
      </c>
      <c r="AZO12" s="16">
        <v>7</v>
      </c>
      <c r="AZP12" s="26">
        <f t="shared" si="737"/>
        <v>0.875</v>
      </c>
      <c r="AZQ12" s="16">
        <v>15</v>
      </c>
      <c r="AZR12" s="16">
        <v>10</v>
      </c>
      <c r="AZS12" s="26">
        <f t="shared" si="738"/>
        <v>0.66666666666666663</v>
      </c>
      <c r="AZT12" s="18">
        <f t="shared" si="767"/>
        <v>25</v>
      </c>
      <c r="AZU12" s="22">
        <f t="shared" si="739"/>
        <v>14</v>
      </c>
      <c r="AZV12" s="26">
        <f t="shared" si="740"/>
        <v>0.56000000000000005</v>
      </c>
      <c r="AZW12" s="16">
        <v>11</v>
      </c>
      <c r="AZX12" s="16">
        <v>2</v>
      </c>
      <c r="AZY12" s="26">
        <f t="shared" si="741"/>
        <v>0.18181818181818182</v>
      </c>
      <c r="AZZ12" s="16">
        <v>14</v>
      </c>
      <c r="BAA12" s="16">
        <v>12</v>
      </c>
      <c r="BAB12" s="26">
        <f t="shared" si="742"/>
        <v>0.8571428571428571</v>
      </c>
      <c r="BAC12" s="18">
        <f t="shared" si="768"/>
        <v>20</v>
      </c>
      <c r="BAD12" s="22">
        <f t="shared" si="769"/>
        <v>10</v>
      </c>
      <c r="BAE12" s="26">
        <f t="shared" si="743"/>
        <v>0.5</v>
      </c>
      <c r="BAF12" s="16">
        <v>5</v>
      </c>
      <c r="BAG12" s="16">
        <v>3</v>
      </c>
      <c r="BAH12" s="26">
        <f t="shared" si="744"/>
        <v>0.6</v>
      </c>
      <c r="BAI12" s="16">
        <v>15</v>
      </c>
      <c r="BAJ12" s="16">
        <v>7</v>
      </c>
      <c r="BAK12" s="26">
        <f t="shared" si="745"/>
        <v>0.46666666666666667</v>
      </c>
      <c r="BAL12" s="18">
        <f t="shared" si="770"/>
        <v>19</v>
      </c>
      <c r="BAM12" s="22">
        <f t="shared" si="771"/>
        <v>10</v>
      </c>
      <c r="BAN12" s="26">
        <f t="shared" si="746"/>
        <v>0.52631578947368418</v>
      </c>
      <c r="BAO12" s="16">
        <v>3</v>
      </c>
      <c r="BAP12" s="16">
        <v>1</v>
      </c>
      <c r="BAQ12" s="26">
        <f t="shared" si="747"/>
        <v>0.33333333333333331</v>
      </c>
      <c r="BAR12" s="16">
        <v>16</v>
      </c>
      <c r="BAS12" s="16">
        <v>9</v>
      </c>
      <c r="BAT12" s="26">
        <f t="shared" si="748"/>
        <v>0.5625</v>
      </c>
      <c r="BAU12" s="18">
        <f t="shared" si="772"/>
        <v>17</v>
      </c>
      <c r="BAV12" s="22">
        <f t="shared" si="773"/>
        <v>10</v>
      </c>
      <c r="BAW12" s="26">
        <f t="shared" si="749"/>
        <v>0.58823529411764708</v>
      </c>
      <c r="BAX12" s="16">
        <v>3</v>
      </c>
      <c r="BAY12" s="16">
        <v>3</v>
      </c>
      <c r="BAZ12" s="26">
        <f t="shared" si="750"/>
        <v>1</v>
      </c>
      <c r="BBA12" s="16">
        <v>14</v>
      </c>
      <c r="BBB12" s="16">
        <v>7</v>
      </c>
      <c r="BBC12" s="26">
        <f t="shared" si="751"/>
        <v>0.5</v>
      </c>
      <c r="BBD12" s="18">
        <f t="shared" si="774"/>
        <v>14</v>
      </c>
      <c r="BBE12" s="22">
        <f t="shared" si="775"/>
        <v>0</v>
      </c>
      <c r="BBF12" s="26">
        <f t="shared" si="752"/>
        <v>0</v>
      </c>
      <c r="BBG12" s="16"/>
      <c r="BBH12" s="16"/>
      <c r="BBI12" s="26">
        <f t="shared" si="753"/>
        <v>0</v>
      </c>
      <c r="BBJ12" s="16">
        <v>14</v>
      </c>
      <c r="BBK12" s="16"/>
      <c r="BBL12" s="26">
        <f t="shared" si="754"/>
        <v>0</v>
      </c>
    </row>
    <row r="13" spans="2:1416" ht="29.25" customHeight="1">
      <c r="B13" s="12">
        <v>5</v>
      </c>
      <c r="C13" s="94" t="s">
        <v>8</v>
      </c>
      <c r="D13" s="18">
        <f t="shared" si="0"/>
        <v>11</v>
      </c>
      <c r="E13" s="22">
        <f t="shared" si="0"/>
        <v>8</v>
      </c>
      <c r="F13" s="26">
        <f t="shared" si="1"/>
        <v>0.72727272727272729</v>
      </c>
      <c r="G13" s="20">
        <v>7</v>
      </c>
      <c r="H13" s="16">
        <v>4</v>
      </c>
      <c r="I13" s="26">
        <f t="shared" si="2"/>
        <v>0.5714285714285714</v>
      </c>
      <c r="J13" s="16">
        <v>4</v>
      </c>
      <c r="K13" s="16">
        <v>4</v>
      </c>
      <c r="L13" s="26">
        <f t="shared" si="3"/>
        <v>1</v>
      </c>
      <c r="M13" s="18">
        <f t="shared" si="4"/>
        <v>11</v>
      </c>
      <c r="N13" s="22">
        <f t="shared" si="4"/>
        <v>7</v>
      </c>
      <c r="O13" s="26">
        <f t="shared" si="5"/>
        <v>0.63636363636363635</v>
      </c>
      <c r="P13" s="20">
        <v>7</v>
      </c>
      <c r="Q13" s="16">
        <v>3</v>
      </c>
      <c r="R13" s="26">
        <f t="shared" si="6"/>
        <v>0.42857142857142855</v>
      </c>
      <c r="S13" s="16">
        <v>4</v>
      </c>
      <c r="T13" s="16">
        <v>4</v>
      </c>
      <c r="U13" s="26">
        <f t="shared" si="7"/>
        <v>1</v>
      </c>
      <c r="V13" s="18">
        <f t="shared" si="8"/>
        <v>11</v>
      </c>
      <c r="W13" s="22">
        <f t="shared" si="8"/>
        <v>6</v>
      </c>
      <c r="X13" s="26">
        <f t="shared" si="9"/>
        <v>0.54545454545454541</v>
      </c>
      <c r="Y13" s="20">
        <v>7</v>
      </c>
      <c r="Z13" s="16">
        <v>3</v>
      </c>
      <c r="AA13" s="26">
        <f t="shared" si="10"/>
        <v>0.42857142857142855</v>
      </c>
      <c r="AB13" s="16">
        <v>4</v>
      </c>
      <c r="AC13" s="16">
        <v>3</v>
      </c>
      <c r="AD13" s="26">
        <f t="shared" si="11"/>
        <v>0.75</v>
      </c>
      <c r="AE13" s="18">
        <f t="shared" si="12"/>
        <v>7</v>
      </c>
      <c r="AF13" s="22">
        <f t="shared" si="12"/>
        <v>5</v>
      </c>
      <c r="AG13" s="26">
        <f t="shared" si="13"/>
        <v>0.7142857142857143</v>
      </c>
      <c r="AH13" s="20">
        <v>3</v>
      </c>
      <c r="AI13" s="16">
        <v>2</v>
      </c>
      <c r="AJ13" s="26">
        <f t="shared" si="14"/>
        <v>0.66666666666666663</v>
      </c>
      <c r="AK13" s="16">
        <v>4</v>
      </c>
      <c r="AL13" s="16">
        <v>3</v>
      </c>
      <c r="AM13" s="26">
        <f t="shared" si="15"/>
        <v>0.75</v>
      </c>
      <c r="AN13" s="18">
        <f t="shared" si="16"/>
        <v>7</v>
      </c>
      <c r="AO13" s="22">
        <f t="shared" si="16"/>
        <v>2</v>
      </c>
      <c r="AP13" s="26">
        <f t="shared" si="17"/>
        <v>0.2857142857142857</v>
      </c>
      <c r="AQ13" s="20">
        <v>3</v>
      </c>
      <c r="AR13" s="16">
        <v>2</v>
      </c>
      <c r="AS13" s="26">
        <f t="shared" si="18"/>
        <v>0.66666666666666663</v>
      </c>
      <c r="AT13" s="16">
        <v>4</v>
      </c>
      <c r="AU13" s="16"/>
      <c r="AV13" s="28">
        <f t="shared" si="19"/>
        <v>0</v>
      </c>
      <c r="AW13" s="18">
        <f t="shared" si="20"/>
        <v>8</v>
      </c>
      <c r="AX13" s="22">
        <f t="shared" si="20"/>
        <v>5</v>
      </c>
      <c r="AY13" s="26">
        <f t="shared" si="21"/>
        <v>0.625</v>
      </c>
      <c r="AZ13" s="20">
        <v>4</v>
      </c>
      <c r="BA13" s="16">
        <v>2</v>
      </c>
      <c r="BB13" s="26">
        <f t="shared" si="22"/>
        <v>0.5</v>
      </c>
      <c r="BC13" s="16">
        <v>4</v>
      </c>
      <c r="BD13" s="16">
        <v>3</v>
      </c>
      <c r="BE13" s="26">
        <f t="shared" si="23"/>
        <v>0.75</v>
      </c>
      <c r="BF13" s="18">
        <f t="shared" si="24"/>
        <v>7</v>
      </c>
      <c r="BG13" s="22">
        <f t="shared" si="24"/>
        <v>5</v>
      </c>
      <c r="BH13" s="26">
        <f t="shared" si="25"/>
        <v>0.7142857142857143</v>
      </c>
      <c r="BI13" s="20">
        <v>3</v>
      </c>
      <c r="BJ13" s="16">
        <v>2</v>
      </c>
      <c r="BK13" s="26">
        <f t="shared" si="26"/>
        <v>0.66666666666666663</v>
      </c>
      <c r="BL13" s="16">
        <v>4</v>
      </c>
      <c r="BM13" s="16">
        <v>3</v>
      </c>
      <c r="BN13" s="26">
        <f t="shared" si="27"/>
        <v>0.75</v>
      </c>
      <c r="BO13" s="18">
        <f t="shared" si="28"/>
        <v>5</v>
      </c>
      <c r="BP13" s="22">
        <f t="shared" si="28"/>
        <v>4</v>
      </c>
      <c r="BQ13" s="26">
        <f t="shared" si="29"/>
        <v>0.8</v>
      </c>
      <c r="BR13" s="20">
        <v>1</v>
      </c>
      <c r="BS13" s="16">
        <v>1</v>
      </c>
      <c r="BT13" s="26">
        <f t="shared" si="30"/>
        <v>1</v>
      </c>
      <c r="BU13" s="16">
        <v>4</v>
      </c>
      <c r="BV13" s="16">
        <v>3</v>
      </c>
      <c r="BW13" s="26">
        <f t="shared" si="31"/>
        <v>0.75</v>
      </c>
      <c r="BX13" s="18">
        <f t="shared" si="32"/>
        <v>15</v>
      </c>
      <c r="BY13" s="22">
        <f t="shared" si="32"/>
        <v>13</v>
      </c>
      <c r="BZ13" s="26">
        <f t="shared" si="33"/>
        <v>0.8666666666666667</v>
      </c>
      <c r="CA13" s="20">
        <v>10</v>
      </c>
      <c r="CB13" s="16">
        <v>9</v>
      </c>
      <c r="CC13" s="26">
        <f t="shared" si="34"/>
        <v>0.9</v>
      </c>
      <c r="CD13" s="16">
        <v>5</v>
      </c>
      <c r="CE13" s="16">
        <v>4</v>
      </c>
      <c r="CF13" s="57">
        <f t="shared" si="35"/>
        <v>0.8</v>
      </c>
      <c r="CG13" s="18">
        <f t="shared" si="36"/>
        <v>12</v>
      </c>
      <c r="CH13" s="22">
        <f t="shared" si="37"/>
        <v>9</v>
      </c>
      <c r="CI13" s="26">
        <f t="shared" si="38"/>
        <v>0.75</v>
      </c>
      <c r="CJ13" s="20">
        <v>11</v>
      </c>
      <c r="CK13" s="16">
        <v>8</v>
      </c>
      <c r="CL13" s="26">
        <f t="shared" si="39"/>
        <v>0.72727272727272729</v>
      </c>
      <c r="CM13" s="16">
        <v>1</v>
      </c>
      <c r="CN13" s="16">
        <v>1</v>
      </c>
      <c r="CO13" s="57">
        <f t="shared" si="40"/>
        <v>1</v>
      </c>
      <c r="CP13" s="18">
        <f t="shared" si="41"/>
        <v>9</v>
      </c>
      <c r="CQ13" s="22">
        <f t="shared" si="42"/>
        <v>3</v>
      </c>
      <c r="CR13" s="26">
        <f t="shared" si="43"/>
        <v>0.33333333333333331</v>
      </c>
      <c r="CS13" s="20">
        <v>8</v>
      </c>
      <c r="CT13" s="16">
        <v>3</v>
      </c>
      <c r="CU13" s="26">
        <f t="shared" si="44"/>
        <v>0.375</v>
      </c>
      <c r="CV13" s="16">
        <v>1</v>
      </c>
      <c r="CW13" s="16">
        <v>0</v>
      </c>
      <c r="CX13" s="57">
        <f t="shared" si="45"/>
        <v>0</v>
      </c>
      <c r="CY13" s="18">
        <f t="shared" si="46"/>
        <v>9</v>
      </c>
      <c r="CZ13" s="22">
        <f t="shared" si="47"/>
        <v>6</v>
      </c>
      <c r="DA13" s="26">
        <f t="shared" si="48"/>
        <v>0.66666666666666663</v>
      </c>
      <c r="DB13" s="20">
        <v>8</v>
      </c>
      <c r="DC13" s="16">
        <v>5</v>
      </c>
      <c r="DD13" s="26">
        <f t="shared" si="49"/>
        <v>0.625</v>
      </c>
      <c r="DE13" s="16">
        <v>1</v>
      </c>
      <c r="DF13" s="16">
        <v>1</v>
      </c>
      <c r="DG13" s="57">
        <f t="shared" si="50"/>
        <v>1</v>
      </c>
      <c r="DH13" s="18">
        <f t="shared" si="51"/>
        <v>6</v>
      </c>
      <c r="DI13" s="22">
        <f t="shared" si="52"/>
        <v>5</v>
      </c>
      <c r="DJ13" s="26">
        <f t="shared" si="53"/>
        <v>0.83333333333333337</v>
      </c>
      <c r="DK13" s="20">
        <v>5</v>
      </c>
      <c r="DL13" s="16">
        <v>4</v>
      </c>
      <c r="DM13" s="26">
        <f t="shared" si="54"/>
        <v>0.8</v>
      </c>
      <c r="DN13" s="16">
        <v>1</v>
      </c>
      <c r="DO13" s="16">
        <v>1</v>
      </c>
      <c r="DP13" s="28">
        <f t="shared" si="55"/>
        <v>1</v>
      </c>
      <c r="DQ13" s="18">
        <f t="shared" si="56"/>
        <v>8</v>
      </c>
      <c r="DR13" s="22">
        <f t="shared" si="57"/>
        <v>5</v>
      </c>
      <c r="DS13" s="26">
        <f t="shared" si="58"/>
        <v>0.625</v>
      </c>
      <c r="DT13" s="20">
        <v>5</v>
      </c>
      <c r="DU13" s="16">
        <v>2</v>
      </c>
      <c r="DV13" s="26">
        <f t="shared" si="59"/>
        <v>0.4</v>
      </c>
      <c r="DW13" s="16">
        <v>3</v>
      </c>
      <c r="DX13" s="16">
        <v>3</v>
      </c>
      <c r="DY13" s="28">
        <f t="shared" si="60"/>
        <v>1</v>
      </c>
      <c r="DZ13" s="18">
        <f t="shared" si="61"/>
        <v>8</v>
      </c>
      <c r="EA13" s="22">
        <f t="shared" si="62"/>
        <v>5</v>
      </c>
      <c r="EB13" s="26">
        <f t="shared" si="63"/>
        <v>0.625</v>
      </c>
      <c r="EC13" s="20">
        <v>5</v>
      </c>
      <c r="ED13" s="16">
        <v>2</v>
      </c>
      <c r="EE13" s="26">
        <f t="shared" si="64"/>
        <v>0.4</v>
      </c>
      <c r="EF13" s="16">
        <v>3</v>
      </c>
      <c r="EG13" s="16">
        <v>3</v>
      </c>
      <c r="EH13" s="28">
        <f t="shared" si="65"/>
        <v>1</v>
      </c>
      <c r="EI13" s="18">
        <f t="shared" si="66"/>
        <v>8</v>
      </c>
      <c r="EJ13" s="22">
        <f t="shared" si="67"/>
        <v>8</v>
      </c>
      <c r="EK13" s="26">
        <f t="shared" si="68"/>
        <v>1</v>
      </c>
      <c r="EL13" s="20">
        <v>3</v>
      </c>
      <c r="EM13" s="16">
        <v>3</v>
      </c>
      <c r="EN13" s="26">
        <f t="shared" si="69"/>
        <v>1</v>
      </c>
      <c r="EO13" s="16">
        <v>5</v>
      </c>
      <c r="EP13" s="16">
        <v>5</v>
      </c>
      <c r="EQ13" s="26">
        <f t="shared" si="70"/>
        <v>1</v>
      </c>
      <c r="ER13" s="18">
        <f t="shared" si="71"/>
        <v>8</v>
      </c>
      <c r="ES13" s="22">
        <f t="shared" si="72"/>
        <v>5</v>
      </c>
      <c r="ET13" s="26">
        <f t="shared" si="73"/>
        <v>0.625</v>
      </c>
      <c r="EU13" s="20">
        <v>3</v>
      </c>
      <c r="EV13" s="16">
        <v>3</v>
      </c>
      <c r="EW13" s="26">
        <f t="shared" si="74"/>
        <v>1</v>
      </c>
      <c r="EX13" s="16">
        <v>5</v>
      </c>
      <c r="EY13" s="16">
        <v>2</v>
      </c>
      <c r="EZ13" s="26">
        <f t="shared" si="75"/>
        <v>0.4</v>
      </c>
      <c r="FA13" s="18">
        <f t="shared" si="76"/>
        <v>8</v>
      </c>
      <c r="FB13" s="22">
        <f t="shared" si="77"/>
        <v>5</v>
      </c>
      <c r="FC13" s="26">
        <f t="shared" si="78"/>
        <v>0.625</v>
      </c>
      <c r="FD13" s="20">
        <v>3</v>
      </c>
      <c r="FE13" s="16">
        <v>2</v>
      </c>
      <c r="FF13" s="26">
        <f t="shared" si="79"/>
        <v>0.66666666666666663</v>
      </c>
      <c r="FG13" s="16">
        <v>5</v>
      </c>
      <c r="FH13" s="16">
        <v>3</v>
      </c>
      <c r="FI13" s="26">
        <f t="shared" si="80"/>
        <v>0.6</v>
      </c>
      <c r="FJ13" s="18">
        <f t="shared" si="81"/>
        <v>10</v>
      </c>
      <c r="FK13" s="22">
        <f t="shared" si="82"/>
        <v>10</v>
      </c>
      <c r="FL13" s="26">
        <f t="shared" si="83"/>
        <v>1</v>
      </c>
      <c r="FM13" s="20">
        <v>5</v>
      </c>
      <c r="FN13" s="16">
        <v>5</v>
      </c>
      <c r="FO13" s="26">
        <f t="shared" si="84"/>
        <v>1</v>
      </c>
      <c r="FP13" s="16">
        <v>5</v>
      </c>
      <c r="FQ13" s="16">
        <v>5</v>
      </c>
      <c r="FR13" s="26">
        <f t="shared" si="85"/>
        <v>1</v>
      </c>
      <c r="FS13" s="18">
        <f t="shared" si="86"/>
        <v>10</v>
      </c>
      <c r="FT13" s="22">
        <f t="shared" si="87"/>
        <v>9</v>
      </c>
      <c r="FU13" s="26">
        <f t="shared" si="88"/>
        <v>0.9</v>
      </c>
      <c r="FV13" s="20">
        <v>3</v>
      </c>
      <c r="FW13" s="16">
        <v>3</v>
      </c>
      <c r="FX13" s="26">
        <f t="shared" si="89"/>
        <v>1</v>
      </c>
      <c r="FY13" s="16">
        <v>7</v>
      </c>
      <c r="FZ13" s="16">
        <v>6</v>
      </c>
      <c r="GA13" s="26">
        <f t="shared" si="90"/>
        <v>0.8571428571428571</v>
      </c>
      <c r="GB13" s="18">
        <f t="shared" si="91"/>
        <v>12</v>
      </c>
      <c r="GC13" s="22">
        <f t="shared" si="92"/>
        <v>7</v>
      </c>
      <c r="GD13" s="57">
        <f t="shared" si="93"/>
        <v>0.58333333333333337</v>
      </c>
      <c r="GE13" s="20">
        <v>4</v>
      </c>
      <c r="GF13" s="16">
        <v>3</v>
      </c>
      <c r="GG13" s="57">
        <f t="shared" si="94"/>
        <v>0.75</v>
      </c>
      <c r="GH13" s="16">
        <v>8</v>
      </c>
      <c r="GI13" s="16">
        <v>4</v>
      </c>
      <c r="GJ13" s="62">
        <f t="shared" si="95"/>
        <v>0.5</v>
      </c>
      <c r="GK13" s="18">
        <f t="shared" si="96"/>
        <v>12</v>
      </c>
      <c r="GL13" s="22">
        <f t="shared" si="97"/>
        <v>8</v>
      </c>
      <c r="GM13" s="26">
        <f t="shared" si="98"/>
        <v>0.66666666666666663</v>
      </c>
      <c r="GN13" s="20">
        <v>4</v>
      </c>
      <c r="GO13" s="16">
        <v>2</v>
      </c>
      <c r="GP13" s="26">
        <f t="shared" si="99"/>
        <v>0.5</v>
      </c>
      <c r="GQ13" s="16">
        <v>8</v>
      </c>
      <c r="GR13" s="16">
        <v>6</v>
      </c>
      <c r="GS13" s="62">
        <f t="shared" si="100"/>
        <v>0.75</v>
      </c>
      <c r="GT13" s="18">
        <f t="shared" si="101"/>
        <v>12</v>
      </c>
      <c r="GU13" s="22">
        <f t="shared" si="102"/>
        <v>9</v>
      </c>
      <c r="GV13" s="26">
        <f t="shared" si="103"/>
        <v>0.75</v>
      </c>
      <c r="GW13" s="20">
        <v>5</v>
      </c>
      <c r="GX13" s="16">
        <v>4</v>
      </c>
      <c r="GY13" s="26">
        <f t="shared" si="104"/>
        <v>0.8</v>
      </c>
      <c r="GZ13" s="16">
        <v>7</v>
      </c>
      <c r="HA13" s="16">
        <v>5</v>
      </c>
      <c r="HB13" s="62">
        <f t="shared" si="105"/>
        <v>0.7142857142857143</v>
      </c>
      <c r="HC13" s="18">
        <f t="shared" si="106"/>
        <v>12</v>
      </c>
      <c r="HD13" s="22">
        <f t="shared" si="107"/>
        <v>8</v>
      </c>
      <c r="HE13" s="26">
        <f t="shared" si="108"/>
        <v>0.66666666666666663</v>
      </c>
      <c r="HF13" s="20">
        <v>5</v>
      </c>
      <c r="HG13" s="16">
        <v>3</v>
      </c>
      <c r="HH13" s="26">
        <f t="shared" si="109"/>
        <v>0.6</v>
      </c>
      <c r="HI13" s="16">
        <v>7</v>
      </c>
      <c r="HJ13" s="16">
        <v>5</v>
      </c>
      <c r="HK13" s="58">
        <f t="shared" si="110"/>
        <v>0.7142857142857143</v>
      </c>
      <c r="HL13" s="18">
        <f t="shared" si="111"/>
        <v>11</v>
      </c>
      <c r="HM13" s="22">
        <f t="shared" si="112"/>
        <v>9</v>
      </c>
      <c r="HN13" s="26">
        <f t="shared" si="113"/>
        <v>0.81818181818181823</v>
      </c>
      <c r="HO13" s="20">
        <v>4</v>
      </c>
      <c r="HP13" s="16">
        <v>2</v>
      </c>
      <c r="HQ13" s="26">
        <f t="shared" si="114"/>
        <v>0.5</v>
      </c>
      <c r="HR13" s="16">
        <v>7</v>
      </c>
      <c r="HS13" s="16">
        <v>7</v>
      </c>
      <c r="HT13" s="58">
        <f t="shared" si="115"/>
        <v>1</v>
      </c>
      <c r="HU13" s="18">
        <f t="shared" si="116"/>
        <v>12</v>
      </c>
      <c r="HV13" s="22">
        <f t="shared" si="117"/>
        <v>8</v>
      </c>
      <c r="HW13" s="26">
        <f t="shared" si="118"/>
        <v>0.66666666666666663</v>
      </c>
      <c r="HX13" s="20">
        <v>5</v>
      </c>
      <c r="HY13" s="16">
        <v>5</v>
      </c>
      <c r="HZ13" s="26">
        <f t="shared" si="119"/>
        <v>1</v>
      </c>
      <c r="IA13" s="16">
        <v>7</v>
      </c>
      <c r="IB13" s="16">
        <v>3</v>
      </c>
      <c r="IC13" s="58">
        <f t="shared" si="120"/>
        <v>0.42857142857142855</v>
      </c>
      <c r="ID13" s="18">
        <f t="shared" si="121"/>
        <v>13</v>
      </c>
      <c r="IE13" s="22">
        <f t="shared" si="122"/>
        <v>9</v>
      </c>
      <c r="IF13" s="26">
        <f t="shared" si="123"/>
        <v>0.69230769230769229</v>
      </c>
      <c r="IG13" s="20">
        <v>6</v>
      </c>
      <c r="IH13" s="16">
        <v>5</v>
      </c>
      <c r="II13" s="26">
        <f t="shared" si="124"/>
        <v>0.83333333333333337</v>
      </c>
      <c r="IJ13" s="16">
        <v>7</v>
      </c>
      <c r="IK13" s="16">
        <v>4</v>
      </c>
      <c r="IL13" s="58">
        <f t="shared" si="125"/>
        <v>0.5714285714285714</v>
      </c>
      <c r="IM13" s="18">
        <f t="shared" si="126"/>
        <v>11</v>
      </c>
      <c r="IN13" s="22">
        <f t="shared" si="127"/>
        <v>11</v>
      </c>
      <c r="IO13" s="26">
        <f t="shared" si="128"/>
        <v>1</v>
      </c>
      <c r="IP13" s="20">
        <v>7</v>
      </c>
      <c r="IQ13" s="16">
        <v>7</v>
      </c>
      <c r="IR13" s="26">
        <f t="shared" si="129"/>
        <v>1</v>
      </c>
      <c r="IS13" s="16">
        <v>4</v>
      </c>
      <c r="IT13" s="16">
        <v>4</v>
      </c>
      <c r="IU13" s="58">
        <f t="shared" si="130"/>
        <v>1</v>
      </c>
      <c r="IV13" s="18">
        <f t="shared" si="131"/>
        <v>11</v>
      </c>
      <c r="IW13" s="22">
        <f t="shared" si="132"/>
        <v>10</v>
      </c>
      <c r="IX13" s="26">
        <f t="shared" si="133"/>
        <v>0.90909090909090906</v>
      </c>
      <c r="IY13" s="20">
        <v>7</v>
      </c>
      <c r="IZ13" s="16">
        <v>7</v>
      </c>
      <c r="JA13" s="26">
        <f t="shared" si="134"/>
        <v>1</v>
      </c>
      <c r="JB13" s="16">
        <v>4</v>
      </c>
      <c r="JC13" s="16">
        <v>3</v>
      </c>
      <c r="JD13" s="58">
        <f t="shared" si="135"/>
        <v>0.75</v>
      </c>
      <c r="JE13" s="18">
        <f t="shared" si="136"/>
        <v>10</v>
      </c>
      <c r="JF13" s="22">
        <f t="shared" si="137"/>
        <v>8</v>
      </c>
      <c r="JG13" s="26">
        <f t="shared" si="138"/>
        <v>0.8</v>
      </c>
      <c r="JH13" s="20">
        <v>7</v>
      </c>
      <c r="JI13" s="16">
        <v>6</v>
      </c>
      <c r="JJ13" s="26">
        <f t="shared" si="139"/>
        <v>0.8571428571428571</v>
      </c>
      <c r="JK13" s="16">
        <v>3</v>
      </c>
      <c r="JL13" s="16">
        <v>2</v>
      </c>
      <c r="JM13" s="58">
        <f t="shared" si="140"/>
        <v>0.66666666666666663</v>
      </c>
      <c r="JN13" s="18">
        <f t="shared" si="141"/>
        <v>10</v>
      </c>
      <c r="JO13" s="22">
        <f t="shared" si="142"/>
        <v>6</v>
      </c>
      <c r="JP13" s="26">
        <f t="shared" si="143"/>
        <v>0.6</v>
      </c>
      <c r="JQ13" s="20">
        <v>7</v>
      </c>
      <c r="JR13" s="16">
        <v>3</v>
      </c>
      <c r="JS13" s="26">
        <f t="shared" si="144"/>
        <v>0.42857142857142855</v>
      </c>
      <c r="JT13" s="16">
        <v>3</v>
      </c>
      <c r="JU13" s="16">
        <v>3</v>
      </c>
      <c r="JV13" s="58">
        <f t="shared" si="145"/>
        <v>1</v>
      </c>
      <c r="JW13" s="18">
        <f t="shared" si="146"/>
        <v>10</v>
      </c>
      <c r="JX13" s="22">
        <f t="shared" si="147"/>
        <v>9</v>
      </c>
      <c r="JY13" s="26">
        <f t="shared" si="148"/>
        <v>0.9</v>
      </c>
      <c r="JZ13" s="20">
        <v>7</v>
      </c>
      <c r="KA13" s="16">
        <v>6</v>
      </c>
      <c r="KB13" s="26">
        <f t="shared" si="149"/>
        <v>0.8571428571428571</v>
      </c>
      <c r="KC13" s="16">
        <v>3</v>
      </c>
      <c r="KD13" s="16">
        <v>3</v>
      </c>
      <c r="KE13" s="58">
        <f t="shared" si="150"/>
        <v>1</v>
      </c>
      <c r="KF13" s="18">
        <f t="shared" si="151"/>
        <v>10</v>
      </c>
      <c r="KG13" s="22">
        <f t="shared" si="152"/>
        <v>9</v>
      </c>
      <c r="KH13" s="26">
        <f t="shared" si="153"/>
        <v>0.9</v>
      </c>
      <c r="KI13" s="20">
        <v>6</v>
      </c>
      <c r="KJ13" s="16">
        <v>5</v>
      </c>
      <c r="KK13" s="26">
        <f t="shared" si="154"/>
        <v>0.83333333333333337</v>
      </c>
      <c r="KL13" s="16">
        <v>4</v>
      </c>
      <c r="KM13" s="16">
        <v>4</v>
      </c>
      <c r="KN13" s="58">
        <f t="shared" si="155"/>
        <v>1</v>
      </c>
      <c r="KO13" s="18">
        <f t="shared" si="156"/>
        <v>9</v>
      </c>
      <c r="KP13" s="22">
        <f t="shared" si="157"/>
        <v>7</v>
      </c>
      <c r="KQ13" s="26">
        <f t="shared" si="158"/>
        <v>0.77777777777777779</v>
      </c>
      <c r="KR13" s="20">
        <v>6</v>
      </c>
      <c r="KS13" s="16">
        <v>4</v>
      </c>
      <c r="KT13" s="26">
        <f t="shared" si="159"/>
        <v>0.66666666666666663</v>
      </c>
      <c r="KU13" s="16">
        <v>3</v>
      </c>
      <c r="KV13" s="16">
        <v>3</v>
      </c>
      <c r="KW13" s="58">
        <f t="shared" si="160"/>
        <v>1</v>
      </c>
      <c r="KX13" s="18">
        <f t="shared" si="161"/>
        <v>9</v>
      </c>
      <c r="KY13" s="22">
        <f t="shared" si="162"/>
        <v>6</v>
      </c>
      <c r="KZ13" s="26">
        <f t="shared" si="163"/>
        <v>0.66666666666666663</v>
      </c>
      <c r="LA13" s="20">
        <v>6</v>
      </c>
      <c r="LB13" s="16">
        <v>4</v>
      </c>
      <c r="LC13" s="26">
        <f t="shared" si="164"/>
        <v>0.66666666666666663</v>
      </c>
      <c r="LD13" s="16">
        <v>3</v>
      </c>
      <c r="LE13" s="16">
        <v>2</v>
      </c>
      <c r="LF13" s="58">
        <f t="shared" si="165"/>
        <v>0.66666666666666663</v>
      </c>
      <c r="LG13" s="18">
        <f t="shared" si="166"/>
        <v>8</v>
      </c>
      <c r="LH13" s="22">
        <f t="shared" si="167"/>
        <v>7</v>
      </c>
      <c r="LI13" s="26">
        <f t="shared" si="168"/>
        <v>0.875</v>
      </c>
      <c r="LJ13" s="20">
        <v>5</v>
      </c>
      <c r="LK13" s="16">
        <v>4</v>
      </c>
      <c r="LL13" s="26">
        <f t="shared" si="169"/>
        <v>0.8</v>
      </c>
      <c r="LM13" s="16">
        <v>3</v>
      </c>
      <c r="LN13" s="16">
        <v>3</v>
      </c>
      <c r="LO13" s="58">
        <f t="shared" si="170"/>
        <v>1</v>
      </c>
      <c r="LP13" s="18">
        <f t="shared" si="171"/>
        <v>7</v>
      </c>
      <c r="LQ13" s="22">
        <f t="shared" si="172"/>
        <v>6</v>
      </c>
      <c r="LR13" s="26">
        <f t="shared" si="173"/>
        <v>0.8571428571428571</v>
      </c>
      <c r="LS13" s="20">
        <v>5</v>
      </c>
      <c r="LT13" s="16">
        <v>4</v>
      </c>
      <c r="LU13" s="26">
        <f t="shared" si="174"/>
        <v>0.8</v>
      </c>
      <c r="LV13" s="16">
        <v>2</v>
      </c>
      <c r="LW13" s="16">
        <v>2</v>
      </c>
      <c r="LX13" s="58">
        <f t="shared" si="175"/>
        <v>1</v>
      </c>
      <c r="LY13" s="18">
        <f t="shared" si="176"/>
        <v>7</v>
      </c>
      <c r="LZ13" s="22">
        <f t="shared" si="177"/>
        <v>6</v>
      </c>
      <c r="MA13" s="26">
        <f t="shared" si="178"/>
        <v>0.8571428571428571</v>
      </c>
      <c r="MB13" s="20">
        <v>5</v>
      </c>
      <c r="MC13" s="16">
        <v>4</v>
      </c>
      <c r="MD13" s="26">
        <f t="shared" si="179"/>
        <v>0.8</v>
      </c>
      <c r="ME13" s="16">
        <v>2</v>
      </c>
      <c r="MF13" s="16">
        <v>2</v>
      </c>
      <c r="MG13" s="26">
        <f t="shared" si="180"/>
        <v>1</v>
      </c>
      <c r="MH13" s="18">
        <f t="shared" si="181"/>
        <v>6</v>
      </c>
      <c r="MI13" s="22">
        <f t="shared" si="182"/>
        <v>3</v>
      </c>
      <c r="MJ13" s="26">
        <f t="shared" si="183"/>
        <v>0.5</v>
      </c>
      <c r="MK13" s="20">
        <v>5</v>
      </c>
      <c r="ML13" s="16">
        <v>2</v>
      </c>
      <c r="MM13" s="26">
        <f t="shared" si="184"/>
        <v>0.4</v>
      </c>
      <c r="MN13" s="16">
        <v>1</v>
      </c>
      <c r="MO13" s="16">
        <v>1</v>
      </c>
      <c r="MP13" s="26">
        <f t="shared" si="185"/>
        <v>1</v>
      </c>
      <c r="MQ13" s="18">
        <f t="shared" si="186"/>
        <v>4</v>
      </c>
      <c r="MR13" s="22">
        <f t="shared" si="187"/>
        <v>3</v>
      </c>
      <c r="MS13" s="26">
        <f t="shared" si="188"/>
        <v>0.75</v>
      </c>
      <c r="MT13" s="20">
        <v>3</v>
      </c>
      <c r="MU13" s="16">
        <v>2</v>
      </c>
      <c r="MV13" s="26">
        <f t="shared" si="189"/>
        <v>0.66666666666666663</v>
      </c>
      <c r="MW13" s="16">
        <v>1</v>
      </c>
      <c r="MX13" s="16">
        <v>1</v>
      </c>
      <c r="MY13" s="26">
        <f t="shared" si="190"/>
        <v>1</v>
      </c>
      <c r="MZ13" s="18">
        <f t="shared" si="191"/>
        <v>4</v>
      </c>
      <c r="NA13" s="22">
        <f t="shared" si="192"/>
        <v>4</v>
      </c>
      <c r="NB13" s="26">
        <f t="shared" si="193"/>
        <v>1</v>
      </c>
      <c r="NC13" s="20">
        <v>2</v>
      </c>
      <c r="ND13" s="16">
        <v>2</v>
      </c>
      <c r="NE13" s="26">
        <f t="shared" si="194"/>
        <v>1</v>
      </c>
      <c r="NF13" s="16">
        <v>2</v>
      </c>
      <c r="NG13" s="16">
        <v>2</v>
      </c>
      <c r="NH13" s="26">
        <f t="shared" si="195"/>
        <v>1</v>
      </c>
      <c r="NI13" s="18">
        <f t="shared" si="196"/>
        <v>7</v>
      </c>
      <c r="NJ13" s="22">
        <f t="shared" si="197"/>
        <v>6</v>
      </c>
      <c r="NK13" s="26">
        <f t="shared" si="198"/>
        <v>0.8571428571428571</v>
      </c>
      <c r="NL13" s="20">
        <v>3</v>
      </c>
      <c r="NM13" s="16">
        <v>2</v>
      </c>
      <c r="NN13" s="26">
        <f t="shared" si="199"/>
        <v>0.66666666666666663</v>
      </c>
      <c r="NO13" s="16">
        <v>4</v>
      </c>
      <c r="NP13" s="16">
        <v>4</v>
      </c>
      <c r="NQ13" s="26">
        <f t="shared" si="200"/>
        <v>1</v>
      </c>
      <c r="NR13" s="18">
        <f t="shared" si="201"/>
        <v>7</v>
      </c>
      <c r="NS13" s="22">
        <f t="shared" si="202"/>
        <v>4</v>
      </c>
      <c r="NT13" s="26">
        <f t="shared" si="203"/>
        <v>0.5714285714285714</v>
      </c>
      <c r="NU13" s="20">
        <v>3</v>
      </c>
      <c r="NV13" s="16">
        <v>2</v>
      </c>
      <c r="NW13" s="26">
        <f t="shared" si="204"/>
        <v>0.66666666666666663</v>
      </c>
      <c r="NX13" s="16">
        <v>4</v>
      </c>
      <c r="NY13" s="16">
        <v>2</v>
      </c>
      <c r="NZ13" s="59">
        <f t="shared" si="205"/>
        <v>0.5</v>
      </c>
      <c r="OA13" s="18">
        <f t="shared" si="206"/>
        <v>7</v>
      </c>
      <c r="OB13" s="22">
        <f t="shared" si="207"/>
        <v>5</v>
      </c>
      <c r="OC13" s="26">
        <f t="shared" si="208"/>
        <v>0.7142857142857143</v>
      </c>
      <c r="OD13" s="20">
        <v>3</v>
      </c>
      <c r="OE13" s="16">
        <v>3</v>
      </c>
      <c r="OF13" s="26">
        <f t="shared" si="209"/>
        <v>1</v>
      </c>
      <c r="OG13" s="16">
        <v>4</v>
      </c>
      <c r="OH13" s="16">
        <v>2</v>
      </c>
      <c r="OI13" s="59">
        <f t="shared" si="210"/>
        <v>0.5</v>
      </c>
      <c r="OJ13" s="18">
        <f t="shared" si="211"/>
        <v>7</v>
      </c>
      <c r="OK13" s="22">
        <f t="shared" si="212"/>
        <v>5</v>
      </c>
      <c r="OL13" s="26">
        <f t="shared" si="213"/>
        <v>0.7142857142857143</v>
      </c>
      <c r="OM13" s="20">
        <v>3</v>
      </c>
      <c r="ON13" s="16">
        <v>3</v>
      </c>
      <c r="OO13" s="26">
        <f t="shared" si="214"/>
        <v>1</v>
      </c>
      <c r="OP13" s="16">
        <v>4</v>
      </c>
      <c r="OQ13" s="16">
        <v>2</v>
      </c>
      <c r="OR13" s="59">
        <f t="shared" si="215"/>
        <v>0.5</v>
      </c>
      <c r="OS13" s="18">
        <f t="shared" si="216"/>
        <v>7</v>
      </c>
      <c r="OT13" s="22">
        <f t="shared" si="217"/>
        <v>5</v>
      </c>
      <c r="OU13" s="26">
        <f t="shared" si="218"/>
        <v>0.7142857142857143</v>
      </c>
      <c r="OV13" s="20">
        <v>3</v>
      </c>
      <c r="OW13" s="16">
        <v>2</v>
      </c>
      <c r="OX13" s="26">
        <f t="shared" si="219"/>
        <v>0.66666666666666663</v>
      </c>
      <c r="OY13" s="16">
        <v>4</v>
      </c>
      <c r="OZ13" s="16">
        <v>3</v>
      </c>
      <c r="PA13" s="59">
        <f t="shared" si="220"/>
        <v>0.75</v>
      </c>
      <c r="PB13" s="18">
        <f t="shared" si="221"/>
        <v>6</v>
      </c>
      <c r="PC13" s="22">
        <f t="shared" si="222"/>
        <v>5</v>
      </c>
      <c r="PD13" s="26">
        <f t="shared" si="223"/>
        <v>0.83333333333333337</v>
      </c>
      <c r="PE13" s="20">
        <v>3</v>
      </c>
      <c r="PF13" s="16">
        <v>2</v>
      </c>
      <c r="PG13" s="26">
        <f t="shared" si="224"/>
        <v>0.66666666666666663</v>
      </c>
      <c r="PH13" s="16">
        <v>3</v>
      </c>
      <c r="PI13" s="16">
        <v>3</v>
      </c>
      <c r="PJ13" s="59">
        <f t="shared" si="225"/>
        <v>1</v>
      </c>
      <c r="PK13" s="18">
        <f t="shared" si="226"/>
        <v>7</v>
      </c>
      <c r="PL13" s="22">
        <f t="shared" si="227"/>
        <v>6</v>
      </c>
      <c r="PM13" s="26">
        <f t="shared" si="228"/>
        <v>0.8571428571428571</v>
      </c>
      <c r="PN13" s="20">
        <v>5</v>
      </c>
      <c r="PO13" s="16">
        <v>5</v>
      </c>
      <c r="PP13" s="26">
        <f t="shared" si="229"/>
        <v>1</v>
      </c>
      <c r="PQ13" s="16">
        <v>2</v>
      </c>
      <c r="PR13" s="16">
        <v>1</v>
      </c>
      <c r="PS13" s="59">
        <f t="shared" si="230"/>
        <v>0.5</v>
      </c>
      <c r="PT13" s="18">
        <f t="shared" si="231"/>
        <v>7</v>
      </c>
      <c r="PU13" s="22">
        <f t="shared" si="232"/>
        <v>4</v>
      </c>
      <c r="PV13" s="26">
        <f t="shared" si="233"/>
        <v>0.5714285714285714</v>
      </c>
      <c r="PW13" s="20">
        <v>2</v>
      </c>
      <c r="PX13" s="16">
        <v>1</v>
      </c>
      <c r="PY13" s="26">
        <f t="shared" si="234"/>
        <v>0.5</v>
      </c>
      <c r="PZ13" s="16">
        <v>5</v>
      </c>
      <c r="QA13" s="16">
        <v>3</v>
      </c>
      <c r="QB13" s="59">
        <f t="shared" si="235"/>
        <v>0.6</v>
      </c>
      <c r="QC13" s="18">
        <f t="shared" si="236"/>
        <v>6</v>
      </c>
      <c r="QD13" s="22">
        <f t="shared" si="237"/>
        <v>4</v>
      </c>
      <c r="QE13" s="26">
        <f t="shared" si="238"/>
        <v>0.66666666666666663</v>
      </c>
      <c r="QF13" s="20">
        <v>2</v>
      </c>
      <c r="QG13" s="16">
        <v>2</v>
      </c>
      <c r="QH13" s="26">
        <f t="shared" si="239"/>
        <v>1</v>
      </c>
      <c r="QI13" s="16">
        <v>4</v>
      </c>
      <c r="QJ13" s="16">
        <v>2</v>
      </c>
      <c r="QK13" s="59">
        <f t="shared" si="240"/>
        <v>0.5</v>
      </c>
      <c r="QL13" s="18">
        <f t="shared" si="241"/>
        <v>5</v>
      </c>
      <c r="QM13" s="22">
        <f t="shared" si="242"/>
        <v>3</v>
      </c>
      <c r="QN13" s="26">
        <f t="shared" si="243"/>
        <v>0.6</v>
      </c>
      <c r="QO13" s="20">
        <v>1</v>
      </c>
      <c r="QP13" s="16">
        <v>1</v>
      </c>
      <c r="QQ13" s="26">
        <f t="shared" si="244"/>
        <v>1</v>
      </c>
      <c r="QR13" s="16">
        <v>4</v>
      </c>
      <c r="QS13" s="16">
        <v>2</v>
      </c>
      <c r="QT13" s="59">
        <f t="shared" si="245"/>
        <v>0.5</v>
      </c>
      <c r="QU13" s="18">
        <f t="shared" si="246"/>
        <v>2</v>
      </c>
      <c r="QV13" s="22">
        <f t="shared" si="247"/>
        <v>2</v>
      </c>
      <c r="QW13" s="26">
        <f t="shared" si="248"/>
        <v>1</v>
      </c>
      <c r="QX13" s="20">
        <v>0</v>
      </c>
      <c r="QY13" s="16"/>
      <c r="QZ13" s="26">
        <f t="shared" si="249"/>
        <v>0</v>
      </c>
      <c r="RA13" s="16">
        <v>2</v>
      </c>
      <c r="RB13" s="16">
        <v>2</v>
      </c>
      <c r="RC13" s="59">
        <f t="shared" si="250"/>
        <v>1</v>
      </c>
      <c r="RD13" s="18">
        <f t="shared" si="251"/>
        <v>2</v>
      </c>
      <c r="RE13" s="22">
        <f t="shared" si="252"/>
        <v>2</v>
      </c>
      <c r="RF13" s="26">
        <f t="shared" si="253"/>
        <v>1</v>
      </c>
      <c r="RG13" s="20">
        <v>0</v>
      </c>
      <c r="RH13" s="16"/>
      <c r="RI13" s="26">
        <f t="shared" si="254"/>
        <v>0</v>
      </c>
      <c r="RJ13" s="16">
        <v>2</v>
      </c>
      <c r="RK13" s="16">
        <v>2</v>
      </c>
      <c r="RL13" s="59">
        <f t="shared" si="255"/>
        <v>1</v>
      </c>
      <c r="RM13" s="18">
        <f t="shared" si="256"/>
        <v>4</v>
      </c>
      <c r="RN13" s="22">
        <f t="shared" si="257"/>
        <v>4</v>
      </c>
      <c r="RO13" s="26">
        <f t="shared" si="258"/>
        <v>1</v>
      </c>
      <c r="RP13" s="20">
        <v>0</v>
      </c>
      <c r="RQ13" s="16"/>
      <c r="RR13" s="26">
        <f t="shared" si="259"/>
        <v>0</v>
      </c>
      <c r="RS13" s="16">
        <v>4</v>
      </c>
      <c r="RT13" s="16">
        <v>4</v>
      </c>
      <c r="RU13" s="59">
        <f t="shared" si="260"/>
        <v>1</v>
      </c>
      <c r="RV13" s="18">
        <f t="shared" si="261"/>
        <v>4</v>
      </c>
      <c r="RW13" s="22">
        <f t="shared" si="262"/>
        <v>4</v>
      </c>
      <c r="RX13" s="26">
        <f t="shared" si="263"/>
        <v>1</v>
      </c>
      <c r="RY13" s="20">
        <v>0</v>
      </c>
      <c r="RZ13" s="16"/>
      <c r="SA13" s="26">
        <f t="shared" si="264"/>
        <v>0</v>
      </c>
      <c r="SB13" s="16">
        <v>4</v>
      </c>
      <c r="SC13" s="16">
        <v>4</v>
      </c>
      <c r="SD13" s="59">
        <f t="shared" si="265"/>
        <v>1</v>
      </c>
      <c r="SE13" s="18">
        <f t="shared" si="266"/>
        <v>5</v>
      </c>
      <c r="SF13" s="22">
        <f t="shared" si="267"/>
        <v>4</v>
      </c>
      <c r="SG13" s="26">
        <f t="shared" si="268"/>
        <v>0.8</v>
      </c>
      <c r="SH13" s="20">
        <v>1</v>
      </c>
      <c r="SI13" s="16">
        <v>1</v>
      </c>
      <c r="SJ13" s="26">
        <f t="shared" si="269"/>
        <v>1</v>
      </c>
      <c r="SK13" s="16">
        <v>4</v>
      </c>
      <c r="SL13" s="16">
        <v>3</v>
      </c>
      <c r="SM13" s="59">
        <f t="shared" si="270"/>
        <v>0.75</v>
      </c>
      <c r="SN13" s="18">
        <f t="shared" si="271"/>
        <v>5</v>
      </c>
      <c r="SO13" s="22">
        <f t="shared" si="272"/>
        <v>1</v>
      </c>
      <c r="SP13" s="26">
        <f t="shared" si="273"/>
        <v>0.2</v>
      </c>
      <c r="SQ13" s="20">
        <v>1</v>
      </c>
      <c r="SR13" s="16">
        <v>1</v>
      </c>
      <c r="SS13" s="26">
        <f t="shared" si="274"/>
        <v>1</v>
      </c>
      <c r="ST13" s="16">
        <v>4</v>
      </c>
      <c r="SU13" s="16"/>
      <c r="SV13" s="59">
        <f t="shared" si="275"/>
        <v>0</v>
      </c>
      <c r="SW13" s="18">
        <f t="shared" si="276"/>
        <v>6</v>
      </c>
      <c r="SX13" s="22">
        <f t="shared" si="277"/>
        <v>6</v>
      </c>
      <c r="SY13" s="26">
        <f t="shared" si="278"/>
        <v>1</v>
      </c>
      <c r="SZ13" s="20">
        <v>1</v>
      </c>
      <c r="TA13" s="16">
        <v>1</v>
      </c>
      <c r="TB13" s="26">
        <f t="shared" si="279"/>
        <v>1</v>
      </c>
      <c r="TC13" s="16">
        <v>5</v>
      </c>
      <c r="TD13" s="16">
        <v>5</v>
      </c>
      <c r="TE13" s="26">
        <f t="shared" si="280"/>
        <v>1</v>
      </c>
      <c r="TF13" s="18">
        <f t="shared" si="281"/>
        <v>13</v>
      </c>
      <c r="TG13" s="22">
        <f t="shared" si="282"/>
        <v>11</v>
      </c>
      <c r="TH13" s="26">
        <f t="shared" si="283"/>
        <v>0.84615384615384615</v>
      </c>
      <c r="TI13" s="20">
        <v>4</v>
      </c>
      <c r="TJ13" s="16">
        <v>4</v>
      </c>
      <c r="TK13" s="26">
        <f t="shared" si="284"/>
        <v>1</v>
      </c>
      <c r="TL13" s="16">
        <v>9</v>
      </c>
      <c r="TM13" s="16">
        <v>7</v>
      </c>
      <c r="TN13" s="26">
        <f t="shared" si="285"/>
        <v>0.77777777777777779</v>
      </c>
      <c r="TO13" s="18">
        <f t="shared" si="286"/>
        <v>15</v>
      </c>
      <c r="TP13" s="22">
        <f t="shared" si="287"/>
        <v>14</v>
      </c>
      <c r="TQ13" s="26">
        <f t="shared" si="288"/>
        <v>0.93333333333333335</v>
      </c>
      <c r="TR13" s="20">
        <v>7</v>
      </c>
      <c r="TS13" s="16">
        <v>6</v>
      </c>
      <c r="TT13" s="26">
        <f t="shared" si="289"/>
        <v>0.8571428571428571</v>
      </c>
      <c r="TU13" s="16">
        <v>8</v>
      </c>
      <c r="TV13" s="16">
        <v>8</v>
      </c>
      <c r="TW13" s="26">
        <f t="shared" si="290"/>
        <v>1</v>
      </c>
      <c r="TX13" s="18">
        <f t="shared" si="291"/>
        <v>26</v>
      </c>
      <c r="TY13" s="22">
        <f t="shared" si="292"/>
        <v>25</v>
      </c>
      <c r="TZ13" s="26">
        <f t="shared" si="293"/>
        <v>0.96153846153846156</v>
      </c>
      <c r="UA13" s="20">
        <v>18</v>
      </c>
      <c r="UB13" s="16">
        <v>18</v>
      </c>
      <c r="UC13" s="26">
        <f t="shared" si="294"/>
        <v>1</v>
      </c>
      <c r="UD13" s="16">
        <v>8</v>
      </c>
      <c r="UE13" s="16">
        <v>7</v>
      </c>
      <c r="UF13" s="26">
        <f t="shared" si="295"/>
        <v>0.875</v>
      </c>
      <c r="UG13" s="18">
        <f t="shared" si="296"/>
        <v>27</v>
      </c>
      <c r="UH13" s="22">
        <f t="shared" si="297"/>
        <v>23</v>
      </c>
      <c r="UI13" s="26">
        <f t="shared" si="298"/>
        <v>0.85185185185185186</v>
      </c>
      <c r="UJ13" s="20">
        <v>18</v>
      </c>
      <c r="UK13" s="16">
        <v>15</v>
      </c>
      <c r="UL13" s="26">
        <f t="shared" si="299"/>
        <v>0.83333333333333337</v>
      </c>
      <c r="UM13" s="16">
        <v>9</v>
      </c>
      <c r="UN13" s="16">
        <v>8</v>
      </c>
      <c r="UO13" s="26">
        <f t="shared" si="300"/>
        <v>0.88888888888888884</v>
      </c>
      <c r="UP13" s="18">
        <f t="shared" si="301"/>
        <v>26</v>
      </c>
      <c r="UQ13" s="22">
        <f t="shared" si="302"/>
        <v>25</v>
      </c>
      <c r="UR13" s="26">
        <f t="shared" si="303"/>
        <v>0.96153846153846156</v>
      </c>
      <c r="US13" s="20">
        <v>16</v>
      </c>
      <c r="UT13" s="16">
        <v>16</v>
      </c>
      <c r="UU13" s="26">
        <f t="shared" si="304"/>
        <v>1</v>
      </c>
      <c r="UV13" s="16">
        <v>10</v>
      </c>
      <c r="UW13" s="16">
        <v>9</v>
      </c>
      <c r="UX13" s="26">
        <f t="shared" si="305"/>
        <v>0.9</v>
      </c>
      <c r="UY13" s="18">
        <f t="shared" si="306"/>
        <v>26</v>
      </c>
      <c r="UZ13" s="22">
        <f t="shared" si="307"/>
        <v>28</v>
      </c>
      <c r="VA13" s="26">
        <f t="shared" si="308"/>
        <v>1.0769230769230769</v>
      </c>
      <c r="VB13" s="20">
        <v>16</v>
      </c>
      <c r="VC13" s="16">
        <v>14</v>
      </c>
      <c r="VD13" s="26">
        <f t="shared" si="309"/>
        <v>0.875</v>
      </c>
      <c r="VE13" s="16">
        <v>10</v>
      </c>
      <c r="VF13" s="16">
        <v>14</v>
      </c>
      <c r="VG13" s="59">
        <f t="shared" si="310"/>
        <v>1.4</v>
      </c>
      <c r="VH13" s="18">
        <f t="shared" si="311"/>
        <v>28</v>
      </c>
      <c r="VI13" s="22">
        <f t="shared" si="312"/>
        <v>13</v>
      </c>
      <c r="VJ13" s="26">
        <f t="shared" si="313"/>
        <v>0.4642857142857143</v>
      </c>
      <c r="VK13" s="16">
        <v>18</v>
      </c>
      <c r="VL13" s="16">
        <v>13</v>
      </c>
      <c r="VM13" s="26">
        <f t="shared" si="314"/>
        <v>0.72222222222222221</v>
      </c>
      <c r="VN13" s="16">
        <v>10</v>
      </c>
      <c r="VO13" s="16"/>
      <c r="VP13" s="59">
        <f t="shared" si="315"/>
        <v>0</v>
      </c>
      <c r="VQ13" s="18">
        <f t="shared" si="316"/>
        <v>23</v>
      </c>
      <c r="VR13" s="22">
        <f t="shared" si="317"/>
        <v>22</v>
      </c>
      <c r="VS13" s="26">
        <f t="shared" si="318"/>
        <v>0.95652173913043481</v>
      </c>
      <c r="VT13" s="16">
        <v>12</v>
      </c>
      <c r="VU13" s="16">
        <v>12</v>
      </c>
      <c r="VV13" s="26">
        <f t="shared" si="319"/>
        <v>1</v>
      </c>
      <c r="VW13" s="16">
        <v>11</v>
      </c>
      <c r="VX13" s="16">
        <v>10</v>
      </c>
      <c r="VY13" s="59">
        <f t="shared" si="320"/>
        <v>0.90909090909090906</v>
      </c>
      <c r="VZ13" s="18">
        <f t="shared" si="321"/>
        <v>22</v>
      </c>
      <c r="WA13" s="22">
        <f t="shared" si="322"/>
        <v>14</v>
      </c>
      <c r="WB13" s="26">
        <f t="shared" si="323"/>
        <v>0.63636363636363635</v>
      </c>
      <c r="WC13" s="16">
        <v>12</v>
      </c>
      <c r="WD13" s="16">
        <v>6</v>
      </c>
      <c r="WE13" s="26">
        <f t="shared" si="324"/>
        <v>0.5</v>
      </c>
      <c r="WF13" s="16">
        <v>10</v>
      </c>
      <c r="WG13" s="16">
        <v>8</v>
      </c>
      <c r="WH13" s="59">
        <f t="shared" si="325"/>
        <v>0.8</v>
      </c>
      <c r="WI13" s="18">
        <f t="shared" si="326"/>
        <v>23</v>
      </c>
      <c r="WJ13" s="22">
        <f t="shared" si="327"/>
        <v>18</v>
      </c>
      <c r="WK13" s="26">
        <f t="shared" si="328"/>
        <v>0.78260869565217395</v>
      </c>
      <c r="WL13" s="16">
        <v>15</v>
      </c>
      <c r="WM13" s="16">
        <v>14</v>
      </c>
      <c r="WN13" s="26">
        <f t="shared" si="329"/>
        <v>0.93333333333333335</v>
      </c>
      <c r="WO13" s="16">
        <v>8</v>
      </c>
      <c r="WP13" s="16">
        <v>4</v>
      </c>
      <c r="WQ13" s="59">
        <f t="shared" si="330"/>
        <v>0.5</v>
      </c>
      <c r="WR13" s="18">
        <f t="shared" si="331"/>
        <v>22</v>
      </c>
      <c r="WS13" s="22">
        <f t="shared" si="332"/>
        <v>21</v>
      </c>
      <c r="WT13" s="26">
        <f t="shared" si="333"/>
        <v>0.95454545454545459</v>
      </c>
      <c r="WU13" s="16">
        <v>17</v>
      </c>
      <c r="WV13" s="16">
        <v>16</v>
      </c>
      <c r="WW13" s="26">
        <f t="shared" si="334"/>
        <v>0.94117647058823528</v>
      </c>
      <c r="WX13" s="16">
        <v>5</v>
      </c>
      <c r="WY13" s="16">
        <v>5</v>
      </c>
      <c r="WZ13" s="26">
        <f t="shared" si="335"/>
        <v>1</v>
      </c>
      <c r="XA13" s="18">
        <f t="shared" si="336"/>
        <v>24</v>
      </c>
      <c r="XB13" s="22">
        <f t="shared" si="337"/>
        <v>19</v>
      </c>
      <c r="XC13" s="26">
        <f t="shared" si="338"/>
        <v>0.79166666666666663</v>
      </c>
      <c r="XD13" s="16">
        <v>16</v>
      </c>
      <c r="XE13" s="16">
        <v>11</v>
      </c>
      <c r="XF13" s="26">
        <f t="shared" si="339"/>
        <v>0.6875</v>
      </c>
      <c r="XG13" s="16">
        <v>8</v>
      </c>
      <c r="XH13" s="16">
        <v>8</v>
      </c>
      <c r="XI13" s="59">
        <f t="shared" si="340"/>
        <v>1</v>
      </c>
      <c r="XJ13" s="18">
        <f t="shared" si="341"/>
        <v>21</v>
      </c>
      <c r="XK13" s="22">
        <f t="shared" si="342"/>
        <v>17</v>
      </c>
      <c r="XL13" s="26">
        <f t="shared" si="343"/>
        <v>0.80952380952380953</v>
      </c>
      <c r="XM13" s="16">
        <v>14</v>
      </c>
      <c r="XN13" s="16">
        <v>10</v>
      </c>
      <c r="XO13" s="26">
        <f t="shared" si="344"/>
        <v>0.7142857142857143</v>
      </c>
      <c r="XP13" s="16">
        <v>7</v>
      </c>
      <c r="XQ13" s="16">
        <v>7</v>
      </c>
      <c r="XR13" s="59">
        <f t="shared" si="345"/>
        <v>1</v>
      </c>
      <c r="XS13" s="18">
        <f t="shared" si="346"/>
        <v>24</v>
      </c>
      <c r="XT13" s="22">
        <f t="shared" si="347"/>
        <v>21</v>
      </c>
      <c r="XU13" s="26">
        <f t="shared" si="348"/>
        <v>0.875</v>
      </c>
      <c r="XV13" s="16">
        <v>14</v>
      </c>
      <c r="XW13" s="16">
        <v>11</v>
      </c>
      <c r="XX13" s="26">
        <f t="shared" si="349"/>
        <v>0.7857142857142857</v>
      </c>
      <c r="XY13" s="16">
        <v>10</v>
      </c>
      <c r="XZ13" s="16">
        <v>10</v>
      </c>
      <c r="YA13" s="59">
        <f t="shared" si="350"/>
        <v>1</v>
      </c>
      <c r="YB13" s="18">
        <f t="shared" si="351"/>
        <v>24</v>
      </c>
      <c r="YC13" s="22">
        <f t="shared" si="352"/>
        <v>23</v>
      </c>
      <c r="YD13" s="26">
        <f t="shared" si="353"/>
        <v>0.95833333333333337</v>
      </c>
      <c r="YE13" s="16">
        <v>14</v>
      </c>
      <c r="YF13" s="16">
        <v>13</v>
      </c>
      <c r="YG13" s="26">
        <f t="shared" si="354"/>
        <v>0.9285714285714286</v>
      </c>
      <c r="YH13" s="16">
        <v>10</v>
      </c>
      <c r="YI13" s="16">
        <v>10</v>
      </c>
      <c r="YJ13" s="59">
        <f t="shared" si="355"/>
        <v>1</v>
      </c>
      <c r="YK13" s="18">
        <f t="shared" si="356"/>
        <v>24</v>
      </c>
      <c r="YL13" s="22">
        <f t="shared" si="357"/>
        <v>20</v>
      </c>
      <c r="YM13" s="26">
        <f t="shared" si="358"/>
        <v>0.83333333333333337</v>
      </c>
      <c r="YN13" s="16">
        <v>14</v>
      </c>
      <c r="YO13" s="16">
        <v>11</v>
      </c>
      <c r="YP13" s="26">
        <f t="shared" si="359"/>
        <v>0.7857142857142857</v>
      </c>
      <c r="YQ13" s="16">
        <v>10</v>
      </c>
      <c r="YR13" s="16">
        <v>9</v>
      </c>
      <c r="YS13" s="26">
        <f t="shared" si="360"/>
        <v>0.9</v>
      </c>
      <c r="YT13" s="18">
        <f t="shared" si="361"/>
        <v>24</v>
      </c>
      <c r="YU13" s="22">
        <f t="shared" si="362"/>
        <v>19</v>
      </c>
      <c r="YV13" s="26">
        <f t="shared" si="363"/>
        <v>0.79166666666666663</v>
      </c>
      <c r="YW13" s="16">
        <v>14</v>
      </c>
      <c r="YX13" s="16">
        <v>9</v>
      </c>
      <c r="YY13" s="26">
        <f t="shared" si="364"/>
        <v>0.6428571428571429</v>
      </c>
      <c r="YZ13" s="16">
        <v>10</v>
      </c>
      <c r="ZA13" s="16">
        <v>10</v>
      </c>
      <c r="ZB13" s="59">
        <f t="shared" si="365"/>
        <v>1</v>
      </c>
      <c r="ZC13" s="18">
        <f t="shared" si="366"/>
        <v>23</v>
      </c>
      <c r="ZD13" s="22">
        <f t="shared" si="367"/>
        <v>22</v>
      </c>
      <c r="ZE13" s="26">
        <f t="shared" si="368"/>
        <v>0.95652173913043481</v>
      </c>
      <c r="ZF13" s="16">
        <v>13</v>
      </c>
      <c r="ZG13" s="16">
        <v>12</v>
      </c>
      <c r="ZH13" s="26">
        <f t="shared" si="369"/>
        <v>0.92307692307692313</v>
      </c>
      <c r="ZI13" s="16">
        <v>10</v>
      </c>
      <c r="ZJ13" s="16">
        <v>10</v>
      </c>
      <c r="ZK13" s="26">
        <f t="shared" si="370"/>
        <v>1</v>
      </c>
      <c r="ZL13" s="18">
        <f t="shared" si="371"/>
        <v>22</v>
      </c>
      <c r="ZM13" s="22">
        <f t="shared" si="372"/>
        <v>17</v>
      </c>
      <c r="ZN13" s="26">
        <f t="shared" si="373"/>
        <v>0.77272727272727271</v>
      </c>
      <c r="ZO13" s="16">
        <v>12</v>
      </c>
      <c r="ZP13" s="16">
        <v>9</v>
      </c>
      <c r="ZQ13" s="26">
        <f t="shared" si="374"/>
        <v>0.75</v>
      </c>
      <c r="ZR13" s="16">
        <v>10</v>
      </c>
      <c r="ZS13" s="16">
        <v>8</v>
      </c>
      <c r="ZT13" s="59">
        <f t="shared" si="375"/>
        <v>0.8</v>
      </c>
      <c r="ZU13" s="18">
        <f t="shared" si="376"/>
        <v>22</v>
      </c>
      <c r="ZV13" s="22">
        <f t="shared" si="377"/>
        <v>17</v>
      </c>
      <c r="ZW13" s="26">
        <f t="shared" si="378"/>
        <v>0.77272727272727271</v>
      </c>
      <c r="ZX13" s="16">
        <v>12</v>
      </c>
      <c r="ZY13" s="16">
        <v>9</v>
      </c>
      <c r="ZZ13" s="26">
        <f t="shared" si="379"/>
        <v>0.75</v>
      </c>
      <c r="AAA13" s="16">
        <v>10</v>
      </c>
      <c r="AAB13" s="16">
        <v>8</v>
      </c>
      <c r="AAC13" s="26">
        <f t="shared" si="380"/>
        <v>0.8</v>
      </c>
      <c r="AAD13" s="18">
        <f t="shared" si="381"/>
        <v>26</v>
      </c>
      <c r="AAE13" s="22">
        <f t="shared" si="382"/>
        <v>21</v>
      </c>
      <c r="AAF13" s="26">
        <f t="shared" si="383"/>
        <v>0.80769230769230771</v>
      </c>
      <c r="AAG13" s="16">
        <v>11</v>
      </c>
      <c r="AAH13" s="16">
        <v>7</v>
      </c>
      <c r="AAI13" s="26">
        <f t="shared" si="384"/>
        <v>0.63636363636363635</v>
      </c>
      <c r="AAJ13" s="16">
        <v>15</v>
      </c>
      <c r="AAK13" s="16">
        <v>14</v>
      </c>
      <c r="AAL13" s="59">
        <f t="shared" si="385"/>
        <v>0.93333333333333335</v>
      </c>
      <c r="AAM13" s="18">
        <f t="shared" si="386"/>
        <v>25</v>
      </c>
      <c r="AAN13" s="22">
        <f t="shared" si="387"/>
        <v>23</v>
      </c>
      <c r="AAO13" s="26">
        <f t="shared" si="388"/>
        <v>0.92</v>
      </c>
      <c r="AAP13" s="16">
        <v>11</v>
      </c>
      <c r="AAQ13" s="16">
        <v>10</v>
      </c>
      <c r="AAR13" s="26">
        <f t="shared" si="389"/>
        <v>0.90909090909090906</v>
      </c>
      <c r="AAS13" s="16">
        <v>14</v>
      </c>
      <c r="AAT13" s="16">
        <v>13</v>
      </c>
      <c r="AAU13" s="59">
        <f t="shared" si="390"/>
        <v>0.9285714285714286</v>
      </c>
      <c r="AAV13" s="18">
        <f t="shared" si="391"/>
        <v>21</v>
      </c>
      <c r="AAW13" s="22">
        <f t="shared" si="392"/>
        <v>7</v>
      </c>
      <c r="AAX13" s="26">
        <f t="shared" si="393"/>
        <v>0.33333333333333331</v>
      </c>
      <c r="AAY13" s="16">
        <v>11</v>
      </c>
      <c r="AAZ13" s="16">
        <v>7</v>
      </c>
      <c r="ABA13" s="26">
        <f t="shared" si="394"/>
        <v>0.63636363636363635</v>
      </c>
      <c r="ABB13" s="16">
        <v>10</v>
      </c>
      <c r="ABC13" s="16"/>
      <c r="ABD13" s="59">
        <f t="shared" si="395"/>
        <v>0</v>
      </c>
      <c r="ABE13" s="18">
        <f t="shared" si="396"/>
        <v>22</v>
      </c>
      <c r="ABF13" s="22">
        <f t="shared" si="397"/>
        <v>21</v>
      </c>
      <c r="ABG13" s="26">
        <f t="shared" si="398"/>
        <v>0.95454545454545459</v>
      </c>
      <c r="ABH13" s="16">
        <v>8</v>
      </c>
      <c r="ABI13" s="16">
        <v>7</v>
      </c>
      <c r="ABJ13" s="26">
        <f t="shared" si="399"/>
        <v>0.875</v>
      </c>
      <c r="ABK13" s="16">
        <v>14</v>
      </c>
      <c r="ABL13" s="16">
        <v>14</v>
      </c>
      <c r="ABM13" s="26">
        <f t="shared" si="400"/>
        <v>1</v>
      </c>
      <c r="ABN13" s="18">
        <f t="shared" si="401"/>
        <v>21</v>
      </c>
      <c r="ABO13" s="22">
        <f t="shared" si="402"/>
        <v>17</v>
      </c>
      <c r="ABP13" s="26">
        <f t="shared" si="403"/>
        <v>0.80952380952380953</v>
      </c>
      <c r="ABQ13" s="16">
        <v>15</v>
      </c>
      <c r="ABR13" s="16">
        <v>11</v>
      </c>
      <c r="ABS13" s="26">
        <f t="shared" si="404"/>
        <v>0.73333333333333328</v>
      </c>
      <c r="ABT13" s="16">
        <v>6</v>
      </c>
      <c r="ABU13" s="16">
        <v>6</v>
      </c>
      <c r="ABV13" s="59">
        <f t="shared" si="405"/>
        <v>1</v>
      </c>
      <c r="ABW13" s="18">
        <f t="shared" si="406"/>
        <v>21</v>
      </c>
      <c r="ABX13" s="22">
        <f t="shared" si="407"/>
        <v>19</v>
      </c>
      <c r="ABY13" s="26">
        <f t="shared" si="408"/>
        <v>0.90476190476190477</v>
      </c>
      <c r="ABZ13" s="16">
        <v>15</v>
      </c>
      <c r="ACA13" s="16">
        <v>15</v>
      </c>
      <c r="ACB13" s="26">
        <f t="shared" si="409"/>
        <v>1</v>
      </c>
      <c r="ACC13" s="16">
        <v>6</v>
      </c>
      <c r="ACD13" s="16">
        <v>4</v>
      </c>
      <c r="ACE13" s="59">
        <f t="shared" si="410"/>
        <v>0.66666666666666663</v>
      </c>
      <c r="ACF13" s="18">
        <f t="shared" si="411"/>
        <v>20</v>
      </c>
      <c r="ACG13" s="22">
        <f t="shared" si="412"/>
        <v>18</v>
      </c>
      <c r="ACH13" s="26">
        <f t="shared" si="413"/>
        <v>0.9</v>
      </c>
      <c r="ACI13" s="16">
        <v>14</v>
      </c>
      <c r="ACJ13" s="16">
        <v>14</v>
      </c>
      <c r="ACK13" s="26">
        <f t="shared" si="414"/>
        <v>1</v>
      </c>
      <c r="ACL13" s="16">
        <v>6</v>
      </c>
      <c r="ACM13" s="16">
        <v>4</v>
      </c>
      <c r="ACN13" s="59">
        <f t="shared" si="415"/>
        <v>0.66666666666666663</v>
      </c>
      <c r="ACO13" s="18">
        <f t="shared" si="416"/>
        <v>19</v>
      </c>
      <c r="ACP13" s="22">
        <f t="shared" si="417"/>
        <v>13</v>
      </c>
      <c r="ACQ13" s="26">
        <f t="shared" si="418"/>
        <v>0.68421052631578949</v>
      </c>
      <c r="ACR13" s="16">
        <v>14</v>
      </c>
      <c r="ACS13" s="16">
        <v>11</v>
      </c>
      <c r="ACT13" s="26">
        <f t="shared" si="419"/>
        <v>0.7857142857142857</v>
      </c>
      <c r="ACU13" s="16">
        <v>5</v>
      </c>
      <c r="ACV13" s="16">
        <v>2</v>
      </c>
      <c r="ACW13" s="59">
        <f t="shared" si="420"/>
        <v>0.4</v>
      </c>
      <c r="ACX13" s="18">
        <f t="shared" si="421"/>
        <v>15</v>
      </c>
      <c r="ACY13" s="22">
        <f t="shared" si="422"/>
        <v>12</v>
      </c>
      <c r="ACZ13" s="26">
        <f t="shared" si="423"/>
        <v>0.8</v>
      </c>
      <c r="ADA13" s="16">
        <v>12</v>
      </c>
      <c r="ADB13" s="16">
        <v>10</v>
      </c>
      <c r="ADC13" s="26">
        <f t="shared" si="424"/>
        <v>0.83333333333333337</v>
      </c>
      <c r="ADD13" s="16">
        <v>3</v>
      </c>
      <c r="ADE13" s="16">
        <v>2</v>
      </c>
      <c r="ADF13" s="59">
        <f t="shared" si="425"/>
        <v>0.66666666666666663</v>
      </c>
      <c r="ADG13" s="18">
        <f t="shared" si="426"/>
        <v>15</v>
      </c>
      <c r="ADH13" s="22">
        <f t="shared" si="427"/>
        <v>15</v>
      </c>
      <c r="ADI13" s="26">
        <f t="shared" si="428"/>
        <v>1</v>
      </c>
      <c r="ADJ13" s="16">
        <v>12</v>
      </c>
      <c r="ADK13" s="16">
        <v>12</v>
      </c>
      <c r="ADL13" s="26">
        <f t="shared" si="429"/>
        <v>1</v>
      </c>
      <c r="ADM13" s="16">
        <v>3</v>
      </c>
      <c r="ADN13" s="16">
        <v>3</v>
      </c>
      <c r="ADO13" s="59">
        <f t="shared" si="430"/>
        <v>1</v>
      </c>
      <c r="ADP13" s="18">
        <f t="shared" si="431"/>
        <v>15</v>
      </c>
      <c r="ADQ13" s="22">
        <f t="shared" si="432"/>
        <v>13</v>
      </c>
      <c r="ADR13" s="26">
        <f t="shared" si="433"/>
        <v>0.8666666666666667</v>
      </c>
      <c r="ADS13" s="16">
        <v>12</v>
      </c>
      <c r="ADT13" s="16">
        <v>10</v>
      </c>
      <c r="ADU13" s="26">
        <f t="shared" si="434"/>
        <v>0.83333333333333337</v>
      </c>
      <c r="ADV13" s="16">
        <v>3</v>
      </c>
      <c r="ADW13" s="16">
        <v>3</v>
      </c>
      <c r="ADX13" s="59">
        <f t="shared" si="435"/>
        <v>1</v>
      </c>
      <c r="ADY13" s="18">
        <f t="shared" si="436"/>
        <v>15</v>
      </c>
      <c r="ADZ13" s="22">
        <f t="shared" si="437"/>
        <v>9</v>
      </c>
      <c r="AEA13" s="26">
        <f t="shared" si="438"/>
        <v>0.6</v>
      </c>
      <c r="AEB13" s="16">
        <v>12</v>
      </c>
      <c r="AEC13" s="16">
        <v>6</v>
      </c>
      <c r="AED13" s="26">
        <f t="shared" si="439"/>
        <v>0.5</v>
      </c>
      <c r="AEE13" s="16">
        <v>3</v>
      </c>
      <c r="AEF13" s="16">
        <v>3</v>
      </c>
      <c r="AEG13" s="59">
        <f t="shared" si="440"/>
        <v>1</v>
      </c>
      <c r="AEH13" s="18">
        <f t="shared" si="441"/>
        <v>14</v>
      </c>
      <c r="AEI13" s="22">
        <f t="shared" si="442"/>
        <v>11</v>
      </c>
      <c r="AEJ13" s="26">
        <f t="shared" si="443"/>
        <v>0.7857142857142857</v>
      </c>
      <c r="AEK13" s="16">
        <v>11</v>
      </c>
      <c r="AEL13" s="16">
        <v>10</v>
      </c>
      <c r="AEM13" s="26">
        <f t="shared" si="444"/>
        <v>0.90909090909090906</v>
      </c>
      <c r="AEN13" s="16">
        <v>3</v>
      </c>
      <c r="AEO13" s="16">
        <v>1</v>
      </c>
      <c r="AEP13" s="59">
        <f t="shared" si="445"/>
        <v>0.33333333333333331</v>
      </c>
      <c r="AEQ13" s="18">
        <f t="shared" si="446"/>
        <v>13</v>
      </c>
      <c r="AER13" s="22">
        <f t="shared" si="447"/>
        <v>12</v>
      </c>
      <c r="AES13" s="26">
        <f t="shared" si="448"/>
        <v>0.92307692307692313</v>
      </c>
      <c r="AET13" s="16">
        <v>10</v>
      </c>
      <c r="AEU13" s="16">
        <v>9</v>
      </c>
      <c r="AEV13" s="26">
        <f t="shared" si="449"/>
        <v>0.9</v>
      </c>
      <c r="AEW13" s="16">
        <v>3</v>
      </c>
      <c r="AEX13" s="16">
        <v>3</v>
      </c>
      <c r="AEY13" s="59">
        <f t="shared" si="450"/>
        <v>1</v>
      </c>
      <c r="AEZ13" s="18">
        <f t="shared" si="451"/>
        <v>13</v>
      </c>
      <c r="AFA13" s="22">
        <f t="shared" si="452"/>
        <v>13</v>
      </c>
      <c r="AFB13" s="26">
        <f t="shared" si="453"/>
        <v>1</v>
      </c>
      <c r="AFC13" s="16">
        <v>10</v>
      </c>
      <c r="AFD13" s="16">
        <v>10</v>
      </c>
      <c r="AFE13" s="26">
        <f t="shared" si="454"/>
        <v>1</v>
      </c>
      <c r="AFF13" s="16">
        <v>3</v>
      </c>
      <c r="AFG13" s="16">
        <v>3</v>
      </c>
      <c r="AFH13" s="59">
        <f t="shared" si="455"/>
        <v>1</v>
      </c>
      <c r="AFI13" s="18">
        <f t="shared" si="456"/>
        <v>13</v>
      </c>
      <c r="AFJ13" s="22">
        <f t="shared" si="457"/>
        <v>10</v>
      </c>
      <c r="AFK13" s="26">
        <f t="shared" si="458"/>
        <v>0.76923076923076927</v>
      </c>
      <c r="AFL13" s="16">
        <v>10</v>
      </c>
      <c r="AFM13" s="16">
        <v>9</v>
      </c>
      <c r="AFN13" s="26">
        <f t="shared" si="459"/>
        <v>0.9</v>
      </c>
      <c r="AFO13" s="16">
        <v>3</v>
      </c>
      <c r="AFP13" s="16">
        <v>1</v>
      </c>
      <c r="AFQ13" s="26">
        <f t="shared" si="460"/>
        <v>0.33333333333333331</v>
      </c>
      <c r="AFR13" s="18">
        <f t="shared" si="461"/>
        <v>13</v>
      </c>
      <c r="AFS13" s="22">
        <f t="shared" si="462"/>
        <v>12</v>
      </c>
      <c r="AFT13" s="26">
        <f t="shared" si="463"/>
        <v>0.92307692307692313</v>
      </c>
      <c r="AFU13" s="16">
        <v>3</v>
      </c>
      <c r="AFV13" s="16">
        <v>2</v>
      </c>
      <c r="AFW13" s="26">
        <f t="shared" si="464"/>
        <v>0.66666666666666663</v>
      </c>
      <c r="AFX13" s="16">
        <v>10</v>
      </c>
      <c r="AFY13" s="16">
        <v>10</v>
      </c>
      <c r="AFZ13" s="59">
        <f t="shared" si="465"/>
        <v>1</v>
      </c>
      <c r="AGA13" s="18">
        <f t="shared" si="466"/>
        <v>13</v>
      </c>
      <c r="AGB13" s="22">
        <f t="shared" si="467"/>
        <v>2</v>
      </c>
      <c r="AGC13" s="26">
        <f t="shared" si="468"/>
        <v>0.15384615384615385</v>
      </c>
      <c r="AGD13" s="16">
        <v>3</v>
      </c>
      <c r="AGE13" s="16">
        <v>2</v>
      </c>
      <c r="AGF13" s="26">
        <f t="shared" si="469"/>
        <v>0.66666666666666663</v>
      </c>
      <c r="AGG13" s="16">
        <v>10</v>
      </c>
      <c r="AGH13" s="16"/>
      <c r="AGI13" s="59">
        <f t="shared" si="470"/>
        <v>0</v>
      </c>
      <c r="AGJ13" s="18">
        <f t="shared" si="471"/>
        <v>13</v>
      </c>
      <c r="AGK13" s="22">
        <f t="shared" si="472"/>
        <v>11</v>
      </c>
      <c r="AGL13" s="26">
        <f t="shared" si="473"/>
        <v>0.84615384615384615</v>
      </c>
      <c r="AGM13" s="16">
        <v>3</v>
      </c>
      <c r="AGN13" s="16">
        <v>2</v>
      </c>
      <c r="AGO13" s="26">
        <f t="shared" si="474"/>
        <v>0.66666666666666663</v>
      </c>
      <c r="AGP13" s="16">
        <v>10</v>
      </c>
      <c r="AGQ13" s="16">
        <v>9</v>
      </c>
      <c r="AGR13" s="59">
        <f t="shared" si="475"/>
        <v>0.9</v>
      </c>
      <c r="AGS13" s="18">
        <f t="shared" si="476"/>
        <v>13</v>
      </c>
      <c r="AGT13" s="22">
        <f t="shared" si="477"/>
        <v>10</v>
      </c>
      <c r="AGU13" s="26">
        <f t="shared" si="478"/>
        <v>0.76923076923076927</v>
      </c>
      <c r="AGV13" s="16">
        <v>3</v>
      </c>
      <c r="AGW13" s="16">
        <v>2</v>
      </c>
      <c r="AGX13" s="26">
        <f t="shared" si="479"/>
        <v>0.66666666666666663</v>
      </c>
      <c r="AGY13" s="16">
        <v>10</v>
      </c>
      <c r="AGZ13" s="16">
        <v>8</v>
      </c>
      <c r="AHA13" s="59">
        <f t="shared" si="480"/>
        <v>0.8</v>
      </c>
      <c r="AHB13" s="18">
        <f t="shared" si="481"/>
        <v>13</v>
      </c>
      <c r="AHC13" s="22">
        <f t="shared" si="482"/>
        <v>12</v>
      </c>
      <c r="AHD13" s="26">
        <f t="shared" si="483"/>
        <v>0.92307692307692313</v>
      </c>
      <c r="AHE13" s="16">
        <v>3</v>
      </c>
      <c r="AHF13" s="16">
        <v>2</v>
      </c>
      <c r="AHG13" s="26">
        <f t="shared" si="484"/>
        <v>0.66666666666666663</v>
      </c>
      <c r="AHH13" s="16">
        <v>10</v>
      </c>
      <c r="AHI13" s="16">
        <v>10</v>
      </c>
      <c r="AHJ13" s="59">
        <f t="shared" si="485"/>
        <v>1</v>
      </c>
      <c r="AHK13" s="18">
        <f t="shared" si="486"/>
        <v>12</v>
      </c>
      <c r="AHL13" s="22">
        <f t="shared" si="487"/>
        <v>7</v>
      </c>
      <c r="AHM13" s="26">
        <f t="shared" si="488"/>
        <v>0.58333333333333337</v>
      </c>
      <c r="AHN13" s="16">
        <v>3</v>
      </c>
      <c r="AHO13" s="16">
        <v>1</v>
      </c>
      <c r="AHP13" s="26">
        <f t="shared" si="489"/>
        <v>0.33333333333333331</v>
      </c>
      <c r="AHQ13" s="16">
        <v>9</v>
      </c>
      <c r="AHR13" s="16">
        <v>6</v>
      </c>
      <c r="AHS13" s="59">
        <f t="shared" si="490"/>
        <v>0.66666666666666663</v>
      </c>
      <c r="AHT13" s="18">
        <f t="shared" si="491"/>
        <v>17</v>
      </c>
      <c r="AHU13" s="22">
        <f t="shared" si="492"/>
        <v>17</v>
      </c>
      <c r="AHV13" s="26">
        <f t="shared" si="493"/>
        <v>1</v>
      </c>
      <c r="AHW13" s="16">
        <v>5</v>
      </c>
      <c r="AHX13" s="16">
        <v>5</v>
      </c>
      <c r="AHY13" s="26">
        <f t="shared" si="494"/>
        <v>1</v>
      </c>
      <c r="AHZ13" s="16">
        <v>12</v>
      </c>
      <c r="AIA13" s="16">
        <v>12</v>
      </c>
      <c r="AIB13" s="59">
        <f t="shared" si="495"/>
        <v>1</v>
      </c>
      <c r="AIC13" s="18">
        <f t="shared" si="496"/>
        <v>18</v>
      </c>
      <c r="AID13" s="22">
        <f t="shared" si="497"/>
        <v>14</v>
      </c>
      <c r="AIE13" s="26">
        <f t="shared" si="498"/>
        <v>0.77777777777777779</v>
      </c>
      <c r="AIF13" s="16">
        <v>7</v>
      </c>
      <c r="AIG13" s="16">
        <v>3</v>
      </c>
      <c r="AIH13" s="26">
        <f t="shared" si="499"/>
        <v>0.42857142857142855</v>
      </c>
      <c r="AII13" s="16">
        <v>11</v>
      </c>
      <c r="AIJ13" s="16">
        <v>11</v>
      </c>
      <c r="AIK13" s="59">
        <f t="shared" si="500"/>
        <v>1</v>
      </c>
      <c r="AIL13" s="18">
        <f t="shared" si="501"/>
        <v>17</v>
      </c>
      <c r="AIM13" s="22">
        <f t="shared" si="502"/>
        <v>14</v>
      </c>
      <c r="AIN13" s="26">
        <f t="shared" si="503"/>
        <v>0.82352941176470584</v>
      </c>
      <c r="AIO13" s="16">
        <v>6</v>
      </c>
      <c r="AIP13" s="16">
        <v>5</v>
      </c>
      <c r="AIQ13" s="26">
        <f t="shared" si="504"/>
        <v>0.83333333333333337</v>
      </c>
      <c r="AIR13" s="16">
        <v>11</v>
      </c>
      <c r="AIS13" s="16">
        <v>9</v>
      </c>
      <c r="AIT13" s="59">
        <f t="shared" si="505"/>
        <v>0.81818181818181823</v>
      </c>
      <c r="AIU13" s="18">
        <f t="shared" si="506"/>
        <v>17</v>
      </c>
      <c r="AIV13" s="22">
        <f t="shared" si="507"/>
        <v>16</v>
      </c>
      <c r="AIW13" s="26">
        <f t="shared" si="508"/>
        <v>0.94117647058823528</v>
      </c>
      <c r="AIX13" s="16">
        <v>6</v>
      </c>
      <c r="AIY13" s="16">
        <v>6</v>
      </c>
      <c r="AIZ13" s="26">
        <f t="shared" si="509"/>
        <v>1</v>
      </c>
      <c r="AJA13" s="16">
        <v>11</v>
      </c>
      <c r="AJB13" s="16">
        <v>10</v>
      </c>
      <c r="AJC13" s="26">
        <f t="shared" si="510"/>
        <v>0.90909090909090906</v>
      </c>
      <c r="AJD13" s="18">
        <f t="shared" si="511"/>
        <v>17</v>
      </c>
      <c r="AJE13" s="22">
        <f t="shared" si="512"/>
        <v>17</v>
      </c>
      <c r="AJF13" s="26">
        <f t="shared" si="513"/>
        <v>1</v>
      </c>
      <c r="AJG13" s="16">
        <v>6</v>
      </c>
      <c r="AJH13" s="16">
        <v>6</v>
      </c>
      <c r="AJI13" s="26">
        <f t="shared" si="514"/>
        <v>1</v>
      </c>
      <c r="AJJ13" s="16">
        <v>11</v>
      </c>
      <c r="AJK13" s="16">
        <v>11</v>
      </c>
      <c r="AJL13" s="26">
        <f t="shared" si="515"/>
        <v>1</v>
      </c>
      <c r="AJM13" s="18">
        <f t="shared" si="516"/>
        <v>16</v>
      </c>
      <c r="AJN13" s="22">
        <f t="shared" si="517"/>
        <v>15</v>
      </c>
      <c r="AJO13" s="26">
        <f t="shared" si="518"/>
        <v>0.9375</v>
      </c>
      <c r="AJP13" s="16">
        <v>10</v>
      </c>
      <c r="AJQ13" s="16">
        <v>10</v>
      </c>
      <c r="AJR13" s="26">
        <f t="shared" si="519"/>
        <v>1</v>
      </c>
      <c r="AJS13" s="16">
        <v>6</v>
      </c>
      <c r="AJT13" s="16">
        <v>5</v>
      </c>
      <c r="AJU13" s="59">
        <f t="shared" si="520"/>
        <v>0.83333333333333337</v>
      </c>
      <c r="AJV13" s="18">
        <f t="shared" si="521"/>
        <v>15</v>
      </c>
      <c r="AJW13" s="22">
        <f t="shared" si="522"/>
        <v>13</v>
      </c>
      <c r="AJX13" s="26">
        <f t="shared" si="523"/>
        <v>0.8666666666666667</v>
      </c>
      <c r="AJY13" s="16">
        <v>9</v>
      </c>
      <c r="AJZ13" s="16">
        <v>8</v>
      </c>
      <c r="AKA13" s="26">
        <f t="shared" si="524"/>
        <v>0.88888888888888884</v>
      </c>
      <c r="AKB13" s="16">
        <v>6</v>
      </c>
      <c r="AKC13" s="16">
        <v>5</v>
      </c>
      <c r="AKD13" s="59">
        <f t="shared" si="525"/>
        <v>0.83333333333333337</v>
      </c>
      <c r="AKE13" s="18">
        <f t="shared" si="526"/>
        <v>15</v>
      </c>
      <c r="AKF13" s="22">
        <f t="shared" si="527"/>
        <v>14</v>
      </c>
      <c r="AKG13" s="26">
        <f t="shared" si="528"/>
        <v>0.93333333333333335</v>
      </c>
      <c r="AKH13" s="16">
        <v>9</v>
      </c>
      <c r="AKI13" s="16">
        <v>8</v>
      </c>
      <c r="AKJ13" s="26">
        <f t="shared" si="529"/>
        <v>0.88888888888888884</v>
      </c>
      <c r="AKK13" s="16">
        <v>6</v>
      </c>
      <c r="AKL13" s="16">
        <v>6</v>
      </c>
      <c r="AKM13" s="59">
        <f t="shared" si="530"/>
        <v>1</v>
      </c>
      <c r="AKN13" s="18">
        <f t="shared" si="531"/>
        <v>15</v>
      </c>
      <c r="AKO13" s="22">
        <f t="shared" si="532"/>
        <v>12</v>
      </c>
      <c r="AKP13" s="26">
        <f t="shared" si="533"/>
        <v>0.8</v>
      </c>
      <c r="AKQ13" s="16">
        <v>9</v>
      </c>
      <c r="AKR13" s="16">
        <v>7</v>
      </c>
      <c r="AKS13" s="26">
        <f t="shared" si="534"/>
        <v>0.77777777777777779</v>
      </c>
      <c r="AKT13" s="16">
        <v>6</v>
      </c>
      <c r="AKU13" s="16">
        <v>5</v>
      </c>
      <c r="AKV13" s="59">
        <f t="shared" si="535"/>
        <v>0.83333333333333337</v>
      </c>
      <c r="AKW13" s="18">
        <f t="shared" si="536"/>
        <v>15</v>
      </c>
      <c r="AKX13" s="22">
        <f t="shared" si="537"/>
        <v>14</v>
      </c>
      <c r="AKY13" s="26">
        <f t="shared" si="538"/>
        <v>0.93333333333333335</v>
      </c>
      <c r="AKZ13" s="16">
        <v>9</v>
      </c>
      <c r="ALA13" s="16">
        <v>8</v>
      </c>
      <c r="ALB13" s="26">
        <f t="shared" si="539"/>
        <v>0.88888888888888884</v>
      </c>
      <c r="ALC13" s="16">
        <v>6</v>
      </c>
      <c r="ALD13" s="16">
        <v>6</v>
      </c>
      <c r="ALE13" s="59">
        <f t="shared" si="540"/>
        <v>1</v>
      </c>
      <c r="ALF13" s="18">
        <f t="shared" si="541"/>
        <v>14</v>
      </c>
      <c r="ALG13" s="22">
        <f t="shared" si="542"/>
        <v>14</v>
      </c>
      <c r="ALH13" s="26">
        <f t="shared" si="543"/>
        <v>1</v>
      </c>
      <c r="ALI13" s="16">
        <v>8</v>
      </c>
      <c r="ALJ13" s="16">
        <v>8</v>
      </c>
      <c r="ALK13" s="26">
        <f t="shared" si="544"/>
        <v>1</v>
      </c>
      <c r="ALL13" s="16">
        <v>6</v>
      </c>
      <c r="ALM13" s="16">
        <v>6</v>
      </c>
      <c r="ALN13" s="59">
        <f t="shared" si="545"/>
        <v>1</v>
      </c>
      <c r="ALO13" s="18">
        <f t="shared" si="546"/>
        <v>14</v>
      </c>
      <c r="ALP13" s="22">
        <f t="shared" si="547"/>
        <v>13</v>
      </c>
      <c r="ALQ13" s="26">
        <f t="shared" si="548"/>
        <v>0.9285714285714286</v>
      </c>
      <c r="ALR13" s="16">
        <v>8</v>
      </c>
      <c r="ALS13" s="16">
        <v>7</v>
      </c>
      <c r="ALT13" s="26">
        <f t="shared" si="549"/>
        <v>0.875</v>
      </c>
      <c r="ALU13" s="16">
        <v>6</v>
      </c>
      <c r="ALV13" s="16">
        <v>6</v>
      </c>
      <c r="ALW13" s="59">
        <f t="shared" si="550"/>
        <v>1</v>
      </c>
      <c r="ALX13" s="18">
        <f t="shared" si="551"/>
        <v>14</v>
      </c>
      <c r="ALY13" s="22">
        <f t="shared" si="552"/>
        <v>13</v>
      </c>
      <c r="ALZ13" s="26">
        <f t="shared" si="553"/>
        <v>0.9285714285714286</v>
      </c>
      <c r="AMA13" s="16">
        <v>8</v>
      </c>
      <c r="AMB13" s="16">
        <v>8</v>
      </c>
      <c r="AMC13" s="26">
        <f t="shared" si="554"/>
        <v>1</v>
      </c>
      <c r="AMD13" s="16">
        <v>6</v>
      </c>
      <c r="AME13" s="16">
        <v>5</v>
      </c>
      <c r="AMF13" s="59">
        <f t="shared" si="555"/>
        <v>0.83333333333333337</v>
      </c>
      <c r="AMG13" s="18">
        <f t="shared" si="556"/>
        <v>15</v>
      </c>
      <c r="AMH13" s="22">
        <f t="shared" si="557"/>
        <v>14</v>
      </c>
      <c r="AMI13" s="26">
        <f t="shared" si="558"/>
        <v>0.93333333333333335</v>
      </c>
      <c r="AMJ13" s="16">
        <v>9</v>
      </c>
      <c r="AMK13" s="16">
        <v>8</v>
      </c>
      <c r="AML13" s="26">
        <f t="shared" si="559"/>
        <v>0.88888888888888884</v>
      </c>
      <c r="AMM13" s="16">
        <v>6</v>
      </c>
      <c r="AMN13" s="16">
        <v>6</v>
      </c>
      <c r="AMO13" s="59">
        <f t="shared" si="560"/>
        <v>1</v>
      </c>
      <c r="AMP13" s="18">
        <f t="shared" si="561"/>
        <v>15</v>
      </c>
      <c r="AMQ13" s="22">
        <f t="shared" si="562"/>
        <v>14</v>
      </c>
      <c r="AMR13" s="26">
        <f t="shared" si="563"/>
        <v>0.93333333333333335</v>
      </c>
      <c r="AMS13" s="16">
        <v>9</v>
      </c>
      <c r="AMT13" s="16">
        <v>8</v>
      </c>
      <c r="AMU13" s="26">
        <f t="shared" si="564"/>
        <v>0.88888888888888884</v>
      </c>
      <c r="AMV13" s="16">
        <v>6</v>
      </c>
      <c r="AMW13" s="16">
        <v>6</v>
      </c>
      <c r="AMX13" s="59">
        <f t="shared" si="565"/>
        <v>1</v>
      </c>
      <c r="AMY13" s="18">
        <f t="shared" si="566"/>
        <v>15</v>
      </c>
      <c r="AMZ13" s="22">
        <f t="shared" si="567"/>
        <v>12</v>
      </c>
      <c r="ANA13" s="26">
        <f t="shared" si="568"/>
        <v>0.8</v>
      </c>
      <c r="ANB13" s="16">
        <v>9</v>
      </c>
      <c r="ANC13" s="16">
        <v>7</v>
      </c>
      <c r="AND13" s="26">
        <f t="shared" si="569"/>
        <v>0.77777777777777779</v>
      </c>
      <c r="ANE13" s="16">
        <v>6</v>
      </c>
      <c r="ANF13" s="16">
        <v>5</v>
      </c>
      <c r="ANG13" s="59">
        <f t="shared" si="570"/>
        <v>0.83333333333333337</v>
      </c>
      <c r="ANH13" s="18">
        <f t="shared" si="571"/>
        <v>13</v>
      </c>
      <c r="ANI13" s="22">
        <f t="shared" si="572"/>
        <v>7</v>
      </c>
      <c r="ANJ13" s="26">
        <f t="shared" si="573"/>
        <v>0.53846153846153844</v>
      </c>
      <c r="ANK13" s="16">
        <v>8</v>
      </c>
      <c r="ANL13" s="16">
        <v>5</v>
      </c>
      <c r="ANM13" s="26">
        <f t="shared" si="574"/>
        <v>0.625</v>
      </c>
      <c r="ANN13" s="16">
        <v>5</v>
      </c>
      <c r="ANO13" s="16">
        <v>2</v>
      </c>
      <c r="ANP13" s="59">
        <f t="shared" si="575"/>
        <v>0.4</v>
      </c>
      <c r="ANQ13" s="18">
        <f t="shared" si="576"/>
        <v>13</v>
      </c>
      <c r="ANR13" s="22">
        <f t="shared" si="577"/>
        <v>12</v>
      </c>
      <c r="ANS13" s="26">
        <f t="shared" si="578"/>
        <v>0.92307692307692313</v>
      </c>
      <c r="ANT13" s="16">
        <v>5</v>
      </c>
      <c r="ANU13" s="16">
        <v>4</v>
      </c>
      <c r="ANV13" s="26">
        <f t="shared" si="579"/>
        <v>0.8</v>
      </c>
      <c r="ANW13" s="16">
        <v>8</v>
      </c>
      <c r="ANX13" s="16">
        <v>8</v>
      </c>
      <c r="ANY13" s="59">
        <f t="shared" si="580"/>
        <v>1</v>
      </c>
      <c r="ANZ13" s="18">
        <f t="shared" si="581"/>
        <v>13</v>
      </c>
      <c r="AOA13" s="22">
        <f t="shared" si="582"/>
        <v>13</v>
      </c>
      <c r="AOB13" s="26">
        <f t="shared" si="583"/>
        <v>1</v>
      </c>
      <c r="AOC13" s="16">
        <v>5</v>
      </c>
      <c r="AOD13" s="16">
        <v>5</v>
      </c>
      <c r="AOE13" s="26">
        <f t="shared" si="584"/>
        <v>1</v>
      </c>
      <c r="AOF13" s="16">
        <v>8</v>
      </c>
      <c r="AOG13" s="16">
        <v>8</v>
      </c>
      <c r="AOH13" s="59">
        <f t="shared" si="585"/>
        <v>1</v>
      </c>
      <c r="AOI13" s="18">
        <f t="shared" si="586"/>
        <v>13</v>
      </c>
      <c r="AOJ13" s="22">
        <f t="shared" si="587"/>
        <v>11</v>
      </c>
      <c r="AOK13" s="26">
        <f t="shared" si="588"/>
        <v>0.84615384615384615</v>
      </c>
      <c r="AOL13" s="16">
        <v>5</v>
      </c>
      <c r="AOM13" s="16">
        <v>3</v>
      </c>
      <c r="AON13" s="26">
        <f t="shared" si="589"/>
        <v>0.6</v>
      </c>
      <c r="AOO13" s="16">
        <v>8</v>
      </c>
      <c r="AOP13" s="16">
        <v>8</v>
      </c>
      <c r="AOQ13" s="59">
        <f t="shared" si="590"/>
        <v>1</v>
      </c>
      <c r="AOR13" s="18">
        <f t="shared" si="591"/>
        <v>13</v>
      </c>
      <c r="AOS13" s="22">
        <f t="shared" si="592"/>
        <v>10</v>
      </c>
      <c r="AOT13" s="26">
        <f t="shared" si="593"/>
        <v>0.76923076923076927</v>
      </c>
      <c r="AOU13" s="16">
        <v>5</v>
      </c>
      <c r="AOV13" s="16">
        <v>3</v>
      </c>
      <c r="AOW13" s="26">
        <f t="shared" si="594"/>
        <v>0.6</v>
      </c>
      <c r="AOX13" s="16">
        <v>8</v>
      </c>
      <c r="AOY13" s="16">
        <v>7</v>
      </c>
      <c r="AOZ13" s="59">
        <f t="shared" si="595"/>
        <v>0.875</v>
      </c>
      <c r="APA13" s="18">
        <f t="shared" si="596"/>
        <v>9</v>
      </c>
      <c r="APB13" s="22">
        <f t="shared" si="597"/>
        <v>8</v>
      </c>
      <c r="APC13" s="26">
        <f t="shared" si="598"/>
        <v>0.88888888888888884</v>
      </c>
      <c r="APD13" s="16">
        <v>3</v>
      </c>
      <c r="APE13" s="16">
        <v>2</v>
      </c>
      <c r="APF13" s="26">
        <f t="shared" si="599"/>
        <v>0.66666666666666663</v>
      </c>
      <c r="APG13" s="16">
        <v>6</v>
      </c>
      <c r="APH13" s="16">
        <v>6</v>
      </c>
      <c r="API13" s="59">
        <f t="shared" si="600"/>
        <v>1</v>
      </c>
      <c r="APJ13" s="18">
        <f t="shared" si="601"/>
        <v>9</v>
      </c>
      <c r="APK13" s="22">
        <f t="shared" si="602"/>
        <v>8</v>
      </c>
      <c r="APL13" s="26">
        <f t="shared" si="603"/>
        <v>0.88888888888888884</v>
      </c>
      <c r="APM13" s="16">
        <v>3</v>
      </c>
      <c r="APN13" s="16">
        <v>3</v>
      </c>
      <c r="APO13" s="26">
        <f t="shared" si="604"/>
        <v>1</v>
      </c>
      <c r="APP13" s="16">
        <v>6</v>
      </c>
      <c r="APQ13" s="16">
        <v>5</v>
      </c>
      <c r="APR13" s="59">
        <f t="shared" si="605"/>
        <v>0.83333333333333337</v>
      </c>
      <c r="APS13" s="18">
        <f t="shared" si="606"/>
        <v>8</v>
      </c>
      <c r="APT13" s="22">
        <f t="shared" si="607"/>
        <v>8</v>
      </c>
      <c r="APU13" s="26">
        <f t="shared" si="608"/>
        <v>1</v>
      </c>
      <c r="APV13" s="16">
        <v>3</v>
      </c>
      <c r="APW13" s="16">
        <v>3</v>
      </c>
      <c r="APX13" s="26">
        <f t="shared" si="609"/>
        <v>1</v>
      </c>
      <c r="APY13" s="16">
        <v>5</v>
      </c>
      <c r="APZ13" s="16">
        <v>5</v>
      </c>
      <c r="AQA13" s="59">
        <f t="shared" si="610"/>
        <v>1</v>
      </c>
      <c r="AQB13" s="18">
        <f t="shared" si="611"/>
        <v>8</v>
      </c>
      <c r="AQC13" s="22">
        <f t="shared" si="612"/>
        <v>8</v>
      </c>
      <c r="AQD13" s="26">
        <f t="shared" si="613"/>
        <v>1</v>
      </c>
      <c r="AQE13" s="16">
        <v>3</v>
      </c>
      <c r="AQF13" s="16">
        <v>3</v>
      </c>
      <c r="AQG13" s="26">
        <f t="shared" si="614"/>
        <v>1</v>
      </c>
      <c r="AQH13" s="16">
        <v>5</v>
      </c>
      <c r="AQI13" s="16">
        <v>5</v>
      </c>
      <c r="AQJ13" s="59">
        <f t="shared" si="615"/>
        <v>1</v>
      </c>
      <c r="AQK13" s="18">
        <f t="shared" si="616"/>
        <v>8</v>
      </c>
      <c r="AQL13" s="22">
        <f t="shared" si="617"/>
        <v>6</v>
      </c>
      <c r="AQM13" s="26">
        <f t="shared" si="618"/>
        <v>0.75</v>
      </c>
      <c r="AQN13" s="16">
        <v>3</v>
      </c>
      <c r="AQO13" s="16">
        <v>1</v>
      </c>
      <c r="AQP13" s="26">
        <f t="shared" si="619"/>
        <v>0.33333333333333331</v>
      </c>
      <c r="AQQ13" s="16">
        <v>5</v>
      </c>
      <c r="AQR13" s="16">
        <v>5</v>
      </c>
      <c r="AQS13" s="59">
        <f t="shared" si="620"/>
        <v>1</v>
      </c>
      <c r="AQT13" s="18">
        <f t="shared" si="621"/>
        <v>8</v>
      </c>
      <c r="AQU13" s="22">
        <f t="shared" si="622"/>
        <v>6</v>
      </c>
      <c r="AQV13" s="26">
        <f t="shared" si="623"/>
        <v>0.75</v>
      </c>
      <c r="AQW13" s="16">
        <v>3</v>
      </c>
      <c r="AQX13" s="16">
        <v>1</v>
      </c>
      <c r="AQY13" s="26">
        <f t="shared" si="624"/>
        <v>0.33333333333333331</v>
      </c>
      <c r="AQZ13" s="16">
        <v>5</v>
      </c>
      <c r="ARA13" s="16">
        <v>5</v>
      </c>
      <c r="ARB13" s="59">
        <f t="shared" si="625"/>
        <v>1</v>
      </c>
      <c r="ARC13" s="18">
        <f t="shared" si="626"/>
        <v>10</v>
      </c>
      <c r="ARD13" s="22">
        <f t="shared" si="627"/>
        <v>10</v>
      </c>
      <c r="ARE13" s="26">
        <f t="shared" si="628"/>
        <v>1</v>
      </c>
      <c r="ARF13" s="16">
        <v>5</v>
      </c>
      <c r="ARG13" s="16">
        <v>5</v>
      </c>
      <c r="ARH13" s="26">
        <f t="shared" si="629"/>
        <v>1</v>
      </c>
      <c r="ARI13" s="16">
        <v>5</v>
      </c>
      <c r="ARJ13" s="16">
        <v>5</v>
      </c>
      <c r="ARK13" s="59">
        <f t="shared" si="630"/>
        <v>1</v>
      </c>
      <c r="ARL13" s="18">
        <f t="shared" si="631"/>
        <v>14</v>
      </c>
      <c r="ARM13" s="22">
        <f t="shared" si="632"/>
        <v>13</v>
      </c>
      <c r="ARN13" s="26">
        <f t="shared" si="633"/>
        <v>0.9285714285714286</v>
      </c>
      <c r="ARO13" s="16">
        <v>9</v>
      </c>
      <c r="ARP13" s="16">
        <v>9</v>
      </c>
      <c r="ARQ13" s="26">
        <f t="shared" si="634"/>
        <v>1</v>
      </c>
      <c r="ARR13" s="16">
        <v>5</v>
      </c>
      <c r="ARS13" s="16">
        <v>4</v>
      </c>
      <c r="ART13" s="59">
        <f t="shared" si="635"/>
        <v>0.8</v>
      </c>
      <c r="ARU13" s="18">
        <f t="shared" si="636"/>
        <v>14</v>
      </c>
      <c r="ARV13" s="22">
        <f t="shared" si="637"/>
        <v>8</v>
      </c>
      <c r="ARW13" s="26">
        <f t="shared" si="638"/>
        <v>0.5714285714285714</v>
      </c>
      <c r="ARX13" s="16">
        <v>9</v>
      </c>
      <c r="ARY13" s="16">
        <v>7</v>
      </c>
      <c r="ARZ13" s="26">
        <f t="shared" si="639"/>
        <v>0.77777777777777779</v>
      </c>
      <c r="ASA13" s="16">
        <v>5</v>
      </c>
      <c r="ASB13" s="16">
        <v>1</v>
      </c>
      <c r="ASC13" s="59">
        <f t="shared" si="640"/>
        <v>0.2</v>
      </c>
      <c r="ASD13" s="18">
        <f t="shared" si="641"/>
        <v>14</v>
      </c>
      <c r="ASE13" s="22">
        <f t="shared" si="642"/>
        <v>12</v>
      </c>
      <c r="ASF13" s="26">
        <f t="shared" si="643"/>
        <v>0.8571428571428571</v>
      </c>
      <c r="ASG13" s="16">
        <v>9</v>
      </c>
      <c r="ASH13" s="16">
        <v>7</v>
      </c>
      <c r="ASI13" s="26">
        <f t="shared" si="644"/>
        <v>0.77777777777777779</v>
      </c>
      <c r="ASJ13" s="16">
        <v>5</v>
      </c>
      <c r="ASK13" s="16">
        <v>5</v>
      </c>
      <c r="ASL13" s="59">
        <f t="shared" si="645"/>
        <v>1</v>
      </c>
      <c r="ASM13" s="18">
        <f t="shared" si="646"/>
        <v>12</v>
      </c>
      <c r="ASN13" s="22">
        <f t="shared" si="647"/>
        <v>11</v>
      </c>
      <c r="ASO13" s="26">
        <f t="shared" si="648"/>
        <v>0.91666666666666663</v>
      </c>
      <c r="ASP13" s="16">
        <v>7</v>
      </c>
      <c r="ASQ13" s="16">
        <v>7</v>
      </c>
      <c r="ASR13" s="26">
        <f t="shared" si="649"/>
        <v>1</v>
      </c>
      <c r="ASS13" s="16">
        <v>5</v>
      </c>
      <c r="AST13" s="16">
        <v>4</v>
      </c>
      <c r="ASU13" s="26">
        <f t="shared" si="650"/>
        <v>0.8</v>
      </c>
      <c r="ASV13" s="18">
        <f t="shared" si="651"/>
        <v>12</v>
      </c>
      <c r="ASW13" s="22">
        <f t="shared" si="652"/>
        <v>7</v>
      </c>
      <c r="ASX13" s="26">
        <f t="shared" si="653"/>
        <v>0.58333333333333337</v>
      </c>
      <c r="ASY13" s="16">
        <v>7</v>
      </c>
      <c r="ASZ13" s="16">
        <v>7</v>
      </c>
      <c r="ATA13" s="26">
        <f t="shared" si="654"/>
        <v>1</v>
      </c>
      <c r="ATB13" s="16">
        <v>5</v>
      </c>
      <c r="ATC13" s="16"/>
      <c r="ATD13" s="59">
        <f t="shared" si="655"/>
        <v>0</v>
      </c>
      <c r="ATE13" s="18">
        <f t="shared" si="656"/>
        <v>11</v>
      </c>
      <c r="ATF13" s="22">
        <f t="shared" si="657"/>
        <v>11</v>
      </c>
      <c r="ATG13" s="26">
        <f t="shared" si="658"/>
        <v>1</v>
      </c>
      <c r="ATH13" s="16">
        <v>7</v>
      </c>
      <c r="ATI13" s="16">
        <v>7</v>
      </c>
      <c r="ATJ13" s="26">
        <f t="shared" si="659"/>
        <v>1</v>
      </c>
      <c r="ATK13" s="16">
        <v>4</v>
      </c>
      <c r="ATL13" s="16">
        <v>4</v>
      </c>
      <c r="ATM13" s="59">
        <f t="shared" si="660"/>
        <v>1</v>
      </c>
      <c r="ATN13" s="18">
        <f t="shared" si="661"/>
        <v>9</v>
      </c>
      <c r="ATO13" s="22">
        <f t="shared" si="662"/>
        <v>9</v>
      </c>
      <c r="ATP13" s="26">
        <f t="shared" si="663"/>
        <v>1</v>
      </c>
      <c r="ATQ13" s="16">
        <v>5</v>
      </c>
      <c r="ATR13" s="16">
        <v>5</v>
      </c>
      <c r="ATS13" s="26">
        <f t="shared" si="664"/>
        <v>1</v>
      </c>
      <c r="ATT13" s="16">
        <v>4</v>
      </c>
      <c r="ATU13" s="16">
        <v>4</v>
      </c>
      <c r="ATV13" s="59">
        <f t="shared" si="665"/>
        <v>1</v>
      </c>
      <c r="ATW13" s="18">
        <f t="shared" si="666"/>
        <v>9</v>
      </c>
      <c r="ATX13" s="22">
        <f t="shared" si="667"/>
        <v>6</v>
      </c>
      <c r="ATY13" s="26">
        <f t="shared" si="668"/>
        <v>0.66666666666666663</v>
      </c>
      <c r="ATZ13" s="16">
        <v>5</v>
      </c>
      <c r="AUA13" s="16">
        <v>5</v>
      </c>
      <c r="AUB13" s="26">
        <f t="shared" si="669"/>
        <v>1</v>
      </c>
      <c r="AUC13" s="16">
        <v>4</v>
      </c>
      <c r="AUD13" s="16">
        <v>1</v>
      </c>
      <c r="AUE13" s="59">
        <f t="shared" si="670"/>
        <v>0.25</v>
      </c>
      <c r="AUF13" s="18">
        <f t="shared" si="671"/>
        <v>8</v>
      </c>
      <c r="AUG13" s="22">
        <f t="shared" si="672"/>
        <v>6</v>
      </c>
      <c r="AUH13" s="26">
        <f t="shared" si="673"/>
        <v>0.75</v>
      </c>
      <c r="AUI13" s="16">
        <v>5</v>
      </c>
      <c r="AUJ13" s="16">
        <v>4</v>
      </c>
      <c r="AUK13" s="26">
        <f t="shared" si="674"/>
        <v>0.8</v>
      </c>
      <c r="AUL13" s="16">
        <v>3</v>
      </c>
      <c r="AUM13" s="16">
        <v>2</v>
      </c>
      <c r="AUN13" s="59">
        <f t="shared" si="675"/>
        <v>0.66666666666666663</v>
      </c>
      <c r="AUO13" s="18">
        <f t="shared" si="676"/>
        <v>8</v>
      </c>
      <c r="AUP13" s="22">
        <f t="shared" si="677"/>
        <v>6</v>
      </c>
      <c r="AUQ13" s="26">
        <f t="shared" si="678"/>
        <v>0.75</v>
      </c>
      <c r="AUR13" s="16">
        <v>5</v>
      </c>
      <c r="AUS13" s="16">
        <v>4</v>
      </c>
      <c r="AUT13" s="26">
        <f t="shared" si="679"/>
        <v>0.8</v>
      </c>
      <c r="AUU13" s="16">
        <v>3</v>
      </c>
      <c r="AUV13" s="16">
        <v>2</v>
      </c>
      <c r="AUW13" s="59">
        <f t="shared" si="680"/>
        <v>0.66666666666666663</v>
      </c>
      <c r="AUX13" s="18">
        <f t="shared" si="681"/>
        <v>6</v>
      </c>
      <c r="AUY13" s="22">
        <f t="shared" si="682"/>
        <v>5</v>
      </c>
      <c r="AUZ13" s="26">
        <f t="shared" si="683"/>
        <v>0.83333333333333337</v>
      </c>
      <c r="AVA13" s="16">
        <v>4</v>
      </c>
      <c r="AVB13" s="16">
        <v>3</v>
      </c>
      <c r="AVC13" s="26">
        <f t="shared" si="684"/>
        <v>0.75</v>
      </c>
      <c r="AVD13" s="16">
        <v>2</v>
      </c>
      <c r="AVE13" s="16">
        <v>2</v>
      </c>
      <c r="AVF13" s="26">
        <f t="shared" si="685"/>
        <v>1</v>
      </c>
      <c r="AVG13" s="18">
        <f t="shared" si="686"/>
        <v>6</v>
      </c>
      <c r="AVH13" s="22">
        <f t="shared" si="687"/>
        <v>6</v>
      </c>
      <c r="AVI13" s="26">
        <f t="shared" si="688"/>
        <v>1</v>
      </c>
      <c r="AVJ13" s="16">
        <v>4</v>
      </c>
      <c r="AVK13" s="16">
        <v>4</v>
      </c>
      <c r="AVL13" s="26">
        <f t="shared" si="689"/>
        <v>1</v>
      </c>
      <c r="AVM13" s="16">
        <v>2</v>
      </c>
      <c r="AVN13" s="16">
        <v>2</v>
      </c>
      <c r="AVO13" s="26">
        <f t="shared" si="690"/>
        <v>1</v>
      </c>
      <c r="AVP13" s="18">
        <f t="shared" si="755"/>
        <v>6</v>
      </c>
      <c r="AVQ13" s="22">
        <f t="shared" si="691"/>
        <v>6</v>
      </c>
      <c r="AVR13" s="26">
        <f t="shared" si="692"/>
        <v>1</v>
      </c>
      <c r="AVS13" s="16">
        <v>2</v>
      </c>
      <c r="AVT13" s="16">
        <v>2</v>
      </c>
      <c r="AVU13" s="26">
        <f t="shared" si="693"/>
        <v>1</v>
      </c>
      <c r="AVV13" s="16">
        <v>4</v>
      </c>
      <c r="AVW13" s="16">
        <v>4</v>
      </c>
      <c r="AVX13" s="26">
        <f t="shared" si="694"/>
        <v>1</v>
      </c>
      <c r="AVY13" s="18">
        <f t="shared" si="756"/>
        <v>8</v>
      </c>
      <c r="AVZ13" s="22">
        <f t="shared" si="695"/>
        <v>7</v>
      </c>
      <c r="AWA13" s="26">
        <f t="shared" si="696"/>
        <v>0.875</v>
      </c>
      <c r="AWB13" s="16">
        <v>2</v>
      </c>
      <c r="AWC13" s="16">
        <v>1</v>
      </c>
      <c r="AWD13" s="26">
        <f t="shared" si="697"/>
        <v>0.5</v>
      </c>
      <c r="AWE13" s="16">
        <v>6</v>
      </c>
      <c r="AWF13" s="16">
        <v>6</v>
      </c>
      <c r="AWG13" s="26">
        <f t="shared" si="698"/>
        <v>1</v>
      </c>
      <c r="AWH13" s="18">
        <f t="shared" si="757"/>
        <v>9</v>
      </c>
      <c r="AWI13" s="22">
        <f t="shared" si="699"/>
        <v>7</v>
      </c>
      <c r="AWJ13" s="26">
        <f t="shared" si="700"/>
        <v>0.77777777777777779</v>
      </c>
      <c r="AWK13" s="16">
        <v>3</v>
      </c>
      <c r="AWL13" s="16">
        <v>3</v>
      </c>
      <c r="AWM13" s="26">
        <f t="shared" si="701"/>
        <v>1</v>
      </c>
      <c r="AWN13" s="16">
        <v>6</v>
      </c>
      <c r="AWO13" s="16">
        <v>4</v>
      </c>
      <c r="AWP13" s="26">
        <f t="shared" si="702"/>
        <v>0.66666666666666663</v>
      </c>
      <c r="AWQ13" s="18">
        <f t="shared" si="758"/>
        <v>10</v>
      </c>
      <c r="AWR13" s="22">
        <f t="shared" si="703"/>
        <v>7</v>
      </c>
      <c r="AWS13" s="26">
        <f t="shared" si="704"/>
        <v>0.7</v>
      </c>
      <c r="AWT13" s="16">
        <v>4</v>
      </c>
      <c r="AWU13" s="16">
        <v>3</v>
      </c>
      <c r="AWV13" s="26">
        <f t="shared" si="705"/>
        <v>0.75</v>
      </c>
      <c r="AWW13" s="16">
        <v>6</v>
      </c>
      <c r="AWX13" s="16">
        <v>4</v>
      </c>
      <c r="AWY13" s="26">
        <f t="shared" si="706"/>
        <v>0.66666666666666663</v>
      </c>
      <c r="AWZ13" s="18">
        <f t="shared" si="759"/>
        <v>11</v>
      </c>
      <c r="AXA13" s="22">
        <f t="shared" si="707"/>
        <v>10</v>
      </c>
      <c r="AXB13" s="26">
        <f t="shared" si="708"/>
        <v>0.90909090909090906</v>
      </c>
      <c r="AXC13" s="16">
        <v>4</v>
      </c>
      <c r="AXD13" s="16">
        <v>4</v>
      </c>
      <c r="AXE13" s="26">
        <f t="shared" si="709"/>
        <v>1</v>
      </c>
      <c r="AXF13" s="16">
        <v>7</v>
      </c>
      <c r="AXG13" s="16">
        <v>6</v>
      </c>
      <c r="AXH13" s="26">
        <f t="shared" si="710"/>
        <v>0.8571428571428571</v>
      </c>
      <c r="AXI13" s="18">
        <f t="shared" si="760"/>
        <v>11</v>
      </c>
      <c r="AXJ13" s="22">
        <f t="shared" si="711"/>
        <v>11</v>
      </c>
      <c r="AXK13" s="26">
        <f t="shared" si="712"/>
        <v>1</v>
      </c>
      <c r="AXL13" s="16">
        <v>4</v>
      </c>
      <c r="AXM13" s="16">
        <v>4</v>
      </c>
      <c r="AXN13" s="26">
        <f t="shared" si="713"/>
        <v>1</v>
      </c>
      <c r="AXO13" s="16">
        <v>7</v>
      </c>
      <c r="AXP13" s="16">
        <v>7</v>
      </c>
      <c r="AXQ13" s="26">
        <f t="shared" si="714"/>
        <v>1</v>
      </c>
      <c r="AXR13" s="18">
        <f t="shared" si="761"/>
        <v>10</v>
      </c>
      <c r="AXS13" s="22">
        <f t="shared" si="715"/>
        <v>4</v>
      </c>
      <c r="AXT13" s="26">
        <f t="shared" si="716"/>
        <v>0.4</v>
      </c>
      <c r="AXU13" s="16">
        <v>4</v>
      </c>
      <c r="AXV13" s="16">
        <v>2</v>
      </c>
      <c r="AXW13" s="26">
        <f t="shared" si="717"/>
        <v>0.5</v>
      </c>
      <c r="AXX13" s="16">
        <v>6</v>
      </c>
      <c r="AXY13" s="16">
        <v>2</v>
      </c>
      <c r="AXZ13" s="26">
        <f t="shared" si="718"/>
        <v>0.33333333333333331</v>
      </c>
      <c r="AYA13" s="18">
        <f t="shared" si="762"/>
        <v>10</v>
      </c>
      <c r="AYB13" s="22">
        <f t="shared" si="719"/>
        <v>4</v>
      </c>
      <c r="AYC13" s="26">
        <f t="shared" si="720"/>
        <v>0.4</v>
      </c>
      <c r="AYD13" s="16">
        <v>4</v>
      </c>
      <c r="AYE13" s="16">
        <v>2</v>
      </c>
      <c r="AYF13" s="26">
        <f t="shared" si="721"/>
        <v>0.5</v>
      </c>
      <c r="AYG13" s="16">
        <v>6</v>
      </c>
      <c r="AYH13" s="16">
        <v>2</v>
      </c>
      <c r="AYI13" s="26">
        <f t="shared" si="722"/>
        <v>0.33333333333333331</v>
      </c>
      <c r="AYJ13" s="18">
        <f t="shared" si="763"/>
        <v>6</v>
      </c>
      <c r="AYK13" s="22">
        <f t="shared" si="723"/>
        <v>2</v>
      </c>
      <c r="AYL13" s="26">
        <f t="shared" si="724"/>
        <v>0.33333333333333331</v>
      </c>
      <c r="AYM13" s="16">
        <v>4</v>
      </c>
      <c r="AYN13" s="16">
        <v>0</v>
      </c>
      <c r="AYO13" s="26">
        <f t="shared" si="725"/>
        <v>0</v>
      </c>
      <c r="AYP13" s="16">
        <v>2</v>
      </c>
      <c r="AYQ13" s="16">
        <v>2</v>
      </c>
      <c r="AYR13" s="26">
        <f t="shared" si="726"/>
        <v>1</v>
      </c>
      <c r="AYS13" s="18">
        <f t="shared" si="764"/>
        <v>8</v>
      </c>
      <c r="AYT13" s="22">
        <f t="shared" si="727"/>
        <v>5</v>
      </c>
      <c r="AYU13" s="26">
        <f t="shared" si="728"/>
        <v>0.625</v>
      </c>
      <c r="AYV13" s="16">
        <v>6</v>
      </c>
      <c r="AYW13" s="16">
        <v>3</v>
      </c>
      <c r="AYX13" s="26">
        <f t="shared" si="729"/>
        <v>0.5</v>
      </c>
      <c r="AYY13" s="16">
        <v>2</v>
      </c>
      <c r="AYZ13" s="16">
        <v>2</v>
      </c>
      <c r="AZA13" s="26">
        <f t="shared" si="730"/>
        <v>1</v>
      </c>
      <c r="AZB13" s="18">
        <f t="shared" si="765"/>
        <v>5</v>
      </c>
      <c r="AZC13" s="22">
        <f t="shared" si="731"/>
        <v>5</v>
      </c>
      <c r="AZD13" s="26">
        <f t="shared" si="732"/>
        <v>1</v>
      </c>
      <c r="AZE13" s="16">
        <v>3</v>
      </c>
      <c r="AZF13" s="16">
        <v>3</v>
      </c>
      <c r="AZG13" s="26">
        <f t="shared" si="733"/>
        <v>1</v>
      </c>
      <c r="AZH13" s="16">
        <v>2</v>
      </c>
      <c r="AZI13" s="16">
        <v>2</v>
      </c>
      <c r="AZJ13" s="26">
        <f t="shared" si="734"/>
        <v>1</v>
      </c>
      <c r="AZK13" s="18">
        <f t="shared" si="766"/>
        <v>5</v>
      </c>
      <c r="AZL13" s="22">
        <f t="shared" si="735"/>
        <v>4</v>
      </c>
      <c r="AZM13" s="26">
        <f t="shared" si="736"/>
        <v>0.8</v>
      </c>
      <c r="AZN13" s="16">
        <v>3</v>
      </c>
      <c r="AZO13" s="16">
        <v>3</v>
      </c>
      <c r="AZP13" s="26">
        <f t="shared" si="737"/>
        <v>1</v>
      </c>
      <c r="AZQ13" s="16">
        <v>2</v>
      </c>
      <c r="AZR13" s="16">
        <v>1</v>
      </c>
      <c r="AZS13" s="26">
        <f t="shared" si="738"/>
        <v>0.5</v>
      </c>
      <c r="AZT13" s="18">
        <f t="shared" si="767"/>
        <v>5</v>
      </c>
      <c r="AZU13" s="22">
        <f t="shared" si="739"/>
        <v>4</v>
      </c>
      <c r="AZV13" s="26">
        <f t="shared" si="740"/>
        <v>0.8</v>
      </c>
      <c r="AZW13" s="16">
        <v>2</v>
      </c>
      <c r="AZX13" s="16">
        <v>2</v>
      </c>
      <c r="AZY13" s="26">
        <f t="shared" si="741"/>
        <v>1</v>
      </c>
      <c r="AZZ13" s="16">
        <v>3</v>
      </c>
      <c r="BAA13" s="16">
        <v>2</v>
      </c>
      <c r="BAB13" s="26">
        <f t="shared" si="742"/>
        <v>0.66666666666666663</v>
      </c>
      <c r="BAC13" s="18">
        <f t="shared" si="768"/>
        <v>8</v>
      </c>
      <c r="BAD13" s="22">
        <f t="shared" si="769"/>
        <v>8</v>
      </c>
      <c r="BAE13" s="26">
        <f t="shared" si="743"/>
        <v>1</v>
      </c>
      <c r="BAF13" s="16">
        <v>5</v>
      </c>
      <c r="BAG13" s="16">
        <v>5</v>
      </c>
      <c r="BAH13" s="26">
        <f t="shared" si="744"/>
        <v>1</v>
      </c>
      <c r="BAI13" s="16">
        <v>3</v>
      </c>
      <c r="BAJ13" s="16">
        <v>3</v>
      </c>
      <c r="BAK13" s="26">
        <f t="shared" si="745"/>
        <v>1</v>
      </c>
      <c r="BAL13" s="18">
        <f t="shared" si="770"/>
        <v>6</v>
      </c>
      <c r="BAM13" s="22">
        <f t="shared" si="771"/>
        <v>6</v>
      </c>
      <c r="BAN13" s="26">
        <f t="shared" si="746"/>
        <v>1</v>
      </c>
      <c r="BAO13" s="16">
        <v>5</v>
      </c>
      <c r="BAP13" s="16">
        <v>5</v>
      </c>
      <c r="BAQ13" s="26">
        <f t="shared" si="747"/>
        <v>1</v>
      </c>
      <c r="BAR13" s="16">
        <v>1</v>
      </c>
      <c r="BAS13" s="16">
        <v>1</v>
      </c>
      <c r="BAT13" s="26">
        <f t="shared" si="748"/>
        <v>1</v>
      </c>
      <c r="BAU13" s="18">
        <f t="shared" si="772"/>
        <v>7</v>
      </c>
      <c r="BAV13" s="22">
        <f t="shared" si="773"/>
        <v>7</v>
      </c>
      <c r="BAW13" s="26">
        <f t="shared" si="749"/>
        <v>1</v>
      </c>
      <c r="BAX13" s="16">
        <v>5</v>
      </c>
      <c r="BAY13" s="16">
        <v>5</v>
      </c>
      <c r="BAZ13" s="26">
        <f t="shared" si="750"/>
        <v>1</v>
      </c>
      <c r="BBA13" s="16">
        <v>2</v>
      </c>
      <c r="BBB13" s="16">
        <v>2</v>
      </c>
      <c r="BBC13" s="26">
        <f t="shared" si="751"/>
        <v>1</v>
      </c>
      <c r="BBD13" s="18">
        <f t="shared" si="774"/>
        <v>2</v>
      </c>
      <c r="BBE13" s="22">
        <f t="shared" si="775"/>
        <v>0</v>
      </c>
      <c r="BBF13" s="26">
        <f t="shared" si="752"/>
        <v>0</v>
      </c>
      <c r="BBG13" s="16"/>
      <c r="BBH13" s="16"/>
      <c r="BBI13" s="26">
        <f t="shared" si="753"/>
        <v>0</v>
      </c>
      <c r="BBJ13" s="16">
        <v>2</v>
      </c>
      <c r="BBK13" s="16"/>
      <c r="BBL13" s="26">
        <f t="shared" si="754"/>
        <v>0</v>
      </c>
    </row>
    <row r="14" spans="2:1416" ht="29.25" customHeight="1">
      <c r="B14" s="12">
        <v>6</v>
      </c>
      <c r="C14" s="94" t="s">
        <v>11</v>
      </c>
      <c r="D14" s="18">
        <f t="shared" si="0"/>
        <v>8</v>
      </c>
      <c r="E14" s="22">
        <f t="shared" si="0"/>
        <v>3</v>
      </c>
      <c r="F14" s="26">
        <f t="shared" si="1"/>
        <v>0.375</v>
      </c>
      <c r="G14" s="20">
        <v>3</v>
      </c>
      <c r="H14" s="16">
        <v>0</v>
      </c>
      <c r="I14" s="26">
        <f t="shared" si="2"/>
        <v>0</v>
      </c>
      <c r="J14" s="16">
        <v>5</v>
      </c>
      <c r="K14" s="16">
        <v>3</v>
      </c>
      <c r="L14" s="26">
        <f t="shared" si="3"/>
        <v>0.6</v>
      </c>
      <c r="M14" s="18">
        <f t="shared" si="4"/>
        <v>13</v>
      </c>
      <c r="N14" s="22">
        <f t="shared" si="4"/>
        <v>10</v>
      </c>
      <c r="O14" s="26">
        <f t="shared" si="5"/>
        <v>0.76923076923076927</v>
      </c>
      <c r="P14" s="20">
        <v>9</v>
      </c>
      <c r="Q14" s="16">
        <v>7</v>
      </c>
      <c r="R14" s="26">
        <f t="shared" si="6"/>
        <v>0.77777777777777779</v>
      </c>
      <c r="S14" s="16">
        <v>4</v>
      </c>
      <c r="T14" s="16">
        <v>3</v>
      </c>
      <c r="U14" s="26">
        <f t="shared" si="7"/>
        <v>0.75</v>
      </c>
      <c r="V14" s="18">
        <f t="shared" si="8"/>
        <v>13</v>
      </c>
      <c r="W14" s="22">
        <f t="shared" si="8"/>
        <v>10</v>
      </c>
      <c r="X14" s="26">
        <f t="shared" si="9"/>
        <v>0.76923076923076927</v>
      </c>
      <c r="Y14" s="20">
        <v>8</v>
      </c>
      <c r="Z14" s="16">
        <v>5</v>
      </c>
      <c r="AA14" s="26">
        <f t="shared" si="10"/>
        <v>0.625</v>
      </c>
      <c r="AB14" s="16">
        <v>5</v>
      </c>
      <c r="AC14" s="16">
        <v>5</v>
      </c>
      <c r="AD14" s="26">
        <f t="shared" si="11"/>
        <v>1</v>
      </c>
      <c r="AE14" s="18">
        <f t="shared" si="12"/>
        <v>12</v>
      </c>
      <c r="AF14" s="22">
        <f t="shared" si="12"/>
        <v>9</v>
      </c>
      <c r="AG14" s="26">
        <f t="shared" si="13"/>
        <v>0.75</v>
      </c>
      <c r="AH14" s="20">
        <v>7</v>
      </c>
      <c r="AI14" s="16">
        <v>6</v>
      </c>
      <c r="AJ14" s="26">
        <f t="shared" si="14"/>
        <v>0.8571428571428571</v>
      </c>
      <c r="AK14" s="16">
        <v>5</v>
      </c>
      <c r="AL14" s="16">
        <v>3</v>
      </c>
      <c r="AM14" s="26">
        <f t="shared" si="15"/>
        <v>0.6</v>
      </c>
      <c r="AN14" s="18">
        <f t="shared" si="16"/>
        <v>13</v>
      </c>
      <c r="AO14" s="22">
        <f t="shared" si="16"/>
        <v>7</v>
      </c>
      <c r="AP14" s="26">
        <f t="shared" si="17"/>
        <v>0.53846153846153844</v>
      </c>
      <c r="AQ14" s="20">
        <v>8</v>
      </c>
      <c r="AR14" s="16">
        <v>7</v>
      </c>
      <c r="AS14" s="26">
        <f t="shared" si="18"/>
        <v>0.875</v>
      </c>
      <c r="AT14" s="16">
        <v>5</v>
      </c>
      <c r="AU14" s="16"/>
      <c r="AV14" s="28">
        <f t="shared" si="19"/>
        <v>0</v>
      </c>
      <c r="AW14" s="18">
        <f t="shared" si="20"/>
        <v>15</v>
      </c>
      <c r="AX14" s="22">
        <f t="shared" si="20"/>
        <v>13</v>
      </c>
      <c r="AY14" s="26">
        <f t="shared" si="21"/>
        <v>0.8666666666666667</v>
      </c>
      <c r="AZ14" s="20">
        <v>10</v>
      </c>
      <c r="BA14" s="16">
        <v>9</v>
      </c>
      <c r="BB14" s="26">
        <f t="shared" si="22"/>
        <v>0.9</v>
      </c>
      <c r="BC14" s="16">
        <v>5</v>
      </c>
      <c r="BD14" s="16">
        <v>4</v>
      </c>
      <c r="BE14" s="26">
        <f t="shared" si="23"/>
        <v>0.8</v>
      </c>
      <c r="BF14" s="18">
        <f t="shared" si="24"/>
        <v>15</v>
      </c>
      <c r="BG14" s="22">
        <f t="shared" si="24"/>
        <v>10</v>
      </c>
      <c r="BH14" s="26">
        <f t="shared" si="25"/>
        <v>0.66666666666666663</v>
      </c>
      <c r="BI14" s="20">
        <v>10</v>
      </c>
      <c r="BJ14" s="16">
        <v>7</v>
      </c>
      <c r="BK14" s="26">
        <f t="shared" si="26"/>
        <v>0.7</v>
      </c>
      <c r="BL14" s="16">
        <v>5</v>
      </c>
      <c r="BM14" s="16">
        <v>3</v>
      </c>
      <c r="BN14" s="26">
        <f t="shared" si="27"/>
        <v>0.6</v>
      </c>
      <c r="BO14" s="18">
        <f t="shared" si="28"/>
        <v>13</v>
      </c>
      <c r="BP14" s="22">
        <f t="shared" si="28"/>
        <v>12</v>
      </c>
      <c r="BQ14" s="26">
        <f t="shared" si="29"/>
        <v>0.92307692307692313</v>
      </c>
      <c r="BR14" s="20">
        <v>9</v>
      </c>
      <c r="BS14" s="16">
        <v>9</v>
      </c>
      <c r="BT14" s="26">
        <f t="shared" si="30"/>
        <v>1</v>
      </c>
      <c r="BU14" s="16">
        <v>4</v>
      </c>
      <c r="BV14" s="16">
        <v>3</v>
      </c>
      <c r="BW14" s="26">
        <f t="shared" si="31"/>
        <v>0.75</v>
      </c>
      <c r="BX14" s="18">
        <f t="shared" si="32"/>
        <v>13</v>
      </c>
      <c r="BY14" s="22">
        <f t="shared" si="32"/>
        <v>6</v>
      </c>
      <c r="BZ14" s="26">
        <f t="shared" si="33"/>
        <v>0.46153846153846156</v>
      </c>
      <c r="CA14" s="20">
        <v>4</v>
      </c>
      <c r="CB14" s="16">
        <v>2</v>
      </c>
      <c r="CC14" s="26">
        <f t="shared" si="34"/>
        <v>0.5</v>
      </c>
      <c r="CD14" s="16">
        <v>9</v>
      </c>
      <c r="CE14" s="16">
        <v>4</v>
      </c>
      <c r="CF14" s="26">
        <f t="shared" si="35"/>
        <v>0.44444444444444442</v>
      </c>
      <c r="CG14" s="18">
        <f t="shared" si="36"/>
        <v>12</v>
      </c>
      <c r="CH14" s="22">
        <f t="shared" si="37"/>
        <v>7</v>
      </c>
      <c r="CI14" s="26">
        <f t="shared" si="38"/>
        <v>0.58333333333333337</v>
      </c>
      <c r="CJ14" s="20">
        <v>3</v>
      </c>
      <c r="CK14" s="16">
        <v>3</v>
      </c>
      <c r="CL14" s="26">
        <f t="shared" si="39"/>
        <v>1</v>
      </c>
      <c r="CM14" s="16">
        <v>9</v>
      </c>
      <c r="CN14" s="16">
        <v>4</v>
      </c>
      <c r="CO14" s="26">
        <f t="shared" si="40"/>
        <v>0.44444444444444442</v>
      </c>
      <c r="CP14" s="18">
        <f t="shared" si="41"/>
        <v>8</v>
      </c>
      <c r="CQ14" s="22">
        <f t="shared" si="42"/>
        <v>6</v>
      </c>
      <c r="CR14" s="26">
        <f t="shared" si="43"/>
        <v>0.75</v>
      </c>
      <c r="CS14" s="20">
        <v>3</v>
      </c>
      <c r="CT14" s="16">
        <v>3</v>
      </c>
      <c r="CU14" s="26">
        <f t="shared" si="44"/>
        <v>1</v>
      </c>
      <c r="CV14" s="16">
        <v>5</v>
      </c>
      <c r="CW14" s="16">
        <v>3</v>
      </c>
      <c r="CX14" s="26">
        <f t="shared" si="45"/>
        <v>0.6</v>
      </c>
      <c r="CY14" s="18">
        <f t="shared" si="46"/>
        <v>8</v>
      </c>
      <c r="CZ14" s="22">
        <f t="shared" si="47"/>
        <v>5</v>
      </c>
      <c r="DA14" s="26">
        <f t="shared" si="48"/>
        <v>0.625</v>
      </c>
      <c r="DB14" s="20">
        <v>5</v>
      </c>
      <c r="DC14" s="16">
        <v>3</v>
      </c>
      <c r="DD14" s="26">
        <f t="shared" si="49"/>
        <v>0.6</v>
      </c>
      <c r="DE14" s="16">
        <v>3</v>
      </c>
      <c r="DF14" s="16">
        <v>2</v>
      </c>
      <c r="DG14" s="26">
        <f t="shared" si="50"/>
        <v>0.66666666666666663</v>
      </c>
      <c r="DH14" s="18">
        <f t="shared" si="51"/>
        <v>8</v>
      </c>
      <c r="DI14" s="22">
        <f t="shared" si="52"/>
        <v>6</v>
      </c>
      <c r="DJ14" s="26">
        <f t="shared" si="53"/>
        <v>0.75</v>
      </c>
      <c r="DK14" s="20">
        <v>5</v>
      </c>
      <c r="DL14" s="16">
        <v>5</v>
      </c>
      <c r="DM14" s="26">
        <f t="shared" si="54"/>
        <v>1</v>
      </c>
      <c r="DN14" s="16">
        <v>3</v>
      </c>
      <c r="DO14" s="16">
        <v>1</v>
      </c>
      <c r="DP14" s="28">
        <f t="shared" si="55"/>
        <v>0.33333333333333331</v>
      </c>
      <c r="DQ14" s="18">
        <f t="shared" si="56"/>
        <v>9</v>
      </c>
      <c r="DR14" s="22">
        <f t="shared" si="57"/>
        <v>7</v>
      </c>
      <c r="DS14" s="26">
        <f t="shared" si="58"/>
        <v>0.77777777777777779</v>
      </c>
      <c r="DT14" s="20">
        <v>5</v>
      </c>
      <c r="DU14" s="16">
        <v>5</v>
      </c>
      <c r="DV14" s="26">
        <f t="shared" si="59"/>
        <v>1</v>
      </c>
      <c r="DW14" s="16">
        <v>4</v>
      </c>
      <c r="DX14" s="16">
        <v>2</v>
      </c>
      <c r="DY14" s="28">
        <f t="shared" si="60"/>
        <v>0.5</v>
      </c>
      <c r="DZ14" s="18">
        <f t="shared" si="61"/>
        <v>7</v>
      </c>
      <c r="EA14" s="22">
        <f t="shared" si="62"/>
        <v>7</v>
      </c>
      <c r="EB14" s="26">
        <f t="shared" si="63"/>
        <v>1</v>
      </c>
      <c r="EC14" s="20">
        <v>5</v>
      </c>
      <c r="ED14" s="16">
        <v>5</v>
      </c>
      <c r="EE14" s="26">
        <f t="shared" si="64"/>
        <v>1</v>
      </c>
      <c r="EF14" s="16">
        <v>2</v>
      </c>
      <c r="EG14" s="16">
        <v>2</v>
      </c>
      <c r="EH14" s="28">
        <f t="shared" si="65"/>
        <v>1</v>
      </c>
      <c r="EI14" s="18">
        <f t="shared" si="66"/>
        <v>9</v>
      </c>
      <c r="EJ14" s="22">
        <f t="shared" si="67"/>
        <v>7</v>
      </c>
      <c r="EK14" s="26">
        <f t="shared" si="68"/>
        <v>0.77777777777777779</v>
      </c>
      <c r="EL14" s="20">
        <v>7</v>
      </c>
      <c r="EM14" s="16">
        <v>5</v>
      </c>
      <c r="EN14" s="26">
        <f t="shared" si="69"/>
        <v>0.7142857142857143</v>
      </c>
      <c r="EO14" s="16">
        <v>2</v>
      </c>
      <c r="EP14" s="16">
        <v>2</v>
      </c>
      <c r="EQ14" s="26">
        <f t="shared" si="70"/>
        <v>1</v>
      </c>
      <c r="ER14" s="18">
        <f t="shared" si="71"/>
        <v>11</v>
      </c>
      <c r="ES14" s="22">
        <f t="shared" si="72"/>
        <v>9</v>
      </c>
      <c r="ET14" s="26">
        <f t="shared" si="73"/>
        <v>0.81818181818181823</v>
      </c>
      <c r="EU14" s="20">
        <v>9</v>
      </c>
      <c r="EV14" s="16">
        <v>8</v>
      </c>
      <c r="EW14" s="26">
        <f t="shared" si="74"/>
        <v>0.88888888888888884</v>
      </c>
      <c r="EX14" s="16">
        <v>2</v>
      </c>
      <c r="EY14" s="16">
        <v>1</v>
      </c>
      <c r="EZ14" s="26">
        <f t="shared" si="75"/>
        <v>0.5</v>
      </c>
      <c r="FA14" s="18">
        <f t="shared" si="76"/>
        <v>14</v>
      </c>
      <c r="FB14" s="22">
        <f t="shared" si="77"/>
        <v>12</v>
      </c>
      <c r="FC14" s="26">
        <f t="shared" si="78"/>
        <v>0.8571428571428571</v>
      </c>
      <c r="FD14" s="20">
        <v>12</v>
      </c>
      <c r="FE14" s="16">
        <v>10</v>
      </c>
      <c r="FF14" s="26">
        <f t="shared" si="79"/>
        <v>0.83333333333333337</v>
      </c>
      <c r="FG14" s="16">
        <v>2</v>
      </c>
      <c r="FH14" s="16">
        <v>2</v>
      </c>
      <c r="FI14" s="26">
        <f t="shared" si="80"/>
        <v>1</v>
      </c>
      <c r="FJ14" s="18">
        <f t="shared" si="81"/>
        <v>19</v>
      </c>
      <c r="FK14" s="22">
        <f t="shared" si="82"/>
        <v>19</v>
      </c>
      <c r="FL14" s="26">
        <f t="shared" si="83"/>
        <v>1</v>
      </c>
      <c r="FM14" s="20">
        <v>17</v>
      </c>
      <c r="FN14" s="16">
        <v>17</v>
      </c>
      <c r="FO14" s="26">
        <f t="shared" si="84"/>
        <v>1</v>
      </c>
      <c r="FP14" s="16">
        <v>2</v>
      </c>
      <c r="FQ14" s="16">
        <v>2</v>
      </c>
      <c r="FR14" s="26">
        <f t="shared" si="85"/>
        <v>1</v>
      </c>
      <c r="FS14" s="18">
        <f t="shared" si="86"/>
        <v>22</v>
      </c>
      <c r="FT14" s="22">
        <f t="shared" si="87"/>
        <v>19</v>
      </c>
      <c r="FU14" s="26">
        <f t="shared" si="88"/>
        <v>0.86363636363636365</v>
      </c>
      <c r="FV14" s="20">
        <v>10</v>
      </c>
      <c r="FW14" s="16">
        <v>10</v>
      </c>
      <c r="FX14" s="26">
        <f t="shared" si="89"/>
        <v>1</v>
      </c>
      <c r="FY14" s="16">
        <v>12</v>
      </c>
      <c r="FZ14" s="16">
        <v>9</v>
      </c>
      <c r="GA14" s="26">
        <f t="shared" si="90"/>
        <v>0.75</v>
      </c>
      <c r="GB14" s="18">
        <f t="shared" si="91"/>
        <v>19</v>
      </c>
      <c r="GC14" s="22">
        <f t="shared" si="92"/>
        <v>17</v>
      </c>
      <c r="GD14" s="57">
        <f t="shared" si="93"/>
        <v>0.89473684210526316</v>
      </c>
      <c r="GE14" s="20">
        <v>10</v>
      </c>
      <c r="GF14" s="16">
        <v>9</v>
      </c>
      <c r="GG14" s="57">
        <f t="shared" si="94"/>
        <v>0.9</v>
      </c>
      <c r="GH14" s="16">
        <v>9</v>
      </c>
      <c r="GI14" s="16">
        <v>8</v>
      </c>
      <c r="GJ14" s="62">
        <f t="shared" si="95"/>
        <v>0.88888888888888884</v>
      </c>
      <c r="GK14" s="18">
        <f t="shared" si="96"/>
        <v>26</v>
      </c>
      <c r="GL14" s="22">
        <f t="shared" si="97"/>
        <v>24</v>
      </c>
      <c r="GM14" s="26">
        <f t="shared" si="98"/>
        <v>0.92307692307692313</v>
      </c>
      <c r="GN14" s="20">
        <v>13</v>
      </c>
      <c r="GO14" s="16">
        <v>11</v>
      </c>
      <c r="GP14" s="26">
        <f t="shared" si="99"/>
        <v>0.84615384615384615</v>
      </c>
      <c r="GQ14" s="16">
        <v>13</v>
      </c>
      <c r="GR14" s="16">
        <v>13</v>
      </c>
      <c r="GS14" s="62">
        <f t="shared" si="100"/>
        <v>1</v>
      </c>
      <c r="GT14" s="18">
        <f t="shared" si="101"/>
        <v>31</v>
      </c>
      <c r="GU14" s="22">
        <f t="shared" si="102"/>
        <v>27</v>
      </c>
      <c r="GV14" s="26">
        <f t="shared" si="103"/>
        <v>0.87096774193548387</v>
      </c>
      <c r="GW14" s="20">
        <v>12</v>
      </c>
      <c r="GX14" s="16">
        <v>12</v>
      </c>
      <c r="GY14" s="26">
        <f t="shared" si="104"/>
        <v>1</v>
      </c>
      <c r="GZ14" s="16">
        <v>19</v>
      </c>
      <c r="HA14" s="16">
        <v>15</v>
      </c>
      <c r="HB14" s="62">
        <f t="shared" si="105"/>
        <v>0.78947368421052633</v>
      </c>
      <c r="HC14" s="18">
        <f t="shared" si="106"/>
        <v>31</v>
      </c>
      <c r="HD14" s="22">
        <f t="shared" si="107"/>
        <v>27</v>
      </c>
      <c r="HE14" s="26">
        <f t="shared" si="108"/>
        <v>0.87096774193548387</v>
      </c>
      <c r="HF14" s="20">
        <v>12</v>
      </c>
      <c r="HG14" s="16">
        <v>9</v>
      </c>
      <c r="HH14" s="26">
        <f t="shared" si="109"/>
        <v>0.75</v>
      </c>
      <c r="HI14" s="16">
        <v>19</v>
      </c>
      <c r="HJ14" s="16">
        <v>18</v>
      </c>
      <c r="HK14" s="58">
        <f t="shared" si="110"/>
        <v>0.94736842105263153</v>
      </c>
      <c r="HL14" s="18">
        <f t="shared" si="111"/>
        <v>28</v>
      </c>
      <c r="HM14" s="22">
        <f t="shared" si="112"/>
        <v>26</v>
      </c>
      <c r="HN14" s="26">
        <f t="shared" si="113"/>
        <v>0.9285714285714286</v>
      </c>
      <c r="HO14" s="20">
        <v>12</v>
      </c>
      <c r="HP14" s="16">
        <v>10</v>
      </c>
      <c r="HQ14" s="26">
        <f t="shared" si="114"/>
        <v>0.83333333333333337</v>
      </c>
      <c r="HR14" s="16">
        <v>16</v>
      </c>
      <c r="HS14" s="16">
        <v>16</v>
      </c>
      <c r="HT14" s="58">
        <f t="shared" si="115"/>
        <v>1</v>
      </c>
      <c r="HU14" s="18">
        <f t="shared" si="116"/>
        <v>26</v>
      </c>
      <c r="HV14" s="22">
        <f t="shared" si="117"/>
        <v>15</v>
      </c>
      <c r="HW14" s="26">
        <f t="shared" si="118"/>
        <v>0.57692307692307687</v>
      </c>
      <c r="HX14" s="20">
        <v>12</v>
      </c>
      <c r="HY14" s="16">
        <v>8</v>
      </c>
      <c r="HZ14" s="26">
        <f t="shared" si="119"/>
        <v>0.66666666666666663</v>
      </c>
      <c r="IA14" s="16">
        <v>14</v>
      </c>
      <c r="IB14" s="16">
        <v>7</v>
      </c>
      <c r="IC14" s="58">
        <f t="shared" si="120"/>
        <v>0.5</v>
      </c>
      <c r="ID14" s="18">
        <f t="shared" si="121"/>
        <v>26</v>
      </c>
      <c r="IE14" s="22">
        <f t="shared" si="122"/>
        <v>9</v>
      </c>
      <c r="IF14" s="26">
        <f t="shared" si="123"/>
        <v>0.34615384615384615</v>
      </c>
      <c r="IG14" s="20">
        <v>12</v>
      </c>
      <c r="IH14" s="16">
        <v>7</v>
      </c>
      <c r="II14" s="26">
        <f t="shared" si="124"/>
        <v>0.58333333333333337</v>
      </c>
      <c r="IJ14" s="16">
        <v>14</v>
      </c>
      <c r="IK14" s="16">
        <v>2</v>
      </c>
      <c r="IL14" s="58">
        <f t="shared" si="125"/>
        <v>0.14285714285714285</v>
      </c>
      <c r="IM14" s="18">
        <f t="shared" si="126"/>
        <v>25</v>
      </c>
      <c r="IN14" s="22">
        <f t="shared" si="127"/>
        <v>16</v>
      </c>
      <c r="IO14" s="26">
        <f t="shared" si="128"/>
        <v>0.64</v>
      </c>
      <c r="IP14" s="20">
        <v>16</v>
      </c>
      <c r="IQ14" s="16">
        <v>13</v>
      </c>
      <c r="IR14" s="26">
        <f t="shared" si="129"/>
        <v>0.8125</v>
      </c>
      <c r="IS14" s="16">
        <v>9</v>
      </c>
      <c r="IT14" s="16">
        <v>3</v>
      </c>
      <c r="IU14" s="58">
        <f t="shared" si="130"/>
        <v>0.33333333333333331</v>
      </c>
      <c r="IV14" s="18">
        <f t="shared" si="131"/>
        <v>18</v>
      </c>
      <c r="IW14" s="22">
        <f t="shared" si="132"/>
        <v>14</v>
      </c>
      <c r="IX14" s="26">
        <f t="shared" si="133"/>
        <v>0.77777777777777779</v>
      </c>
      <c r="IY14" s="20">
        <v>14</v>
      </c>
      <c r="IZ14" s="16">
        <v>13</v>
      </c>
      <c r="JA14" s="26">
        <f t="shared" si="134"/>
        <v>0.9285714285714286</v>
      </c>
      <c r="JB14" s="16">
        <v>4</v>
      </c>
      <c r="JC14" s="16">
        <v>1</v>
      </c>
      <c r="JD14" s="58">
        <f t="shared" si="135"/>
        <v>0.25</v>
      </c>
      <c r="JE14" s="18">
        <f t="shared" si="136"/>
        <v>16</v>
      </c>
      <c r="JF14" s="22">
        <f t="shared" si="137"/>
        <v>11</v>
      </c>
      <c r="JG14" s="26">
        <f t="shared" si="138"/>
        <v>0.6875</v>
      </c>
      <c r="JH14" s="20">
        <v>13</v>
      </c>
      <c r="JI14" s="16">
        <v>9</v>
      </c>
      <c r="JJ14" s="26">
        <f t="shared" si="139"/>
        <v>0.69230769230769229</v>
      </c>
      <c r="JK14" s="16">
        <v>3</v>
      </c>
      <c r="JL14" s="16">
        <v>2</v>
      </c>
      <c r="JM14" s="58">
        <f t="shared" si="140"/>
        <v>0.66666666666666663</v>
      </c>
      <c r="JN14" s="18">
        <f t="shared" si="141"/>
        <v>16</v>
      </c>
      <c r="JO14" s="22">
        <f t="shared" si="142"/>
        <v>8</v>
      </c>
      <c r="JP14" s="26">
        <f t="shared" si="143"/>
        <v>0.5</v>
      </c>
      <c r="JQ14" s="20">
        <v>13</v>
      </c>
      <c r="JR14" s="16">
        <v>6</v>
      </c>
      <c r="JS14" s="26">
        <f t="shared" si="144"/>
        <v>0.46153846153846156</v>
      </c>
      <c r="JT14" s="16">
        <v>3</v>
      </c>
      <c r="JU14" s="16">
        <v>2</v>
      </c>
      <c r="JV14" s="58">
        <f t="shared" si="145"/>
        <v>0.66666666666666663</v>
      </c>
      <c r="JW14" s="18">
        <f t="shared" si="146"/>
        <v>12</v>
      </c>
      <c r="JX14" s="22">
        <f t="shared" si="147"/>
        <v>9</v>
      </c>
      <c r="JY14" s="26">
        <f t="shared" si="148"/>
        <v>0.75</v>
      </c>
      <c r="JZ14" s="20">
        <v>9</v>
      </c>
      <c r="KA14" s="16">
        <v>7</v>
      </c>
      <c r="KB14" s="26">
        <f t="shared" si="149"/>
        <v>0.77777777777777779</v>
      </c>
      <c r="KC14" s="16">
        <v>3</v>
      </c>
      <c r="KD14" s="16">
        <v>2</v>
      </c>
      <c r="KE14" s="58">
        <f t="shared" si="150"/>
        <v>0.66666666666666663</v>
      </c>
      <c r="KF14" s="18">
        <f t="shared" si="151"/>
        <v>11</v>
      </c>
      <c r="KG14" s="22">
        <f t="shared" si="152"/>
        <v>10</v>
      </c>
      <c r="KH14" s="26">
        <f t="shared" si="153"/>
        <v>0.90909090909090906</v>
      </c>
      <c r="KI14" s="20">
        <v>8</v>
      </c>
      <c r="KJ14" s="16">
        <v>8</v>
      </c>
      <c r="KK14" s="26">
        <f t="shared" si="154"/>
        <v>1</v>
      </c>
      <c r="KL14" s="16">
        <v>3</v>
      </c>
      <c r="KM14" s="16">
        <v>2</v>
      </c>
      <c r="KN14" s="58">
        <f t="shared" si="155"/>
        <v>0.66666666666666663</v>
      </c>
      <c r="KO14" s="18">
        <f t="shared" si="156"/>
        <v>14</v>
      </c>
      <c r="KP14" s="22">
        <f t="shared" si="157"/>
        <v>14</v>
      </c>
      <c r="KQ14" s="26">
        <f t="shared" si="158"/>
        <v>1</v>
      </c>
      <c r="KR14" s="20">
        <v>8</v>
      </c>
      <c r="KS14" s="16">
        <v>8</v>
      </c>
      <c r="KT14" s="26">
        <f t="shared" si="159"/>
        <v>1</v>
      </c>
      <c r="KU14" s="16">
        <v>6</v>
      </c>
      <c r="KV14" s="16">
        <v>6</v>
      </c>
      <c r="KW14" s="58">
        <f t="shared" si="160"/>
        <v>1</v>
      </c>
      <c r="KX14" s="18">
        <f t="shared" si="161"/>
        <v>13</v>
      </c>
      <c r="KY14" s="22">
        <f t="shared" si="162"/>
        <v>12</v>
      </c>
      <c r="KZ14" s="26">
        <f t="shared" si="163"/>
        <v>0.92307692307692313</v>
      </c>
      <c r="LA14" s="20">
        <v>8</v>
      </c>
      <c r="LB14" s="16">
        <v>7</v>
      </c>
      <c r="LC14" s="26">
        <f t="shared" si="164"/>
        <v>0.875</v>
      </c>
      <c r="LD14" s="16">
        <v>5</v>
      </c>
      <c r="LE14" s="16">
        <v>5</v>
      </c>
      <c r="LF14" s="58">
        <f t="shared" si="165"/>
        <v>1</v>
      </c>
      <c r="LG14" s="18">
        <f t="shared" si="166"/>
        <v>13</v>
      </c>
      <c r="LH14" s="22">
        <f t="shared" si="167"/>
        <v>11</v>
      </c>
      <c r="LI14" s="26">
        <f t="shared" si="168"/>
        <v>0.84615384615384615</v>
      </c>
      <c r="LJ14" s="20">
        <v>8</v>
      </c>
      <c r="LK14" s="16">
        <v>7</v>
      </c>
      <c r="LL14" s="26">
        <f t="shared" si="169"/>
        <v>0.875</v>
      </c>
      <c r="LM14" s="16">
        <v>5</v>
      </c>
      <c r="LN14" s="16">
        <v>4</v>
      </c>
      <c r="LO14" s="58">
        <f t="shared" si="170"/>
        <v>0.8</v>
      </c>
      <c r="LP14" s="18">
        <f t="shared" si="171"/>
        <v>11</v>
      </c>
      <c r="LQ14" s="22">
        <f t="shared" si="172"/>
        <v>9</v>
      </c>
      <c r="LR14" s="26">
        <f t="shared" si="173"/>
        <v>0.81818181818181823</v>
      </c>
      <c r="LS14" s="20">
        <v>8</v>
      </c>
      <c r="LT14" s="16">
        <v>7</v>
      </c>
      <c r="LU14" s="26">
        <f t="shared" si="174"/>
        <v>0.875</v>
      </c>
      <c r="LV14" s="16">
        <v>3</v>
      </c>
      <c r="LW14" s="16">
        <v>2</v>
      </c>
      <c r="LX14" s="58">
        <f t="shared" si="175"/>
        <v>0.66666666666666663</v>
      </c>
      <c r="LY14" s="18">
        <f t="shared" si="176"/>
        <v>10</v>
      </c>
      <c r="LZ14" s="22">
        <f t="shared" si="177"/>
        <v>10</v>
      </c>
      <c r="MA14" s="26">
        <f t="shared" si="178"/>
        <v>1</v>
      </c>
      <c r="MB14" s="20">
        <v>8</v>
      </c>
      <c r="MC14" s="16">
        <v>8</v>
      </c>
      <c r="MD14" s="26">
        <f t="shared" si="179"/>
        <v>1</v>
      </c>
      <c r="ME14" s="16">
        <v>2</v>
      </c>
      <c r="MF14" s="16">
        <v>2</v>
      </c>
      <c r="MG14" s="26">
        <f t="shared" si="180"/>
        <v>1</v>
      </c>
      <c r="MH14" s="18">
        <f t="shared" si="181"/>
        <v>10</v>
      </c>
      <c r="MI14" s="22">
        <f t="shared" si="182"/>
        <v>9</v>
      </c>
      <c r="MJ14" s="26">
        <f t="shared" si="183"/>
        <v>0.9</v>
      </c>
      <c r="MK14" s="20">
        <v>8</v>
      </c>
      <c r="ML14" s="16">
        <v>7</v>
      </c>
      <c r="MM14" s="26">
        <f t="shared" si="184"/>
        <v>0.875</v>
      </c>
      <c r="MN14" s="16">
        <v>2</v>
      </c>
      <c r="MO14" s="16">
        <v>2</v>
      </c>
      <c r="MP14" s="26">
        <f t="shared" si="185"/>
        <v>1</v>
      </c>
      <c r="MQ14" s="18">
        <f t="shared" si="186"/>
        <v>11</v>
      </c>
      <c r="MR14" s="22">
        <f t="shared" si="187"/>
        <v>10</v>
      </c>
      <c r="MS14" s="26">
        <f t="shared" si="188"/>
        <v>0.90909090909090906</v>
      </c>
      <c r="MT14" s="20">
        <v>7</v>
      </c>
      <c r="MU14" s="16">
        <v>7</v>
      </c>
      <c r="MV14" s="26">
        <f t="shared" si="189"/>
        <v>1</v>
      </c>
      <c r="MW14" s="16">
        <v>4</v>
      </c>
      <c r="MX14" s="16">
        <v>3</v>
      </c>
      <c r="MY14" s="26">
        <f t="shared" si="190"/>
        <v>0.75</v>
      </c>
      <c r="MZ14" s="18">
        <f t="shared" si="191"/>
        <v>11</v>
      </c>
      <c r="NA14" s="22">
        <f t="shared" si="192"/>
        <v>7</v>
      </c>
      <c r="NB14" s="26">
        <f t="shared" si="193"/>
        <v>0.63636363636363635</v>
      </c>
      <c r="NC14" s="20">
        <v>7</v>
      </c>
      <c r="ND14" s="16">
        <v>6</v>
      </c>
      <c r="NE14" s="26">
        <f t="shared" si="194"/>
        <v>0.8571428571428571</v>
      </c>
      <c r="NF14" s="16">
        <v>4</v>
      </c>
      <c r="NG14" s="16">
        <v>1</v>
      </c>
      <c r="NH14" s="26">
        <f t="shared" si="195"/>
        <v>0.25</v>
      </c>
      <c r="NI14" s="18">
        <f t="shared" si="196"/>
        <v>11</v>
      </c>
      <c r="NJ14" s="22">
        <f t="shared" si="197"/>
        <v>6</v>
      </c>
      <c r="NK14" s="26">
        <f t="shared" si="198"/>
        <v>0.54545454545454541</v>
      </c>
      <c r="NL14" s="20">
        <v>7</v>
      </c>
      <c r="NM14" s="16">
        <v>5</v>
      </c>
      <c r="NN14" s="26">
        <f t="shared" si="199"/>
        <v>0.7142857142857143</v>
      </c>
      <c r="NO14" s="16">
        <v>4</v>
      </c>
      <c r="NP14" s="16">
        <v>1</v>
      </c>
      <c r="NQ14" s="26">
        <f t="shared" si="200"/>
        <v>0.25</v>
      </c>
      <c r="NR14" s="18">
        <f t="shared" si="201"/>
        <v>10</v>
      </c>
      <c r="NS14" s="22">
        <f t="shared" si="202"/>
        <v>9</v>
      </c>
      <c r="NT14" s="26">
        <f t="shared" si="203"/>
        <v>0.9</v>
      </c>
      <c r="NU14" s="20">
        <v>6</v>
      </c>
      <c r="NV14" s="16">
        <v>5</v>
      </c>
      <c r="NW14" s="26">
        <f t="shared" si="204"/>
        <v>0.83333333333333337</v>
      </c>
      <c r="NX14" s="16">
        <v>4</v>
      </c>
      <c r="NY14" s="16">
        <v>4</v>
      </c>
      <c r="NZ14" s="59">
        <f t="shared" si="205"/>
        <v>1</v>
      </c>
      <c r="OA14" s="18">
        <f t="shared" si="206"/>
        <v>12</v>
      </c>
      <c r="OB14" s="22">
        <f t="shared" si="207"/>
        <v>11</v>
      </c>
      <c r="OC14" s="26">
        <f t="shared" si="208"/>
        <v>0.91666666666666663</v>
      </c>
      <c r="OD14" s="20">
        <v>8</v>
      </c>
      <c r="OE14" s="16">
        <v>7</v>
      </c>
      <c r="OF14" s="26">
        <f t="shared" si="209"/>
        <v>0.875</v>
      </c>
      <c r="OG14" s="16">
        <v>4</v>
      </c>
      <c r="OH14" s="16">
        <v>4</v>
      </c>
      <c r="OI14" s="59">
        <f t="shared" si="210"/>
        <v>1</v>
      </c>
      <c r="OJ14" s="18">
        <f t="shared" si="211"/>
        <v>12</v>
      </c>
      <c r="OK14" s="22">
        <f t="shared" si="212"/>
        <v>11</v>
      </c>
      <c r="OL14" s="26">
        <f t="shared" si="213"/>
        <v>0.91666666666666663</v>
      </c>
      <c r="OM14" s="20">
        <v>8</v>
      </c>
      <c r="ON14" s="16">
        <v>7</v>
      </c>
      <c r="OO14" s="26">
        <f t="shared" si="214"/>
        <v>0.875</v>
      </c>
      <c r="OP14" s="16">
        <v>4</v>
      </c>
      <c r="OQ14" s="16">
        <v>4</v>
      </c>
      <c r="OR14" s="59">
        <f t="shared" si="215"/>
        <v>1</v>
      </c>
      <c r="OS14" s="18">
        <f t="shared" si="216"/>
        <v>12</v>
      </c>
      <c r="OT14" s="22">
        <f t="shared" si="217"/>
        <v>11</v>
      </c>
      <c r="OU14" s="26">
        <f t="shared" si="218"/>
        <v>0.91666666666666663</v>
      </c>
      <c r="OV14" s="20">
        <v>8</v>
      </c>
      <c r="OW14" s="16">
        <v>8</v>
      </c>
      <c r="OX14" s="26">
        <f t="shared" si="219"/>
        <v>1</v>
      </c>
      <c r="OY14" s="16">
        <v>4</v>
      </c>
      <c r="OZ14" s="16">
        <v>3</v>
      </c>
      <c r="PA14" s="59">
        <f t="shared" si="220"/>
        <v>0.75</v>
      </c>
      <c r="PB14" s="18">
        <f t="shared" si="221"/>
        <v>13</v>
      </c>
      <c r="PC14" s="22">
        <f t="shared" si="222"/>
        <v>12</v>
      </c>
      <c r="PD14" s="26">
        <f t="shared" si="223"/>
        <v>0.92307692307692313</v>
      </c>
      <c r="PE14" s="20">
        <v>9</v>
      </c>
      <c r="PF14" s="16">
        <v>9</v>
      </c>
      <c r="PG14" s="26">
        <f t="shared" si="224"/>
        <v>1</v>
      </c>
      <c r="PH14" s="16">
        <v>4</v>
      </c>
      <c r="PI14" s="16">
        <v>3</v>
      </c>
      <c r="PJ14" s="59">
        <f t="shared" si="225"/>
        <v>0.75</v>
      </c>
      <c r="PK14" s="18">
        <f t="shared" si="226"/>
        <v>14</v>
      </c>
      <c r="PL14" s="22">
        <f t="shared" si="227"/>
        <v>10</v>
      </c>
      <c r="PM14" s="26">
        <f t="shared" si="228"/>
        <v>0.7142857142857143</v>
      </c>
      <c r="PN14" s="20">
        <v>9</v>
      </c>
      <c r="PO14" s="16">
        <v>8</v>
      </c>
      <c r="PP14" s="26">
        <f t="shared" si="229"/>
        <v>0.88888888888888884</v>
      </c>
      <c r="PQ14" s="16">
        <v>5</v>
      </c>
      <c r="PR14" s="16">
        <v>2</v>
      </c>
      <c r="PS14" s="59">
        <f t="shared" si="230"/>
        <v>0.4</v>
      </c>
      <c r="PT14" s="18">
        <f t="shared" si="231"/>
        <v>14</v>
      </c>
      <c r="PU14" s="22">
        <f t="shared" si="232"/>
        <v>6</v>
      </c>
      <c r="PV14" s="26">
        <f t="shared" si="233"/>
        <v>0.42857142857142855</v>
      </c>
      <c r="PW14" s="20">
        <v>10</v>
      </c>
      <c r="PX14" s="16">
        <v>5</v>
      </c>
      <c r="PY14" s="26">
        <f t="shared" si="234"/>
        <v>0.5</v>
      </c>
      <c r="PZ14" s="16">
        <v>4</v>
      </c>
      <c r="QA14" s="16">
        <v>1</v>
      </c>
      <c r="QB14" s="59">
        <f t="shared" si="235"/>
        <v>0.25</v>
      </c>
      <c r="QC14" s="18">
        <f t="shared" si="236"/>
        <v>12</v>
      </c>
      <c r="QD14" s="22">
        <f t="shared" si="237"/>
        <v>6</v>
      </c>
      <c r="QE14" s="26">
        <f t="shared" si="238"/>
        <v>0.5</v>
      </c>
      <c r="QF14" s="20">
        <v>10</v>
      </c>
      <c r="QG14" s="16">
        <v>5</v>
      </c>
      <c r="QH14" s="26">
        <f t="shared" si="239"/>
        <v>0.5</v>
      </c>
      <c r="QI14" s="16">
        <v>2</v>
      </c>
      <c r="QJ14" s="16">
        <v>1</v>
      </c>
      <c r="QK14" s="59">
        <f t="shared" si="240"/>
        <v>0.5</v>
      </c>
      <c r="QL14" s="18">
        <f t="shared" si="241"/>
        <v>15</v>
      </c>
      <c r="QM14" s="22">
        <f t="shared" si="242"/>
        <v>7</v>
      </c>
      <c r="QN14" s="26">
        <f t="shared" si="243"/>
        <v>0.46666666666666667</v>
      </c>
      <c r="QO14" s="20">
        <v>11</v>
      </c>
      <c r="QP14" s="16">
        <v>4</v>
      </c>
      <c r="QQ14" s="26">
        <f t="shared" si="244"/>
        <v>0.36363636363636365</v>
      </c>
      <c r="QR14" s="16">
        <v>4</v>
      </c>
      <c r="QS14" s="16">
        <v>3</v>
      </c>
      <c r="QT14" s="59">
        <f t="shared" si="245"/>
        <v>0.75</v>
      </c>
      <c r="QU14" s="18">
        <f t="shared" si="246"/>
        <v>18</v>
      </c>
      <c r="QV14" s="22">
        <f t="shared" si="247"/>
        <v>11</v>
      </c>
      <c r="QW14" s="26">
        <f t="shared" si="248"/>
        <v>0.61111111111111116</v>
      </c>
      <c r="QX14" s="20">
        <v>14</v>
      </c>
      <c r="QY14" s="16">
        <v>7</v>
      </c>
      <c r="QZ14" s="26">
        <f t="shared" si="249"/>
        <v>0.5</v>
      </c>
      <c r="RA14" s="16">
        <v>4</v>
      </c>
      <c r="RB14" s="16">
        <v>4</v>
      </c>
      <c r="RC14" s="59">
        <f t="shared" si="250"/>
        <v>1</v>
      </c>
      <c r="RD14" s="18">
        <f t="shared" si="251"/>
        <v>18</v>
      </c>
      <c r="RE14" s="22">
        <f t="shared" si="252"/>
        <v>16</v>
      </c>
      <c r="RF14" s="26">
        <f t="shared" si="253"/>
        <v>0.88888888888888884</v>
      </c>
      <c r="RG14" s="20">
        <v>14</v>
      </c>
      <c r="RH14" s="16">
        <v>13</v>
      </c>
      <c r="RI14" s="26">
        <f t="shared" si="254"/>
        <v>0.9285714285714286</v>
      </c>
      <c r="RJ14" s="16">
        <v>4</v>
      </c>
      <c r="RK14" s="16">
        <v>3</v>
      </c>
      <c r="RL14" s="59">
        <f t="shared" si="255"/>
        <v>0.75</v>
      </c>
      <c r="RM14" s="18">
        <f t="shared" si="256"/>
        <v>20</v>
      </c>
      <c r="RN14" s="22">
        <f t="shared" si="257"/>
        <v>17</v>
      </c>
      <c r="RO14" s="26">
        <f t="shared" si="258"/>
        <v>0.85</v>
      </c>
      <c r="RP14" s="20">
        <v>16</v>
      </c>
      <c r="RQ14" s="16">
        <v>15</v>
      </c>
      <c r="RR14" s="26">
        <f t="shared" si="259"/>
        <v>0.9375</v>
      </c>
      <c r="RS14" s="16">
        <v>4</v>
      </c>
      <c r="RT14" s="16">
        <v>2</v>
      </c>
      <c r="RU14" s="59">
        <f t="shared" si="260"/>
        <v>0.5</v>
      </c>
      <c r="RV14" s="18">
        <f t="shared" si="261"/>
        <v>19</v>
      </c>
      <c r="RW14" s="22">
        <f t="shared" si="262"/>
        <v>16</v>
      </c>
      <c r="RX14" s="26">
        <f t="shared" si="263"/>
        <v>0.84210526315789469</v>
      </c>
      <c r="RY14" s="20">
        <v>16</v>
      </c>
      <c r="RZ14" s="16">
        <v>15</v>
      </c>
      <c r="SA14" s="26">
        <f t="shared" si="264"/>
        <v>0.9375</v>
      </c>
      <c r="SB14" s="16">
        <v>3</v>
      </c>
      <c r="SC14" s="16">
        <v>1</v>
      </c>
      <c r="SD14" s="59">
        <f t="shared" si="265"/>
        <v>0.33333333333333331</v>
      </c>
      <c r="SE14" s="18">
        <f t="shared" si="266"/>
        <v>18</v>
      </c>
      <c r="SF14" s="22">
        <f t="shared" si="267"/>
        <v>17</v>
      </c>
      <c r="SG14" s="26">
        <f t="shared" si="268"/>
        <v>0.94444444444444442</v>
      </c>
      <c r="SH14" s="20">
        <v>16</v>
      </c>
      <c r="SI14" s="16">
        <v>15</v>
      </c>
      <c r="SJ14" s="26">
        <f t="shared" si="269"/>
        <v>0.9375</v>
      </c>
      <c r="SK14" s="16">
        <v>2</v>
      </c>
      <c r="SL14" s="16">
        <v>2</v>
      </c>
      <c r="SM14" s="59">
        <f t="shared" si="270"/>
        <v>1</v>
      </c>
      <c r="SN14" s="18">
        <f t="shared" si="271"/>
        <v>17</v>
      </c>
      <c r="SO14" s="22">
        <f t="shared" si="272"/>
        <v>12</v>
      </c>
      <c r="SP14" s="26">
        <f t="shared" si="273"/>
        <v>0.70588235294117652</v>
      </c>
      <c r="SQ14" s="20">
        <v>15</v>
      </c>
      <c r="SR14" s="16">
        <v>12</v>
      </c>
      <c r="SS14" s="26">
        <f t="shared" si="274"/>
        <v>0.8</v>
      </c>
      <c r="ST14" s="16">
        <v>2</v>
      </c>
      <c r="SU14" s="16"/>
      <c r="SV14" s="59">
        <f t="shared" si="275"/>
        <v>0</v>
      </c>
      <c r="SW14" s="18">
        <f t="shared" si="276"/>
        <v>17</v>
      </c>
      <c r="SX14" s="22">
        <f t="shared" si="277"/>
        <v>6</v>
      </c>
      <c r="SY14" s="26">
        <f t="shared" si="278"/>
        <v>0.35294117647058826</v>
      </c>
      <c r="SZ14" s="20">
        <v>15</v>
      </c>
      <c r="TA14" s="16">
        <v>5</v>
      </c>
      <c r="TB14" s="26">
        <f t="shared" si="279"/>
        <v>0.33333333333333331</v>
      </c>
      <c r="TC14" s="16">
        <v>2</v>
      </c>
      <c r="TD14" s="16">
        <v>1</v>
      </c>
      <c r="TE14" s="26">
        <f t="shared" si="280"/>
        <v>0.5</v>
      </c>
      <c r="TF14" s="18">
        <f t="shared" si="281"/>
        <v>16</v>
      </c>
      <c r="TG14" s="22">
        <f t="shared" si="282"/>
        <v>13</v>
      </c>
      <c r="TH14" s="26">
        <f t="shared" si="283"/>
        <v>0.8125</v>
      </c>
      <c r="TI14" s="20">
        <v>14</v>
      </c>
      <c r="TJ14" s="16">
        <v>11</v>
      </c>
      <c r="TK14" s="26">
        <f t="shared" si="284"/>
        <v>0.7857142857142857</v>
      </c>
      <c r="TL14" s="16">
        <v>2</v>
      </c>
      <c r="TM14" s="16">
        <v>2</v>
      </c>
      <c r="TN14" s="26">
        <f t="shared" si="285"/>
        <v>1</v>
      </c>
      <c r="TO14" s="18">
        <f t="shared" si="286"/>
        <v>19</v>
      </c>
      <c r="TP14" s="22">
        <f t="shared" si="287"/>
        <v>15</v>
      </c>
      <c r="TQ14" s="26">
        <f t="shared" si="288"/>
        <v>0.78947368421052633</v>
      </c>
      <c r="TR14" s="20">
        <v>17</v>
      </c>
      <c r="TS14" s="16">
        <v>13</v>
      </c>
      <c r="TT14" s="26">
        <f t="shared" si="289"/>
        <v>0.76470588235294112</v>
      </c>
      <c r="TU14" s="16">
        <v>2</v>
      </c>
      <c r="TV14" s="16">
        <v>2</v>
      </c>
      <c r="TW14" s="26">
        <f t="shared" si="290"/>
        <v>1</v>
      </c>
      <c r="TX14" s="18">
        <f t="shared" si="291"/>
        <v>20</v>
      </c>
      <c r="TY14" s="22">
        <f t="shared" si="292"/>
        <v>15</v>
      </c>
      <c r="TZ14" s="26">
        <f t="shared" si="293"/>
        <v>0.75</v>
      </c>
      <c r="UA14" s="20">
        <v>18</v>
      </c>
      <c r="UB14" s="16">
        <v>14</v>
      </c>
      <c r="UC14" s="26">
        <f t="shared" si="294"/>
        <v>0.77777777777777779</v>
      </c>
      <c r="UD14" s="16">
        <v>2</v>
      </c>
      <c r="UE14" s="16">
        <v>1</v>
      </c>
      <c r="UF14" s="26">
        <f t="shared" si="295"/>
        <v>0.5</v>
      </c>
      <c r="UG14" s="18">
        <f t="shared" si="296"/>
        <v>18</v>
      </c>
      <c r="UH14" s="22">
        <f t="shared" si="297"/>
        <v>15</v>
      </c>
      <c r="UI14" s="26">
        <f t="shared" si="298"/>
        <v>0.83333333333333337</v>
      </c>
      <c r="UJ14" s="20">
        <v>17</v>
      </c>
      <c r="UK14" s="16">
        <v>14</v>
      </c>
      <c r="UL14" s="26">
        <f t="shared" si="299"/>
        <v>0.82352941176470584</v>
      </c>
      <c r="UM14" s="16">
        <v>1</v>
      </c>
      <c r="UN14" s="16">
        <v>1</v>
      </c>
      <c r="UO14" s="26">
        <f t="shared" si="300"/>
        <v>1</v>
      </c>
      <c r="UP14" s="18">
        <f t="shared" si="301"/>
        <v>17</v>
      </c>
      <c r="UQ14" s="22">
        <f t="shared" si="302"/>
        <v>15</v>
      </c>
      <c r="UR14" s="26">
        <f t="shared" si="303"/>
        <v>0.88235294117647056</v>
      </c>
      <c r="US14" s="20">
        <v>16</v>
      </c>
      <c r="UT14" s="16">
        <v>14</v>
      </c>
      <c r="UU14" s="26">
        <f t="shared" si="304"/>
        <v>0.875</v>
      </c>
      <c r="UV14" s="16">
        <v>1</v>
      </c>
      <c r="UW14" s="16">
        <v>1</v>
      </c>
      <c r="UX14" s="26">
        <f t="shared" si="305"/>
        <v>1</v>
      </c>
      <c r="UY14" s="18">
        <f t="shared" si="306"/>
        <v>17</v>
      </c>
      <c r="UZ14" s="22">
        <f t="shared" si="307"/>
        <v>18</v>
      </c>
      <c r="VA14" s="26">
        <f t="shared" si="308"/>
        <v>1.0588235294117647</v>
      </c>
      <c r="VB14" s="20">
        <v>16</v>
      </c>
      <c r="VC14" s="16">
        <v>9</v>
      </c>
      <c r="VD14" s="26">
        <f t="shared" si="309"/>
        <v>0.5625</v>
      </c>
      <c r="VE14" s="16">
        <v>1</v>
      </c>
      <c r="VF14" s="16">
        <v>9</v>
      </c>
      <c r="VG14" s="59">
        <f t="shared" si="310"/>
        <v>9</v>
      </c>
      <c r="VH14" s="18">
        <f t="shared" si="311"/>
        <v>11</v>
      </c>
      <c r="VI14" s="22">
        <f t="shared" si="312"/>
        <v>10</v>
      </c>
      <c r="VJ14" s="26">
        <f t="shared" si="313"/>
        <v>0.90909090909090906</v>
      </c>
      <c r="VK14" s="16">
        <v>10</v>
      </c>
      <c r="VL14" s="16">
        <v>10</v>
      </c>
      <c r="VM14" s="26">
        <f t="shared" si="314"/>
        <v>1</v>
      </c>
      <c r="VN14" s="16">
        <v>1</v>
      </c>
      <c r="VO14" s="16"/>
      <c r="VP14" s="59">
        <f t="shared" si="315"/>
        <v>0</v>
      </c>
      <c r="VQ14" s="18">
        <f t="shared" si="316"/>
        <v>14</v>
      </c>
      <c r="VR14" s="22">
        <f t="shared" si="317"/>
        <v>12</v>
      </c>
      <c r="VS14" s="26">
        <f t="shared" si="318"/>
        <v>0.8571428571428571</v>
      </c>
      <c r="VT14" s="16">
        <v>10</v>
      </c>
      <c r="VU14" s="16">
        <v>10</v>
      </c>
      <c r="VV14" s="26">
        <f t="shared" si="319"/>
        <v>1</v>
      </c>
      <c r="VW14" s="16">
        <v>4</v>
      </c>
      <c r="VX14" s="16">
        <v>2</v>
      </c>
      <c r="VY14" s="59">
        <f t="shared" si="320"/>
        <v>0.5</v>
      </c>
      <c r="VZ14" s="18">
        <f t="shared" si="321"/>
        <v>14</v>
      </c>
      <c r="WA14" s="22">
        <f t="shared" si="322"/>
        <v>8</v>
      </c>
      <c r="WB14" s="26">
        <f t="shared" si="323"/>
        <v>0.5714285714285714</v>
      </c>
      <c r="WC14" s="16">
        <v>10</v>
      </c>
      <c r="WD14" s="16">
        <v>5</v>
      </c>
      <c r="WE14" s="26">
        <f t="shared" si="324"/>
        <v>0.5</v>
      </c>
      <c r="WF14" s="16">
        <v>4</v>
      </c>
      <c r="WG14" s="16">
        <v>3</v>
      </c>
      <c r="WH14" s="59">
        <f t="shared" si="325"/>
        <v>0.75</v>
      </c>
      <c r="WI14" s="18">
        <f t="shared" si="326"/>
        <v>11</v>
      </c>
      <c r="WJ14" s="22">
        <f t="shared" si="327"/>
        <v>8</v>
      </c>
      <c r="WK14" s="26">
        <f t="shared" si="328"/>
        <v>0.72727272727272729</v>
      </c>
      <c r="WL14" s="16">
        <v>8</v>
      </c>
      <c r="WM14" s="16">
        <v>5</v>
      </c>
      <c r="WN14" s="26">
        <f t="shared" si="329"/>
        <v>0.625</v>
      </c>
      <c r="WO14" s="16">
        <v>3</v>
      </c>
      <c r="WP14" s="16">
        <v>3</v>
      </c>
      <c r="WQ14" s="59">
        <f t="shared" si="330"/>
        <v>1</v>
      </c>
      <c r="WR14" s="18">
        <f t="shared" si="331"/>
        <v>9</v>
      </c>
      <c r="WS14" s="22">
        <f t="shared" si="332"/>
        <v>8</v>
      </c>
      <c r="WT14" s="26">
        <f t="shared" si="333"/>
        <v>0.88888888888888884</v>
      </c>
      <c r="WU14" s="16">
        <v>6</v>
      </c>
      <c r="WV14" s="16">
        <v>5</v>
      </c>
      <c r="WW14" s="26">
        <f t="shared" si="334"/>
        <v>0.83333333333333337</v>
      </c>
      <c r="WX14" s="16">
        <v>3</v>
      </c>
      <c r="WY14" s="16">
        <v>3</v>
      </c>
      <c r="WZ14" s="26">
        <f t="shared" si="335"/>
        <v>1</v>
      </c>
      <c r="XA14" s="18">
        <f t="shared" si="336"/>
        <v>8</v>
      </c>
      <c r="XB14" s="22">
        <f t="shared" si="337"/>
        <v>7</v>
      </c>
      <c r="XC14" s="26">
        <f t="shared" si="338"/>
        <v>0.875</v>
      </c>
      <c r="XD14" s="16">
        <v>5</v>
      </c>
      <c r="XE14" s="16">
        <v>5</v>
      </c>
      <c r="XF14" s="26">
        <f t="shared" si="339"/>
        <v>1</v>
      </c>
      <c r="XG14" s="16">
        <v>3</v>
      </c>
      <c r="XH14" s="16">
        <v>2</v>
      </c>
      <c r="XI14" s="59">
        <f t="shared" si="340"/>
        <v>0.66666666666666663</v>
      </c>
      <c r="XJ14" s="18">
        <f t="shared" si="341"/>
        <v>8</v>
      </c>
      <c r="XK14" s="22">
        <f t="shared" si="342"/>
        <v>7</v>
      </c>
      <c r="XL14" s="26">
        <f t="shared" si="343"/>
        <v>0.875</v>
      </c>
      <c r="XM14" s="16">
        <v>5</v>
      </c>
      <c r="XN14" s="16">
        <v>4</v>
      </c>
      <c r="XO14" s="26">
        <f t="shared" si="344"/>
        <v>0.8</v>
      </c>
      <c r="XP14" s="16">
        <v>3</v>
      </c>
      <c r="XQ14" s="16">
        <v>3</v>
      </c>
      <c r="XR14" s="59">
        <f t="shared" si="345"/>
        <v>1</v>
      </c>
      <c r="XS14" s="18">
        <f t="shared" si="346"/>
        <v>7</v>
      </c>
      <c r="XT14" s="22">
        <f t="shared" si="347"/>
        <v>6</v>
      </c>
      <c r="XU14" s="26">
        <f t="shared" si="348"/>
        <v>0.8571428571428571</v>
      </c>
      <c r="XV14" s="16">
        <v>4</v>
      </c>
      <c r="XW14" s="16">
        <v>4</v>
      </c>
      <c r="XX14" s="26">
        <f t="shared" si="349"/>
        <v>1</v>
      </c>
      <c r="XY14" s="16">
        <v>3</v>
      </c>
      <c r="XZ14" s="16">
        <v>2</v>
      </c>
      <c r="YA14" s="59">
        <f t="shared" si="350"/>
        <v>0.66666666666666663</v>
      </c>
      <c r="YB14" s="18">
        <f t="shared" si="351"/>
        <v>7</v>
      </c>
      <c r="YC14" s="22">
        <f t="shared" si="352"/>
        <v>7</v>
      </c>
      <c r="YD14" s="26">
        <f t="shared" si="353"/>
        <v>1</v>
      </c>
      <c r="YE14" s="16">
        <v>4</v>
      </c>
      <c r="YF14" s="16">
        <v>4</v>
      </c>
      <c r="YG14" s="26">
        <f t="shared" si="354"/>
        <v>1</v>
      </c>
      <c r="YH14" s="16">
        <v>3</v>
      </c>
      <c r="YI14" s="16">
        <v>3</v>
      </c>
      <c r="YJ14" s="59">
        <f t="shared" si="355"/>
        <v>1</v>
      </c>
      <c r="YK14" s="18">
        <f t="shared" si="356"/>
        <v>7</v>
      </c>
      <c r="YL14" s="22">
        <f t="shared" si="357"/>
        <v>7</v>
      </c>
      <c r="YM14" s="26">
        <f t="shared" si="358"/>
        <v>1</v>
      </c>
      <c r="YN14" s="16">
        <v>4</v>
      </c>
      <c r="YO14" s="16">
        <v>4</v>
      </c>
      <c r="YP14" s="26">
        <f t="shared" si="359"/>
        <v>1</v>
      </c>
      <c r="YQ14" s="16">
        <v>3</v>
      </c>
      <c r="YR14" s="16">
        <v>3</v>
      </c>
      <c r="YS14" s="26">
        <f t="shared" si="360"/>
        <v>1</v>
      </c>
      <c r="YT14" s="18">
        <f t="shared" si="361"/>
        <v>7</v>
      </c>
      <c r="YU14" s="22">
        <f t="shared" si="362"/>
        <v>7</v>
      </c>
      <c r="YV14" s="26">
        <f t="shared" si="363"/>
        <v>1</v>
      </c>
      <c r="YW14" s="16">
        <v>4</v>
      </c>
      <c r="YX14" s="16">
        <v>4</v>
      </c>
      <c r="YY14" s="26">
        <f t="shared" si="364"/>
        <v>1</v>
      </c>
      <c r="YZ14" s="16">
        <v>3</v>
      </c>
      <c r="ZA14" s="16">
        <v>3</v>
      </c>
      <c r="ZB14" s="59">
        <f t="shared" si="365"/>
        <v>1</v>
      </c>
      <c r="ZC14" s="18">
        <f t="shared" si="366"/>
        <v>7</v>
      </c>
      <c r="ZD14" s="22">
        <f t="shared" si="367"/>
        <v>7</v>
      </c>
      <c r="ZE14" s="26">
        <f t="shared" si="368"/>
        <v>1</v>
      </c>
      <c r="ZF14" s="16">
        <v>4</v>
      </c>
      <c r="ZG14" s="16">
        <v>4</v>
      </c>
      <c r="ZH14" s="26">
        <f t="shared" si="369"/>
        <v>1</v>
      </c>
      <c r="ZI14" s="16">
        <v>3</v>
      </c>
      <c r="ZJ14" s="16">
        <v>3</v>
      </c>
      <c r="ZK14" s="26">
        <f t="shared" si="370"/>
        <v>1</v>
      </c>
      <c r="ZL14" s="18">
        <f t="shared" si="371"/>
        <v>7</v>
      </c>
      <c r="ZM14" s="22">
        <f t="shared" si="372"/>
        <v>7</v>
      </c>
      <c r="ZN14" s="26">
        <f t="shared" si="373"/>
        <v>1</v>
      </c>
      <c r="ZO14" s="16">
        <v>4</v>
      </c>
      <c r="ZP14" s="16">
        <v>4</v>
      </c>
      <c r="ZQ14" s="26">
        <f t="shared" si="374"/>
        <v>1</v>
      </c>
      <c r="ZR14" s="16">
        <v>3</v>
      </c>
      <c r="ZS14" s="16">
        <v>3</v>
      </c>
      <c r="ZT14" s="59">
        <f t="shared" si="375"/>
        <v>1</v>
      </c>
      <c r="ZU14" s="18">
        <f t="shared" si="376"/>
        <v>7</v>
      </c>
      <c r="ZV14" s="22">
        <f t="shared" si="377"/>
        <v>7</v>
      </c>
      <c r="ZW14" s="26">
        <f t="shared" si="378"/>
        <v>1</v>
      </c>
      <c r="ZX14" s="16">
        <v>4</v>
      </c>
      <c r="ZY14" s="16">
        <v>4</v>
      </c>
      <c r="ZZ14" s="26">
        <f t="shared" si="379"/>
        <v>1</v>
      </c>
      <c r="AAA14" s="16">
        <v>3</v>
      </c>
      <c r="AAB14" s="16">
        <v>3</v>
      </c>
      <c r="AAC14" s="26">
        <f t="shared" si="380"/>
        <v>1</v>
      </c>
      <c r="AAD14" s="18">
        <f t="shared" si="381"/>
        <v>7</v>
      </c>
      <c r="AAE14" s="22">
        <f t="shared" si="382"/>
        <v>7</v>
      </c>
      <c r="AAF14" s="26">
        <f t="shared" si="383"/>
        <v>1</v>
      </c>
      <c r="AAG14" s="16">
        <v>4</v>
      </c>
      <c r="AAH14" s="16">
        <v>4</v>
      </c>
      <c r="AAI14" s="26">
        <f t="shared" si="384"/>
        <v>1</v>
      </c>
      <c r="AAJ14" s="16">
        <v>3</v>
      </c>
      <c r="AAK14" s="16">
        <v>3</v>
      </c>
      <c r="AAL14" s="59">
        <f t="shared" si="385"/>
        <v>1</v>
      </c>
      <c r="AAM14" s="18">
        <f t="shared" si="386"/>
        <v>10</v>
      </c>
      <c r="AAN14" s="22">
        <f t="shared" si="387"/>
        <v>10</v>
      </c>
      <c r="AAO14" s="26">
        <f t="shared" si="388"/>
        <v>1</v>
      </c>
      <c r="AAP14" s="16">
        <v>5</v>
      </c>
      <c r="AAQ14" s="16">
        <v>5</v>
      </c>
      <c r="AAR14" s="26">
        <f t="shared" si="389"/>
        <v>1</v>
      </c>
      <c r="AAS14" s="16">
        <v>5</v>
      </c>
      <c r="AAT14" s="16">
        <v>5</v>
      </c>
      <c r="AAU14" s="59">
        <f t="shared" si="390"/>
        <v>1</v>
      </c>
      <c r="AAV14" s="18">
        <f t="shared" si="391"/>
        <v>10</v>
      </c>
      <c r="AAW14" s="22">
        <f t="shared" si="392"/>
        <v>7</v>
      </c>
      <c r="AAX14" s="26">
        <f t="shared" si="393"/>
        <v>0.7</v>
      </c>
      <c r="AAY14" s="16">
        <v>7</v>
      </c>
      <c r="AAZ14" s="16">
        <v>7</v>
      </c>
      <c r="ABA14" s="26">
        <f t="shared" si="394"/>
        <v>1</v>
      </c>
      <c r="ABB14" s="16">
        <v>3</v>
      </c>
      <c r="ABC14" s="16"/>
      <c r="ABD14" s="59">
        <f t="shared" si="395"/>
        <v>0</v>
      </c>
      <c r="ABE14" s="18">
        <f t="shared" si="396"/>
        <v>12</v>
      </c>
      <c r="ABF14" s="22">
        <f t="shared" si="397"/>
        <v>9</v>
      </c>
      <c r="ABG14" s="26">
        <f t="shared" si="398"/>
        <v>0.75</v>
      </c>
      <c r="ABH14" s="16">
        <v>7</v>
      </c>
      <c r="ABI14" s="16">
        <v>6</v>
      </c>
      <c r="ABJ14" s="26">
        <f t="shared" si="399"/>
        <v>0.8571428571428571</v>
      </c>
      <c r="ABK14" s="16">
        <v>5</v>
      </c>
      <c r="ABL14" s="16">
        <v>3</v>
      </c>
      <c r="ABM14" s="26">
        <f t="shared" si="400"/>
        <v>0.6</v>
      </c>
      <c r="ABN14" s="18">
        <f t="shared" si="401"/>
        <v>11</v>
      </c>
      <c r="ABO14" s="22">
        <f t="shared" si="402"/>
        <v>10</v>
      </c>
      <c r="ABP14" s="26">
        <f t="shared" si="403"/>
        <v>0.90909090909090906</v>
      </c>
      <c r="ABQ14" s="16">
        <v>7</v>
      </c>
      <c r="ABR14" s="16">
        <v>6</v>
      </c>
      <c r="ABS14" s="26">
        <f t="shared" si="404"/>
        <v>0.8571428571428571</v>
      </c>
      <c r="ABT14" s="16">
        <v>4</v>
      </c>
      <c r="ABU14" s="16">
        <v>4</v>
      </c>
      <c r="ABV14" s="59">
        <f t="shared" si="405"/>
        <v>1</v>
      </c>
      <c r="ABW14" s="18">
        <f t="shared" si="406"/>
        <v>10</v>
      </c>
      <c r="ABX14" s="22">
        <f t="shared" si="407"/>
        <v>9</v>
      </c>
      <c r="ABY14" s="26">
        <f t="shared" si="408"/>
        <v>0.9</v>
      </c>
      <c r="ABZ14" s="16">
        <v>6</v>
      </c>
      <c r="ACA14" s="16">
        <v>7</v>
      </c>
      <c r="ACB14" s="26">
        <f t="shared" si="409"/>
        <v>1.1666666666666667</v>
      </c>
      <c r="ACC14" s="16">
        <v>4</v>
      </c>
      <c r="ACD14" s="16">
        <v>2</v>
      </c>
      <c r="ACE14" s="59">
        <f t="shared" si="410"/>
        <v>0.5</v>
      </c>
      <c r="ACF14" s="18">
        <f t="shared" si="411"/>
        <v>9</v>
      </c>
      <c r="ACG14" s="22">
        <f t="shared" si="412"/>
        <v>8</v>
      </c>
      <c r="ACH14" s="26">
        <f t="shared" si="413"/>
        <v>0.88888888888888884</v>
      </c>
      <c r="ACI14" s="16">
        <v>7</v>
      </c>
      <c r="ACJ14" s="16">
        <v>6</v>
      </c>
      <c r="ACK14" s="26">
        <f t="shared" si="414"/>
        <v>0.8571428571428571</v>
      </c>
      <c r="ACL14" s="16">
        <v>2</v>
      </c>
      <c r="ACM14" s="16">
        <v>2</v>
      </c>
      <c r="ACN14" s="59">
        <f t="shared" si="415"/>
        <v>1</v>
      </c>
      <c r="ACO14" s="18">
        <f t="shared" si="416"/>
        <v>9</v>
      </c>
      <c r="ACP14" s="22">
        <f t="shared" si="417"/>
        <v>9</v>
      </c>
      <c r="ACQ14" s="26">
        <f t="shared" si="418"/>
        <v>1</v>
      </c>
      <c r="ACR14" s="16">
        <v>7</v>
      </c>
      <c r="ACS14" s="16">
        <v>7</v>
      </c>
      <c r="ACT14" s="26">
        <f t="shared" si="419"/>
        <v>1</v>
      </c>
      <c r="ACU14" s="16">
        <v>2</v>
      </c>
      <c r="ACV14" s="16">
        <v>2</v>
      </c>
      <c r="ACW14" s="59">
        <f t="shared" si="420"/>
        <v>1</v>
      </c>
      <c r="ACX14" s="18">
        <f t="shared" si="421"/>
        <v>9</v>
      </c>
      <c r="ACY14" s="22">
        <f t="shared" si="422"/>
        <v>9</v>
      </c>
      <c r="ACZ14" s="26">
        <f t="shared" si="423"/>
        <v>1</v>
      </c>
      <c r="ADA14" s="16">
        <v>7</v>
      </c>
      <c r="ADB14" s="16">
        <v>7</v>
      </c>
      <c r="ADC14" s="26">
        <f t="shared" si="424"/>
        <v>1</v>
      </c>
      <c r="ADD14" s="16">
        <v>2</v>
      </c>
      <c r="ADE14" s="16">
        <v>2</v>
      </c>
      <c r="ADF14" s="59">
        <f t="shared" si="425"/>
        <v>1</v>
      </c>
      <c r="ADG14" s="18">
        <f t="shared" si="426"/>
        <v>9</v>
      </c>
      <c r="ADH14" s="22">
        <f t="shared" si="427"/>
        <v>9</v>
      </c>
      <c r="ADI14" s="26">
        <f t="shared" si="428"/>
        <v>1</v>
      </c>
      <c r="ADJ14" s="16">
        <v>7</v>
      </c>
      <c r="ADK14" s="16">
        <v>7</v>
      </c>
      <c r="ADL14" s="26">
        <f t="shared" si="429"/>
        <v>1</v>
      </c>
      <c r="ADM14" s="16">
        <v>2</v>
      </c>
      <c r="ADN14" s="16">
        <v>2</v>
      </c>
      <c r="ADO14" s="59">
        <f t="shared" si="430"/>
        <v>1</v>
      </c>
      <c r="ADP14" s="18">
        <f t="shared" si="431"/>
        <v>9</v>
      </c>
      <c r="ADQ14" s="22">
        <f t="shared" si="432"/>
        <v>9</v>
      </c>
      <c r="ADR14" s="26">
        <f t="shared" si="433"/>
        <v>1</v>
      </c>
      <c r="ADS14" s="16">
        <v>7</v>
      </c>
      <c r="ADT14" s="16">
        <v>7</v>
      </c>
      <c r="ADU14" s="26">
        <f t="shared" si="434"/>
        <v>1</v>
      </c>
      <c r="ADV14" s="16">
        <v>2</v>
      </c>
      <c r="ADW14" s="16">
        <v>2</v>
      </c>
      <c r="ADX14" s="59">
        <f t="shared" si="435"/>
        <v>1</v>
      </c>
      <c r="ADY14" s="18">
        <f t="shared" si="436"/>
        <v>9</v>
      </c>
      <c r="ADZ14" s="22">
        <f t="shared" si="437"/>
        <v>8</v>
      </c>
      <c r="AEA14" s="26">
        <f t="shared" si="438"/>
        <v>0.88888888888888884</v>
      </c>
      <c r="AEB14" s="16">
        <v>7</v>
      </c>
      <c r="AEC14" s="16">
        <v>6</v>
      </c>
      <c r="AED14" s="26">
        <f t="shared" si="439"/>
        <v>0.8571428571428571</v>
      </c>
      <c r="AEE14" s="16">
        <v>2</v>
      </c>
      <c r="AEF14" s="16">
        <v>2</v>
      </c>
      <c r="AEG14" s="59">
        <f t="shared" si="440"/>
        <v>1</v>
      </c>
      <c r="AEH14" s="18">
        <f t="shared" si="441"/>
        <v>8</v>
      </c>
      <c r="AEI14" s="22">
        <f t="shared" si="442"/>
        <v>7</v>
      </c>
      <c r="AEJ14" s="26">
        <f t="shared" si="443"/>
        <v>0.875</v>
      </c>
      <c r="AEK14" s="16">
        <v>6</v>
      </c>
      <c r="AEL14" s="16">
        <v>5</v>
      </c>
      <c r="AEM14" s="26">
        <f t="shared" si="444"/>
        <v>0.83333333333333337</v>
      </c>
      <c r="AEN14" s="16">
        <v>2</v>
      </c>
      <c r="AEO14" s="16">
        <v>2</v>
      </c>
      <c r="AEP14" s="59">
        <f t="shared" si="445"/>
        <v>1</v>
      </c>
      <c r="AEQ14" s="18">
        <f t="shared" si="446"/>
        <v>8</v>
      </c>
      <c r="AER14" s="22">
        <f t="shared" si="447"/>
        <v>7</v>
      </c>
      <c r="AES14" s="26">
        <f t="shared" si="448"/>
        <v>0.875</v>
      </c>
      <c r="AET14" s="16">
        <v>6</v>
      </c>
      <c r="AEU14" s="16">
        <v>5</v>
      </c>
      <c r="AEV14" s="26">
        <f t="shared" si="449"/>
        <v>0.83333333333333337</v>
      </c>
      <c r="AEW14" s="16">
        <v>2</v>
      </c>
      <c r="AEX14" s="16">
        <v>2</v>
      </c>
      <c r="AEY14" s="59">
        <f t="shared" si="450"/>
        <v>1</v>
      </c>
      <c r="AEZ14" s="18">
        <f t="shared" si="451"/>
        <v>8</v>
      </c>
      <c r="AFA14" s="22">
        <f t="shared" si="452"/>
        <v>7</v>
      </c>
      <c r="AFB14" s="26">
        <f t="shared" si="453"/>
        <v>0.875</v>
      </c>
      <c r="AFC14" s="16">
        <v>6</v>
      </c>
      <c r="AFD14" s="16">
        <v>6</v>
      </c>
      <c r="AFE14" s="26">
        <f t="shared" si="454"/>
        <v>1</v>
      </c>
      <c r="AFF14" s="16">
        <v>2</v>
      </c>
      <c r="AFG14" s="16">
        <v>1</v>
      </c>
      <c r="AFH14" s="59">
        <f t="shared" si="455"/>
        <v>0.5</v>
      </c>
      <c r="AFI14" s="18">
        <f t="shared" si="456"/>
        <v>9</v>
      </c>
      <c r="AFJ14" s="22">
        <f t="shared" si="457"/>
        <v>8</v>
      </c>
      <c r="AFK14" s="26">
        <f t="shared" si="458"/>
        <v>0.88888888888888884</v>
      </c>
      <c r="AFL14" s="16">
        <v>8</v>
      </c>
      <c r="AFM14" s="16">
        <v>7</v>
      </c>
      <c r="AFN14" s="26">
        <f t="shared" si="459"/>
        <v>0.875</v>
      </c>
      <c r="AFO14" s="16">
        <v>1</v>
      </c>
      <c r="AFP14" s="16">
        <v>1</v>
      </c>
      <c r="AFQ14" s="26">
        <f t="shared" si="460"/>
        <v>1</v>
      </c>
      <c r="AFR14" s="18">
        <f t="shared" si="461"/>
        <v>9</v>
      </c>
      <c r="AFS14" s="22">
        <f t="shared" si="462"/>
        <v>7</v>
      </c>
      <c r="AFT14" s="26">
        <f t="shared" si="463"/>
        <v>0.77777777777777779</v>
      </c>
      <c r="AFU14" s="16">
        <v>4</v>
      </c>
      <c r="AFV14" s="16">
        <v>4</v>
      </c>
      <c r="AFW14" s="26">
        <f t="shared" si="464"/>
        <v>1</v>
      </c>
      <c r="AFX14" s="16">
        <v>5</v>
      </c>
      <c r="AFY14" s="16">
        <v>3</v>
      </c>
      <c r="AFZ14" s="59">
        <f t="shared" si="465"/>
        <v>0.6</v>
      </c>
      <c r="AGA14" s="18">
        <f t="shared" si="466"/>
        <v>9</v>
      </c>
      <c r="AGB14" s="22">
        <f t="shared" si="467"/>
        <v>4</v>
      </c>
      <c r="AGC14" s="26">
        <f t="shared" si="468"/>
        <v>0.44444444444444442</v>
      </c>
      <c r="AGD14" s="16">
        <v>4</v>
      </c>
      <c r="AGE14" s="16">
        <v>4</v>
      </c>
      <c r="AGF14" s="26">
        <f t="shared" si="469"/>
        <v>1</v>
      </c>
      <c r="AGG14" s="16">
        <v>5</v>
      </c>
      <c r="AGH14" s="16"/>
      <c r="AGI14" s="59">
        <f t="shared" si="470"/>
        <v>0</v>
      </c>
      <c r="AGJ14" s="18">
        <f t="shared" si="471"/>
        <v>7</v>
      </c>
      <c r="AGK14" s="22">
        <f t="shared" si="472"/>
        <v>7</v>
      </c>
      <c r="AGL14" s="26">
        <f t="shared" si="473"/>
        <v>1</v>
      </c>
      <c r="AGM14" s="16">
        <v>4</v>
      </c>
      <c r="AGN14" s="16">
        <v>4</v>
      </c>
      <c r="AGO14" s="26">
        <f t="shared" si="474"/>
        <v>1</v>
      </c>
      <c r="AGP14" s="16">
        <v>3</v>
      </c>
      <c r="AGQ14" s="16">
        <v>3</v>
      </c>
      <c r="AGR14" s="59">
        <f t="shared" si="475"/>
        <v>1</v>
      </c>
      <c r="AGS14" s="18">
        <f t="shared" si="476"/>
        <v>7</v>
      </c>
      <c r="AGT14" s="22">
        <f t="shared" si="477"/>
        <v>5</v>
      </c>
      <c r="AGU14" s="26">
        <f t="shared" si="478"/>
        <v>0.7142857142857143</v>
      </c>
      <c r="AGV14" s="16">
        <v>4</v>
      </c>
      <c r="AGW14" s="16">
        <v>4</v>
      </c>
      <c r="AGX14" s="26">
        <f t="shared" si="479"/>
        <v>1</v>
      </c>
      <c r="AGY14" s="16">
        <v>3</v>
      </c>
      <c r="AGZ14" s="16">
        <v>1</v>
      </c>
      <c r="AHA14" s="59">
        <f t="shared" si="480"/>
        <v>0.33333333333333331</v>
      </c>
      <c r="AHB14" s="18">
        <f t="shared" si="481"/>
        <v>7</v>
      </c>
      <c r="AHC14" s="22">
        <f t="shared" si="482"/>
        <v>6</v>
      </c>
      <c r="AHD14" s="26">
        <f t="shared" si="483"/>
        <v>0.8571428571428571</v>
      </c>
      <c r="AHE14" s="16">
        <v>4</v>
      </c>
      <c r="AHF14" s="16">
        <v>4</v>
      </c>
      <c r="AHG14" s="26">
        <f t="shared" si="484"/>
        <v>1</v>
      </c>
      <c r="AHH14" s="16">
        <v>3</v>
      </c>
      <c r="AHI14" s="16">
        <v>2</v>
      </c>
      <c r="AHJ14" s="59">
        <f t="shared" si="485"/>
        <v>0.66666666666666663</v>
      </c>
      <c r="AHK14" s="18">
        <f t="shared" si="486"/>
        <v>6</v>
      </c>
      <c r="AHL14" s="22">
        <f t="shared" si="487"/>
        <v>6</v>
      </c>
      <c r="AHM14" s="26">
        <f t="shared" si="488"/>
        <v>1</v>
      </c>
      <c r="AHN14" s="16">
        <v>4</v>
      </c>
      <c r="AHO14" s="16">
        <v>4</v>
      </c>
      <c r="AHP14" s="26">
        <f t="shared" si="489"/>
        <v>1</v>
      </c>
      <c r="AHQ14" s="16">
        <v>2</v>
      </c>
      <c r="AHR14" s="16">
        <v>2</v>
      </c>
      <c r="AHS14" s="59">
        <f t="shared" si="490"/>
        <v>1</v>
      </c>
      <c r="AHT14" s="18">
        <f t="shared" si="491"/>
        <v>5</v>
      </c>
      <c r="AHU14" s="22">
        <f t="shared" si="492"/>
        <v>5</v>
      </c>
      <c r="AHV14" s="26">
        <f t="shared" si="493"/>
        <v>1</v>
      </c>
      <c r="AHW14" s="16">
        <v>3</v>
      </c>
      <c r="AHX14" s="16">
        <v>3</v>
      </c>
      <c r="AHY14" s="26">
        <f t="shared" si="494"/>
        <v>1</v>
      </c>
      <c r="AHZ14" s="16">
        <v>2</v>
      </c>
      <c r="AIA14" s="16">
        <v>2</v>
      </c>
      <c r="AIB14" s="59">
        <f t="shared" si="495"/>
        <v>1</v>
      </c>
      <c r="AIC14" s="18">
        <f t="shared" si="496"/>
        <v>5</v>
      </c>
      <c r="AID14" s="22">
        <f t="shared" si="497"/>
        <v>5</v>
      </c>
      <c r="AIE14" s="26">
        <f t="shared" si="498"/>
        <v>1</v>
      </c>
      <c r="AIF14" s="16">
        <v>3</v>
      </c>
      <c r="AIG14" s="16">
        <v>3</v>
      </c>
      <c r="AIH14" s="26">
        <f t="shared" si="499"/>
        <v>1</v>
      </c>
      <c r="AII14" s="16">
        <v>2</v>
      </c>
      <c r="AIJ14" s="16">
        <v>2</v>
      </c>
      <c r="AIK14" s="59">
        <f t="shared" si="500"/>
        <v>1</v>
      </c>
      <c r="AIL14" s="18">
        <f t="shared" si="501"/>
        <v>5</v>
      </c>
      <c r="AIM14" s="22">
        <f t="shared" si="502"/>
        <v>5</v>
      </c>
      <c r="AIN14" s="26">
        <f t="shared" si="503"/>
        <v>1</v>
      </c>
      <c r="AIO14" s="16">
        <v>3</v>
      </c>
      <c r="AIP14" s="16">
        <v>3</v>
      </c>
      <c r="AIQ14" s="26">
        <f t="shared" si="504"/>
        <v>1</v>
      </c>
      <c r="AIR14" s="16">
        <v>2</v>
      </c>
      <c r="AIS14" s="16">
        <v>2</v>
      </c>
      <c r="AIT14" s="59">
        <f t="shared" si="505"/>
        <v>1</v>
      </c>
      <c r="AIU14" s="18">
        <f t="shared" si="506"/>
        <v>5</v>
      </c>
      <c r="AIV14" s="22">
        <f t="shared" si="507"/>
        <v>5</v>
      </c>
      <c r="AIW14" s="26">
        <f t="shared" si="508"/>
        <v>1</v>
      </c>
      <c r="AIX14" s="16">
        <v>3</v>
      </c>
      <c r="AIY14" s="16">
        <v>3</v>
      </c>
      <c r="AIZ14" s="26">
        <f t="shared" si="509"/>
        <v>1</v>
      </c>
      <c r="AJA14" s="16">
        <v>2</v>
      </c>
      <c r="AJB14" s="16">
        <v>2</v>
      </c>
      <c r="AJC14" s="26">
        <f t="shared" si="510"/>
        <v>1</v>
      </c>
      <c r="AJD14" s="18">
        <f t="shared" si="511"/>
        <v>5</v>
      </c>
      <c r="AJE14" s="22">
        <f t="shared" si="512"/>
        <v>4</v>
      </c>
      <c r="AJF14" s="26">
        <f t="shared" si="513"/>
        <v>0.8</v>
      </c>
      <c r="AJG14" s="16">
        <v>3</v>
      </c>
      <c r="AJH14" s="16">
        <v>3</v>
      </c>
      <c r="AJI14" s="26">
        <f t="shared" si="514"/>
        <v>1</v>
      </c>
      <c r="AJJ14" s="16">
        <v>2</v>
      </c>
      <c r="AJK14" s="16">
        <v>1</v>
      </c>
      <c r="AJL14" s="26">
        <f t="shared" si="515"/>
        <v>0.5</v>
      </c>
      <c r="AJM14" s="18">
        <f t="shared" si="516"/>
        <v>5</v>
      </c>
      <c r="AJN14" s="22">
        <f t="shared" si="517"/>
        <v>4</v>
      </c>
      <c r="AJO14" s="26">
        <f t="shared" si="518"/>
        <v>0.8</v>
      </c>
      <c r="AJP14" s="16">
        <v>4</v>
      </c>
      <c r="AJQ14" s="16">
        <v>3</v>
      </c>
      <c r="AJR14" s="26">
        <f t="shared" si="519"/>
        <v>0.75</v>
      </c>
      <c r="AJS14" s="16">
        <v>1</v>
      </c>
      <c r="AJT14" s="16">
        <v>1</v>
      </c>
      <c r="AJU14" s="59">
        <f t="shared" si="520"/>
        <v>1</v>
      </c>
      <c r="AJV14" s="18">
        <f t="shared" si="521"/>
        <v>5</v>
      </c>
      <c r="AJW14" s="22">
        <f t="shared" si="522"/>
        <v>4</v>
      </c>
      <c r="AJX14" s="26">
        <f t="shared" si="523"/>
        <v>0.8</v>
      </c>
      <c r="AJY14" s="16">
        <v>4</v>
      </c>
      <c r="AJZ14" s="16">
        <v>3</v>
      </c>
      <c r="AKA14" s="26">
        <f t="shared" si="524"/>
        <v>0.75</v>
      </c>
      <c r="AKB14" s="16">
        <v>1</v>
      </c>
      <c r="AKC14" s="16">
        <v>1</v>
      </c>
      <c r="AKD14" s="59">
        <f t="shared" si="525"/>
        <v>1</v>
      </c>
      <c r="AKE14" s="18">
        <f t="shared" si="526"/>
        <v>5</v>
      </c>
      <c r="AKF14" s="22">
        <f t="shared" si="527"/>
        <v>5</v>
      </c>
      <c r="AKG14" s="26">
        <f t="shared" si="528"/>
        <v>1</v>
      </c>
      <c r="AKH14" s="16">
        <v>4</v>
      </c>
      <c r="AKI14" s="16">
        <v>4</v>
      </c>
      <c r="AKJ14" s="26">
        <f t="shared" si="529"/>
        <v>1</v>
      </c>
      <c r="AKK14" s="16">
        <v>1</v>
      </c>
      <c r="AKL14" s="16">
        <v>1</v>
      </c>
      <c r="AKM14" s="59">
        <f t="shared" si="530"/>
        <v>1</v>
      </c>
      <c r="AKN14" s="18">
        <f t="shared" si="531"/>
        <v>5</v>
      </c>
      <c r="AKO14" s="22">
        <f t="shared" si="532"/>
        <v>5</v>
      </c>
      <c r="AKP14" s="26">
        <f t="shared" si="533"/>
        <v>1</v>
      </c>
      <c r="AKQ14" s="16">
        <v>4</v>
      </c>
      <c r="AKR14" s="16">
        <v>4</v>
      </c>
      <c r="AKS14" s="26">
        <f t="shared" si="534"/>
        <v>1</v>
      </c>
      <c r="AKT14" s="16">
        <v>1</v>
      </c>
      <c r="AKU14" s="16">
        <v>1</v>
      </c>
      <c r="AKV14" s="59">
        <f t="shared" si="535"/>
        <v>1</v>
      </c>
      <c r="AKW14" s="18">
        <f t="shared" si="536"/>
        <v>5</v>
      </c>
      <c r="AKX14" s="22">
        <f t="shared" si="537"/>
        <v>5</v>
      </c>
      <c r="AKY14" s="26">
        <f t="shared" si="538"/>
        <v>1</v>
      </c>
      <c r="AKZ14" s="16">
        <v>4</v>
      </c>
      <c r="ALA14" s="16">
        <v>4</v>
      </c>
      <c r="ALB14" s="26">
        <f t="shared" si="539"/>
        <v>1</v>
      </c>
      <c r="ALC14" s="16">
        <v>1</v>
      </c>
      <c r="ALD14" s="16">
        <v>1</v>
      </c>
      <c r="ALE14" s="59">
        <f t="shared" si="540"/>
        <v>1</v>
      </c>
      <c r="ALF14" s="18">
        <f t="shared" si="541"/>
        <v>5</v>
      </c>
      <c r="ALG14" s="22">
        <f t="shared" si="542"/>
        <v>4</v>
      </c>
      <c r="ALH14" s="26">
        <f t="shared" si="543"/>
        <v>0.8</v>
      </c>
      <c r="ALI14" s="16">
        <v>4</v>
      </c>
      <c r="ALJ14" s="16">
        <v>3</v>
      </c>
      <c r="ALK14" s="26">
        <f t="shared" si="544"/>
        <v>0.75</v>
      </c>
      <c r="ALL14" s="16">
        <v>1</v>
      </c>
      <c r="ALM14" s="16">
        <v>1</v>
      </c>
      <c r="ALN14" s="59">
        <f t="shared" si="545"/>
        <v>1</v>
      </c>
      <c r="ALO14" s="18">
        <f t="shared" si="546"/>
        <v>8</v>
      </c>
      <c r="ALP14" s="22">
        <f t="shared" si="547"/>
        <v>8</v>
      </c>
      <c r="ALQ14" s="26">
        <f t="shared" si="548"/>
        <v>1</v>
      </c>
      <c r="ALR14" s="16">
        <v>3</v>
      </c>
      <c r="ALS14" s="16">
        <v>3</v>
      </c>
      <c r="ALT14" s="26">
        <f t="shared" si="549"/>
        <v>1</v>
      </c>
      <c r="ALU14" s="16">
        <v>5</v>
      </c>
      <c r="ALV14" s="16">
        <v>5</v>
      </c>
      <c r="ALW14" s="59">
        <f t="shared" si="550"/>
        <v>1</v>
      </c>
      <c r="ALX14" s="18">
        <f t="shared" si="551"/>
        <v>8</v>
      </c>
      <c r="ALY14" s="22">
        <f t="shared" si="552"/>
        <v>8</v>
      </c>
      <c r="ALZ14" s="26">
        <f t="shared" si="553"/>
        <v>1</v>
      </c>
      <c r="AMA14" s="16">
        <v>3</v>
      </c>
      <c r="AMB14" s="16">
        <v>3</v>
      </c>
      <c r="AMC14" s="26">
        <f t="shared" si="554"/>
        <v>1</v>
      </c>
      <c r="AMD14" s="16">
        <v>5</v>
      </c>
      <c r="AME14" s="16">
        <v>5</v>
      </c>
      <c r="AMF14" s="59">
        <f t="shared" si="555"/>
        <v>1</v>
      </c>
      <c r="AMG14" s="18">
        <f t="shared" si="556"/>
        <v>8</v>
      </c>
      <c r="AMH14" s="22">
        <f t="shared" si="557"/>
        <v>6</v>
      </c>
      <c r="AMI14" s="26">
        <f t="shared" si="558"/>
        <v>0.75</v>
      </c>
      <c r="AMJ14" s="16">
        <v>3</v>
      </c>
      <c r="AMK14" s="16">
        <v>2</v>
      </c>
      <c r="AML14" s="26">
        <f t="shared" si="559"/>
        <v>0.66666666666666663</v>
      </c>
      <c r="AMM14" s="16">
        <v>5</v>
      </c>
      <c r="AMN14" s="16">
        <v>4</v>
      </c>
      <c r="AMO14" s="59">
        <f t="shared" si="560"/>
        <v>0.8</v>
      </c>
      <c r="AMP14" s="18">
        <f t="shared" si="561"/>
        <v>7</v>
      </c>
      <c r="AMQ14" s="22">
        <f t="shared" si="562"/>
        <v>6</v>
      </c>
      <c r="AMR14" s="26">
        <f t="shared" si="563"/>
        <v>0.8571428571428571</v>
      </c>
      <c r="AMS14" s="16">
        <v>3</v>
      </c>
      <c r="AMT14" s="16">
        <v>2</v>
      </c>
      <c r="AMU14" s="26">
        <f t="shared" si="564"/>
        <v>0.66666666666666663</v>
      </c>
      <c r="AMV14" s="16">
        <v>4</v>
      </c>
      <c r="AMW14" s="16">
        <v>4</v>
      </c>
      <c r="AMX14" s="59">
        <f t="shared" si="565"/>
        <v>1</v>
      </c>
      <c r="AMY14" s="18">
        <f t="shared" si="566"/>
        <v>7</v>
      </c>
      <c r="AMZ14" s="22">
        <f t="shared" si="567"/>
        <v>6</v>
      </c>
      <c r="ANA14" s="26">
        <f t="shared" si="568"/>
        <v>0.8571428571428571</v>
      </c>
      <c r="ANB14" s="16">
        <v>3</v>
      </c>
      <c r="ANC14" s="16">
        <v>2</v>
      </c>
      <c r="AND14" s="26">
        <f t="shared" si="569"/>
        <v>0.66666666666666663</v>
      </c>
      <c r="ANE14" s="16">
        <v>4</v>
      </c>
      <c r="ANF14" s="16">
        <v>4</v>
      </c>
      <c r="ANG14" s="59">
        <f t="shared" si="570"/>
        <v>1</v>
      </c>
      <c r="ANH14" s="18">
        <f t="shared" si="571"/>
        <v>6</v>
      </c>
      <c r="ANI14" s="22">
        <f t="shared" si="572"/>
        <v>0</v>
      </c>
      <c r="ANJ14" s="26">
        <f t="shared" si="573"/>
        <v>0</v>
      </c>
      <c r="ANK14" s="16">
        <v>2</v>
      </c>
      <c r="ANL14" s="16">
        <v>0</v>
      </c>
      <c r="ANM14" s="26">
        <f t="shared" si="574"/>
        <v>0</v>
      </c>
      <c r="ANN14" s="16">
        <v>4</v>
      </c>
      <c r="ANO14" s="16">
        <v>0</v>
      </c>
      <c r="ANP14" s="59">
        <f t="shared" si="575"/>
        <v>0</v>
      </c>
      <c r="ANQ14" s="18">
        <f t="shared" si="576"/>
        <v>7</v>
      </c>
      <c r="ANR14" s="22">
        <f t="shared" si="577"/>
        <v>6</v>
      </c>
      <c r="ANS14" s="26">
        <f t="shared" si="578"/>
        <v>0.8571428571428571</v>
      </c>
      <c r="ANT14" s="16">
        <v>6</v>
      </c>
      <c r="ANU14" s="16">
        <v>6</v>
      </c>
      <c r="ANV14" s="26">
        <f t="shared" si="579"/>
        <v>1</v>
      </c>
      <c r="ANW14" s="16">
        <v>1</v>
      </c>
      <c r="ANX14" s="16">
        <v>0</v>
      </c>
      <c r="ANY14" s="59">
        <f t="shared" si="580"/>
        <v>0</v>
      </c>
      <c r="ANZ14" s="18">
        <f t="shared" si="581"/>
        <v>7</v>
      </c>
      <c r="AOA14" s="22">
        <f t="shared" si="582"/>
        <v>7</v>
      </c>
      <c r="AOB14" s="26">
        <f t="shared" si="583"/>
        <v>1</v>
      </c>
      <c r="AOC14" s="16">
        <v>6</v>
      </c>
      <c r="AOD14" s="16">
        <v>6</v>
      </c>
      <c r="AOE14" s="26">
        <f t="shared" si="584"/>
        <v>1</v>
      </c>
      <c r="AOF14" s="16">
        <v>1</v>
      </c>
      <c r="AOG14" s="16">
        <v>1</v>
      </c>
      <c r="AOH14" s="59">
        <f t="shared" si="585"/>
        <v>1</v>
      </c>
      <c r="AOI14" s="18">
        <f t="shared" si="586"/>
        <v>7</v>
      </c>
      <c r="AOJ14" s="22">
        <f t="shared" si="587"/>
        <v>4</v>
      </c>
      <c r="AOK14" s="26">
        <f t="shared" si="588"/>
        <v>0.5714285714285714</v>
      </c>
      <c r="AOL14" s="16">
        <v>6</v>
      </c>
      <c r="AOM14" s="16">
        <v>3</v>
      </c>
      <c r="AON14" s="26">
        <f t="shared" si="589"/>
        <v>0.5</v>
      </c>
      <c r="AOO14" s="16">
        <v>1</v>
      </c>
      <c r="AOP14" s="16">
        <v>1</v>
      </c>
      <c r="AOQ14" s="59">
        <f t="shared" si="590"/>
        <v>1</v>
      </c>
      <c r="AOR14" s="18">
        <f t="shared" si="591"/>
        <v>5</v>
      </c>
      <c r="AOS14" s="22">
        <f t="shared" si="592"/>
        <v>5</v>
      </c>
      <c r="AOT14" s="26">
        <f t="shared" si="593"/>
        <v>1</v>
      </c>
      <c r="AOU14" s="16">
        <v>4</v>
      </c>
      <c r="AOV14" s="16">
        <v>4</v>
      </c>
      <c r="AOW14" s="26">
        <f t="shared" si="594"/>
        <v>1</v>
      </c>
      <c r="AOX14" s="16">
        <v>1</v>
      </c>
      <c r="AOY14" s="16">
        <v>1</v>
      </c>
      <c r="AOZ14" s="59">
        <f t="shared" si="595"/>
        <v>1</v>
      </c>
      <c r="APA14" s="18">
        <f t="shared" si="596"/>
        <v>6</v>
      </c>
      <c r="APB14" s="22">
        <f t="shared" si="597"/>
        <v>5</v>
      </c>
      <c r="APC14" s="26">
        <f t="shared" si="598"/>
        <v>0.83333333333333337</v>
      </c>
      <c r="APD14" s="16">
        <v>5</v>
      </c>
      <c r="APE14" s="16">
        <v>4</v>
      </c>
      <c r="APF14" s="26">
        <f t="shared" si="599"/>
        <v>0.8</v>
      </c>
      <c r="APG14" s="16">
        <v>1</v>
      </c>
      <c r="APH14" s="16">
        <v>1</v>
      </c>
      <c r="API14" s="59">
        <f t="shared" si="600"/>
        <v>1</v>
      </c>
      <c r="APJ14" s="18">
        <f t="shared" si="601"/>
        <v>5</v>
      </c>
      <c r="APK14" s="22">
        <f t="shared" si="602"/>
        <v>4</v>
      </c>
      <c r="APL14" s="26">
        <f t="shared" si="603"/>
        <v>0.8</v>
      </c>
      <c r="APM14" s="16">
        <v>4</v>
      </c>
      <c r="APN14" s="16">
        <v>3</v>
      </c>
      <c r="APO14" s="26">
        <f t="shared" si="604"/>
        <v>0.75</v>
      </c>
      <c r="APP14" s="16">
        <v>1</v>
      </c>
      <c r="APQ14" s="16">
        <v>1</v>
      </c>
      <c r="APR14" s="59">
        <f t="shared" si="605"/>
        <v>1</v>
      </c>
      <c r="APS14" s="18">
        <f t="shared" si="606"/>
        <v>5</v>
      </c>
      <c r="APT14" s="22">
        <f t="shared" si="607"/>
        <v>4</v>
      </c>
      <c r="APU14" s="26">
        <f t="shared" si="608"/>
        <v>0.8</v>
      </c>
      <c r="APV14" s="16">
        <v>4</v>
      </c>
      <c r="APW14" s="16">
        <v>3</v>
      </c>
      <c r="APX14" s="26">
        <f t="shared" si="609"/>
        <v>0.75</v>
      </c>
      <c r="APY14" s="16">
        <v>1</v>
      </c>
      <c r="APZ14" s="16">
        <v>1</v>
      </c>
      <c r="AQA14" s="59">
        <f t="shared" si="610"/>
        <v>1</v>
      </c>
      <c r="AQB14" s="18">
        <f t="shared" si="611"/>
        <v>4</v>
      </c>
      <c r="AQC14" s="22">
        <f t="shared" si="612"/>
        <v>4</v>
      </c>
      <c r="AQD14" s="26">
        <f t="shared" si="613"/>
        <v>1</v>
      </c>
      <c r="AQE14" s="16">
        <v>3</v>
      </c>
      <c r="AQF14" s="16">
        <v>3</v>
      </c>
      <c r="AQG14" s="26">
        <f t="shared" si="614"/>
        <v>1</v>
      </c>
      <c r="AQH14" s="16">
        <v>1</v>
      </c>
      <c r="AQI14" s="16">
        <v>1</v>
      </c>
      <c r="AQJ14" s="59">
        <f t="shared" si="615"/>
        <v>1</v>
      </c>
      <c r="AQK14" s="18">
        <f t="shared" si="616"/>
        <v>5</v>
      </c>
      <c r="AQL14" s="22">
        <f t="shared" si="617"/>
        <v>5</v>
      </c>
      <c r="AQM14" s="26">
        <f t="shared" si="618"/>
        <v>1</v>
      </c>
      <c r="AQN14" s="16">
        <v>3</v>
      </c>
      <c r="AQO14" s="16">
        <v>3</v>
      </c>
      <c r="AQP14" s="26">
        <f t="shared" si="619"/>
        <v>1</v>
      </c>
      <c r="AQQ14" s="16">
        <v>2</v>
      </c>
      <c r="AQR14" s="16">
        <v>2</v>
      </c>
      <c r="AQS14" s="59">
        <f t="shared" si="620"/>
        <v>1</v>
      </c>
      <c r="AQT14" s="18">
        <f t="shared" si="621"/>
        <v>9</v>
      </c>
      <c r="AQU14" s="22">
        <f t="shared" si="622"/>
        <v>9</v>
      </c>
      <c r="AQV14" s="26">
        <f t="shared" si="623"/>
        <v>1</v>
      </c>
      <c r="AQW14" s="16">
        <v>7</v>
      </c>
      <c r="AQX14" s="16">
        <v>7</v>
      </c>
      <c r="AQY14" s="26">
        <f t="shared" si="624"/>
        <v>1</v>
      </c>
      <c r="AQZ14" s="16">
        <v>2</v>
      </c>
      <c r="ARA14" s="16">
        <v>2</v>
      </c>
      <c r="ARB14" s="59">
        <f t="shared" si="625"/>
        <v>1</v>
      </c>
      <c r="ARC14" s="18">
        <f t="shared" si="626"/>
        <v>13</v>
      </c>
      <c r="ARD14" s="22">
        <f t="shared" si="627"/>
        <v>12</v>
      </c>
      <c r="ARE14" s="26">
        <f t="shared" si="628"/>
        <v>0.92307692307692313</v>
      </c>
      <c r="ARF14" s="16">
        <v>10</v>
      </c>
      <c r="ARG14" s="16">
        <v>9</v>
      </c>
      <c r="ARH14" s="26">
        <f t="shared" si="629"/>
        <v>0.9</v>
      </c>
      <c r="ARI14" s="16">
        <v>3</v>
      </c>
      <c r="ARJ14" s="16">
        <v>3</v>
      </c>
      <c r="ARK14" s="59">
        <f t="shared" si="630"/>
        <v>1</v>
      </c>
      <c r="ARL14" s="18">
        <f t="shared" si="631"/>
        <v>13</v>
      </c>
      <c r="ARM14" s="22">
        <f t="shared" si="632"/>
        <v>11</v>
      </c>
      <c r="ARN14" s="26">
        <f t="shared" si="633"/>
        <v>0.84615384615384615</v>
      </c>
      <c r="ARO14" s="16">
        <v>4</v>
      </c>
      <c r="ARP14" s="16">
        <v>4</v>
      </c>
      <c r="ARQ14" s="26">
        <f t="shared" si="634"/>
        <v>1</v>
      </c>
      <c r="ARR14" s="16">
        <v>9</v>
      </c>
      <c r="ARS14" s="16">
        <v>7</v>
      </c>
      <c r="ART14" s="59">
        <f t="shared" si="635"/>
        <v>0.77777777777777779</v>
      </c>
      <c r="ARU14" s="18">
        <f t="shared" si="636"/>
        <v>11</v>
      </c>
      <c r="ARV14" s="22">
        <f t="shared" si="637"/>
        <v>8</v>
      </c>
      <c r="ARW14" s="26">
        <f t="shared" si="638"/>
        <v>0.72727272727272729</v>
      </c>
      <c r="ARX14" s="16">
        <v>4</v>
      </c>
      <c r="ARY14" s="16">
        <v>4</v>
      </c>
      <c r="ARZ14" s="26">
        <f t="shared" si="639"/>
        <v>1</v>
      </c>
      <c r="ASA14" s="16">
        <v>7</v>
      </c>
      <c r="ASB14" s="16">
        <v>4</v>
      </c>
      <c r="ASC14" s="59">
        <f t="shared" si="640"/>
        <v>0.5714285714285714</v>
      </c>
      <c r="ASD14" s="18">
        <f t="shared" si="641"/>
        <v>14</v>
      </c>
      <c r="ASE14" s="22">
        <f t="shared" si="642"/>
        <v>12</v>
      </c>
      <c r="ASF14" s="26">
        <f t="shared" si="643"/>
        <v>0.8571428571428571</v>
      </c>
      <c r="ASG14" s="16">
        <v>4</v>
      </c>
      <c r="ASH14" s="16">
        <v>3</v>
      </c>
      <c r="ASI14" s="26">
        <f t="shared" si="644"/>
        <v>0.75</v>
      </c>
      <c r="ASJ14" s="16">
        <v>10</v>
      </c>
      <c r="ASK14" s="16">
        <v>9</v>
      </c>
      <c r="ASL14" s="59">
        <f t="shared" si="645"/>
        <v>0.9</v>
      </c>
      <c r="ASM14" s="18">
        <f t="shared" si="646"/>
        <v>14</v>
      </c>
      <c r="ASN14" s="22">
        <f t="shared" si="647"/>
        <v>13</v>
      </c>
      <c r="ASO14" s="26">
        <f t="shared" si="648"/>
        <v>0.9285714285714286</v>
      </c>
      <c r="ASP14" s="16">
        <v>4</v>
      </c>
      <c r="ASQ14" s="16">
        <v>4</v>
      </c>
      <c r="ASR14" s="26">
        <f t="shared" si="649"/>
        <v>1</v>
      </c>
      <c r="ASS14" s="16">
        <v>10</v>
      </c>
      <c r="AST14" s="16">
        <v>9</v>
      </c>
      <c r="ASU14" s="26">
        <f t="shared" si="650"/>
        <v>0.9</v>
      </c>
      <c r="ASV14" s="18">
        <f t="shared" si="651"/>
        <v>14</v>
      </c>
      <c r="ASW14" s="22">
        <f t="shared" si="652"/>
        <v>3</v>
      </c>
      <c r="ASX14" s="26">
        <f t="shared" si="653"/>
        <v>0.21428571428571427</v>
      </c>
      <c r="ASY14" s="16">
        <v>4</v>
      </c>
      <c r="ASZ14" s="16">
        <v>3</v>
      </c>
      <c r="ATA14" s="26">
        <f t="shared" si="654"/>
        <v>0.75</v>
      </c>
      <c r="ATB14" s="16">
        <v>10</v>
      </c>
      <c r="ATC14" s="16"/>
      <c r="ATD14" s="59">
        <f t="shared" si="655"/>
        <v>0</v>
      </c>
      <c r="ATE14" s="18">
        <f t="shared" si="656"/>
        <v>11</v>
      </c>
      <c r="ATF14" s="22">
        <f t="shared" si="657"/>
        <v>8</v>
      </c>
      <c r="ATG14" s="26">
        <f t="shared" si="658"/>
        <v>0.72727272727272729</v>
      </c>
      <c r="ATH14" s="16">
        <v>4</v>
      </c>
      <c r="ATI14" s="16">
        <v>3</v>
      </c>
      <c r="ATJ14" s="26">
        <f t="shared" si="659"/>
        <v>0.75</v>
      </c>
      <c r="ATK14" s="16">
        <v>7</v>
      </c>
      <c r="ATL14" s="16">
        <v>5</v>
      </c>
      <c r="ATM14" s="59">
        <f t="shared" si="660"/>
        <v>0.7142857142857143</v>
      </c>
      <c r="ATN14" s="18">
        <f t="shared" si="661"/>
        <v>8</v>
      </c>
      <c r="ATO14" s="22">
        <f t="shared" si="662"/>
        <v>7</v>
      </c>
      <c r="ATP14" s="26">
        <f t="shared" si="663"/>
        <v>0.875</v>
      </c>
      <c r="ATQ14" s="16">
        <v>3</v>
      </c>
      <c r="ATR14" s="16">
        <v>2</v>
      </c>
      <c r="ATS14" s="26">
        <f t="shared" si="664"/>
        <v>0.66666666666666663</v>
      </c>
      <c r="ATT14" s="16">
        <v>5</v>
      </c>
      <c r="ATU14" s="16">
        <v>5</v>
      </c>
      <c r="ATV14" s="59">
        <f t="shared" si="665"/>
        <v>1</v>
      </c>
      <c r="ATW14" s="18">
        <f t="shared" si="666"/>
        <v>8</v>
      </c>
      <c r="ATX14" s="22">
        <f t="shared" si="667"/>
        <v>5</v>
      </c>
      <c r="ATY14" s="26">
        <f t="shared" si="668"/>
        <v>0.625</v>
      </c>
      <c r="ATZ14" s="16">
        <v>3</v>
      </c>
      <c r="AUA14" s="16">
        <v>2</v>
      </c>
      <c r="AUB14" s="26">
        <f t="shared" si="669"/>
        <v>0.66666666666666663</v>
      </c>
      <c r="AUC14" s="16">
        <v>5</v>
      </c>
      <c r="AUD14" s="16">
        <v>3</v>
      </c>
      <c r="AUE14" s="59">
        <f t="shared" si="670"/>
        <v>0.6</v>
      </c>
      <c r="AUF14" s="18">
        <f t="shared" si="671"/>
        <v>6</v>
      </c>
      <c r="AUG14" s="22">
        <f t="shared" si="672"/>
        <v>6</v>
      </c>
      <c r="AUH14" s="26">
        <f t="shared" si="673"/>
        <v>1</v>
      </c>
      <c r="AUI14" s="16">
        <v>3</v>
      </c>
      <c r="AUJ14" s="16">
        <v>3</v>
      </c>
      <c r="AUK14" s="26">
        <f t="shared" si="674"/>
        <v>1</v>
      </c>
      <c r="AUL14" s="16">
        <v>3</v>
      </c>
      <c r="AUM14" s="16">
        <v>3</v>
      </c>
      <c r="AUN14" s="59">
        <f t="shared" si="675"/>
        <v>1</v>
      </c>
      <c r="AUO14" s="18">
        <f t="shared" si="676"/>
        <v>6</v>
      </c>
      <c r="AUP14" s="22">
        <f t="shared" si="677"/>
        <v>3</v>
      </c>
      <c r="AUQ14" s="26">
        <f t="shared" si="678"/>
        <v>0.5</v>
      </c>
      <c r="AUR14" s="16">
        <v>3</v>
      </c>
      <c r="AUS14" s="16">
        <v>2</v>
      </c>
      <c r="AUT14" s="26">
        <f t="shared" si="679"/>
        <v>0.66666666666666663</v>
      </c>
      <c r="AUU14" s="16">
        <v>3</v>
      </c>
      <c r="AUV14" s="16">
        <v>1</v>
      </c>
      <c r="AUW14" s="59">
        <f t="shared" si="680"/>
        <v>0.33333333333333331</v>
      </c>
      <c r="AUX14" s="18">
        <f t="shared" si="681"/>
        <v>5</v>
      </c>
      <c r="AUY14" s="22">
        <f t="shared" si="682"/>
        <v>4</v>
      </c>
      <c r="AUZ14" s="26">
        <f t="shared" si="683"/>
        <v>0.8</v>
      </c>
      <c r="AVA14" s="16">
        <v>4</v>
      </c>
      <c r="AVB14" s="16">
        <v>3</v>
      </c>
      <c r="AVC14" s="26">
        <f t="shared" si="684"/>
        <v>0.75</v>
      </c>
      <c r="AVD14" s="16">
        <v>1</v>
      </c>
      <c r="AVE14" s="16">
        <v>1</v>
      </c>
      <c r="AVF14" s="26">
        <f t="shared" si="685"/>
        <v>1</v>
      </c>
      <c r="AVG14" s="18">
        <f t="shared" si="686"/>
        <v>5</v>
      </c>
      <c r="AVH14" s="22">
        <f t="shared" si="687"/>
        <v>5</v>
      </c>
      <c r="AVI14" s="26">
        <f t="shared" si="688"/>
        <v>1</v>
      </c>
      <c r="AVJ14" s="16">
        <v>4</v>
      </c>
      <c r="AVK14" s="16">
        <v>4</v>
      </c>
      <c r="AVL14" s="26">
        <f t="shared" si="689"/>
        <v>1</v>
      </c>
      <c r="AVM14" s="16">
        <v>1</v>
      </c>
      <c r="AVN14" s="16">
        <v>1</v>
      </c>
      <c r="AVO14" s="26">
        <f t="shared" si="690"/>
        <v>1</v>
      </c>
      <c r="AVP14" s="18">
        <f t="shared" si="755"/>
        <v>5</v>
      </c>
      <c r="AVQ14" s="22">
        <f t="shared" si="691"/>
        <v>3</v>
      </c>
      <c r="AVR14" s="26">
        <f t="shared" si="692"/>
        <v>0.6</v>
      </c>
      <c r="AVS14" s="16">
        <v>2</v>
      </c>
      <c r="AVT14" s="16">
        <v>1</v>
      </c>
      <c r="AVU14" s="26">
        <f t="shared" si="693"/>
        <v>0.5</v>
      </c>
      <c r="AVV14" s="16">
        <v>3</v>
      </c>
      <c r="AVW14" s="16">
        <v>2</v>
      </c>
      <c r="AVX14" s="26">
        <f t="shared" si="694"/>
        <v>0.66666666666666663</v>
      </c>
      <c r="AVY14" s="18">
        <f t="shared" si="756"/>
        <v>5</v>
      </c>
      <c r="AVZ14" s="22">
        <f t="shared" si="695"/>
        <v>4</v>
      </c>
      <c r="AWA14" s="26">
        <f t="shared" si="696"/>
        <v>0.8</v>
      </c>
      <c r="AWB14" s="16">
        <v>2</v>
      </c>
      <c r="AWC14" s="16">
        <v>2</v>
      </c>
      <c r="AWD14" s="26">
        <f t="shared" si="697"/>
        <v>1</v>
      </c>
      <c r="AWE14" s="16">
        <v>3</v>
      </c>
      <c r="AWF14" s="16">
        <v>2</v>
      </c>
      <c r="AWG14" s="26">
        <f t="shared" si="698"/>
        <v>0.66666666666666663</v>
      </c>
      <c r="AWH14" s="18">
        <f t="shared" si="757"/>
        <v>5</v>
      </c>
      <c r="AWI14" s="22">
        <f t="shared" si="699"/>
        <v>5</v>
      </c>
      <c r="AWJ14" s="26">
        <f t="shared" si="700"/>
        <v>1</v>
      </c>
      <c r="AWK14" s="16">
        <v>2</v>
      </c>
      <c r="AWL14" s="16">
        <v>2</v>
      </c>
      <c r="AWM14" s="26">
        <f t="shared" si="701"/>
        <v>1</v>
      </c>
      <c r="AWN14" s="16">
        <v>3</v>
      </c>
      <c r="AWO14" s="16">
        <v>3</v>
      </c>
      <c r="AWP14" s="26">
        <f t="shared" si="702"/>
        <v>1</v>
      </c>
      <c r="AWQ14" s="18">
        <f t="shared" si="758"/>
        <v>6</v>
      </c>
      <c r="AWR14" s="22">
        <f t="shared" si="703"/>
        <v>5</v>
      </c>
      <c r="AWS14" s="26">
        <f t="shared" si="704"/>
        <v>0.83333333333333337</v>
      </c>
      <c r="AWT14" s="16">
        <v>3</v>
      </c>
      <c r="AWU14" s="16">
        <v>3</v>
      </c>
      <c r="AWV14" s="26">
        <f t="shared" si="705"/>
        <v>1</v>
      </c>
      <c r="AWW14" s="16">
        <v>3</v>
      </c>
      <c r="AWX14" s="16">
        <v>2</v>
      </c>
      <c r="AWY14" s="26">
        <f t="shared" si="706"/>
        <v>0.66666666666666663</v>
      </c>
      <c r="AWZ14" s="18">
        <f t="shared" si="759"/>
        <v>7</v>
      </c>
      <c r="AXA14" s="22">
        <f t="shared" si="707"/>
        <v>6</v>
      </c>
      <c r="AXB14" s="26">
        <f t="shared" si="708"/>
        <v>0.8571428571428571</v>
      </c>
      <c r="AXC14" s="16">
        <v>3</v>
      </c>
      <c r="AXD14" s="16">
        <v>3</v>
      </c>
      <c r="AXE14" s="26">
        <f t="shared" si="709"/>
        <v>1</v>
      </c>
      <c r="AXF14" s="16">
        <v>4</v>
      </c>
      <c r="AXG14" s="16">
        <v>3</v>
      </c>
      <c r="AXH14" s="26">
        <f t="shared" si="710"/>
        <v>0.75</v>
      </c>
      <c r="AXI14" s="18">
        <f t="shared" si="760"/>
        <v>7</v>
      </c>
      <c r="AXJ14" s="22">
        <f t="shared" si="711"/>
        <v>7</v>
      </c>
      <c r="AXK14" s="26">
        <f t="shared" si="712"/>
        <v>1</v>
      </c>
      <c r="AXL14" s="16">
        <v>3</v>
      </c>
      <c r="AXM14" s="16">
        <v>3</v>
      </c>
      <c r="AXN14" s="26">
        <f t="shared" si="713"/>
        <v>1</v>
      </c>
      <c r="AXO14" s="16">
        <v>4</v>
      </c>
      <c r="AXP14" s="16">
        <v>4</v>
      </c>
      <c r="AXQ14" s="26">
        <f t="shared" si="714"/>
        <v>1</v>
      </c>
      <c r="AXR14" s="18">
        <f t="shared" si="761"/>
        <v>6</v>
      </c>
      <c r="AXS14" s="22">
        <f t="shared" si="715"/>
        <v>4</v>
      </c>
      <c r="AXT14" s="26">
        <f t="shared" si="716"/>
        <v>0.66666666666666663</v>
      </c>
      <c r="AXU14" s="16">
        <v>3</v>
      </c>
      <c r="AXV14" s="16">
        <v>3</v>
      </c>
      <c r="AXW14" s="26">
        <f t="shared" si="717"/>
        <v>1</v>
      </c>
      <c r="AXX14" s="16">
        <v>3</v>
      </c>
      <c r="AXY14" s="16">
        <v>1</v>
      </c>
      <c r="AXZ14" s="26">
        <f t="shared" si="718"/>
        <v>0.33333333333333331</v>
      </c>
      <c r="AYA14" s="18">
        <f t="shared" si="762"/>
        <v>6</v>
      </c>
      <c r="AYB14" s="22">
        <f t="shared" si="719"/>
        <v>4</v>
      </c>
      <c r="AYC14" s="26">
        <f t="shared" si="720"/>
        <v>0.66666666666666663</v>
      </c>
      <c r="AYD14" s="16">
        <v>4</v>
      </c>
      <c r="AYE14" s="16">
        <v>3</v>
      </c>
      <c r="AYF14" s="26">
        <f t="shared" si="721"/>
        <v>0.75</v>
      </c>
      <c r="AYG14" s="16">
        <v>2</v>
      </c>
      <c r="AYH14" s="16">
        <v>1</v>
      </c>
      <c r="AYI14" s="26">
        <f t="shared" si="722"/>
        <v>0.5</v>
      </c>
      <c r="AYJ14" s="18">
        <f t="shared" si="763"/>
        <v>6</v>
      </c>
      <c r="AYK14" s="22">
        <f t="shared" si="723"/>
        <v>5</v>
      </c>
      <c r="AYL14" s="26">
        <f t="shared" si="724"/>
        <v>0.83333333333333337</v>
      </c>
      <c r="AYM14" s="16">
        <v>4</v>
      </c>
      <c r="AYN14" s="16">
        <v>3</v>
      </c>
      <c r="AYO14" s="26">
        <f t="shared" si="725"/>
        <v>0.75</v>
      </c>
      <c r="AYP14" s="16">
        <v>2</v>
      </c>
      <c r="AYQ14" s="16">
        <v>2</v>
      </c>
      <c r="AYR14" s="26">
        <f t="shared" si="726"/>
        <v>1</v>
      </c>
      <c r="AYS14" s="18">
        <f t="shared" si="764"/>
        <v>6</v>
      </c>
      <c r="AYT14" s="22">
        <f t="shared" si="727"/>
        <v>6</v>
      </c>
      <c r="AYU14" s="26">
        <f t="shared" si="728"/>
        <v>1</v>
      </c>
      <c r="AYV14" s="16">
        <v>4</v>
      </c>
      <c r="AYW14" s="16">
        <v>4</v>
      </c>
      <c r="AYX14" s="26">
        <f t="shared" si="729"/>
        <v>1</v>
      </c>
      <c r="AYY14" s="16">
        <v>2</v>
      </c>
      <c r="AYZ14" s="16">
        <v>2</v>
      </c>
      <c r="AZA14" s="26">
        <f t="shared" si="730"/>
        <v>1</v>
      </c>
      <c r="AZB14" s="18">
        <f t="shared" si="765"/>
        <v>9</v>
      </c>
      <c r="AZC14" s="22">
        <f t="shared" si="731"/>
        <v>9</v>
      </c>
      <c r="AZD14" s="26">
        <f t="shared" si="732"/>
        <v>1</v>
      </c>
      <c r="AZE14" s="16">
        <v>4</v>
      </c>
      <c r="AZF14" s="16">
        <v>4</v>
      </c>
      <c r="AZG14" s="26">
        <f t="shared" si="733"/>
        <v>1</v>
      </c>
      <c r="AZH14" s="16">
        <v>5</v>
      </c>
      <c r="AZI14" s="16">
        <v>5</v>
      </c>
      <c r="AZJ14" s="26">
        <f t="shared" si="734"/>
        <v>1</v>
      </c>
      <c r="AZK14" s="18">
        <f t="shared" si="766"/>
        <v>15</v>
      </c>
      <c r="AZL14" s="22">
        <f t="shared" si="735"/>
        <v>14</v>
      </c>
      <c r="AZM14" s="26">
        <f t="shared" si="736"/>
        <v>0.93333333333333335</v>
      </c>
      <c r="AZN14" s="16">
        <v>5</v>
      </c>
      <c r="AZO14" s="16">
        <v>4</v>
      </c>
      <c r="AZP14" s="26">
        <f t="shared" si="737"/>
        <v>0.8</v>
      </c>
      <c r="AZQ14" s="16">
        <v>10</v>
      </c>
      <c r="AZR14" s="16">
        <v>10</v>
      </c>
      <c r="AZS14" s="26">
        <f t="shared" si="738"/>
        <v>1</v>
      </c>
      <c r="AZT14" s="18">
        <f t="shared" si="767"/>
        <v>15</v>
      </c>
      <c r="AZU14" s="22">
        <f t="shared" si="739"/>
        <v>6</v>
      </c>
      <c r="AZV14" s="26">
        <f t="shared" si="740"/>
        <v>0.4</v>
      </c>
      <c r="AZW14" s="16">
        <v>11</v>
      </c>
      <c r="AZX14" s="16">
        <v>3</v>
      </c>
      <c r="AZY14" s="26">
        <f t="shared" si="741"/>
        <v>0.27272727272727271</v>
      </c>
      <c r="AZZ14" s="16">
        <v>4</v>
      </c>
      <c r="BAA14" s="16">
        <v>3</v>
      </c>
      <c r="BAB14" s="26">
        <f t="shared" si="742"/>
        <v>0.75</v>
      </c>
      <c r="BAC14" s="18">
        <f t="shared" si="768"/>
        <v>18</v>
      </c>
      <c r="BAD14" s="22">
        <f t="shared" si="769"/>
        <v>10</v>
      </c>
      <c r="BAE14" s="26">
        <f t="shared" si="743"/>
        <v>0.55555555555555558</v>
      </c>
      <c r="BAF14" s="16">
        <v>10</v>
      </c>
      <c r="BAG14" s="16">
        <v>4</v>
      </c>
      <c r="BAH14" s="26">
        <f t="shared" si="744"/>
        <v>0.4</v>
      </c>
      <c r="BAI14" s="16">
        <v>8</v>
      </c>
      <c r="BAJ14" s="16">
        <v>6</v>
      </c>
      <c r="BAK14" s="26">
        <f t="shared" si="745"/>
        <v>0.75</v>
      </c>
      <c r="BAL14" s="18">
        <f t="shared" si="770"/>
        <v>22</v>
      </c>
      <c r="BAM14" s="22">
        <f t="shared" si="771"/>
        <v>13</v>
      </c>
      <c r="BAN14" s="26">
        <f t="shared" si="746"/>
        <v>0.59090909090909094</v>
      </c>
      <c r="BAO14" s="16">
        <v>10</v>
      </c>
      <c r="BAP14" s="16">
        <v>4</v>
      </c>
      <c r="BAQ14" s="26">
        <f t="shared" si="747"/>
        <v>0.4</v>
      </c>
      <c r="BAR14" s="16">
        <v>12</v>
      </c>
      <c r="BAS14" s="16">
        <v>9</v>
      </c>
      <c r="BAT14" s="26">
        <f t="shared" si="748"/>
        <v>0.75</v>
      </c>
      <c r="BAU14" s="18">
        <f t="shared" si="772"/>
        <v>18</v>
      </c>
      <c r="BAV14" s="22">
        <f t="shared" si="773"/>
        <v>12</v>
      </c>
      <c r="BAW14" s="26">
        <f t="shared" si="749"/>
        <v>0.66666666666666663</v>
      </c>
      <c r="BAX14" s="16">
        <v>6</v>
      </c>
      <c r="BAY14" s="16">
        <v>4</v>
      </c>
      <c r="BAZ14" s="26">
        <f t="shared" si="750"/>
        <v>0.66666666666666663</v>
      </c>
      <c r="BBA14" s="16">
        <v>12</v>
      </c>
      <c r="BBB14" s="16">
        <v>8</v>
      </c>
      <c r="BBC14" s="26">
        <f t="shared" si="751"/>
        <v>0.66666666666666663</v>
      </c>
      <c r="BBD14" s="18">
        <f t="shared" si="774"/>
        <v>12</v>
      </c>
      <c r="BBE14" s="22">
        <f t="shared" si="775"/>
        <v>0</v>
      </c>
      <c r="BBF14" s="26">
        <f t="shared" si="752"/>
        <v>0</v>
      </c>
      <c r="BBG14" s="16"/>
      <c r="BBH14" s="16"/>
      <c r="BBI14" s="26">
        <f t="shared" si="753"/>
        <v>0</v>
      </c>
      <c r="BBJ14" s="16">
        <v>12</v>
      </c>
      <c r="BBK14" s="16"/>
      <c r="BBL14" s="26">
        <f t="shared" si="754"/>
        <v>0</v>
      </c>
    </row>
    <row r="15" spans="2:1416" ht="29.25" customHeight="1">
      <c r="B15" s="12">
        <v>7</v>
      </c>
      <c r="C15" s="95" t="s">
        <v>19</v>
      </c>
      <c r="D15" s="18">
        <f t="shared" si="0"/>
        <v>14</v>
      </c>
      <c r="E15" s="22">
        <f t="shared" si="0"/>
        <v>11</v>
      </c>
      <c r="F15" s="26">
        <f t="shared" si="1"/>
        <v>0.7857142857142857</v>
      </c>
      <c r="G15" s="20">
        <v>10</v>
      </c>
      <c r="H15" s="16">
        <v>8</v>
      </c>
      <c r="I15" s="26">
        <f t="shared" si="2"/>
        <v>0.8</v>
      </c>
      <c r="J15" s="16">
        <v>4</v>
      </c>
      <c r="K15" s="16">
        <v>3</v>
      </c>
      <c r="L15" s="26">
        <f t="shared" si="3"/>
        <v>0.75</v>
      </c>
      <c r="M15" s="18">
        <f t="shared" si="4"/>
        <v>15</v>
      </c>
      <c r="N15" s="22">
        <f t="shared" si="4"/>
        <v>11</v>
      </c>
      <c r="O15" s="26">
        <f t="shared" si="5"/>
        <v>0.73333333333333328</v>
      </c>
      <c r="P15" s="20">
        <v>11</v>
      </c>
      <c r="Q15" s="16">
        <v>7</v>
      </c>
      <c r="R15" s="26">
        <f t="shared" si="6"/>
        <v>0.63636363636363635</v>
      </c>
      <c r="S15" s="16">
        <v>4</v>
      </c>
      <c r="T15" s="16">
        <v>4</v>
      </c>
      <c r="U15" s="26">
        <f t="shared" si="7"/>
        <v>1</v>
      </c>
      <c r="V15" s="18">
        <f t="shared" si="8"/>
        <v>14</v>
      </c>
      <c r="W15" s="22">
        <f t="shared" si="8"/>
        <v>10</v>
      </c>
      <c r="X15" s="26">
        <f t="shared" si="9"/>
        <v>0.7142857142857143</v>
      </c>
      <c r="Y15" s="20">
        <v>10</v>
      </c>
      <c r="Z15" s="16">
        <v>6</v>
      </c>
      <c r="AA15" s="26">
        <f t="shared" si="10"/>
        <v>0.6</v>
      </c>
      <c r="AB15" s="16">
        <v>4</v>
      </c>
      <c r="AC15" s="16">
        <v>4</v>
      </c>
      <c r="AD15" s="26">
        <f t="shared" si="11"/>
        <v>1</v>
      </c>
      <c r="AE15" s="18">
        <f t="shared" si="12"/>
        <v>17</v>
      </c>
      <c r="AF15" s="22">
        <f t="shared" si="12"/>
        <v>12</v>
      </c>
      <c r="AG15" s="26">
        <f t="shared" si="13"/>
        <v>0.70588235294117652</v>
      </c>
      <c r="AH15" s="20">
        <v>13</v>
      </c>
      <c r="AI15" s="16">
        <v>9</v>
      </c>
      <c r="AJ15" s="26">
        <f t="shared" si="14"/>
        <v>0.69230769230769229</v>
      </c>
      <c r="AK15" s="16">
        <v>4</v>
      </c>
      <c r="AL15" s="16">
        <v>3</v>
      </c>
      <c r="AM15" s="26">
        <f t="shared" si="15"/>
        <v>0.75</v>
      </c>
      <c r="AN15" s="18">
        <f t="shared" si="16"/>
        <v>17</v>
      </c>
      <c r="AO15" s="22">
        <f t="shared" si="16"/>
        <v>8</v>
      </c>
      <c r="AP15" s="26">
        <f t="shared" si="17"/>
        <v>0.47058823529411764</v>
      </c>
      <c r="AQ15" s="20">
        <v>13</v>
      </c>
      <c r="AR15" s="16">
        <v>8</v>
      </c>
      <c r="AS15" s="26">
        <f t="shared" si="18"/>
        <v>0.61538461538461542</v>
      </c>
      <c r="AT15" s="16">
        <v>4</v>
      </c>
      <c r="AU15" s="16"/>
      <c r="AV15" s="58">
        <f t="shared" si="19"/>
        <v>0</v>
      </c>
      <c r="AW15" s="18">
        <f t="shared" si="20"/>
        <v>16</v>
      </c>
      <c r="AX15" s="22">
        <f t="shared" si="20"/>
        <v>10</v>
      </c>
      <c r="AY15" s="26">
        <f t="shared" si="21"/>
        <v>0.625</v>
      </c>
      <c r="AZ15" s="20">
        <v>12</v>
      </c>
      <c r="BA15" s="16">
        <v>9</v>
      </c>
      <c r="BB15" s="26">
        <f t="shared" si="22"/>
        <v>0.75</v>
      </c>
      <c r="BC15" s="16">
        <v>4</v>
      </c>
      <c r="BD15" s="16">
        <v>1</v>
      </c>
      <c r="BE15" s="59">
        <f t="shared" si="23"/>
        <v>0.25</v>
      </c>
      <c r="BF15" s="18">
        <f t="shared" si="24"/>
        <v>16</v>
      </c>
      <c r="BG15" s="22">
        <f t="shared" si="24"/>
        <v>14</v>
      </c>
      <c r="BH15" s="26">
        <f t="shared" si="25"/>
        <v>0.875</v>
      </c>
      <c r="BI15" s="20">
        <v>13</v>
      </c>
      <c r="BJ15" s="16">
        <v>12</v>
      </c>
      <c r="BK15" s="26">
        <f t="shared" si="26"/>
        <v>0.92307692307692313</v>
      </c>
      <c r="BL15" s="16">
        <v>3</v>
      </c>
      <c r="BM15" s="16">
        <v>2</v>
      </c>
      <c r="BN15" s="59">
        <f t="shared" si="27"/>
        <v>0.66666666666666663</v>
      </c>
      <c r="BO15" s="18">
        <f t="shared" si="28"/>
        <v>15</v>
      </c>
      <c r="BP15" s="22">
        <f t="shared" si="28"/>
        <v>9</v>
      </c>
      <c r="BQ15" s="26">
        <f t="shared" si="29"/>
        <v>0.6</v>
      </c>
      <c r="BR15" s="20">
        <v>12</v>
      </c>
      <c r="BS15" s="16">
        <v>8</v>
      </c>
      <c r="BT15" s="26">
        <f t="shared" si="30"/>
        <v>0.66666666666666663</v>
      </c>
      <c r="BU15" s="16">
        <v>3</v>
      </c>
      <c r="BV15" s="16">
        <v>1</v>
      </c>
      <c r="BW15" s="59">
        <f t="shared" si="31"/>
        <v>0.33333333333333331</v>
      </c>
      <c r="BX15" s="18">
        <f t="shared" si="32"/>
        <v>18</v>
      </c>
      <c r="BY15" s="22">
        <f t="shared" si="32"/>
        <v>12</v>
      </c>
      <c r="BZ15" s="26">
        <f t="shared" si="33"/>
        <v>0.66666666666666663</v>
      </c>
      <c r="CA15" s="20">
        <v>2</v>
      </c>
      <c r="CB15" s="16">
        <v>1</v>
      </c>
      <c r="CC15" s="26">
        <f t="shared" si="34"/>
        <v>0.5</v>
      </c>
      <c r="CD15" s="16">
        <v>16</v>
      </c>
      <c r="CE15" s="16">
        <v>11</v>
      </c>
      <c r="CF15" s="26">
        <f t="shared" si="35"/>
        <v>0.6875</v>
      </c>
      <c r="CG15" s="18">
        <f t="shared" si="36"/>
        <v>16</v>
      </c>
      <c r="CH15" s="22">
        <f t="shared" si="37"/>
        <v>13</v>
      </c>
      <c r="CI15" s="26">
        <f t="shared" si="38"/>
        <v>0.8125</v>
      </c>
      <c r="CJ15" s="20">
        <v>1</v>
      </c>
      <c r="CK15" s="16">
        <v>1</v>
      </c>
      <c r="CL15" s="26">
        <f t="shared" si="39"/>
        <v>1</v>
      </c>
      <c r="CM15" s="16">
        <v>15</v>
      </c>
      <c r="CN15" s="16">
        <v>12</v>
      </c>
      <c r="CO15" s="26">
        <f t="shared" si="40"/>
        <v>0.8</v>
      </c>
      <c r="CP15" s="18">
        <f t="shared" si="41"/>
        <v>14</v>
      </c>
      <c r="CQ15" s="22">
        <f t="shared" si="42"/>
        <v>12</v>
      </c>
      <c r="CR15" s="26">
        <f t="shared" si="43"/>
        <v>0.8571428571428571</v>
      </c>
      <c r="CS15" s="20">
        <v>1</v>
      </c>
      <c r="CT15" s="16">
        <v>1</v>
      </c>
      <c r="CU15" s="26">
        <f t="shared" si="44"/>
        <v>1</v>
      </c>
      <c r="CV15" s="16">
        <v>13</v>
      </c>
      <c r="CW15" s="16">
        <v>11</v>
      </c>
      <c r="CX15" s="26">
        <f t="shared" si="45"/>
        <v>0.84615384615384615</v>
      </c>
      <c r="CY15" s="18">
        <f t="shared" si="46"/>
        <v>17</v>
      </c>
      <c r="CZ15" s="22">
        <f t="shared" si="47"/>
        <v>14</v>
      </c>
      <c r="DA15" s="26">
        <f t="shared" si="48"/>
        <v>0.82352941176470584</v>
      </c>
      <c r="DB15" s="20">
        <v>2</v>
      </c>
      <c r="DC15" s="16">
        <v>2</v>
      </c>
      <c r="DD15" s="26">
        <f t="shared" si="49"/>
        <v>1</v>
      </c>
      <c r="DE15" s="16">
        <v>15</v>
      </c>
      <c r="DF15" s="16">
        <v>12</v>
      </c>
      <c r="DG15" s="26">
        <f t="shared" si="50"/>
        <v>0.8</v>
      </c>
      <c r="DH15" s="18">
        <f t="shared" si="51"/>
        <v>18</v>
      </c>
      <c r="DI15" s="22">
        <f t="shared" si="52"/>
        <v>14</v>
      </c>
      <c r="DJ15" s="26">
        <f t="shared" si="53"/>
        <v>0.77777777777777779</v>
      </c>
      <c r="DK15" s="20">
        <v>2</v>
      </c>
      <c r="DL15" s="16">
        <v>2</v>
      </c>
      <c r="DM15" s="26">
        <f t="shared" si="54"/>
        <v>1</v>
      </c>
      <c r="DN15" s="16">
        <v>16</v>
      </c>
      <c r="DO15" s="16">
        <v>12</v>
      </c>
      <c r="DP15" s="58">
        <f t="shared" si="55"/>
        <v>0.75</v>
      </c>
      <c r="DQ15" s="18">
        <f t="shared" si="56"/>
        <v>23</v>
      </c>
      <c r="DR15" s="22">
        <f t="shared" si="57"/>
        <v>18</v>
      </c>
      <c r="DS15" s="26">
        <f t="shared" si="58"/>
        <v>0.78260869565217395</v>
      </c>
      <c r="DT15" s="20">
        <v>2</v>
      </c>
      <c r="DU15" s="16">
        <v>2</v>
      </c>
      <c r="DV15" s="26">
        <f t="shared" si="59"/>
        <v>1</v>
      </c>
      <c r="DW15" s="16">
        <v>21</v>
      </c>
      <c r="DX15" s="16">
        <v>16</v>
      </c>
      <c r="DY15" s="58">
        <f t="shared" si="60"/>
        <v>0.76190476190476186</v>
      </c>
      <c r="DZ15" s="18">
        <f t="shared" si="61"/>
        <v>24</v>
      </c>
      <c r="EA15" s="22">
        <f t="shared" si="62"/>
        <v>14</v>
      </c>
      <c r="EB15" s="26">
        <f t="shared" si="63"/>
        <v>0.58333333333333337</v>
      </c>
      <c r="EC15" s="20">
        <v>2</v>
      </c>
      <c r="ED15" s="16">
        <v>2</v>
      </c>
      <c r="EE15" s="26">
        <f t="shared" si="64"/>
        <v>1</v>
      </c>
      <c r="EF15" s="16">
        <v>22</v>
      </c>
      <c r="EG15" s="16">
        <v>12</v>
      </c>
      <c r="EH15" s="58">
        <f t="shared" si="65"/>
        <v>0.54545454545454541</v>
      </c>
      <c r="EI15" s="18">
        <f t="shared" si="66"/>
        <v>23</v>
      </c>
      <c r="EJ15" s="22">
        <f t="shared" si="67"/>
        <v>15</v>
      </c>
      <c r="EK15" s="26">
        <f t="shared" si="68"/>
        <v>0.65217391304347827</v>
      </c>
      <c r="EL15" s="20">
        <v>2</v>
      </c>
      <c r="EM15" s="16">
        <v>2</v>
      </c>
      <c r="EN15" s="26">
        <f t="shared" si="69"/>
        <v>1</v>
      </c>
      <c r="EO15" s="16">
        <v>21</v>
      </c>
      <c r="EP15" s="16">
        <v>13</v>
      </c>
      <c r="EQ15" s="26">
        <f t="shared" si="70"/>
        <v>0.61904761904761907</v>
      </c>
      <c r="ER15" s="18">
        <f t="shared" si="71"/>
        <v>26</v>
      </c>
      <c r="ES15" s="22">
        <f t="shared" si="72"/>
        <v>17</v>
      </c>
      <c r="ET15" s="26">
        <f t="shared" si="73"/>
        <v>0.65384615384615385</v>
      </c>
      <c r="EU15" s="20">
        <v>2</v>
      </c>
      <c r="EV15" s="16">
        <v>2</v>
      </c>
      <c r="EW15" s="26">
        <f t="shared" si="74"/>
        <v>1</v>
      </c>
      <c r="EX15" s="16">
        <v>24</v>
      </c>
      <c r="EY15" s="16">
        <v>15</v>
      </c>
      <c r="EZ15" s="26">
        <f t="shared" si="75"/>
        <v>0.625</v>
      </c>
      <c r="FA15" s="18">
        <f t="shared" si="76"/>
        <v>21</v>
      </c>
      <c r="FB15" s="22">
        <f t="shared" si="77"/>
        <v>13</v>
      </c>
      <c r="FC15" s="26">
        <f t="shared" si="78"/>
        <v>0.61904761904761907</v>
      </c>
      <c r="FD15" s="20">
        <v>3</v>
      </c>
      <c r="FE15" s="16">
        <v>2</v>
      </c>
      <c r="FF15" s="26">
        <f t="shared" si="79"/>
        <v>0.66666666666666663</v>
      </c>
      <c r="FG15" s="16">
        <v>18</v>
      </c>
      <c r="FH15" s="16">
        <v>11</v>
      </c>
      <c r="FI15" s="26">
        <f t="shared" si="80"/>
        <v>0.61111111111111116</v>
      </c>
      <c r="FJ15" s="18">
        <f t="shared" si="81"/>
        <v>21</v>
      </c>
      <c r="FK15" s="22">
        <f t="shared" si="82"/>
        <v>9</v>
      </c>
      <c r="FL15" s="26">
        <f t="shared" si="83"/>
        <v>0.42857142857142855</v>
      </c>
      <c r="FM15" s="20">
        <v>3</v>
      </c>
      <c r="FN15" s="16">
        <v>3</v>
      </c>
      <c r="FO15" s="26">
        <f t="shared" si="84"/>
        <v>1</v>
      </c>
      <c r="FP15" s="16">
        <v>18</v>
      </c>
      <c r="FQ15" s="16">
        <v>6</v>
      </c>
      <c r="FR15" s="26">
        <f t="shared" si="85"/>
        <v>0.33333333333333331</v>
      </c>
      <c r="FS15" s="18">
        <f t="shared" si="86"/>
        <v>18</v>
      </c>
      <c r="FT15" s="22">
        <f t="shared" si="87"/>
        <v>7</v>
      </c>
      <c r="FU15" s="26">
        <f t="shared" si="88"/>
        <v>0.3888888888888889</v>
      </c>
      <c r="FV15" s="20">
        <v>9</v>
      </c>
      <c r="FW15" s="16">
        <v>4</v>
      </c>
      <c r="FX15" s="26">
        <f t="shared" si="89"/>
        <v>0.44444444444444442</v>
      </c>
      <c r="FY15" s="16">
        <v>9</v>
      </c>
      <c r="FZ15" s="16">
        <v>3</v>
      </c>
      <c r="GA15" s="26">
        <f t="shared" si="90"/>
        <v>0.33333333333333331</v>
      </c>
      <c r="GB15" s="18">
        <f t="shared" si="91"/>
        <v>16</v>
      </c>
      <c r="GC15" s="22">
        <f t="shared" si="92"/>
        <v>8</v>
      </c>
      <c r="GD15" s="57">
        <f t="shared" si="93"/>
        <v>0.5</v>
      </c>
      <c r="GE15" s="20">
        <v>5</v>
      </c>
      <c r="GF15" s="16">
        <v>3</v>
      </c>
      <c r="GG15" s="57">
        <f t="shared" si="94"/>
        <v>0.6</v>
      </c>
      <c r="GH15" s="16">
        <v>11</v>
      </c>
      <c r="GI15" s="16">
        <v>5</v>
      </c>
      <c r="GJ15" s="62">
        <f t="shared" si="95"/>
        <v>0.45454545454545453</v>
      </c>
      <c r="GK15" s="18">
        <f t="shared" si="96"/>
        <v>14</v>
      </c>
      <c r="GL15" s="22">
        <f t="shared" si="97"/>
        <v>12</v>
      </c>
      <c r="GM15" s="26">
        <f t="shared" si="98"/>
        <v>0.8571428571428571</v>
      </c>
      <c r="GN15" s="20">
        <v>7</v>
      </c>
      <c r="GO15" s="16">
        <v>6</v>
      </c>
      <c r="GP15" s="26">
        <f t="shared" si="99"/>
        <v>0.8571428571428571</v>
      </c>
      <c r="GQ15" s="16">
        <v>7</v>
      </c>
      <c r="GR15" s="16">
        <v>6</v>
      </c>
      <c r="GS15" s="62">
        <f t="shared" si="100"/>
        <v>0.8571428571428571</v>
      </c>
      <c r="GT15" s="18">
        <f t="shared" si="101"/>
        <v>18</v>
      </c>
      <c r="GU15" s="22">
        <f t="shared" si="102"/>
        <v>15</v>
      </c>
      <c r="GV15" s="26">
        <f t="shared" si="103"/>
        <v>0.83333333333333337</v>
      </c>
      <c r="GW15" s="20">
        <v>8</v>
      </c>
      <c r="GX15" s="16">
        <v>8</v>
      </c>
      <c r="GY15" s="26">
        <f t="shared" si="104"/>
        <v>1</v>
      </c>
      <c r="GZ15" s="16">
        <v>10</v>
      </c>
      <c r="HA15" s="16">
        <v>7</v>
      </c>
      <c r="HB15" s="62">
        <f t="shared" si="105"/>
        <v>0.7</v>
      </c>
      <c r="HC15" s="18">
        <f t="shared" si="106"/>
        <v>17</v>
      </c>
      <c r="HD15" s="22">
        <f t="shared" si="107"/>
        <v>12</v>
      </c>
      <c r="HE15" s="26">
        <f t="shared" si="108"/>
        <v>0.70588235294117652</v>
      </c>
      <c r="HF15" s="20">
        <v>8</v>
      </c>
      <c r="HG15" s="16">
        <v>6</v>
      </c>
      <c r="HH15" s="26">
        <f t="shared" si="109"/>
        <v>0.75</v>
      </c>
      <c r="HI15" s="16">
        <v>9</v>
      </c>
      <c r="HJ15" s="16">
        <v>6</v>
      </c>
      <c r="HK15" s="58">
        <f t="shared" si="110"/>
        <v>0.66666666666666663</v>
      </c>
      <c r="HL15" s="18">
        <f t="shared" si="111"/>
        <v>15</v>
      </c>
      <c r="HM15" s="22">
        <f t="shared" si="112"/>
        <v>12</v>
      </c>
      <c r="HN15" s="26">
        <f t="shared" si="113"/>
        <v>0.8</v>
      </c>
      <c r="HO15" s="20">
        <v>8</v>
      </c>
      <c r="HP15" s="16">
        <v>5</v>
      </c>
      <c r="HQ15" s="26">
        <f t="shared" si="114"/>
        <v>0.625</v>
      </c>
      <c r="HR15" s="16">
        <v>7</v>
      </c>
      <c r="HS15" s="16">
        <v>7</v>
      </c>
      <c r="HT15" s="58">
        <f t="shared" si="115"/>
        <v>1</v>
      </c>
      <c r="HU15" s="18">
        <f t="shared" si="116"/>
        <v>14</v>
      </c>
      <c r="HV15" s="22">
        <f t="shared" si="117"/>
        <v>8</v>
      </c>
      <c r="HW15" s="26">
        <f t="shared" si="118"/>
        <v>0.5714285714285714</v>
      </c>
      <c r="HX15" s="20">
        <v>8</v>
      </c>
      <c r="HY15" s="16">
        <v>6</v>
      </c>
      <c r="HZ15" s="26">
        <f t="shared" si="119"/>
        <v>0.75</v>
      </c>
      <c r="IA15" s="16">
        <v>6</v>
      </c>
      <c r="IB15" s="16">
        <v>2</v>
      </c>
      <c r="IC15" s="58">
        <f t="shared" si="120"/>
        <v>0.33333333333333331</v>
      </c>
      <c r="ID15" s="18">
        <f t="shared" si="121"/>
        <v>15</v>
      </c>
      <c r="IE15" s="22">
        <f t="shared" si="122"/>
        <v>11</v>
      </c>
      <c r="IF15" s="26">
        <f t="shared" si="123"/>
        <v>0.73333333333333328</v>
      </c>
      <c r="IG15" s="20">
        <v>9</v>
      </c>
      <c r="IH15" s="16">
        <v>8</v>
      </c>
      <c r="II15" s="26">
        <f t="shared" si="124"/>
        <v>0.88888888888888884</v>
      </c>
      <c r="IJ15" s="16">
        <v>6</v>
      </c>
      <c r="IK15" s="16">
        <v>3</v>
      </c>
      <c r="IL15" s="58">
        <f t="shared" si="125"/>
        <v>0.5</v>
      </c>
      <c r="IM15" s="18">
        <f t="shared" si="126"/>
        <v>12</v>
      </c>
      <c r="IN15" s="22">
        <f t="shared" si="127"/>
        <v>9</v>
      </c>
      <c r="IO15" s="26">
        <f t="shared" si="128"/>
        <v>0.75</v>
      </c>
      <c r="IP15" s="20">
        <v>9</v>
      </c>
      <c r="IQ15" s="16">
        <v>8</v>
      </c>
      <c r="IR15" s="26">
        <f t="shared" si="129"/>
        <v>0.88888888888888884</v>
      </c>
      <c r="IS15" s="16">
        <v>3</v>
      </c>
      <c r="IT15" s="16">
        <v>1</v>
      </c>
      <c r="IU15" s="58">
        <f t="shared" si="130"/>
        <v>0.33333333333333331</v>
      </c>
      <c r="IV15" s="18">
        <f t="shared" si="131"/>
        <v>18</v>
      </c>
      <c r="IW15" s="22">
        <f t="shared" si="132"/>
        <v>13</v>
      </c>
      <c r="IX15" s="26">
        <f t="shared" si="133"/>
        <v>0.72222222222222221</v>
      </c>
      <c r="IY15" s="20">
        <v>9</v>
      </c>
      <c r="IZ15" s="16">
        <v>5</v>
      </c>
      <c r="JA15" s="26">
        <f t="shared" si="134"/>
        <v>0.55555555555555558</v>
      </c>
      <c r="JB15" s="16">
        <v>9</v>
      </c>
      <c r="JC15" s="16">
        <v>8</v>
      </c>
      <c r="JD15" s="58">
        <f t="shared" si="135"/>
        <v>0.88888888888888884</v>
      </c>
      <c r="JE15" s="18">
        <f t="shared" si="136"/>
        <v>32</v>
      </c>
      <c r="JF15" s="22">
        <f t="shared" si="137"/>
        <v>31</v>
      </c>
      <c r="JG15" s="26">
        <f t="shared" si="138"/>
        <v>0.96875</v>
      </c>
      <c r="JH15" s="20">
        <v>9</v>
      </c>
      <c r="JI15" s="16">
        <v>9</v>
      </c>
      <c r="JJ15" s="26">
        <f t="shared" si="139"/>
        <v>1</v>
      </c>
      <c r="JK15" s="16">
        <v>23</v>
      </c>
      <c r="JL15" s="16">
        <v>22</v>
      </c>
      <c r="JM15" s="58">
        <f t="shared" si="140"/>
        <v>0.95652173913043481</v>
      </c>
      <c r="JN15" s="18">
        <f t="shared" si="141"/>
        <v>33</v>
      </c>
      <c r="JO15" s="22">
        <f t="shared" si="142"/>
        <v>27</v>
      </c>
      <c r="JP15" s="26">
        <f t="shared" si="143"/>
        <v>0.81818181818181823</v>
      </c>
      <c r="JQ15" s="20">
        <v>9</v>
      </c>
      <c r="JR15" s="16">
        <v>8</v>
      </c>
      <c r="JS15" s="26">
        <f t="shared" si="144"/>
        <v>0.88888888888888884</v>
      </c>
      <c r="JT15" s="16">
        <v>24</v>
      </c>
      <c r="JU15" s="16">
        <v>19</v>
      </c>
      <c r="JV15" s="58">
        <f t="shared" si="145"/>
        <v>0.79166666666666663</v>
      </c>
      <c r="JW15" s="18">
        <f t="shared" si="146"/>
        <v>32</v>
      </c>
      <c r="JX15" s="22">
        <f t="shared" si="147"/>
        <v>19</v>
      </c>
      <c r="JY15" s="26">
        <f t="shared" si="148"/>
        <v>0.59375</v>
      </c>
      <c r="JZ15" s="20">
        <v>8</v>
      </c>
      <c r="KA15" s="16">
        <v>5</v>
      </c>
      <c r="KB15" s="26">
        <f t="shared" si="149"/>
        <v>0.625</v>
      </c>
      <c r="KC15" s="16">
        <v>24</v>
      </c>
      <c r="KD15" s="16">
        <v>14</v>
      </c>
      <c r="KE15" s="58">
        <f t="shared" si="150"/>
        <v>0.58333333333333337</v>
      </c>
      <c r="KF15" s="18">
        <f t="shared" si="151"/>
        <v>22</v>
      </c>
      <c r="KG15" s="22">
        <f t="shared" si="152"/>
        <v>12</v>
      </c>
      <c r="KH15" s="26">
        <f t="shared" si="153"/>
        <v>0.54545454545454541</v>
      </c>
      <c r="KI15" s="20">
        <v>9</v>
      </c>
      <c r="KJ15" s="16">
        <v>7</v>
      </c>
      <c r="KK15" s="26">
        <f t="shared" si="154"/>
        <v>0.77777777777777779</v>
      </c>
      <c r="KL15" s="16">
        <v>13</v>
      </c>
      <c r="KM15" s="16">
        <v>5</v>
      </c>
      <c r="KN15" s="58">
        <f t="shared" si="155"/>
        <v>0.38461538461538464</v>
      </c>
      <c r="KO15" s="18">
        <f t="shared" si="156"/>
        <v>29</v>
      </c>
      <c r="KP15" s="22">
        <f t="shared" si="157"/>
        <v>24</v>
      </c>
      <c r="KQ15" s="26">
        <f t="shared" si="158"/>
        <v>0.82758620689655171</v>
      </c>
      <c r="KR15" s="20">
        <v>13</v>
      </c>
      <c r="KS15" s="16">
        <v>13</v>
      </c>
      <c r="KT15" s="26">
        <f t="shared" si="159"/>
        <v>1</v>
      </c>
      <c r="KU15" s="16">
        <v>16</v>
      </c>
      <c r="KV15" s="16">
        <v>11</v>
      </c>
      <c r="KW15" s="58">
        <f t="shared" si="160"/>
        <v>0.6875</v>
      </c>
      <c r="KX15" s="18">
        <f t="shared" si="161"/>
        <v>27</v>
      </c>
      <c r="KY15" s="22">
        <f t="shared" si="162"/>
        <v>25</v>
      </c>
      <c r="KZ15" s="26">
        <f t="shared" si="163"/>
        <v>0.92592592592592593</v>
      </c>
      <c r="LA15" s="20">
        <v>14</v>
      </c>
      <c r="LB15" s="16">
        <v>12</v>
      </c>
      <c r="LC15" s="26">
        <f t="shared" si="164"/>
        <v>0.8571428571428571</v>
      </c>
      <c r="LD15" s="16">
        <v>13</v>
      </c>
      <c r="LE15" s="16">
        <v>13</v>
      </c>
      <c r="LF15" s="58">
        <f t="shared" si="165"/>
        <v>1</v>
      </c>
      <c r="LG15" s="18">
        <f t="shared" si="166"/>
        <v>27</v>
      </c>
      <c r="LH15" s="22">
        <f t="shared" si="167"/>
        <v>24</v>
      </c>
      <c r="LI15" s="26">
        <f t="shared" si="168"/>
        <v>0.88888888888888884</v>
      </c>
      <c r="LJ15" s="20">
        <v>14</v>
      </c>
      <c r="LK15" s="16">
        <v>12</v>
      </c>
      <c r="LL15" s="26">
        <f t="shared" si="169"/>
        <v>0.8571428571428571</v>
      </c>
      <c r="LM15" s="16">
        <v>13</v>
      </c>
      <c r="LN15" s="16">
        <v>12</v>
      </c>
      <c r="LO15" s="58">
        <f t="shared" si="170"/>
        <v>0.92307692307692313</v>
      </c>
      <c r="LP15" s="18">
        <f t="shared" si="171"/>
        <v>24</v>
      </c>
      <c r="LQ15" s="22">
        <f t="shared" si="172"/>
        <v>13</v>
      </c>
      <c r="LR15" s="26">
        <f t="shared" si="173"/>
        <v>0.54166666666666663</v>
      </c>
      <c r="LS15" s="20">
        <v>8</v>
      </c>
      <c r="LT15" s="16">
        <v>5</v>
      </c>
      <c r="LU15" s="26">
        <f t="shared" si="174"/>
        <v>0.625</v>
      </c>
      <c r="LV15" s="16">
        <v>16</v>
      </c>
      <c r="LW15" s="16">
        <v>8</v>
      </c>
      <c r="LX15" s="58">
        <f t="shared" si="175"/>
        <v>0.5</v>
      </c>
      <c r="LY15" s="18">
        <f t="shared" si="176"/>
        <v>21</v>
      </c>
      <c r="LZ15" s="22">
        <f t="shared" si="177"/>
        <v>13</v>
      </c>
      <c r="MA15" s="26">
        <f t="shared" si="178"/>
        <v>0.61904761904761907</v>
      </c>
      <c r="MB15" s="20">
        <v>7</v>
      </c>
      <c r="MC15" s="16">
        <v>6</v>
      </c>
      <c r="MD15" s="26">
        <f t="shared" si="179"/>
        <v>0.8571428571428571</v>
      </c>
      <c r="ME15" s="16">
        <v>14</v>
      </c>
      <c r="MF15" s="16">
        <v>7</v>
      </c>
      <c r="MG15" s="26">
        <f t="shared" si="180"/>
        <v>0.5</v>
      </c>
      <c r="MH15" s="18">
        <f t="shared" si="181"/>
        <v>16</v>
      </c>
      <c r="MI15" s="22">
        <f t="shared" si="182"/>
        <v>10</v>
      </c>
      <c r="MJ15" s="26">
        <f t="shared" si="183"/>
        <v>0.625</v>
      </c>
      <c r="MK15" s="20">
        <v>7</v>
      </c>
      <c r="ML15" s="16">
        <v>3</v>
      </c>
      <c r="MM15" s="26">
        <f t="shared" si="184"/>
        <v>0.42857142857142855</v>
      </c>
      <c r="MN15" s="16">
        <v>9</v>
      </c>
      <c r="MO15" s="16">
        <v>7</v>
      </c>
      <c r="MP15" s="26">
        <f t="shared" si="185"/>
        <v>0.77777777777777779</v>
      </c>
      <c r="MQ15" s="18">
        <f t="shared" si="186"/>
        <v>15</v>
      </c>
      <c r="MR15" s="22">
        <f t="shared" si="187"/>
        <v>10</v>
      </c>
      <c r="MS15" s="26">
        <f t="shared" si="188"/>
        <v>0.66666666666666663</v>
      </c>
      <c r="MT15" s="20">
        <v>4</v>
      </c>
      <c r="MU15" s="16">
        <v>2</v>
      </c>
      <c r="MV15" s="26">
        <f t="shared" si="189"/>
        <v>0.5</v>
      </c>
      <c r="MW15" s="16">
        <v>11</v>
      </c>
      <c r="MX15" s="16">
        <v>8</v>
      </c>
      <c r="MY15" s="26">
        <f t="shared" si="190"/>
        <v>0.72727272727272729</v>
      </c>
      <c r="MZ15" s="18">
        <f t="shared" si="191"/>
        <v>13</v>
      </c>
      <c r="NA15" s="22">
        <f t="shared" si="192"/>
        <v>8</v>
      </c>
      <c r="NB15" s="26">
        <f t="shared" si="193"/>
        <v>0.61538461538461542</v>
      </c>
      <c r="NC15" s="20">
        <v>3</v>
      </c>
      <c r="ND15" s="16">
        <v>2</v>
      </c>
      <c r="NE15" s="26">
        <f t="shared" si="194"/>
        <v>0.66666666666666663</v>
      </c>
      <c r="NF15" s="16">
        <v>10</v>
      </c>
      <c r="NG15" s="16">
        <v>6</v>
      </c>
      <c r="NH15" s="26">
        <f t="shared" si="195"/>
        <v>0.6</v>
      </c>
      <c r="NI15" s="18">
        <f t="shared" si="196"/>
        <v>14</v>
      </c>
      <c r="NJ15" s="22">
        <f t="shared" si="197"/>
        <v>8</v>
      </c>
      <c r="NK15" s="26">
        <f t="shared" si="198"/>
        <v>0.5714285714285714</v>
      </c>
      <c r="NL15" s="20">
        <v>4</v>
      </c>
      <c r="NM15" s="16">
        <v>2</v>
      </c>
      <c r="NN15" s="26">
        <f t="shared" si="199"/>
        <v>0.5</v>
      </c>
      <c r="NO15" s="16">
        <v>10</v>
      </c>
      <c r="NP15" s="16">
        <v>6</v>
      </c>
      <c r="NQ15" s="26">
        <f t="shared" si="200"/>
        <v>0.6</v>
      </c>
      <c r="NR15" s="18">
        <f t="shared" si="201"/>
        <v>13</v>
      </c>
      <c r="NS15" s="22">
        <f t="shared" si="202"/>
        <v>9</v>
      </c>
      <c r="NT15" s="26">
        <f t="shared" si="203"/>
        <v>0.69230769230769229</v>
      </c>
      <c r="NU15" s="20">
        <v>3</v>
      </c>
      <c r="NV15" s="16">
        <v>2</v>
      </c>
      <c r="NW15" s="26">
        <f t="shared" si="204"/>
        <v>0.66666666666666663</v>
      </c>
      <c r="NX15" s="16">
        <v>10</v>
      </c>
      <c r="NY15" s="16">
        <v>7</v>
      </c>
      <c r="NZ15" s="59">
        <f t="shared" si="205"/>
        <v>0.7</v>
      </c>
      <c r="OA15" s="18">
        <f t="shared" si="206"/>
        <v>11</v>
      </c>
      <c r="OB15" s="22">
        <f t="shared" si="207"/>
        <v>7</v>
      </c>
      <c r="OC15" s="26">
        <f t="shared" si="208"/>
        <v>0.63636363636363635</v>
      </c>
      <c r="OD15" s="20">
        <v>2</v>
      </c>
      <c r="OE15" s="16">
        <v>2</v>
      </c>
      <c r="OF15" s="26">
        <f t="shared" si="209"/>
        <v>1</v>
      </c>
      <c r="OG15" s="16">
        <v>9</v>
      </c>
      <c r="OH15" s="16">
        <v>5</v>
      </c>
      <c r="OI15" s="59">
        <f t="shared" si="210"/>
        <v>0.55555555555555558</v>
      </c>
      <c r="OJ15" s="18">
        <f t="shared" si="211"/>
        <v>9</v>
      </c>
      <c r="OK15" s="22">
        <f t="shared" si="212"/>
        <v>8</v>
      </c>
      <c r="OL15" s="26">
        <f t="shared" si="213"/>
        <v>0.88888888888888884</v>
      </c>
      <c r="OM15" s="20">
        <v>2</v>
      </c>
      <c r="ON15" s="16">
        <v>1</v>
      </c>
      <c r="OO15" s="26">
        <f t="shared" si="214"/>
        <v>0.5</v>
      </c>
      <c r="OP15" s="16">
        <v>7</v>
      </c>
      <c r="OQ15" s="16">
        <v>7</v>
      </c>
      <c r="OR15" s="59">
        <f t="shared" si="215"/>
        <v>1</v>
      </c>
      <c r="OS15" s="18">
        <f t="shared" si="216"/>
        <v>12</v>
      </c>
      <c r="OT15" s="22">
        <f t="shared" si="217"/>
        <v>12</v>
      </c>
      <c r="OU15" s="26">
        <f t="shared" si="218"/>
        <v>1</v>
      </c>
      <c r="OV15" s="20">
        <v>2</v>
      </c>
      <c r="OW15" s="16">
        <v>2</v>
      </c>
      <c r="OX15" s="26">
        <f t="shared" si="219"/>
        <v>1</v>
      </c>
      <c r="OY15" s="16">
        <v>10</v>
      </c>
      <c r="OZ15" s="16">
        <v>10</v>
      </c>
      <c r="PA15" s="59">
        <f t="shared" si="220"/>
        <v>1</v>
      </c>
      <c r="PB15" s="18">
        <f t="shared" si="221"/>
        <v>17</v>
      </c>
      <c r="PC15" s="22">
        <f t="shared" si="222"/>
        <v>16</v>
      </c>
      <c r="PD15" s="26">
        <f t="shared" si="223"/>
        <v>0.94117647058823528</v>
      </c>
      <c r="PE15" s="20">
        <v>2</v>
      </c>
      <c r="PF15" s="16">
        <v>1</v>
      </c>
      <c r="PG15" s="26">
        <f t="shared" si="224"/>
        <v>0.5</v>
      </c>
      <c r="PH15" s="16">
        <v>15</v>
      </c>
      <c r="PI15" s="16">
        <v>15</v>
      </c>
      <c r="PJ15" s="59">
        <f t="shared" si="225"/>
        <v>1</v>
      </c>
      <c r="PK15" s="18">
        <f t="shared" si="226"/>
        <v>17</v>
      </c>
      <c r="PL15" s="22">
        <f t="shared" si="227"/>
        <v>16</v>
      </c>
      <c r="PM15" s="26">
        <f t="shared" si="228"/>
        <v>0.94117647058823528</v>
      </c>
      <c r="PN15" s="20">
        <v>2</v>
      </c>
      <c r="PO15" s="16">
        <v>2</v>
      </c>
      <c r="PP15" s="26">
        <f t="shared" si="229"/>
        <v>1</v>
      </c>
      <c r="PQ15" s="16">
        <v>15</v>
      </c>
      <c r="PR15" s="16">
        <v>14</v>
      </c>
      <c r="PS15" s="59">
        <f t="shared" si="230"/>
        <v>0.93333333333333335</v>
      </c>
      <c r="PT15" s="18">
        <f t="shared" si="231"/>
        <v>16</v>
      </c>
      <c r="PU15" s="22">
        <f t="shared" si="232"/>
        <v>12</v>
      </c>
      <c r="PV15" s="26">
        <f t="shared" si="233"/>
        <v>0.75</v>
      </c>
      <c r="PW15" s="20">
        <v>5</v>
      </c>
      <c r="PX15" s="16">
        <v>3</v>
      </c>
      <c r="PY15" s="26">
        <f t="shared" si="234"/>
        <v>0.6</v>
      </c>
      <c r="PZ15" s="16">
        <v>11</v>
      </c>
      <c r="QA15" s="16">
        <v>9</v>
      </c>
      <c r="QB15" s="59">
        <f t="shared" si="235"/>
        <v>0.81818181818181823</v>
      </c>
      <c r="QC15" s="18">
        <f t="shared" si="236"/>
        <v>15</v>
      </c>
      <c r="QD15" s="22">
        <f t="shared" si="237"/>
        <v>7</v>
      </c>
      <c r="QE15" s="26">
        <f t="shared" si="238"/>
        <v>0.46666666666666667</v>
      </c>
      <c r="QF15" s="20">
        <v>5</v>
      </c>
      <c r="QG15" s="16">
        <v>3</v>
      </c>
      <c r="QH15" s="26">
        <f t="shared" si="239"/>
        <v>0.6</v>
      </c>
      <c r="QI15" s="16">
        <v>10</v>
      </c>
      <c r="QJ15" s="16">
        <v>4</v>
      </c>
      <c r="QK15" s="59">
        <f t="shared" si="240"/>
        <v>0.4</v>
      </c>
      <c r="QL15" s="18">
        <f t="shared" si="241"/>
        <v>14</v>
      </c>
      <c r="QM15" s="22">
        <f t="shared" si="242"/>
        <v>7</v>
      </c>
      <c r="QN15" s="26">
        <f t="shared" si="243"/>
        <v>0.5</v>
      </c>
      <c r="QO15" s="20">
        <v>4</v>
      </c>
      <c r="QP15" s="16">
        <v>2</v>
      </c>
      <c r="QQ15" s="26">
        <f t="shared" si="244"/>
        <v>0.5</v>
      </c>
      <c r="QR15" s="16">
        <v>10</v>
      </c>
      <c r="QS15" s="16">
        <v>5</v>
      </c>
      <c r="QT15" s="59">
        <f t="shared" si="245"/>
        <v>0.5</v>
      </c>
      <c r="QU15" s="18">
        <f t="shared" si="246"/>
        <v>11</v>
      </c>
      <c r="QV15" s="22">
        <f t="shared" si="247"/>
        <v>10</v>
      </c>
      <c r="QW15" s="26">
        <f t="shared" si="248"/>
        <v>0.90909090909090906</v>
      </c>
      <c r="QX15" s="20">
        <v>4</v>
      </c>
      <c r="QY15" s="16">
        <v>4</v>
      </c>
      <c r="QZ15" s="26">
        <f t="shared" si="249"/>
        <v>1</v>
      </c>
      <c r="RA15" s="16">
        <v>7</v>
      </c>
      <c r="RB15" s="16">
        <v>6</v>
      </c>
      <c r="RC15" s="59">
        <f t="shared" si="250"/>
        <v>0.8571428571428571</v>
      </c>
      <c r="RD15" s="18">
        <f t="shared" si="251"/>
        <v>13</v>
      </c>
      <c r="RE15" s="22">
        <f t="shared" si="252"/>
        <v>11</v>
      </c>
      <c r="RF15" s="26">
        <f t="shared" si="253"/>
        <v>0.84615384615384615</v>
      </c>
      <c r="RG15" s="20">
        <v>4</v>
      </c>
      <c r="RH15" s="16">
        <v>3</v>
      </c>
      <c r="RI15" s="26">
        <f t="shared" si="254"/>
        <v>0.75</v>
      </c>
      <c r="RJ15" s="16">
        <v>9</v>
      </c>
      <c r="RK15" s="16">
        <v>8</v>
      </c>
      <c r="RL15" s="59">
        <f t="shared" si="255"/>
        <v>0.88888888888888884</v>
      </c>
      <c r="RM15" s="18">
        <f t="shared" si="256"/>
        <v>12</v>
      </c>
      <c r="RN15" s="22">
        <f t="shared" si="257"/>
        <v>9</v>
      </c>
      <c r="RO15" s="26">
        <f t="shared" si="258"/>
        <v>0.75</v>
      </c>
      <c r="RP15" s="20">
        <v>4</v>
      </c>
      <c r="RQ15" s="16">
        <v>4</v>
      </c>
      <c r="RR15" s="26">
        <f t="shared" si="259"/>
        <v>1</v>
      </c>
      <c r="RS15" s="16">
        <v>8</v>
      </c>
      <c r="RT15" s="16">
        <v>5</v>
      </c>
      <c r="RU15" s="59">
        <f t="shared" si="260"/>
        <v>0.625</v>
      </c>
      <c r="RV15" s="18">
        <f t="shared" si="261"/>
        <v>13</v>
      </c>
      <c r="RW15" s="22">
        <f t="shared" si="262"/>
        <v>10</v>
      </c>
      <c r="RX15" s="26">
        <f t="shared" si="263"/>
        <v>0.76923076923076927</v>
      </c>
      <c r="RY15" s="20">
        <v>5</v>
      </c>
      <c r="RZ15" s="16">
        <v>5</v>
      </c>
      <c r="SA15" s="26">
        <f t="shared" si="264"/>
        <v>1</v>
      </c>
      <c r="SB15" s="16">
        <v>8</v>
      </c>
      <c r="SC15" s="16">
        <v>5</v>
      </c>
      <c r="SD15" s="26">
        <f t="shared" si="265"/>
        <v>0.625</v>
      </c>
      <c r="SE15" s="18">
        <f t="shared" si="266"/>
        <v>13</v>
      </c>
      <c r="SF15" s="22">
        <f t="shared" si="267"/>
        <v>12</v>
      </c>
      <c r="SG15" s="26">
        <f t="shared" si="268"/>
        <v>0.92307692307692313</v>
      </c>
      <c r="SH15" s="20">
        <v>5</v>
      </c>
      <c r="SI15" s="16">
        <v>5</v>
      </c>
      <c r="SJ15" s="26">
        <f t="shared" si="269"/>
        <v>1</v>
      </c>
      <c r="SK15" s="16">
        <v>8</v>
      </c>
      <c r="SL15" s="16">
        <v>7</v>
      </c>
      <c r="SM15" s="26">
        <f t="shared" si="270"/>
        <v>0.875</v>
      </c>
      <c r="SN15" s="18">
        <f t="shared" si="271"/>
        <v>13</v>
      </c>
      <c r="SO15" s="22">
        <f t="shared" si="272"/>
        <v>3</v>
      </c>
      <c r="SP15" s="26">
        <f t="shared" si="273"/>
        <v>0.23076923076923078</v>
      </c>
      <c r="SQ15" s="20">
        <v>5</v>
      </c>
      <c r="SR15" s="16">
        <v>3</v>
      </c>
      <c r="SS15" s="26">
        <f t="shared" si="274"/>
        <v>0.6</v>
      </c>
      <c r="ST15" s="16">
        <v>8</v>
      </c>
      <c r="SU15" s="16"/>
      <c r="SV15" s="59">
        <f t="shared" si="275"/>
        <v>0</v>
      </c>
      <c r="SW15" s="18">
        <f t="shared" si="276"/>
        <v>15</v>
      </c>
      <c r="SX15" s="22">
        <f t="shared" si="277"/>
        <v>8</v>
      </c>
      <c r="SY15" s="26">
        <f t="shared" si="278"/>
        <v>0.53333333333333333</v>
      </c>
      <c r="SZ15" s="20">
        <v>5</v>
      </c>
      <c r="TA15" s="16">
        <v>0</v>
      </c>
      <c r="TB15" s="26">
        <f t="shared" si="279"/>
        <v>0</v>
      </c>
      <c r="TC15" s="16">
        <v>10</v>
      </c>
      <c r="TD15" s="16">
        <v>8</v>
      </c>
      <c r="TE15" s="26">
        <f t="shared" si="280"/>
        <v>0.8</v>
      </c>
      <c r="TF15" s="18">
        <f t="shared" si="281"/>
        <v>20</v>
      </c>
      <c r="TG15" s="22">
        <f t="shared" si="282"/>
        <v>19</v>
      </c>
      <c r="TH15" s="26">
        <f t="shared" si="283"/>
        <v>0.95</v>
      </c>
      <c r="TI15" s="20">
        <v>4</v>
      </c>
      <c r="TJ15" s="16">
        <v>4</v>
      </c>
      <c r="TK15" s="26">
        <f t="shared" si="284"/>
        <v>1</v>
      </c>
      <c r="TL15" s="16">
        <v>16</v>
      </c>
      <c r="TM15" s="16">
        <v>15</v>
      </c>
      <c r="TN15" s="26">
        <f t="shared" si="285"/>
        <v>0.9375</v>
      </c>
      <c r="TO15" s="18">
        <f t="shared" si="286"/>
        <v>18</v>
      </c>
      <c r="TP15" s="22">
        <f t="shared" si="287"/>
        <v>17</v>
      </c>
      <c r="TQ15" s="26">
        <f t="shared" si="288"/>
        <v>0.94444444444444442</v>
      </c>
      <c r="TR15" s="20">
        <v>3</v>
      </c>
      <c r="TS15" s="16">
        <v>3</v>
      </c>
      <c r="TT15" s="26">
        <f t="shared" si="289"/>
        <v>1</v>
      </c>
      <c r="TU15" s="16">
        <v>15</v>
      </c>
      <c r="TV15" s="16">
        <v>14</v>
      </c>
      <c r="TW15" s="26">
        <f t="shared" si="290"/>
        <v>0.93333333333333335</v>
      </c>
      <c r="TX15" s="18">
        <f t="shared" si="291"/>
        <v>19</v>
      </c>
      <c r="TY15" s="22">
        <f t="shared" si="292"/>
        <v>18</v>
      </c>
      <c r="TZ15" s="26">
        <f t="shared" si="293"/>
        <v>0.94736842105263153</v>
      </c>
      <c r="UA15" s="20">
        <v>4</v>
      </c>
      <c r="UB15" s="16">
        <v>4</v>
      </c>
      <c r="UC15" s="26">
        <f t="shared" si="294"/>
        <v>1</v>
      </c>
      <c r="UD15" s="16">
        <v>15</v>
      </c>
      <c r="UE15" s="16">
        <v>14</v>
      </c>
      <c r="UF15" s="26">
        <f t="shared" si="295"/>
        <v>0.93333333333333335</v>
      </c>
      <c r="UG15" s="18">
        <f t="shared" si="296"/>
        <v>26</v>
      </c>
      <c r="UH15" s="22">
        <f t="shared" si="297"/>
        <v>21</v>
      </c>
      <c r="UI15" s="26">
        <f t="shared" si="298"/>
        <v>0.80769230769230771</v>
      </c>
      <c r="UJ15" s="20">
        <v>6</v>
      </c>
      <c r="UK15" s="16">
        <v>6</v>
      </c>
      <c r="UL15" s="26">
        <f t="shared" si="299"/>
        <v>1</v>
      </c>
      <c r="UM15" s="16">
        <v>20</v>
      </c>
      <c r="UN15" s="16">
        <v>15</v>
      </c>
      <c r="UO15" s="26">
        <f t="shared" si="300"/>
        <v>0.75</v>
      </c>
      <c r="UP15" s="18">
        <f t="shared" si="301"/>
        <v>28</v>
      </c>
      <c r="UQ15" s="22">
        <f t="shared" si="302"/>
        <v>24</v>
      </c>
      <c r="UR15" s="26">
        <f t="shared" si="303"/>
        <v>0.8571428571428571</v>
      </c>
      <c r="US15" s="20">
        <v>8</v>
      </c>
      <c r="UT15" s="16">
        <v>8</v>
      </c>
      <c r="UU15" s="26">
        <f t="shared" si="304"/>
        <v>1</v>
      </c>
      <c r="UV15" s="16">
        <v>20</v>
      </c>
      <c r="UW15" s="16">
        <v>16</v>
      </c>
      <c r="UX15" s="26">
        <f t="shared" si="305"/>
        <v>0.8</v>
      </c>
      <c r="UY15" s="18">
        <f t="shared" si="306"/>
        <v>34</v>
      </c>
      <c r="UZ15" s="22">
        <f t="shared" si="307"/>
        <v>24</v>
      </c>
      <c r="VA15" s="26">
        <f t="shared" si="308"/>
        <v>0.70588235294117652</v>
      </c>
      <c r="VB15" s="20">
        <v>14</v>
      </c>
      <c r="VC15" s="16">
        <v>12</v>
      </c>
      <c r="VD15" s="26">
        <f t="shared" si="309"/>
        <v>0.8571428571428571</v>
      </c>
      <c r="VE15" s="16">
        <v>20</v>
      </c>
      <c r="VF15" s="16">
        <v>12</v>
      </c>
      <c r="VG15" s="59">
        <f t="shared" si="310"/>
        <v>0.6</v>
      </c>
      <c r="VH15" s="18">
        <f t="shared" si="311"/>
        <v>30</v>
      </c>
      <c r="VI15" s="22">
        <f t="shared" si="312"/>
        <v>8</v>
      </c>
      <c r="VJ15" s="26">
        <f t="shared" si="313"/>
        <v>0.26666666666666666</v>
      </c>
      <c r="VK15" s="16">
        <v>10</v>
      </c>
      <c r="VL15" s="16">
        <v>8</v>
      </c>
      <c r="VM15" s="26">
        <f t="shared" si="314"/>
        <v>0.8</v>
      </c>
      <c r="VN15" s="16">
        <v>20</v>
      </c>
      <c r="VO15" s="16"/>
      <c r="VP15" s="59">
        <f t="shared" si="315"/>
        <v>0</v>
      </c>
      <c r="VQ15" s="18">
        <f t="shared" si="316"/>
        <v>35</v>
      </c>
      <c r="VR15" s="22">
        <f t="shared" si="317"/>
        <v>31</v>
      </c>
      <c r="VS15" s="26">
        <f t="shared" si="318"/>
        <v>0.88571428571428568</v>
      </c>
      <c r="VT15" s="16">
        <v>12</v>
      </c>
      <c r="VU15" s="16">
        <v>11</v>
      </c>
      <c r="VV15" s="26">
        <f t="shared" si="319"/>
        <v>0.91666666666666663</v>
      </c>
      <c r="VW15" s="16">
        <v>23</v>
      </c>
      <c r="VX15" s="16">
        <v>20</v>
      </c>
      <c r="VY15" s="59">
        <f t="shared" si="320"/>
        <v>0.86956521739130432</v>
      </c>
      <c r="VZ15" s="18">
        <f t="shared" si="321"/>
        <v>35</v>
      </c>
      <c r="WA15" s="22">
        <f t="shared" si="322"/>
        <v>31</v>
      </c>
      <c r="WB15" s="26">
        <f t="shared" si="323"/>
        <v>0.88571428571428568</v>
      </c>
      <c r="WC15" s="16">
        <v>12</v>
      </c>
      <c r="WD15" s="16">
        <v>11</v>
      </c>
      <c r="WE15" s="26">
        <f t="shared" si="324"/>
        <v>0.91666666666666663</v>
      </c>
      <c r="WF15" s="16">
        <v>23</v>
      </c>
      <c r="WG15" s="16">
        <v>20</v>
      </c>
      <c r="WH15" s="59">
        <f t="shared" si="325"/>
        <v>0.86956521739130432</v>
      </c>
      <c r="WI15" s="18">
        <f t="shared" si="326"/>
        <v>34</v>
      </c>
      <c r="WJ15" s="22">
        <f t="shared" si="327"/>
        <v>24</v>
      </c>
      <c r="WK15" s="26">
        <f t="shared" si="328"/>
        <v>0.70588235294117652</v>
      </c>
      <c r="WL15" s="16">
        <v>12</v>
      </c>
      <c r="WM15" s="16">
        <v>8</v>
      </c>
      <c r="WN15" s="26">
        <f t="shared" si="329"/>
        <v>0.66666666666666663</v>
      </c>
      <c r="WO15" s="16">
        <v>22</v>
      </c>
      <c r="WP15" s="16">
        <v>16</v>
      </c>
      <c r="WQ15" s="59">
        <f t="shared" si="330"/>
        <v>0.72727272727272729</v>
      </c>
      <c r="WR15" s="18">
        <f t="shared" si="331"/>
        <v>33</v>
      </c>
      <c r="WS15" s="22">
        <f t="shared" si="332"/>
        <v>28</v>
      </c>
      <c r="WT15" s="26">
        <f t="shared" si="333"/>
        <v>0.84848484848484851</v>
      </c>
      <c r="WU15" s="16">
        <v>11</v>
      </c>
      <c r="WV15" s="16">
        <v>10</v>
      </c>
      <c r="WW15" s="26">
        <f t="shared" si="334"/>
        <v>0.90909090909090906</v>
      </c>
      <c r="WX15" s="16">
        <v>22</v>
      </c>
      <c r="WY15" s="16">
        <v>18</v>
      </c>
      <c r="WZ15" s="26">
        <f t="shared" si="335"/>
        <v>0.81818181818181823</v>
      </c>
      <c r="XA15" s="18">
        <f t="shared" si="336"/>
        <v>31</v>
      </c>
      <c r="XB15" s="22">
        <f t="shared" si="337"/>
        <v>17</v>
      </c>
      <c r="XC15" s="26">
        <f t="shared" si="338"/>
        <v>0.54838709677419351</v>
      </c>
      <c r="XD15" s="16">
        <v>11</v>
      </c>
      <c r="XE15" s="16">
        <v>4</v>
      </c>
      <c r="XF15" s="26">
        <f t="shared" si="339"/>
        <v>0.36363636363636365</v>
      </c>
      <c r="XG15" s="16">
        <v>20</v>
      </c>
      <c r="XH15" s="16">
        <v>13</v>
      </c>
      <c r="XI15" s="59">
        <f t="shared" si="340"/>
        <v>0.65</v>
      </c>
      <c r="XJ15" s="18">
        <f t="shared" si="341"/>
        <v>25</v>
      </c>
      <c r="XK15" s="22">
        <f t="shared" si="342"/>
        <v>22</v>
      </c>
      <c r="XL15" s="26">
        <f t="shared" si="343"/>
        <v>0.88</v>
      </c>
      <c r="XM15" s="16">
        <v>12</v>
      </c>
      <c r="XN15" s="16">
        <v>9</v>
      </c>
      <c r="XO15" s="26">
        <f t="shared" si="344"/>
        <v>0.75</v>
      </c>
      <c r="XP15" s="16">
        <v>13</v>
      </c>
      <c r="XQ15" s="16">
        <v>13</v>
      </c>
      <c r="XR15" s="59">
        <f t="shared" si="345"/>
        <v>1</v>
      </c>
      <c r="XS15" s="18">
        <f t="shared" si="346"/>
        <v>28</v>
      </c>
      <c r="XT15" s="22">
        <f t="shared" si="347"/>
        <v>27</v>
      </c>
      <c r="XU15" s="26">
        <f t="shared" si="348"/>
        <v>0.9642857142857143</v>
      </c>
      <c r="XV15" s="16">
        <v>13</v>
      </c>
      <c r="XW15" s="16">
        <v>12</v>
      </c>
      <c r="XX15" s="26">
        <f t="shared" si="349"/>
        <v>0.92307692307692313</v>
      </c>
      <c r="XY15" s="16">
        <v>15</v>
      </c>
      <c r="XZ15" s="16">
        <v>15</v>
      </c>
      <c r="YA15" s="59">
        <f t="shared" si="350"/>
        <v>1</v>
      </c>
      <c r="YB15" s="18">
        <f t="shared" si="351"/>
        <v>28</v>
      </c>
      <c r="YC15" s="22">
        <f t="shared" si="352"/>
        <v>25</v>
      </c>
      <c r="YD15" s="26">
        <f t="shared" si="353"/>
        <v>0.8928571428571429</v>
      </c>
      <c r="YE15" s="16">
        <v>13</v>
      </c>
      <c r="YF15" s="16">
        <v>13</v>
      </c>
      <c r="YG15" s="26">
        <f t="shared" si="354"/>
        <v>1</v>
      </c>
      <c r="YH15" s="16">
        <v>15</v>
      </c>
      <c r="YI15" s="16">
        <v>12</v>
      </c>
      <c r="YJ15" s="59">
        <f t="shared" si="355"/>
        <v>0.8</v>
      </c>
      <c r="YK15" s="18">
        <f t="shared" si="356"/>
        <v>28</v>
      </c>
      <c r="YL15" s="22">
        <f t="shared" si="357"/>
        <v>25</v>
      </c>
      <c r="YM15" s="26">
        <f t="shared" si="358"/>
        <v>0.8928571428571429</v>
      </c>
      <c r="YN15" s="16">
        <v>13</v>
      </c>
      <c r="YO15" s="16">
        <v>11</v>
      </c>
      <c r="YP15" s="26">
        <f t="shared" si="359"/>
        <v>0.84615384615384615</v>
      </c>
      <c r="YQ15" s="16">
        <v>15</v>
      </c>
      <c r="YR15" s="16">
        <v>14</v>
      </c>
      <c r="YS15" s="26">
        <f t="shared" si="360"/>
        <v>0.93333333333333335</v>
      </c>
      <c r="YT15" s="18">
        <f t="shared" si="361"/>
        <v>28</v>
      </c>
      <c r="YU15" s="22">
        <f t="shared" si="362"/>
        <v>21</v>
      </c>
      <c r="YV15" s="26">
        <f t="shared" si="363"/>
        <v>0.75</v>
      </c>
      <c r="YW15" s="16">
        <v>13</v>
      </c>
      <c r="YX15" s="16">
        <v>7</v>
      </c>
      <c r="YY15" s="26">
        <f t="shared" si="364"/>
        <v>0.53846153846153844</v>
      </c>
      <c r="YZ15" s="16">
        <v>15</v>
      </c>
      <c r="ZA15" s="16">
        <v>14</v>
      </c>
      <c r="ZB15" s="59">
        <f t="shared" si="365"/>
        <v>0.93333333333333335</v>
      </c>
      <c r="ZC15" s="18">
        <f t="shared" si="366"/>
        <v>28</v>
      </c>
      <c r="ZD15" s="22">
        <f t="shared" si="367"/>
        <v>18</v>
      </c>
      <c r="ZE15" s="26">
        <f t="shared" si="368"/>
        <v>0.6428571428571429</v>
      </c>
      <c r="ZF15" s="16">
        <v>13</v>
      </c>
      <c r="ZG15" s="16">
        <v>7</v>
      </c>
      <c r="ZH15" s="26">
        <f t="shared" si="369"/>
        <v>0.53846153846153844</v>
      </c>
      <c r="ZI15" s="16">
        <v>15</v>
      </c>
      <c r="ZJ15" s="16">
        <v>11</v>
      </c>
      <c r="ZK15" s="26">
        <f t="shared" si="370"/>
        <v>0.73333333333333328</v>
      </c>
      <c r="ZL15" s="18">
        <f t="shared" si="371"/>
        <v>22</v>
      </c>
      <c r="ZM15" s="22">
        <f t="shared" si="372"/>
        <v>17</v>
      </c>
      <c r="ZN15" s="26">
        <f t="shared" si="373"/>
        <v>0.77272727272727271</v>
      </c>
      <c r="ZO15" s="16">
        <v>8</v>
      </c>
      <c r="ZP15" s="16">
        <v>6</v>
      </c>
      <c r="ZQ15" s="26">
        <f t="shared" si="374"/>
        <v>0.75</v>
      </c>
      <c r="ZR15" s="16">
        <v>14</v>
      </c>
      <c r="ZS15" s="16">
        <v>11</v>
      </c>
      <c r="ZT15" s="59">
        <f t="shared" si="375"/>
        <v>0.7857142857142857</v>
      </c>
      <c r="ZU15" s="18">
        <f t="shared" si="376"/>
        <v>20</v>
      </c>
      <c r="ZV15" s="22">
        <f t="shared" si="377"/>
        <v>15</v>
      </c>
      <c r="ZW15" s="26">
        <f t="shared" si="378"/>
        <v>0.75</v>
      </c>
      <c r="ZX15" s="16">
        <v>8</v>
      </c>
      <c r="ZY15" s="16">
        <v>6</v>
      </c>
      <c r="ZZ15" s="26">
        <f t="shared" si="379"/>
        <v>0.75</v>
      </c>
      <c r="AAA15" s="16">
        <v>12</v>
      </c>
      <c r="AAB15" s="16">
        <v>9</v>
      </c>
      <c r="AAC15" s="26">
        <f t="shared" si="380"/>
        <v>0.75</v>
      </c>
      <c r="AAD15" s="18">
        <f t="shared" si="381"/>
        <v>20</v>
      </c>
      <c r="AAE15" s="22">
        <f t="shared" si="382"/>
        <v>16</v>
      </c>
      <c r="AAF15" s="26">
        <f t="shared" si="383"/>
        <v>0.8</v>
      </c>
      <c r="AAG15" s="16">
        <v>8</v>
      </c>
      <c r="AAH15" s="16">
        <v>4</v>
      </c>
      <c r="AAI15" s="26">
        <f t="shared" si="384"/>
        <v>0.5</v>
      </c>
      <c r="AAJ15" s="16">
        <v>12</v>
      </c>
      <c r="AAK15" s="16">
        <v>12</v>
      </c>
      <c r="AAL15" s="59">
        <f t="shared" si="385"/>
        <v>1</v>
      </c>
      <c r="AAM15" s="18">
        <f t="shared" si="386"/>
        <v>20</v>
      </c>
      <c r="AAN15" s="22">
        <f t="shared" si="387"/>
        <v>16</v>
      </c>
      <c r="AAO15" s="26">
        <f t="shared" si="388"/>
        <v>0.8</v>
      </c>
      <c r="AAP15" s="16">
        <v>8</v>
      </c>
      <c r="AAQ15" s="16">
        <v>7</v>
      </c>
      <c r="AAR15" s="26">
        <f t="shared" si="389"/>
        <v>0.875</v>
      </c>
      <c r="AAS15" s="16">
        <v>12</v>
      </c>
      <c r="AAT15" s="16">
        <v>9</v>
      </c>
      <c r="AAU15" s="59">
        <f t="shared" si="390"/>
        <v>0.75</v>
      </c>
      <c r="AAV15" s="18">
        <f t="shared" si="391"/>
        <v>23</v>
      </c>
      <c r="AAW15" s="22">
        <f t="shared" si="392"/>
        <v>7</v>
      </c>
      <c r="AAX15" s="26">
        <f t="shared" si="393"/>
        <v>0.30434782608695654</v>
      </c>
      <c r="AAY15" s="16">
        <v>8</v>
      </c>
      <c r="AAZ15" s="16">
        <v>7</v>
      </c>
      <c r="ABA15" s="26">
        <f t="shared" si="394"/>
        <v>0.875</v>
      </c>
      <c r="ABB15" s="16">
        <v>15</v>
      </c>
      <c r="ABC15" s="16"/>
      <c r="ABD15" s="59">
        <f t="shared" si="395"/>
        <v>0</v>
      </c>
      <c r="ABE15" s="18">
        <f t="shared" si="396"/>
        <v>18</v>
      </c>
      <c r="ABF15" s="22">
        <f t="shared" si="397"/>
        <v>18</v>
      </c>
      <c r="ABG15" s="26">
        <f t="shared" si="398"/>
        <v>1</v>
      </c>
      <c r="ABH15" s="16">
        <v>8</v>
      </c>
      <c r="ABI15" s="16">
        <v>8</v>
      </c>
      <c r="ABJ15" s="26">
        <f t="shared" si="399"/>
        <v>1</v>
      </c>
      <c r="ABK15" s="16">
        <v>10</v>
      </c>
      <c r="ABL15" s="16">
        <v>10</v>
      </c>
      <c r="ABM15" s="26">
        <f t="shared" si="400"/>
        <v>1</v>
      </c>
      <c r="ABN15" s="18">
        <f t="shared" si="401"/>
        <v>20</v>
      </c>
      <c r="ABO15" s="22">
        <f t="shared" si="402"/>
        <v>20</v>
      </c>
      <c r="ABP15" s="26">
        <f t="shared" si="403"/>
        <v>1</v>
      </c>
      <c r="ABQ15" s="16">
        <v>8</v>
      </c>
      <c r="ABR15" s="16">
        <v>8</v>
      </c>
      <c r="ABS15" s="26">
        <f t="shared" si="404"/>
        <v>1</v>
      </c>
      <c r="ABT15" s="16">
        <v>12</v>
      </c>
      <c r="ABU15" s="16">
        <v>12</v>
      </c>
      <c r="ABV15" s="59">
        <f t="shared" si="405"/>
        <v>1</v>
      </c>
      <c r="ABW15" s="18">
        <f t="shared" si="406"/>
        <v>19</v>
      </c>
      <c r="ABX15" s="22">
        <f t="shared" si="407"/>
        <v>21</v>
      </c>
      <c r="ABY15" s="26">
        <f t="shared" si="408"/>
        <v>1.1052631578947369</v>
      </c>
      <c r="ABZ15" s="16">
        <v>7</v>
      </c>
      <c r="ACA15" s="16">
        <v>9</v>
      </c>
      <c r="ACB15" s="26">
        <f t="shared" si="409"/>
        <v>1.2857142857142858</v>
      </c>
      <c r="ACC15" s="16">
        <v>12</v>
      </c>
      <c r="ACD15" s="16">
        <v>12</v>
      </c>
      <c r="ACE15" s="59">
        <f t="shared" si="410"/>
        <v>1</v>
      </c>
      <c r="ACF15" s="18">
        <f t="shared" si="411"/>
        <v>25</v>
      </c>
      <c r="ACG15" s="22">
        <f t="shared" si="412"/>
        <v>23</v>
      </c>
      <c r="ACH15" s="26">
        <f t="shared" si="413"/>
        <v>0.92</v>
      </c>
      <c r="ACI15" s="16">
        <v>9</v>
      </c>
      <c r="ACJ15" s="16">
        <v>9</v>
      </c>
      <c r="ACK15" s="26">
        <f t="shared" si="414"/>
        <v>1</v>
      </c>
      <c r="ACL15" s="16">
        <v>16</v>
      </c>
      <c r="ACM15" s="16">
        <v>14</v>
      </c>
      <c r="ACN15" s="59">
        <f t="shared" si="415"/>
        <v>0.875</v>
      </c>
      <c r="ACO15" s="18">
        <f t="shared" si="416"/>
        <v>29</v>
      </c>
      <c r="ACP15" s="22">
        <f t="shared" si="417"/>
        <v>26</v>
      </c>
      <c r="ACQ15" s="26">
        <f t="shared" si="418"/>
        <v>0.89655172413793105</v>
      </c>
      <c r="ACR15" s="16">
        <v>9</v>
      </c>
      <c r="ACS15" s="16">
        <v>6</v>
      </c>
      <c r="ACT15" s="26">
        <f t="shared" si="419"/>
        <v>0.66666666666666663</v>
      </c>
      <c r="ACU15" s="16">
        <v>20</v>
      </c>
      <c r="ACV15" s="16">
        <v>20</v>
      </c>
      <c r="ACW15" s="59">
        <f t="shared" si="420"/>
        <v>1</v>
      </c>
      <c r="ACX15" s="18">
        <f t="shared" si="421"/>
        <v>29</v>
      </c>
      <c r="ACY15" s="22">
        <f t="shared" si="422"/>
        <v>29</v>
      </c>
      <c r="ACZ15" s="26">
        <f t="shared" si="423"/>
        <v>1</v>
      </c>
      <c r="ADA15" s="16">
        <v>9</v>
      </c>
      <c r="ADB15" s="16">
        <v>9</v>
      </c>
      <c r="ADC15" s="26">
        <f t="shared" si="424"/>
        <v>1</v>
      </c>
      <c r="ADD15" s="16">
        <v>20</v>
      </c>
      <c r="ADE15" s="16">
        <v>20</v>
      </c>
      <c r="ADF15" s="59">
        <f t="shared" si="425"/>
        <v>1</v>
      </c>
      <c r="ADG15" s="18">
        <f t="shared" si="426"/>
        <v>31</v>
      </c>
      <c r="ADH15" s="22">
        <f t="shared" si="427"/>
        <v>30</v>
      </c>
      <c r="ADI15" s="26">
        <f t="shared" si="428"/>
        <v>0.967741935483871</v>
      </c>
      <c r="ADJ15" s="16">
        <v>11</v>
      </c>
      <c r="ADK15" s="16">
        <v>11</v>
      </c>
      <c r="ADL15" s="26">
        <f t="shared" si="429"/>
        <v>1</v>
      </c>
      <c r="ADM15" s="16">
        <v>20</v>
      </c>
      <c r="ADN15" s="16">
        <v>19</v>
      </c>
      <c r="ADO15" s="59">
        <f t="shared" si="430"/>
        <v>0.95</v>
      </c>
      <c r="ADP15" s="18">
        <f t="shared" si="431"/>
        <v>31</v>
      </c>
      <c r="ADQ15" s="22">
        <f t="shared" si="432"/>
        <v>31</v>
      </c>
      <c r="ADR15" s="26">
        <f t="shared" si="433"/>
        <v>1</v>
      </c>
      <c r="ADS15" s="16">
        <v>11</v>
      </c>
      <c r="ADT15" s="16">
        <v>11</v>
      </c>
      <c r="ADU15" s="26">
        <f t="shared" si="434"/>
        <v>1</v>
      </c>
      <c r="ADV15" s="16">
        <v>20</v>
      </c>
      <c r="ADW15" s="16">
        <v>20</v>
      </c>
      <c r="ADX15" s="59">
        <f t="shared" si="435"/>
        <v>1</v>
      </c>
      <c r="ADY15" s="18">
        <f t="shared" si="436"/>
        <v>38</v>
      </c>
      <c r="ADZ15" s="22">
        <f t="shared" si="437"/>
        <v>33</v>
      </c>
      <c r="AEA15" s="26">
        <f t="shared" si="438"/>
        <v>0.86842105263157898</v>
      </c>
      <c r="AEB15" s="16">
        <v>14</v>
      </c>
      <c r="AEC15" s="16">
        <v>13</v>
      </c>
      <c r="AED15" s="26">
        <f t="shared" si="439"/>
        <v>0.9285714285714286</v>
      </c>
      <c r="AEE15" s="16">
        <v>24</v>
      </c>
      <c r="AEF15" s="16">
        <v>20</v>
      </c>
      <c r="AEG15" s="59">
        <f t="shared" si="440"/>
        <v>0.83333333333333337</v>
      </c>
      <c r="AEH15" s="18">
        <f t="shared" si="441"/>
        <v>42</v>
      </c>
      <c r="AEI15" s="22">
        <f t="shared" si="442"/>
        <v>36</v>
      </c>
      <c r="AEJ15" s="26">
        <f t="shared" si="443"/>
        <v>0.8571428571428571</v>
      </c>
      <c r="AEK15" s="16">
        <v>15</v>
      </c>
      <c r="AEL15" s="16">
        <v>15</v>
      </c>
      <c r="AEM15" s="26">
        <f t="shared" si="444"/>
        <v>1</v>
      </c>
      <c r="AEN15" s="16">
        <v>27</v>
      </c>
      <c r="AEO15" s="16">
        <v>21</v>
      </c>
      <c r="AEP15" s="59">
        <f t="shared" si="445"/>
        <v>0.77777777777777779</v>
      </c>
      <c r="AEQ15" s="18">
        <f t="shared" si="446"/>
        <v>35</v>
      </c>
      <c r="AER15" s="22">
        <f t="shared" si="447"/>
        <v>33</v>
      </c>
      <c r="AES15" s="26">
        <f t="shared" si="448"/>
        <v>0.94285714285714284</v>
      </c>
      <c r="AET15" s="16">
        <v>15</v>
      </c>
      <c r="AEU15" s="16">
        <v>15</v>
      </c>
      <c r="AEV15" s="26">
        <f t="shared" si="449"/>
        <v>1</v>
      </c>
      <c r="AEW15" s="16">
        <v>20</v>
      </c>
      <c r="AEX15" s="16">
        <v>18</v>
      </c>
      <c r="AEY15" s="59">
        <f t="shared" si="450"/>
        <v>0.9</v>
      </c>
      <c r="AEZ15" s="18">
        <f t="shared" si="451"/>
        <v>32</v>
      </c>
      <c r="AFA15" s="22">
        <f t="shared" si="452"/>
        <v>31</v>
      </c>
      <c r="AFB15" s="26">
        <f t="shared" si="453"/>
        <v>0.96875</v>
      </c>
      <c r="AFC15" s="16">
        <v>14</v>
      </c>
      <c r="AFD15" s="16">
        <v>13</v>
      </c>
      <c r="AFE15" s="26">
        <f t="shared" si="454"/>
        <v>0.9285714285714286</v>
      </c>
      <c r="AFF15" s="16">
        <v>18</v>
      </c>
      <c r="AFG15" s="16">
        <v>18</v>
      </c>
      <c r="AFH15" s="59">
        <f t="shared" si="455"/>
        <v>1</v>
      </c>
      <c r="AFI15" s="18">
        <f t="shared" si="456"/>
        <v>35</v>
      </c>
      <c r="AFJ15" s="22">
        <f t="shared" si="457"/>
        <v>18</v>
      </c>
      <c r="AFK15" s="26">
        <f t="shared" si="458"/>
        <v>0.51428571428571423</v>
      </c>
      <c r="AFL15" s="16">
        <v>17</v>
      </c>
      <c r="AFM15" s="16">
        <v>12</v>
      </c>
      <c r="AFN15" s="26">
        <f t="shared" si="459"/>
        <v>0.70588235294117652</v>
      </c>
      <c r="AFO15" s="16">
        <v>18</v>
      </c>
      <c r="AFP15" s="16">
        <v>6</v>
      </c>
      <c r="AFQ15" s="26">
        <f t="shared" si="460"/>
        <v>0.33333333333333331</v>
      </c>
      <c r="AFR15" s="18">
        <f t="shared" si="461"/>
        <v>39</v>
      </c>
      <c r="AFS15" s="22">
        <f t="shared" si="462"/>
        <v>31</v>
      </c>
      <c r="AFT15" s="26">
        <f t="shared" si="463"/>
        <v>0.79487179487179482</v>
      </c>
      <c r="AFU15" s="16">
        <v>20</v>
      </c>
      <c r="AFV15" s="16">
        <v>16</v>
      </c>
      <c r="AFW15" s="26">
        <f t="shared" si="464"/>
        <v>0.8</v>
      </c>
      <c r="AFX15" s="16">
        <v>19</v>
      </c>
      <c r="AFY15" s="16">
        <v>15</v>
      </c>
      <c r="AFZ15" s="59">
        <f t="shared" si="465"/>
        <v>0.78947368421052633</v>
      </c>
      <c r="AGA15" s="18">
        <f t="shared" si="466"/>
        <v>43</v>
      </c>
      <c r="AGB15" s="22">
        <f t="shared" si="467"/>
        <v>18</v>
      </c>
      <c r="AGC15" s="26">
        <f t="shared" si="468"/>
        <v>0.41860465116279072</v>
      </c>
      <c r="AGD15" s="16">
        <v>24</v>
      </c>
      <c r="AGE15" s="16">
        <v>18</v>
      </c>
      <c r="AGF15" s="26">
        <f t="shared" si="469"/>
        <v>0.75</v>
      </c>
      <c r="AGG15" s="16">
        <v>19</v>
      </c>
      <c r="AGH15" s="16"/>
      <c r="AGI15" s="59">
        <f t="shared" si="470"/>
        <v>0</v>
      </c>
      <c r="AGJ15" s="18">
        <f t="shared" si="471"/>
        <v>40</v>
      </c>
      <c r="AGK15" s="22">
        <f t="shared" si="472"/>
        <v>31</v>
      </c>
      <c r="AGL15" s="26">
        <f t="shared" si="473"/>
        <v>0.77500000000000002</v>
      </c>
      <c r="AGM15" s="16">
        <v>24</v>
      </c>
      <c r="AGN15" s="16">
        <v>18</v>
      </c>
      <c r="AGO15" s="26">
        <f t="shared" si="474"/>
        <v>0.75</v>
      </c>
      <c r="AGP15" s="16">
        <v>16</v>
      </c>
      <c r="AGQ15" s="16">
        <v>13</v>
      </c>
      <c r="AGR15" s="59">
        <f t="shared" si="475"/>
        <v>0.8125</v>
      </c>
      <c r="AGS15" s="18">
        <f t="shared" si="476"/>
        <v>33</v>
      </c>
      <c r="AGT15" s="22">
        <f t="shared" si="477"/>
        <v>30</v>
      </c>
      <c r="AGU15" s="26">
        <f t="shared" si="478"/>
        <v>0.90909090909090906</v>
      </c>
      <c r="AGV15" s="16">
        <v>18</v>
      </c>
      <c r="AGW15" s="16">
        <v>15</v>
      </c>
      <c r="AGX15" s="26">
        <f t="shared" si="479"/>
        <v>0.83333333333333337</v>
      </c>
      <c r="AGY15" s="16">
        <v>15</v>
      </c>
      <c r="AGZ15" s="16">
        <v>15</v>
      </c>
      <c r="AHA15" s="59">
        <f t="shared" si="480"/>
        <v>1</v>
      </c>
      <c r="AHB15" s="18">
        <f t="shared" si="481"/>
        <v>32</v>
      </c>
      <c r="AHC15" s="22">
        <f t="shared" si="482"/>
        <v>27</v>
      </c>
      <c r="AHD15" s="26">
        <f t="shared" si="483"/>
        <v>0.84375</v>
      </c>
      <c r="AHE15" s="16">
        <v>17</v>
      </c>
      <c r="AHF15" s="16">
        <v>14</v>
      </c>
      <c r="AHG15" s="26">
        <f t="shared" si="484"/>
        <v>0.82352941176470584</v>
      </c>
      <c r="AHH15" s="16">
        <v>15</v>
      </c>
      <c r="AHI15" s="16">
        <v>13</v>
      </c>
      <c r="AHJ15" s="59">
        <f t="shared" si="485"/>
        <v>0.8666666666666667</v>
      </c>
      <c r="AHK15" s="18">
        <f t="shared" si="486"/>
        <v>37</v>
      </c>
      <c r="AHL15" s="22">
        <f t="shared" si="487"/>
        <v>27</v>
      </c>
      <c r="AHM15" s="26">
        <f t="shared" si="488"/>
        <v>0.72972972972972971</v>
      </c>
      <c r="AHN15" s="16">
        <v>21</v>
      </c>
      <c r="AHO15" s="16">
        <v>12</v>
      </c>
      <c r="AHP15" s="26">
        <f t="shared" si="489"/>
        <v>0.5714285714285714</v>
      </c>
      <c r="AHQ15" s="16">
        <v>16</v>
      </c>
      <c r="AHR15" s="16">
        <v>15</v>
      </c>
      <c r="AHS15" s="59">
        <f t="shared" si="490"/>
        <v>0.9375</v>
      </c>
      <c r="AHT15" s="18">
        <f t="shared" si="491"/>
        <v>37</v>
      </c>
      <c r="AHU15" s="22">
        <f t="shared" si="492"/>
        <v>37</v>
      </c>
      <c r="AHV15" s="26">
        <f t="shared" si="493"/>
        <v>1</v>
      </c>
      <c r="AHW15" s="16">
        <v>15</v>
      </c>
      <c r="AHX15" s="16">
        <v>15</v>
      </c>
      <c r="AHY15" s="26">
        <f t="shared" si="494"/>
        <v>1</v>
      </c>
      <c r="AHZ15" s="16">
        <v>22</v>
      </c>
      <c r="AIA15" s="16">
        <v>22</v>
      </c>
      <c r="AIB15" s="59">
        <f t="shared" si="495"/>
        <v>1</v>
      </c>
      <c r="AIC15" s="18">
        <f t="shared" si="496"/>
        <v>37</v>
      </c>
      <c r="AID15" s="22">
        <f t="shared" si="497"/>
        <v>36</v>
      </c>
      <c r="AIE15" s="26">
        <f t="shared" si="498"/>
        <v>0.97297297297297303</v>
      </c>
      <c r="AIF15" s="16">
        <v>16</v>
      </c>
      <c r="AIG15" s="16">
        <v>16</v>
      </c>
      <c r="AIH15" s="26">
        <f t="shared" si="499"/>
        <v>1</v>
      </c>
      <c r="AII15" s="16">
        <v>21</v>
      </c>
      <c r="AIJ15" s="16">
        <v>20</v>
      </c>
      <c r="AIK15" s="59">
        <f t="shared" si="500"/>
        <v>0.95238095238095233</v>
      </c>
      <c r="AIL15" s="18">
        <f t="shared" si="501"/>
        <v>37</v>
      </c>
      <c r="AIM15" s="22">
        <f t="shared" si="502"/>
        <v>35</v>
      </c>
      <c r="AIN15" s="26">
        <f t="shared" si="503"/>
        <v>0.94594594594594594</v>
      </c>
      <c r="AIO15" s="16">
        <v>16</v>
      </c>
      <c r="AIP15" s="16">
        <v>14</v>
      </c>
      <c r="AIQ15" s="26">
        <f t="shared" si="504"/>
        <v>0.875</v>
      </c>
      <c r="AIR15" s="16">
        <v>21</v>
      </c>
      <c r="AIS15" s="16">
        <v>21</v>
      </c>
      <c r="AIT15" s="59">
        <f t="shared" si="505"/>
        <v>1</v>
      </c>
      <c r="AIU15" s="18">
        <f t="shared" si="506"/>
        <v>35</v>
      </c>
      <c r="AIV15" s="22">
        <f t="shared" si="507"/>
        <v>34</v>
      </c>
      <c r="AIW15" s="26">
        <f t="shared" si="508"/>
        <v>0.97142857142857142</v>
      </c>
      <c r="AIX15" s="16">
        <v>15</v>
      </c>
      <c r="AIY15" s="16">
        <v>15</v>
      </c>
      <c r="AIZ15" s="26">
        <f t="shared" si="509"/>
        <v>1</v>
      </c>
      <c r="AJA15" s="16">
        <v>20</v>
      </c>
      <c r="AJB15" s="16">
        <v>19</v>
      </c>
      <c r="AJC15" s="26">
        <f t="shared" si="510"/>
        <v>0.95</v>
      </c>
      <c r="AJD15" s="18">
        <f t="shared" si="511"/>
        <v>35</v>
      </c>
      <c r="AJE15" s="22">
        <f t="shared" si="512"/>
        <v>34</v>
      </c>
      <c r="AJF15" s="26">
        <f t="shared" si="513"/>
        <v>0.97142857142857142</v>
      </c>
      <c r="AJG15" s="16">
        <v>15</v>
      </c>
      <c r="AJH15" s="16">
        <v>15</v>
      </c>
      <c r="AJI15" s="26">
        <f t="shared" si="514"/>
        <v>1</v>
      </c>
      <c r="AJJ15" s="16">
        <v>20</v>
      </c>
      <c r="AJK15" s="16">
        <v>19</v>
      </c>
      <c r="AJL15" s="26">
        <f t="shared" si="515"/>
        <v>0.95</v>
      </c>
      <c r="AJM15" s="18">
        <f t="shared" si="516"/>
        <v>38</v>
      </c>
      <c r="AJN15" s="22">
        <f t="shared" si="517"/>
        <v>32</v>
      </c>
      <c r="AJO15" s="26">
        <f t="shared" si="518"/>
        <v>0.84210526315789469</v>
      </c>
      <c r="AJP15" s="16">
        <v>21</v>
      </c>
      <c r="AJQ15" s="16">
        <v>19</v>
      </c>
      <c r="AJR15" s="26">
        <f t="shared" si="519"/>
        <v>0.90476190476190477</v>
      </c>
      <c r="AJS15" s="16">
        <v>17</v>
      </c>
      <c r="AJT15" s="16">
        <v>13</v>
      </c>
      <c r="AJU15" s="59">
        <f t="shared" si="520"/>
        <v>0.76470588235294112</v>
      </c>
      <c r="AJV15" s="18">
        <f t="shared" si="521"/>
        <v>36</v>
      </c>
      <c r="AJW15" s="22">
        <f t="shared" si="522"/>
        <v>31</v>
      </c>
      <c r="AJX15" s="26">
        <f t="shared" si="523"/>
        <v>0.86111111111111116</v>
      </c>
      <c r="AJY15" s="16">
        <v>20</v>
      </c>
      <c r="AJZ15" s="16">
        <v>18</v>
      </c>
      <c r="AKA15" s="26">
        <f t="shared" si="524"/>
        <v>0.9</v>
      </c>
      <c r="AKB15" s="16">
        <v>16</v>
      </c>
      <c r="AKC15" s="16">
        <v>13</v>
      </c>
      <c r="AKD15" s="59">
        <f t="shared" si="525"/>
        <v>0.8125</v>
      </c>
      <c r="AKE15" s="18">
        <f t="shared" si="526"/>
        <v>35</v>
      </c>
      <c r="AKF15" s="22">
        <f t="shared" si="527"/>
        <v>31</v>
      </c>
      <c r="AKG15" s="26">
        <f t="shared" si="528"/>
        <v>0.88571428571428568</v>
      </c>
      <c r="AKH15" s="16">
        <v>22</v>
      </c>
      <c r="AKI15" s="16">
        <v>19</v>
      </c>
      <c r="AKJ15" s="26">
        <f t="shared" si="529"/>
        <v>0.86363636363636365</v>
      </c>
      <c r="AKK15" s="16">
        <v>13</v>
      </c>
      <c r="AKL15" s="16">
        <v>12</v>
      </c>
      <c r="AKM15" s="59">
        <f t="shared" si="530"/>
        <v>0.92307692307692313</v>
      </c>
      <c r="AKN15" s="18">
        <f t="shared" si="531"/>
        <v>34</v>
      </c>
      <c r="AKO15" s="22">
        <f t="shared" si="532"/>
        <v>30</v>
      </c>
      <c r="AKP15" s="26">
        <f t="shared" si="533"/>
        <v>0.88235294117647056</v>
      </c>
      <c r="AKQ15" s="16">
        <v>20</v>
      </c>
      <c r="AKR15" s="16">
        <v>20</v>
      </c>
      <c r="AKS15" s="26">
        <f t="shared" si="534"/>
        <v>1</v>
      </c>
      <c r="AKT15" s="16">
        <v>14</v>
      </c>
      <c r="AKU15" s="16">
        <v>10</v>
      </c>
      <c r="AKV15" s="59">
        <f t="shared" si="535"/>
        <v>0.7142857142857143</v>
      </c>
      <c r="AKW15" s="18">
        <f t="shared" si="536"/>
        <v>35</v>
      </c>
      <c r="AKX15" s="22">
        <f t="shared" si="537"/>
        <v>32</v>
      </c>
      <c r="AKY15" s="26">
        <f t="shared" si="538"/>
        <v>0.91428571428571426</v>
      </c>
      <c r="AKZ15" s="16">
        <v>21</v>
      </c>
      <c r="ALA15" s="16">
        <v>20</v>
      </c>
      <c r="ALB15" s="26">
        <f t="shared" si="539"/>
        <v>0.95238095238095233</v>
      </c>
      <c r="ALC15" s="16">
        <v>14</v>
      </c>
      <c r="ALD15" s="16">
        <v>12</v>
      </c>
      <c r="ALE15" s="59">
        <f t="shared" si="540"/>
        <v>0.8571428571428571</v>
      </c>
      <c r="ALF15" s="18">
        <f t="shared" si="541"/>
        <v>34</v>
      </c>
      <c r="ALG15" s="22">
        <f t="shared" si="542"/>
        <v>31</v>
      </c>
      <c r="ALH15" s="26">
        <f t="shared" si="543"/>
        <v>0.91176470588235292</v>
      </c>
      <c r="ALI15" s="16">
        <v>21</v>
      </c>
      <c r="ALJ15" s="16">
        <v>19</v>
      </c>
      <c r="ALK15" s="26">
        <f t="shared" si="544"/>
        <v>0.90476190476190477</v>
      </c>
      <c r="ALL15" s="16">
        <v>13</v>
      </c>
      <c r="ALM15" s="16">
        <v>12</v>
      </c>
      <c r="ALN15" s="59">
        <f t="shared" si="545"/>
        <v>0.92307692307692313</v>
      </c>
      <c r="ALO15" s="18">
        <f t="shared" si="546"/>
        <v>35</v>
      </c>
      <c r="ALP15" s="22">
        <f t="shared" si="547"/>
        <v>33</v>
      </c>
      <c r="ALQ15" s="26">
        <f t="shared" si="548"/>
        <v>0.94285714285714284</v>
      </c>
      <c r="ALR15" s="16">
        <v>22</v>
      </c>
      <c r="ALS15" s="16">
        <v>20</v>
      </c>
      <c r="ALT15" s="26">
        <f t="shared" si="549"/>
        <v>0.90909090909090906</v>
      </c>
      <c r="ALU15" s="16">
        <v>13</v>
      </c>
      <c r="ALV15" s="16">
        <v>13</v>
      </c>
      <c r="ALW15" s="59">
        <f t="shared" si="550"/>
        <v>1</v>
      </c>
      <c r="ALX15" s="18">
        <f t="shared" si="551"/>
        <v>36</v>
      </c>
      <c r="ALY15" s="22">
        <f t="shared" si="552"/>
        <v>33</v>
      </c>
      <c r="ALZ15" s="26">
        <f t="shared" si="553"/>
        <v>0.91666666666666663</v>
      </c>
      <c r="AMA15" s="16">
        <v>22</v>
      </c>
      <c r="AMB15" s="16">
        <v>21</v>
      </c>
      <c r="AMC15" s="26">
        <f t="shared" si="554"/>
        <v>0.95454545454545459</v>
      </c>
      <c r="AMD15" s="16">
        <v>14</v>
      </c>
      <c r="AME15" s="16">
        <v>12</v>
      </c>
      <c r="AMF15" s="59">
        <f t="shared" si="555"/>
        <v>0.8571428571428571</v>
      </c>
      <c r="AMG15" s="18">
        <f t="shared" si="556"/>
        <v>34</v>
      </c>
      <c r="AMH15" s="22">
        <f t="shared" si="557"/>
        <v>31</v>
      </c>
      <c r="AMI15" s="26">
        <f t="shared" si="558"/>
        <v>0.91176470588235292</v>
      </c>
      <c r="AMJ15" s="16">
        <v>20</v>
      </c>
      <c r="AMK15" s="16">
        <v>18</v>
      </c>
      <c r="AML15" s="26">
        <f t="shared" si="559"/>
        <v>0.9</v>
      </c>
      <c r="AMM15" s="16">
        <v>14</v>
      </c>
      <c r="AMN15" s="16">
        <v>13</v>
      </c>
      <c r="AMO15" s="59">
        <f t="shared" si="560"/>
        <v>0.9285714285714286</v>
      </c>
      <c r="AMP15" s="18">
        <f t="shared" si="561"/>
        <v>32</v>
      </c>
      <c r="AMQ15" s="22">
        <f t="shared" si="562"/>
        <v>29</v>
      </c>
      <c r="AMR15" s="26">
        <f t="shared" si="563"/>
        <v>0.90625</v>
      </c>
      <c r="AMS15" s="16">
        <v>20</v>
      </c>
      <c r="AMT15" s="16">
        <v>17</v>
      </c>
      <c r="AMU15" s="26">
        <f t="shared" si="564"/>
        <v>0.85</v>
      </c>
      <c r="AMV15" s="16">
        <v>12</v>
      </c>
      <c r="AMW15" s="16">
        <v>12</v>
      </c>
      <c r="AMX15" s="59">
        <f t="shared" si="565"/>
        <v>1</v>
      </c>
      <c r="AMY15" s="18">
        <f t="shared" si="566"/>
        <v>32</v>
      </c>
      <c r="AMZ15" s="22">
        <f t="shared" si="567"/>
        <v>28</v>
      </c>
      <c r="ANA15" s="26">
        <f t="shared" si="568"/>
        <v>0.875</v>
      </c>
      <c r="ANB15" s="16">
        <v>20</v>
      </c>
      <c r="ANC15" s="16">
        <v>17</v>
      </c>
      <c r="AND15" s="26">
        <f t="shared" si="569"/>
        <v>0.85</v>
      </c>
      <c r="ANE15" s="16">
        <v>12</v>
      </c>
      <c r="ANF15" s="16">
        <v>11</v>
      </c>
      <c r="ANG15" s="59">
        <f t="shared" si="570"/>
        <v>0.91666666666666663</v>
      </c>
      <c r="ANH15" s="18">
        <f t="shared" si="571"/>
        <v>29</v>
      </c>
      <c r="ANI15" s="22">
        <f t="shared" si="572"/>
        <v>12</v>
      </c>
      <c r="ANJ15" s="26">
        <f t="shared" si="573"/>
        <v>0.41379310344827586</v>
      </c>
      <c r="ANK15" s="16">
        <v>18</v>
      </c>
      <c r="ANL15" s="16">
        <v>12</v>
      </c>
      <c r="ANM15" s="26">
        <f t="shared" si="574"/>
        <v>0.66666666666666663</v>
      </c>
      <c r="ANN15" s="16">
        <v>11</v>
      </c>
      <c r="ANO15" s="16">
        <v>0</v>
      </c>
      <c r="ANP15" s="59">
        <f t="shared" si="575"/>
        <v>0</v>
      </c>
      <c r="ANQ15" s="18">
        <f t="shared" si="576"/>
        <v>28</v>
      </c>
      <c r="ANR15" s="22">
        <f t="shared" si="577"/>
        <v>25</v>
      </c>
      <c r="ANS15" s="26">
        <f t="shared" si="578"/>
        <v>0.8928571428571429</v>
      </c>
      <c r="ANT15" s="16">
        <v>11</v>
      </c>
      <c r="ANU15" s="16">
        <v>10</v>
      </c>
      <c r="ANV15" s="26">
        <f t="shared" si="579"/>
        <v>0.90909090909090906</v>
      </c>
      <c r="ANW15" s="16">
        <v>17</v>
      </c>
      <c r="ANX15" s="16">
        <v>15</v>
      </c>
      <c r="ANY15" s="59">
        <f t="shared" si="580"/>
        <v>0.88235294117647056</v>
      </c>
      <c r="ANZ15" s="18">
        <f t="shared" si="581"/>
        <v>29</v>
      </c>
      <c r="AOA15" s="22">
        <f t="shared" si="582"/>
        <v>25</v>
      </c>
      <c r="AOB15" s="26">
        <f t="shared" si="583"/>
        <v>0.86206896551724133</v>
      </c>
      <c r="AOC15" s="16">
        <v>11</v>
      </c>
      <c r="AOD15" s="16">
        <v>8</v>
      </c>
      <c r="AOE15" s="26">
        <f t="shared" si="584"/>
        <v>0.72727272727272729</v>
      </c>
      <c r="AOF15" s="16">
        <v>18</v>
      </c>
      <c r="AOG15" s="16">
        <v>17</v>
      </c>
      <c r="AOH15" s="59">
        <f t="shared" si="585"/>
        <v>0.94444444444444442</v>
      </c>
      <c r="AOI15" s="18">
        <f t="shared" si="586"/>
        <v>29</v>
      </c>
      <c r="AOJ15" s="22">
        <f t="shared" si="587"/>
        <v>28</v>
      </c>
      <c r="AOK15" s="26">
        <f t="shared" si="588"/>
        <v>0.96551724137931039</v>
      </c>
      <c r="AOL15" s="16">
        <v>11</v>
      </c>
      <c r="AOM15" s="16">
        <v>11</v>
      </c>
      <c r="AON15" s="26">
        <f t="shared" si="589"/>
        <v>1</v>
      </c>
      <c r="AOO15" s="16">
        <v>18</v>
      </c>
      <c r="AOP15" s="16">
        <v>17</v>
      </c>
      <c r="AOQ15" s="59">
        <f t="shared" si="590"/>
        <v>0.94444444444444442</v>
      </c>
      <c r="AOR15" s="18">
        <f t="shared" si="591"/>
        <v>29</v>
      </c>
      <c r="AOS15" s="22">
        <f t="shared" si="592"/>
        <v>28</v>
      </c>
      <c r="AOT15" s="26">
        <f t="shared" si="593"/>
        <v>0.96551724137931039</v>
      </c>
      <c r="AOU15" s="16">
        <v>11</v>
      </c>
      <c r="AOV15" s="16">
        <v>11</v>
      </c>
      <c r="AOW15" s="26">
        <f t="shared" si="594"/>
        <v>1</v>
      </c>
      <c r="AOX15" s="16">
        <v>18</v>
      </c>
      <c r="AOY15" s="16">
        <v>17</v>
      </c>
      <c r="AOZ15" s="59">
        <f t="shared" si="595"/>
        <v>0.94444444444444442</v>
      </c>
      <c r="APA15" s="18">
        <f t="shared" si="596"/>
        <v>25</v>
      </c>
      <c r="APB15" s="22">
        <f t="shared" si="597"/>
        <v>24</v>
      </c>
      <c r="APC15" s="26">
        <f t="shared" si="598"/>
        <v>0.96</v>
      </c>
      <c r="APD15" s="16">
        <v>9</v>
      </c>
      <c r="APE15" s="16">
        <v>8</v>
      </c>
      <c r="APF15" s="26">
        <f t="shared" si="599"/>
        <v>0.88888888888888884</v>
      </c>
      <c r="APG15" s="16">
        <v>16</v>
      </c>
      <c r="APH15" s="16">
        <v>16</v>
      </c>
      <c r="API15" s="59">
        <f t="shared" si="600"/>
        <v>1</v>
      </c>
      <c r="APJ15" s="18">
        <f t="shared" si="601"/>
        <v>25</v>
      </c>
      <c r="APK15" s="22">
        <f t="shared" si="602"/>
        <v>23</v>
      </c>
      <c r="APL15" s="26">
        <f t="shared" si="603"/>
        <v>0.92</v>
      </c>
      <c r="APM15" s="16">
        <v>10</v>
      </c>
      <c r="APN15" s="16">
        <v>9</v>
      </c>
      <c r="APO15" s="26">
        <f t="shared" si="604"/>
        <v>0.9</v>
      </c>
      <c r="APP15" s="16">
        <v>15</v>
      </c>
      <c r="APQ15" s="16">
        <v>14</v>
      </c>
      <c r="APR15" s="59">
        <f t="shared" si="605"/>
        <v>0.93333333333333335</v>
      </c>
      <c r="APS15" s="18">
        <f t="shared" si="606"/>
        <v>25</v>
      </c>
      <c r="APT15" s="22">
        <f t="shared" si="607"/>
        <v>21</v>
      </c>
      <c r="APU15" s="26">
        <f t="shared" si="608"/>
        <v>0.84</v>
      </c>
      <c r="APV15" s="16">
        <v>9</v>
      </c>
      <c r="APW15" s="16">
        <v>7</v>
      </c>
      <c r="APX15" s="26">
        <f t="shared" si="609"/>
        <v>0.77777777777777779</v>
      </c>
      <c r="APY15" s="16">
        <v>16</v>
      </c>
      <c r="APZ15" s="16">
        <v>14</v>
      </c>
      <c r="AQA15" s="59">
        <f t="shared" si="610"/>
        <v>0.875</v>
      </c>
      <c r="AQB15" s="18">
        <f t="shared" si="611"/>
        <v>22</v>
      </c>
      <c r="AQC15" s="22">
        <f t="shared" si="612"/>
        <v>20</v>
      </c>
      <c r="AQD15" s="26">
        <f t="shared" si="613"/>
        <v>0.90909090909090906</v>
      </c>
      <c r="AQE15" s="16">
        <v>8</v>
      </c>
      <c r="AQF15" s="16">
        <v>7</v>
      </c>
      <c r="AQG15" s="26">
        <f t="shared" si="614"/>
        <v>0.875</v>
      </c>
      <c r="AQH15" s="16">
        <v>14</v>
      </c>
      <c r="AQI15" s="16">
        <v>13</v>
      </c>
      <c r="AQJ15" s="59">
        <f t="shared" si="615"/>
        <v>0.9285714285714286</v>
      </c>
      <c r="AQK15" s="18">
        <f t="shared" si="616"/>
        <v>28</v>
      </c>
      <c r="AQL15" s="22">
        <f t="shared" si="617"/>
        <v>23</v>
      </c>
      <c r="AQM15" s="26">
        <f t="shared" si="618"/>
        <v>0.8214285714285714</v>
      </c>
      <c r="AQN15" s="16">
        <v>15</v>
      </c>
      <c r="AQO15" s="16">
        <v>13</v>
      </c>
      <c r="AQP15" s="26">
        <f t="shared" si="619"/>
        <v>0.8666666666666667</v>
      </c>
      <c r="AQQ15" s="16">
        <v>13</v>
      </c>
      <c r="AQR15" s="16">
        <v>10</v>
      </c>
      <c r="AQS15" s="59">
        <f t="shared" si="620"/>
        <v>0.76923076923076927</v>
      </c>
      <c r="AQT15" s="18">
        <f t="shared" si="621"/>
        <v>33</v>
      </c>
      <c r="AQU15" s="22">
        <f t="shared" si="622"/>
        <v>29</v>
      </c>
      <c r="AQV15" s="26">
        <f t="shared" si="623"/>
        <v>0.87878787878787878</v>
      </c>
      <c r="AQW15" s="16">
        <v>19</v>
      </c>
      <c r="AQX15" s="16">
        <v>15</v>
      </c>
      <c r="AQY15" s="26">
        <f t="shared" si="624"/>
        <v>0.78947368421052633</v>
      </c>
      <c r="AQZ15" s="16">
        <v>14</v>
      </c>
      <c r="ARA15" s="16">
        <v>14</v>
      </c>
      <c r="ARB15" s="59">
        <f t="shared" si="625"/>
        <v>1</v>
      </c>
      <c r="ARC15" s="18">
        <f t="shared" si="626"/>
        <v>33</v>
      </c>
      <c r="ARD15" s="22">
        <f t="shared" si="627"/>
        <v>30</v>
      </c>
      <c r="ARE15" s="26">
        <f t="shared" si="628"/>
        <v>0.90909090909090906</v>
      </c>
      <c r="ARF15" s="16">
        <v>18</v>
      </c>
      <c r="ARG15" s="16">
        <v>16</v>
      </c>
      <c r="ARH15" s="26">
        <f t="shared" si="629"/>
        <v>0.88888888888888884</v>
      </c>
      <c r="ARI15" s="16">
        <v>15</v>
      </c>
      <c r="ARJ15" s="16">
        <v>14</v>
      </c>
      <c r="ARK15" s="59">
        <f t="shared" si="630"/>
        <v>0.93333333333333335</v>
      </c>
      <c r="ARL15" s="18">
        <f t="shared" si="631"/>
        <v>38</v>
      </c>
      <c r="ARM15" s="22">
        <f t="shared" si="632"/>
        <v>32</v>
      </c>
      <c r="ARN15" s="26">
        <f t="shared" si="633"/>
        <v>0.84210526315789469</v>
      </c>
      <c r="ARO15" s="16">
        <v>17</v>
      </c>
      <c r="ARP15" s="16">
        <v>13</v>
      </c>
      <c r="ARQ15" s="26">
        <f t="shared" si="634"/>
        <v>0.76470588235294112</v>
      </c>
      <c r="ARR15" s="16">
        <v>21</v>
      </c>
      <c r="ARS15" s="16">
        <v>19</v>
      </c>
      <c r="ART15" s="59">
        <f t="shared" si="635"/>
        <v>0.90476190476190477</v>
      </c>
      <c r="ARU15" s="18">
        <f t="shared" si="636"/>
        <v>36</v>
      </c>
      <c r="ARV15" s="22">
        <f t="shared" si="637"/>
        <v>30</v>
      </c>
      <c r="ARW15" s="26">
        <f t="shared" si="638"/>
        <v>0.83333333333333337</v>
      </c>
      <c r="ARX15" s="16">
        <v>15</v>
      </c>
      <c r="ARY15" s="16">
        <v>14</v>
      </c>
      <c r="ARZ15" s="26">
        <f t="shared" si="639"/>
        <v>0.93333333333333335</v>
      </c>
      <c r="ASA15" s="16">
        <v>21</v>
      </c>
      <c r="ASB15" s="16">
        <v>16</v>
      </c>
      <c r="ASC15" s="59">
        <f t="shared" si="640"/>
        <v>0.76190476190476186</v>
      </c>
      <c r="ASD15" s="18">
        <f t="shared" si="641"/>
        <v>38</v>
      </c>
      <c r="ASE15" s="22">
        <f t="shared" si="642"/>
        <v>35</v>
      </c>
      <c r="ASF15" s="26">
        <f t="shared" si="643"/>
        <v>0.92105263157894735</v>
      </c>
      <c r="ASG15" s="16">
        <v>18</v>
      </c>
      <c r="ASH15" s="16">
        <v>17</v>
      </c>
      <c r="ASI15" s="26">
        <f t="shared" si="644"/>
        <v>0.94444444444444442</v>
      </c>
      <c r="ASJ15" s="16">
        <v>20</v>
      </c>
      <c r="ASK15" s="16">
        <v>18</v>
      </c>
      <c r="ASL15" s="59">
        <f t="shared" si="645"/>
        <v>0.9</v>
      </c>
      <c r="ASM15" s="18">
        <f t="shared" si="646"/>
        <v>42</v>
      </c>
      <c r="ASN15" s="22">
        <f t="shared" si="647"/>
        <v>39</v>
      </c>
      <c r="ASO15" s="26">
        <f t="shared" si="648"/>
        <v>0.9285714285714286</v>
      </c>
      <c r="ASP15" s="16">
        <v>20</v>
      </c>
      <c r="ASQ15" s="16">
        <v>19</v>
      </c>
      <c r="ASR15" s="26">
        <f t="shared" si="649"/>
        <v>0.95</v>
      </c>
      <c r="ASS15" s="16">
        <v>22</v>
      </c>
      <c r="AST15" s="16">
        <v>20</v>
      </c>
      <c r="ASU15" s="26">
        <f t="shared" si="650"/>
        <v>0.90909090909090906</v>
      </c>
      <c r="ASV15" s="18">
        <f t="shared" si="651"/>
        <v>40</v>
      </c>
      <c r="ASW15" s="22">
        <f t="shared" si="652"/>
        <v>17</v>
      </c>
      <c r="ASX15" s="26">
        <f t="shared" si="653"/>
        <v>0.42499999999999999</v>
      </c>
      <c r="ASY15" s="16">
        <v>20</v>
      </c>
      <c r="ASZ15" s="16">
        <v>17</v>
      </c>
      <c r="ATA15" s="26">
        <f t="shared" si="654"/>
        <v>0.85</v>
      </c>
      <c r="ATB15" s="16">
        <v>20</v>
      </c>
      <c r="ATC15" s="16"/>
      <c r="ATD15" s="59">
        <f t="shared" si="655"/>
        <v>0</v>
      </c>
      <c r="ATE15" s="18">
        <f t="shared" si="656"/>
        <v>38</v>
      </c>
      <c r="ATF15" s="22">
        <f t="shared" si="657"/>
        <v>35</v>
      </c>
      <c r="ATG15" s="26">
        <f t="shared" si="658"/>
        <v>0.92105263157894735</v>
      </c>
      <c r="ATH15" s="16">
        <v>20</v>
      </c>
      <c r="ATI15" s="16">
        <v>17</v>
      </c>
      <c r="ATJ15" s="26">
        <f t="shared" si="659"/>
        <v>0.85</v>
      </c>
      <c r="ATK15" s="16">
        <v>18</v>
      </c>
      <c r="ATL15" s="16">
        <v>18</v>
      </c>
      <c r="ATM15" s="59">
        <f t="shared" si="660"/>
        <v>1</v>
      </c>
      <c r="ATN15" s="18">
        <f t="shared" si="661"/>
        <v>37</v>
      </c>
      <c r="ATO15" s="22">
        <f t="shared" si="662"/>
        <v>26</v>
      </c>
      <c r="ATP15" s="26">
        <f t="shared" si="663"/>
        <v>0.70270270270270274</v>
      </c>
      <c r="ATQ15" s="16">
        <v>19</v>
      </c>
      <c r="ATR15" s="16">
        <v>15</v>
      </c>
      <c r="ATS15" s="26">
        <f t="shared" si="664"/>
        <v>0.78947368421052633</v>
      </c>
      <c r="ATT15" s="16">
        <v>18</v>
      </c>
      <c r="ATU15" s="16">
        <v>11</v>
      </c>
      <c r="ATV15" s="59">
        <f t="shared" si="665"/>
        <v>0.61111111111111116</v>
      </c>
      <c r="ATW15" s="18">
        <f t="shared" si="666"/>
        <v>31</v>
      </c>
      <c r="ATX15" s="22">
        <f t="shared" si="667"/>
        <v>27</v>
      </c>
      <c r="ATY15" s="26">
        <f t="shared" si="668"/>
        <v>0.87096774193548387</v>
      </c>
      <c r="ATZ15" s="16">
        <v>17</v>
      </c>
      <c r="AUA15" s="16">
        <v>14</v>
      </c>
      <c r="AUB15" s="26">
        <f t="shared" si="669"/>
        <v>0.82352941176470584</v>
      </c>
      <c r="AUC15" s="16">
        <v>14</v>
      </c>
      <c r="AUD15" s="16">
        <v>13</v>
      </c>
      <c r="AUE15" s="59">
        <f t="shared" si="670"/>
        <v>0.9285714285714286</v>
      </c>
      <c r="AUF15" s="18">
        <f t="shared" si="671"/>
        <v>27</v>
      </c>
      <c r="AUG15" s="22">
        <f t="shared" si="672"/>
        <v>20</v>
      </c>
      <c r="AUH15" s="26">
        <f t="shared" si="673"/>
        <v>0.7407407407407407</v>
      </c>
      <c r="AUI15" s="16">
        <v>14</v>
      </c>
      <c r="AUJ15" s="16">
        <v>12</v>
      </c>
      <c r="AUK15" s="26">
        <f t="shared" si="674"/>
        <v>0.8571428571428571</v>
      </c>
      <c r="AUL15" s="16">
        <v>13</v>
      </c>
      <c r="AUM15" s="16">
        <v>8</v>
      </c>
      <c r="AUN15" s="59">
        <f t="shared" si="675"/>
        <v>0.61538461538461542</v>
      </c>
      <c r="AUO15" s="18">
        <f t="shared" si="676"/>
        <v>23</v>
      </c>
      <c r="AUP15" s="22">
        <f t="shared" si="677"/>
        <v>17</v>
      </c>
      <c r="AUQ15" s="26">
        <f t="shared" si="678"/>
        <v>0.73913043478260865</v>
      </c>
      <c r="AUR15" s="16">
        <v>13</v>
      </c>
      <c r="AUS15" s="16">
        <v>11</v>
      </c>
      <c r="AUT15" s="26">
        <f t="shared" si="679"/>
        <v>0.84615384615384615</v>
      </c>
      <c r="AUU15" s="16">
        <v>10</v>
      </c>
      <c r="AUV15" s="16">
        <v>6</v>
      </c>
      <c r="AUW15" s="59">
        <f t="shared" si="680"/>
        <v>0.6</v>
      </c>
      <c r="AUX15" s="18">
        <f t="shared" si="681"/>
        <v>21</v>
      </c>
      <c r="AUY15" s="22">
        <f t="shared" si="682"/>
        <v>17</v>
      </c>
      <c r="AUZ15" s="26">
        <f t="shared" si="683"/>
        <v>0.80952380952380953</v>
      </c>
      <c r="AVA15" s="16">
        <v>13</v>
      </c>
      <c r="AVB15" s="16">
        <v>11</v>
      </c>
      <c r="AVC15" s="26">
        <f t="shared" si="684"/>
        <v>0.84615384615384615</v>
      </c>
      <c r="AVD15" s="16">
        <v>8</v>
      </c>
      <c r="AVE15" s="16">
        <v>6</v>
      </c>
      <c r="AVF15" s="26">
        <f t="shared" si="685"/>
        <v>0.75</v>
      </c>
      <c r="AVG15" s="18">
        <f t="shared" si="686"/>
        <v>19</v>
      </c>
      <c r="AVH15" s="22">
        <f t="shared" si="687"/>
        <v>19</v>
      </c>
      <c r="AVI15" s="26">
        <f t="shared" si="688"/>
        <v>1</v>
      </c>
      <c r="AVJ15" s="16">
        <v>13</v>
      </c>
      <c r="AVK15" s="16">
        <v>13</v>
      </c>
      <c r="AVL15" s="26">
        <f t="shared" si="689"/>
        <v>1</v>
      </c>
      <c r="AVM15" s="16">
        <v>6</v>
      </c>
      <c r="AVN15" s="16">
        <v>6</v>
      </c>
      <c r="AVO15" s="26">
        <f t="shared" si="690"/>
        <v>1</v>
      </c>
      <c r="AVP15" s="18">
        <f t="shared" si="755"/>
        <v>21</v>
      </c>
      <c r="AVQ15" s="22">
        <f t="shared" si="691"/>
        <v>18</v>
      </c>
      <c r="AVR15" s="26">
        <f t="shared" si="692"/>
        <v>0.8571428571428571</v>
      </c>
      <c r="AVS15" s="16">
        <v>6</v>
      </c>
      <c r="AVT15" s="16">
        <v>4</v>
      </c>
      <c r="AVU15" s="26">
        <f t="shared" si="693"/>
        <v>0.66666666666666663</v>
      </c>
      <c r="AVV15" s="16">
        <v>15</v>
      </c>
      <c r="AVW15" s="16">
        <v>14</v>
      </c>
      <c r="AVX15" s="26">
        <f t="shared" si="694"/>
        <v>0.93333333333333335</v>
      </c>
      <c r="AVY15" s="18">
        <f t="shared" si="756"/>
        <v>20</v>
      </c>
      <c r="AVZ15" s="22">
        <f t="shared" si="695"/>
        <v>18</v>
      </c>
      <c r="AWA15" s="26">
        <f t="shared" si="696"/>
        <v>0.9</v>
      </c>
      <c r="AWB15" s="16">
        <v>6</v>
      </c>
      <c r="AWC15" s="16">
        <v>6</v>
      </c>
      <c r="AWD15" s="26">
        <f t="shared" si="697"/>
        <v>1</v>
      </c>
      <c r="AWE15" s="16">
        <v>14</v>
      </c>
      <c r="AWF15" s="16">
        <v>12</v>
      </c>
      <c r="AWG15" s="26">
        <f t="shared" si="698"/>
        <v>0.8571428571428571</v>
      </c>
      <c r="AWH15" s="18">
        <f t="shared" si="757"/>
        <v>20</v>
      </c>
      <c r="AWI15" s="22">
        <f t="shared" si="699"/>
        <v>17</v>
      </c>
      <c r="AWJ15" s="26">
        <f t="shared" si="700"/>
        <v>0.85</v>
      </c>
      <c r="AWK15" s="16">
        <v>6</v>
      </c>
      <c r="AWL15" s="16">
        <v>4</v>
      </c>
      <c r="AWM15" s="26">
        <f t="shared" si="701"/>
        <v>0.66666666666666663</v>
      </c>
      <c r="AWN15" s="16">
        <v>14</v>
      </c>
      <c r="AWO15" s="16">
        <v>13</v>
      </c>
      <c r="AWP15" s="26">
        <f t="shared" si="702"/>
        <v>0.9285714285714286</v>
      </c>
      <c r="AWQ15" s="18">
        <f t="shared" si="758"/>
        <v>17</v>
      </c>
      <c r="AWR15" s="22">
        <f t="shared" si="703"/>
        <v>16</v>
      </c>
      <c r="AWS15" s="26">
        <f t="shared" si="704"/>
        <v>0.94117647058823528</v>
      </c>
      <c r="AWT15" s="16">
        <v>4</v>
      </c>
      <c r="AWU15" s="16">
        <v>4</v>
      </c>
      <c r="AWV15" s="26">
        <f t="shared" si="705"/>
        <v>1</v>
      </c>
      <c r="AWW15" s="16">
        <v>13</v>
      </c>
      <c r="AWX15" s="16">
        <v>12</v>
      </c>
      <c r="AWY15" s="26">
        <f t="shared" si="706"/>
        <v>0.92307692307692313</v>
      </c>
      <c r="AWZ15" s="18">
        <f t="shared" si="759"/>
        <v>17</v>
      </c>
      <c r="AXA15" s="22">
        <f t="shared" si="707"/>
        <v>15</v>
      </c>
      <c r="AXB15" s="26">
        <f t="shared" si="708"/>
        <v>0.88235294117647056</v>
      </c>
      <c r="AXC15" s="16">
        <v>4</v>
      </c>
      <c r="AXD15" s="16">
        <v>4</v>
      </c>
      <c r="AXE15" s="26">
        <f t="shared" si="709"/>
        <v>1</v>
      </c>
      <c r="AXF15" s="16">
        <v>13</v>
      </c>
      <c r="AXG15" s="16">
        <v>11</v>
      </c>
      <c r="AXH15" s="26">
        <f t="shared" si="710"/>
        <v>0.84615384615384615</v>
      </c>
      <c r="AXI15" s="18">
        <f t="shared" si="760"/>
        <v>19</v>
      </c>
      <c r="AXJ15" s="22">
        <f t="shared" si="711"/>
        <v>15</v>
      </c>
      <c r="AXK15" s="26">
        <f t="shared" si="712"/>
        <v>0.78947368421052633</v>
      </c>
      <c r="AXL15" s="16">
        <v>4</v>
      </c>
      <c r="AXM15" s="16">
        <v>4</v>
      </c>
      <c r="AXN15" s="26">
        <f t="shared" si="713"/>
        <v>1</v>
      </c>
      <c r="AXO15" s="16">
        <v>15</v>
      </c>
      <c r="AXP15" s="16">
        <v>11</v>
      </c>
      <c r="AXQ15" s="26">
        <f t="shared" si="714"/>
        <v>0.73333333333333328</v>
      </c>
      <c r="AXR15" s="18">
        <f t="shared" si="761"/>
        <v>19</v>
      </c>
      <c r="AXS15" s="22">
        <f t="shared" si="715"/>
        <v>13</v>
      </c>
      <c r="AXT15" s="26">
        <f t="shared" si="716"/>
        <v>0.68421052631578949</v>
      </c>
      <c r="AXU15" s="16">
        <v>4</v>
      </c>
      <c r="AXV15" s="16">
        <v>4</v>
      </c>
      <c r="AXW15" s="26">
        <f t="shared" si="717"/>
        <v>1</v>
      </c>
      <c r="AXX15" s="16">
        <v>15</v>
      </c>
      <c r="AXY15" s="16">
        <v>9</v>
      </c>
      <c r="AXZ15" s="26">
        <f t="shared" si="718"/>
        <v>0.6</v>
      </c>
      <c r="AYA15" s="18">
        <f t="shared" si="762"/>
        <v>15</v>
      </c>
      <c r="AYB15" s="22">
        <f t="shared" si="719"/>
        <v>8</v>
      </c>
      <c r="AYC15" s="26">
        <f t="shared" si="720"/>
        <v>0.53333333333333333</v>
      </c>
      <c r="AYD15" s="16">
        <v>3</v>
      </c>
      <c r="AYE15" s="16">
        <v>3</v>
      </c>
      <c r="AYF15" s="26">
        <f t="shared" si="721"/>
        <v>1</v>
      </c>
      <c r="AYG15" s="16">
        <v>12</v>
      </c>
      <c r="AYH15" s="16">
        <v>5</v>
      </c>
      <c r="AYI15" s="26">
        <f t="shared" si="722"/>
        <v>0.41666666666666669</v>
      </c>
      <c r="AYJ15" s="18">
        <f t="shared" si="763"/>
        <v>16</v>
      </c>
      <c r="AYK15" s="22">
        <f t="shared" si="723"/>
        <v>11</v>
      </c>
      <c r="AYL15" s="26">
        <f t="shared" si="724"/>
        <v>0.6875</v>
      </c>
      <c r="AYM15" s="16">
        <v>4</v>
      </c>
      <c r="AYN15" s="16">
        <v>1</v>
      </c>
      <c r="AYO15" s="26">
        <f t="shared" si="725"/>
        <v>0.25</v>
      </c>
      <c r="AYP15" s="16">
        <v>12</v>
      </c>
      <c r="AYQ15" s="16">
        <v>10</v>
      </c>
      <c r="AYR15" s="26">
        <f t="shared" si="726"/>
        <v>0.83333333333333337</v>
      </c>
      <c r="AYS15" s="18">
        <f t="shared" si="764"/>
        <v>16</v>
      </c>
      <c r="AYT15" s="22">
        <f t="shared" si="727"/>
        <v>11</v>
      </c>
      <c r="AYU15" s="26">
        <f t="shared" si="728"/>
        <v>0.6875</v>
      </c>
      <c r="AYV15" s="16">
        <v>4</v>
      </c>
      <c r="AYW15" s="16">
        <v>3</v>
      </c>
      <c r="AYX15" s="26">
        <f t="shared" si="729"/>
        <v>0.75</v>
      </c>
      <c r="AYY15" s="16">
        <v>12</v>
      </c>
      <c r="AYZ15" s="16">
        <v>8</v>
      </c>
      <c r="AZA15" s="26">
        <f t="shared" si="730"/>
        <v>0.66666666666666663</v>
      </c>
      <c r="AZB15" s="18">
        <f t="shared" si="765"/>
        <v>14</v>
      </c>
      <c r="AZC15" s="22">
        <f t="shared" si="731"/>
        <v>12</v>
      </c>
      <c r="AZD15" s="26">
        <f t="shared" si="732"/>
        <v>0.8571428571428571</v>
      </c>
      <c r="AZE15" s="16">
        <v>4</v>
      </c>
      <c r="AZF15" s="16">
        <v>4</v>
      </c>
      <c r="AZG15" s="26">
        <f t="shared" si="733"/>
        <v>1</v>
      </c>
      <c r="AZH15" s="16">
        <v>10</v>
      </c>
      <c r="AZI15" s="16">
        <v>8</v>
      </c>
      <c r="AZJ15" s="26">
        <f t="shared" si="734"/>
        <v>0.8</v>
      </c>
      <c r="AZK15" s="18">
        <f t="shared" si="766"/>
        <v>16</v>
      </c>
      <c r="AZL15" s="22">
        <f t="shared" si="735"/>
        <v>13</v>
      </c>
      <c r="AZM15" s="26">
        <f t="shared" si="736"/>
        <v>0.8125</v>
      </c>
      <c r="AZN15" s="16">
        <v>4</v>
      </c>
      <c r="AZO15" s="16">
        <v>4</v>
      </c>
      <c r="AZP15" s="26">
        <f t="shared" si="737"/>
        <v>1</v>
      </c>
      <c r="AZQ15" s="16">
        <v>12</v>
      </c>
      <c r="AZR15" s="16">
        <v>9</v>
      </c>
      <c r="AZS15" s="26">
        <f t="shared" si="738"/>
        <v>0.75</v>
      </c>
      <c r="AZT15" s="18">
        <f t="shared" si="767"/>
        <v>16</v>
      </c>
      <c r="AZU15" s="22">
        <f t="shared" si="739"/>
        <v>13</v>
      </c>
      <c r="AZV15" s="26">
        <f t="shared" si="740"/>
        <v>0.8125</v>
      </c>
      <c r="AZW15" s="16">
        <v>7</v>
      </c>
      <c r="AZX15" s="16">
        <v>6</v>
      </c>
      <c r="AZY15" s="26">
        <f t="shared" si="741"/>
        <v>0.8571428571428571</v>
      </c>
      <c r="AZZ15" s="16">
        <v>9</v>
      </c>
      <c r="BAA15" s="16">
        <v>7</v>
      </c>
      <c r="BAB15" s="26">
        <f t="shared" si="742"/>
        <v>0.77777777777777779</v>
      </c>
      <c r="BAC15" s="18">
        <f t="shared" si="768"/>
        <v>20</v>
      </c>
      <c r="BAD15" s="22">
        <f t="shared" si="769"/>
        <v>16</v>
      </c>
      <c r="BAE15" s="26">
        <f t="shared" si="743"/>
        <v>0.8</v>
      </c>
      <c r="BAF15" s="16">
        <v>8</v>
      </c>
      <c r="BAG15" s="16">
        <v>7</v>
      </c>
      <c r="BAH15" s="26">
        <f t="shared" si="744"/>
        <v>0.875</v>
      </c>
      <c r="BAI15" s="16">
        <v>12</v>
      </c>
      <c r="BAJ15" s="16">
        <v>9</v>
      </c>
      <c r="BAK15" s="26">
        <f t="shared" si="745"/>
        <v>0.75</v>
      </c>
      <c r="BAL15" s="18">
        <f t="shared" si="770"/>
        <v>17</v>
      </c>
      <c r="BAM15" s="22">
        <f t="shared" si="771"/>
        <v>14</v>
      </c>
      <c r="BAN15" s="26">
        <f t="shared" si="746"/>
        <v>0.82352941176470584</v>
      </c>
      <c r="BAO15" s="16">
        <v>8</v>
      </c>
      <c r="BAP15" s="16">
        <v>7</v>
      </c>
      <c r="BAQ15" s="26">
        <f t="shared" si="747"/>
        <v>0.875</v>
      </c>
      <c r="BAR15" s="16">
        <v>9</v>
      </c>
      <c r="BAS15" s="16">
        <v>7</v>
      </c>
      <c r="BAT15" s="26">
        <f t="shared" si="748"/>
        <v>0.77777777777777779</v>
      </c>
      <c r="BAU15" s="18">
        <f t="shared" si="772"/>
        <v>16</v>
      </c>
      <c r="BAV15" s="22">
        <f t="shared" si="773"/>
        <v>13</v>
      </c>
      <c r="BAW15" s="26">
        <f t="shared" si="749"/>
        <v>0.8125</v>
      </c>
      <c r="BAX15" s="16">
        <v>8</v>
      </c>
      <c r="BAY15" s="16">
        <v>5</v>
      </c>
      <c r="BAZ15" s="26">
        <f t="shared" si="750"/>
        <v>0.625</v>
      </c>
      <c r="BBA15" s="16">
        <v>8</v>
      </c>
      <c r="BBB15" s="16">
        <v>8</v>
      </c>
      <c r="BBC15" s="26">
        <f t="shared" si="751"/>
        <v>1</v>
      </c>
      <c r="BBD15" s="18">
        <f t="shared" si="774"/>
        <v>8</v>
      </c>
      <c r="BBE15" s="22">
        <f t="shared" si="775"/>
        <v>0</v>
      </c>
      <c r="BBF15" s="26">
        <f t="shared" si="752"/>
        <v>0</v>
      </c>
      <c r="BBG15" s="16"/>
      <c r="BBH15" s="16"/>
      <c r="BBI15" s="26">
        <f t="shared" si="753"/>
        <v>0</v>
      </c>
      <c r="BBJ15" s="16">
        <v>8</v>
      </c>
      <c r="BBK15" s="16"/>
      <c r="BBL15" s="26">
        <f t="shared" si="754"/>
        <v>0</v>
      </c>
    </row>
    <row r="16" spans="2:1416" ht="29.25" customHeight="1">
      <c r="B16" s="12">
        <v>8</v>
      </c>
      <c r="C16" s="95" t="s">
        <v>10</v>
      </c>
      <c r="D16" s="18">
        <f t="shared" si="0"/>
        <v>8</v>
      </c>
      <c r="E16" s="22">
        <f t="shared" si="0"/>
        <v>6</v>
      </c>
      <c r="F16" s="26">
        <f t="shared" si="1"/>
        <v>0.75</v>
      </c>
      <c r="G16" s="30">
        <v>5</v>
      </c>
      <c r="H16" s="31">
        <v>3</v>
      </c>
      <c r="I16" s="26">
        <f t="shared" si="2"/>
        <v>0.6</v>
      </c>
      <c r="J16" s="31">
        <v>3</v>
      </c>
      <c r="K16" s="31">
        <v>3</v>
      </c>
      <c r="L16" s="26">
        <f t="shared" si="3"/>
        <v>1</v>
      </c>
      <c r="M16" s="18">
        <f t="shared" si="4"/>
        <v>13</v>
      </c>
      <c r="N16" s="22">
        <f t="shared" si="4"/>
        <v>11</v>
      </c>
      <c r="O16" s="26">
        <f t="shared" si="5"/>
        <v>0.84615384615384615</v>
      </c>
      <c r="P16" s="30">
        <v>4</v>
      </c>
      <c r="Q16" s="31">
        <v>4</v>
      </c>
      <c r="R16" s="26">
        <f t="shared" si="6"/>
        <v>1</v>
      </c>
      <c r="S16" s="31">
        <v>9</v>
      </c>
      <c r="T16" s="31">
        <v>7</v>
      </c>
      <c r="U16" s="27">
        <f t="shared" si="7"/>
        <v>0.77777777777777779</v>
      </c>
      <c r="V16" s="18">
        <f t="shared" si="8"/>
        <v>13</v>
      </c>
      <c r="W16" s="22">
        <f t="shared" si="8"/>
        <v>11</v>
      </c>
      <c r="X16" s="26">
        <f t="shared" si="9"/>
        <v>0.84615384615384615</v>
      </c>
      <c r="Y16" s="30">
        <v>4</v>
      </c>
      <c r="Z16" s="31">
        <v>3</v>
      </c>
      <c r="AA16" s="26">
        <f t="shared" si="10"/>
        <v>0.75</v>
      </c>
      <c r="AB16" s="31">
        <v>9</v>
      </c>
      <c r="AC16" s="31">
        <v>8</v>
      </c>
      <c r="AD16" s="59">
        <f t="shared" si="11"/>
        <v>0.88888888888888884</v>
      </c>
      <c r="AE16" s="18">
        <f t="shared" si="12"/>
        <v>12</v>
      </c>
      <c r="AF16" s="22">
        <f t="shared" si="12"/>
        <v>11</v>
      </c>
      <c r="AG16" s="26">
        <f t="shared" si="13"/>
        <v>0.91666666666666663</v>
      </c>
      <c r="AH16" s="30">
        <v>3</v>
      </c>
      <c r="AI16" s="31">
        <v>3</v>
      </c>
      <c r="AJ16" s="26">
        <f t="shared" si="14"/>
        <v>1</v>
      </c>
      <c r="AK16" s="31">
        <v>9</v>
      </c>
      <c r="AL16" s="31">
        <v>8</v>
      </c>
      <c r="AM16" s="59">
        <f t="shared" si="15"/>
        <v>0.88888888888888884</v>
      </c>
      <c r="AN16" s="18">
        <f t="shared" si="16"/>
        <v>12</v>
      </c>
      <c r="AO16" s="22">
        <f t="shared" si="16"/>
        <v>2</v>
      </c>
      <c r="AP16" s="26">
        <f t="shared" si="17"/>
        <v>0.16666666666666666</v>
      </c>
      <c r="AQ16" s="30">
        <v>3</v>
      </c>
      <c r="AR16" s="31">
        <v>2</v>
      </c>
      <c r="AS16" s="26">
        <f t="shared" si="18"/>
        <v>0.66666666666666663</v>
      </c>
      <c r="AT16" s="31">
        <v>9</v>
      </c>
      <c r="AU16" s="31"/>
      <c r="AV16" s="32">
        <f t="shared" si="19"/>
        <v>0</v>
      </c>
      <c r="AW16" s="18">
        <f t="shared" si="20"/>
        <v>12</v>
      </c>
      <c r="AX16" s="22">
        <f t="shared" si="20"/>
        <v>10</v>
      </c>
      <c r="AY16" s="26">
        <f t="shared" si="21"/>
        <v>0.83333333333333337</v>
      </c>
      <c r="AZ16" s="30">
        <v>5</v>
      </c>
      <c r="BA16" s="31">
        <v>5</v>
      </c>
      <c r="BB16" s="26">
        <f t="shared" si="22"/>
        <v>1</v>
      </c>
      <c r="BC16" s="31">
        <v>7</v>
      </c>
      <c r="BD16" s="31">
        <v>5</v>
      </c>
      <c r="BE16" s="59">
        <f t="shared" si="23"/>
        <v>0.7142857142857143</v>
      </c>
      <c r="BF16" s="18">
        <f t="shared" si="24"/>
        <v>11</v>
      </c>
      <c r="BG16" s="22">
        <f t="shared" si="24"/>
        <v>5</v>
      </c>
      <c r="BH16" s="26">
        <f t="shared" si="25"/>
        <v>0.45454545454545453</v>
      </c>
      <c r="BI16" s="30">
        <v>5</v>
      </c>
      <c r="BJ16" s="31">
        <v>4</v>
      </c>
      <c r="BK16" s="26">
        <f t="shared" si="26"/>
        <v>0.8</v>
      </c>
      <c r="BL16" s="31">
        <v>6</v>
      </c>
      <c r="BM16" s="31">
        <v>1</v>
      </c>
      <c r="BN16" s="59">
        <f t="shared" si="27"/>
        <v>0.16666666666666666</v>
      </c>
      <c r="BO16" s="18">
        <f t="shared" si="28"/>
        <v>10</v>
      </c>
      <c r="BP16" s="22">
        <f t="shared" si="28"/>
        <v>8</v>
      </c>
      <c r="BQ16" s="26">
        <f t="shared" si="29"/>
        <v>0.8</v>
      </c>
      <c r="BR16" s="30">
        <v>5</v>
      </c>
      <c r="BS16" s="31">
        <v>4</v>
      </c>
      <c r="BT16" s="26">
        <f t="shared" si="30"/>
        <v>0.8</v>
      </c>
      <c r="BU16" s="31">
        <v>5</v>
      </c>
      <c r="BV16" s="31">
        <v>4</v>
      </c>
      <c r="BW16" s="59">
        <f t="shared" si="31"/>
        <v>0.8</v>
      </c>
      <c r="BX16" s="18">
        <f t="shared" si="32"/>
        <v>11</v>
      </c>
      <c r="BY16" s="22">
        <f t="shared" si="32"/>
        <v>11</v>
      </c>
      <c r="BZ16" s="26">
        <f t="shared" si="33"/>
        <v>1</v>
      </c>
      <c r="CA16" s="30">
        <v>6</v>
      </c>
      <c r="CB16" s="31">
        <v>6</v>
      </c>
      <c r="CC16" s="26">
        <f t="shared" si="34"/>
        <v>1</v>
      </c>
      <c r="CD16" s="31">
        <v>5</v>
      </c>
      <c r="CE16" s="31">
        <v>5</v>
      </c>
      <c r="CF16" s="26">
        <f t="shared" si="35"/>
        <v>1</v>
      </c>
      <c r="CG16" s="18">
        <f t="shared" si="36"/>
        <v>11</v>
      </c>
      <c r="CH16" s="22">
        <f t="shared" si="37"/>
        <v>9</v>
      </c>
      <c r="CI16" s="26">
        <f t="shared" si="38"/>
        <v>0.81818181818181823</v>
      </c>
      <c r="CJ16" s="30">
        <v>6</v>
      </c>
      <c r="CK16" s="31">
        <v>5</v>
      </c>
      <c r="CL16" s="26">
        <f t="shared" si="39"/>
        <v>0.83333333333333337</v>
      </c>
      <c r="CM16" s="31">
        <v>5</v>
      </c>
      <c r="CN16" s="31">
        <v>4</v>
      </c>
      <c r="CO16" s="26">
        <f t="shared" si="40"/>
        <v>0.8</v>
      </c>
      <c r="CP16" s="18">
        <f t="shared" si="41"/>
        <v>12</v>
      </c>
      <c r="CQ16" s="22">
        <f t="shared" si="42"/>
        <v>11</v>
      </c>
      <c r="CR16" s="26">
        <f t="shared" si="43"/>
        <v>0.91666666666666663</v>
      </c>
      <c r="CS16" s="30">
        <v>7</v>
      </c>
      <c r="CT16" s="31">
        <v>7</v>
      </c>
      <c r="CU16" s="26">
        <f t="shared" si="44"/>
        <v>1</v>
      </c>
      <c r="CV16" s="31">
        <v>5</v>
      </c>
      <c r="CW16" s="31">
        <v>4</v>
      </c>
      <c r="CX16" s="26">
        <f t="shared" si="45"/>
        <v>0.8</v>
      </c>
      <c r="CY16" s="18">
        <f t="shared" si="46"/>
        <v>12</v>
      </c>
      <c r="CZ16" s="22">
        <f t="shared" si="47"/>
        <v>10</v>
      </c>
      <c r="DA16" s="26">
        <f t="shared" si="48"/>
        <v>0.83333333333333337</v>
      </c>
      <c r="DB16" s="30">
        <v>7</v>
      </c>
      <c r="DC16" s="31">
        <v>5</v>
      </c>
      <c r="DD16" s="26">
        <f t="shared" si="49"/>
        <v>0.7142857142857143</v>
      </c>
      <c r="DE16" s="31">
        <v>5</v>
      </c>
      <c r="DF16" s="31">
        <v>5</v>
      </c>
      <c r="DG16" s="26">
        <f t="shared" si="50"/>
        <v>1</v>
      </c>
      <c r="DH16" s="18">
        <f t="shared" si="51"/>
        <v>12</v>
      </c>
      <c r="DI16" s="22">
        <f t="shared" si="52"/>
        <v>12</v>
      </c>
      <c r="DJ16" s="26">
        <f t="shared" si="53"/>
        <v>1</v>
      </c>
      <c r="DK16" s="30">
        <v>7</v>
      </c>
      <c r="DL16" s="31">
        <v>7</v>
      </c>
      <c r="DM16" s="26">
        <f t="shared" si="54"/>
        <v>1</v>
      </c>
      <c r="DN16" s="31">
        <v>5</v>
      </c>
      <c r="DO16" s="31">
        <v>5</v>
      </c>
      <c r="DP16" s="32">
        <f t="shared" si="55"/>
        <v>1</v>
      </c>
      <c r="DQ16" s="18">
        <f t="shared" si="56"/>
        <v>12</v>
      </c>
      <c r="DR16" s="22">
        <f t="shared" si="57"/>
        <v>11</v>
      </c>
      <c r="DS16" s="26">
        <f t="shared" si="58"/>
        <v>0.91666666666666663</v>
      </c>
      <c r="DT16" s="30">
        <v>7</v>
      </c>
      <c r="DU16" s="31">
        <v>6</v>
      </c>
      <c r="DV16" s="26">
        <f t="shared" si="59"/>
        <v>0.8571428571428571</v>
      </c>
      <c r="DW16" s="31">
        <v>5</v>
      </c>
      <c r="DX16" s="31">
        <v>5</v>
      </c>
      <c r="DY16" s="32">
        <f t="shared" si="60"/>
        <v>1</v>
      </c>
      <c r="DZ16" s="18">
        <f t="shared" si="61"/>
        <v>12</v>
      </c>
      <c r="EA16" s="22">
        <f t="shared" si="62"/>
        <v>9</v>
      </c>
      <c r="EB16" s="26">
        <f t="shared" si="63"/>
        <v>0.75</v>
      </c>
      <c r="EC16" s="30">
        <v>7</v>
      </c>
      <c r="ED16" s="31">
        <v>4</v>
      </c>
      <c r="EE16" s="26">
        <f t="shared" si="64"/>
        <v>0.5714285714285714</v>
      </c>
      <c r="EF16" s="31">
        <v>5</v>
      </c>
      <c r="EG16" s="31">
        <v>5</v>
      </c>
      <c r="EH16" s="32">
        <f t="shared" si="65"/>
        <v>1</v>
      </c>
      <c r="EI16" s="18">
        <f t="shared" si="66"/>
        <v>15</v>
      </c>
      <c r="EJ16" s="22">
        <f t="shared" si="67"/>
        <v>14</v>
      </c>
      <c r="EK16" s="26">
        <f t="shared" si="68"/>
        <v>0.93333333333333335</v>
      </c>
      <c r="EL16" s="30">
        <v>10</v>
      </c>
      <c r="EM16" s="31">
        <v>10</v>
      </c>
      <c r="EN16" s="26">
        <f t="shared" si="69"/>
        <v>1</v>
      </c>
      <c r="EO16" s="31">
        <v>5</v>
      </c>
      <c r="EP16" s="31">
        <v>4</v>
      </c>
      <c r="EQ16" s="26">
        <f t="shared" si="70"/>
        <v>0.8</v>
      </c>
      <c r="ER16" s="18">
        <f t="shared" si="71"/>
        <v>19</v>
      </c>
      <c r="ES16" s="22">
        <f t="shared" si="72"/>
        <v>18</v>
      </c>
      <c r="ET16" s="26">
        <f t="shared" si="73"/>
        <v>0.94736842105263153</v>
      </c>
      <c r="EU16" s="30">
        <v>14</v>
      </c>
      <c r="EV16" s="31">
        <v>13</v>
      </c>
      <c r="EW16" s="26">
        <f t="shared" si="74"/>
        <v>0.9285714285714286</v>
      </c>
      <c r="EX16" s="31">
        <v>5</v>
      </c>
      <c r="EY16" s="31">
        <v>5</v>
      </c>
      <c r="EZ16" s="26">
        <f t="shared" si="75"/>
        <v>1</v>
      </c>
      <c r="FA16" s="18">
        <f t="shared" si="76"/>
        <v>21</v>
      </c>
      <c r="FB16" s="22">
        <f t="shared" si="77"/>
        <v>14</v>
      </c>
      <c r="FC16" s="26">
        <f t="shared" si="78"/>
        <v>0.66666666666666663</v>
      </c>
      <c r="FD16" s="30">
        <v>14</v>
      </c>
      <c r="FE16" s="31">
        <v>7</v>
      </c>
      <c r="FF16" s="26">
        <f t="shared" si="79"/>
        <v>0.5</v>
      </c>
      <c r="FG16" s="31">
        <v>7</v>
      </c>
      <c r="FH16" s="31">
        <v>7</v>
      </c>
      <c r="FI16" s="26">
        <f t="shared" si="80"/>
        <v>1</v>
      </c>
      <c r="FJ16" s="18">
        <f t="shared" si="81"/>
        <v>22</v>
      </c>
      <c r="FK16" s="22">
        <f t="shared" si="82"/>
        <v>19</v>
      </c>
      <c r="FL16" s="26">
        <f t="shared" si="83"/>
        <v>0.86363636363636365</v>
      </c>
      <c r="FM16" s="30">
        <v>15</v>
      </c>
      <c r="FN16" s="31">
        <v>14</v>
      </c>
      <c r="FO16" s="26">
        <f t="shared" si="84"/>
        <v>0.93333333333333335</v>
      </c>
      <c r="FP16" s="31">
        <v>7</v>
      </c>
      <c r="FQ16" s="31">
        <v>5</v>
      </c>
      <c r="FR16" s="26">
        <f t="shared" si="85"/>
        <v>0.7142857142857143</v>
      </c>
      <c r="FS16" s="18">
        <f t="shared" si="86"/>
        <v>21</v>
      </c>
      <c r="FT16" s="22">
        <f t="shared" si="87"/>
        <v>19</v>
      </c>
      <c r="FU16" s="26">
        <f t="shared" si="88"/>
        <v>0.90476190476190477</v>
      </c>
      <c r="FV16" s="30">
        <v>10</v>
      </c>
      <c r="FW16" s="31">
        <v>10</v>
      </c>
      <c r="FX16" s="26">
        <f t="shared" si="89"/>
        <v>1</v>
      </c>
      <c r="FY16" s="31">
        <v>11</v>
      </c>
      <c r="FZ16" s="31">
        <v>9</v>
      </c>
      <c r="GA16" s="26">
        <f t="shared" si="90"/>
        <v>0.81818181818181823</v>
      </c>
      <c r="GB16" s="18">
        <f t="shared" si="91"/>
        <v>14</v>
      </c>
      <c r="GC16" s="22">
        <f t="shared" si="92"/>
        <v>12</v>
      </c>
      <c r="GD16" s="57">
        <f t="shared" si="93"/>
        <v>0.8571428571428571</v>
      </c>
      <c r="GE16" s="30">
        <v>6</v>
      </c>
      <c r="GF16" s="31">
        <v>6</v>
      </c>
      <c r="GG16" s="57">
        <f t="shared" si="94"/>
        <v>1</v>
      </c>
      <c r="GH16" s="31">
        <v>8</v>
      </c>
      <c r="GI16" s="31">
        <v>6</v>
      </c>
      <c r="GJ16" s="62">
        <f t="shared" si="95"/>
        <v>0.75</v>
      </c>
      <c r="GK16" s="18">
        <f t="shared" si="96"/>
        <v>15</v>
      </c>
      <c r="GL16" s="22">
        <f t="shared" si="97"/>
        <v>12</v>
      </c>
      <c r="GM16" s="26">
        <f t="shared" si="98"/>
        <v>0.8</v>
      </c>
      <c r="GN16" s="30">
        <v>6</v>
      </c>
      <c r="GO16" s="31">
        <v>6</v>
      </c>
      <c r="GP16" s="26">
        <f t="shared" si="99"/>
        <v>1</v>
      </c>
      <c r="GQ16" s="31">
        <v>9</v>
      </c>
      <c r="GR16" s="31">
        <v>6</v>
      </c>
      <c r="GS16" s="62">
        <f t="shared" si="100"/>
        <v>0.66666666666666663</v>
      </c>
      <c r="GT16" s="18">
        <f t="shared" si="101"/>
        <v>13</v>
      </c>
      <c r="GU16" s="22">
        <f t="shared" si="102"/>
        <v>11</v>
      </c>
      <c r="GV16" s="26">
        <f t="shared" si="103"/>
        <v>0.84615384615384615</v>
      </c>
      <c r="GW16" s="30">
        <v>6</v>
      </c>
      <c r="GX16" s="31">
        <v>6</v>
      </c>
      <c r="GY16" s="26">
        <f t="shared" si="104"/>
        <v>1</v>
      </c>
      <c r="GZ16" s="31">
        <v>7</v>
      </c>
      <c r="HA16" s="31">
        <v>5</v>
      </c>
      <c r="HB16" s="62">
        <f t="shared" si="105"/>
        <v>0.7142857142857143</v>
      </c>
      <c r="HC16" s="18">
        <f t="shared" si="106"/>
        <v>13</v>
      </c>
      <c r="HD16" s="22">
        <f t="shared" si="107"/>
        <v>11</v>
      </c>
      <c r="HE16" s="26">
        <f t="shared" si="108"/>
        <v>0.84615384615384615</v>
      </c>
      <c r="HF16" s="30">
        <v>6</v>
      </c>
      <c r="HG16" s="31">
        <v>5</v>
      </c>
      <c r="HH16" s="26">
        <f t="shared" si="109"/>
        <v>0.83333333333333337</v>
      </c>
      <c r="HI16" s="31">
        <v>7</v>
      </c>
      <c r="HJ16" s="31">
        <v>6</v>
      </c>
      <c r="HK16" s="58">
        <f t="shared" si="110"/>
        <v>0.8571428571428571</v>
      </c>
      <c r="HL16" s="18">
        <f t="shared" si="111"/>
        <v>12</v>
      </c>
      <c r="HM16" s="22">
        <f t="shared" si="112"/>
        <v>9</v>
      </c>
      <c r="HN16" s="26">
        <f t="shared" si="113"/>
        <v>0.75</v>
      </c>
      <c r="HO16" s="30">
        <v>6</v>
      </c>
      <c r="HP16" s="31">
        <v>6</v>
      </c>
      <c r="HQ16" s="26">
        <f t="shared" si="114"/>
        <v>1</v>
      </c>
      <c r="HR16" s="31">
        <v>6</v>
      </c>
      <c r="HS16" s="31">
        <v>3</v>
      </c>
      <c r="HT16" s="58">
        <f t="shared" si="115"/>
        <v>0.5</v>
      </c>
      <c r="HU16" s="18">
        <f t="shared" si="116"/>
        <v>11</v>
      </c>
      <c r="HV16" s="22">
        <f t="shared" si="117"/>
        <v>6</v>
      </c>
      <c r="HW16" s="26">
        <f t="shared" si="118"/>
        <v>0.54545454545454541</v>
      </c>
      <c r="HX16" s="30">
        <v>6</v>
      </c>
      <c r="HY16" s="31">
        <v>5</v>
      </c>
      <c r="HZ16" s="26">
        <f t="shared" si="119"/>
        <v>0.83333333333333337</v>
      </c>
      <c r="IA16" s="31">
        <v>5</v>
      </c>
      <c r="IB16" s="31">
        <v>1</v>
      </c>
      <c r="IC16" s="58">
        <f t="shared" si="120"/>
        <v>0.2</v>
      </c>
      <c r="ID16" s="18">
        <f t="shared" si="121"/>
        <v>12</v>
      </c>
      <c r="IE16" s="22">
        <f t="shared" si="122"/>
        <v>12</v>
      </c>
      <c r="IF16" s="26">
        <f t="shared" si="123"/>
        <v>1</v>
      </c>
      <c r="IG16" s="30">
        <v>6</v>
      </c>
      <c r="IH16" s="31">
        <v>6</v>
      </c>
      <c r="II16" s="26">
        <f t="shared" si="124"/>
        <v>1</v>
      </c>
      <c r="IJ16" s="31">
        <v>6</v>
      </c>
      <c r="IK16" s="31">
        <v>6</v>
      </c>
      <c r="IL16" s="58">
        <f t="shared" si="125"/>
        <v>1</v>
      </c>
      <c r="IM16" s="18">
        <f t="shared" si="126"/>
        <v>12</v>
      </c>
      <c r="IN16" s="22">
        <f t="shared" si="127"/>
        <v>11</v>
      </c>
      <c r="IO16" s="26">
        <f t="shared" si="128"/>
        <v>0.91666666666666663</v>
      </c>
      <c r="IP16" s="30">
        <v>6</v>
      </c>
      <c r="IQ16" s="31">
        <v>6</v>
      </c>
      <c r="IR16" s="26">
        <f t="shared" si="129"/>
        <v>1</v>
      </c>
      <c r="IS16" s="31">
        <v>6</v>
      </c>
      <c r="IT16" s="31">
        <v>5</v>
      </c>
      <c r="IU16" s="58">
        <f t="shared" si="130"/>
        <v>0.83333333333333337</v>
      </c>
      <c r="IV16" s="18">
        <f t="shared" si="131"/>
        <v>15</v>
      </c>
      <c r="IW16" s="22">
        <f t="shared" si="132"/>
        <v>12</v>
      </c>
      <c r="IX16" s="26">
        <f t="shared" si="133"/>
        <v>0.8</v>
      </c>
      <c r="IY16" s="30">
        <v>6</v>
      </c>
      <c r="IZ16" s="31">
        <v>4</v>
      </c>
      <c r="JA16" s="26">
        <f t="shared" si="134"/>
        <v>0.66666666666666663</v>
      </c>
      <c r="JB16" s="31">
        <v>9</v>
      </c>
      <c r="JC16" s="31">
        <v>8</v>
      </c>
      <c r="JD16" s="58">
        <f t="shared" si="135"/>
        <v>0.88888888888888884</v>
      </c>
      <c r="JE16" s="18">
        <f t="shared" si="136"/>
        <v>21</v>
      </c>
      <c r="JF16" s="22">
        <f t="shared" si="137"/>
        <v>14</v>
      </c>
      <c r="JG16" s="26">
        <f t="shared" si="138"/>
        <v>0.66666666666666663</v>
      </c>
      <c r="JH16" s="30">
        <v>6</v>
      </c>
      <c r="JI16" s="31">
        <v>4</v>
      </c>
      <c r="JJ16" s="26">
        <f t="shared" si="139"/>
        <v>0.66666666666666663</v>
      </c>
      <c r="JK16" s="31">
        <v>15</v>
      </c>
      <c r="JL16" s="31">
        <v>10</v>
      </c>
      <c r="JM16" s="58">
        <f t="shared" si="140"/>
        <v>0.66666666666666663</v>
      </c>
      <c r="JN16" s="18">
        <f t="shared" si="141"/>
        <v>19</v>
      </c>
      <c r="JO16" s="22">
        <f t="shared" si="142"/>
        <v>18</v>
      </c>
      <c r="JP16" s="26">
        <f t="shared" si="143"/>
        <v>0.94736842105263153</v>
      </c>
      <c r="JQ16" s="30">
        <v>6</v>
      </c>
      <c r="JR16" s="31">
        <v>5</v>
      </c>
      <c r="JS16" s="26">
        <f t="shared" si="144"/>
        <v>0.83333333333333337</v>
      </c>
      <c r="JT16" s="31">
        <v>13</v>
      </c>
      <c r="JU16" s="31">
        <v>13</v>
      </c>
      <c r="JV16" s="58">
        <f t="shared" si="145"/>
        <v>1</v>
      </c>
      <c r="JW16" s="18">
        <f t="shared" si="146"/>
        <v>20</v>
      </c>
      <c r="JX16" s="22">
        <f t="shared" si="147"/>
        <v>19</v>
      </c>
      <c r="JY16" s="26">
        <f t="shared" si="148"/>
        <v>0.95</v>
      </c>
      <c r="JZ16" s="30">
        <v>6</v>
      </c>
      <c r="KA16" s="31">
        <v>6</v>
      </c>
      <c r="KB16" s="26">
        <f t="shared" si="149"/>
        <v>1</v>
      </c>
      <c r="KC16" s="31">
        <v>14</v>
      </c>
      <c r="KD16" s="31">
        <v>13</v>
      </c>
      <c r="KE16" s="58">
        <f t="shared" si="150"/>
        <v>0.9285714285714286</v>
      </c>
      <c r="KF16" s="18">
        <f t="shared" si="151"/>
        <v>16</v>
      </c>
      <c r="KG16" s="22">
        <f t="shared" si="152"/>
        <v>15</v>
      </c>
      <c r="KH16" s="26">
        <f t="shared" si="153"/>
        <v>0.9375</v>
      </c>
      <c r="KI16" s="30">
        <v>7</v>
      </c>
      <c r="KJ16" s="31">
        <v>7</v>
      </c>
      <c r="KK16" s="26">
        <f t="shared" si="154"/>
        <v>1</v>
      </c>
      <c r="KL16" s="31">
        <v>9</v>
      </c>
      <c r="KM16" s="31">
        <v>8</v>
      </c>
      <c r="KN16" s="58">
        <f t="shared" si="155"/>
        <v>0.88888888888888884</v>
      </c>
      <c r="KO16" s="18">
        <f t="shared" si="156"/>
        <v>16</v>
      </c>
      <c r="KP16" s="22">
        <f t="shared" si="157"/>
        <v>13</v>
      </c>
      <c r="KQ16" s="26">
        <f t="shared" si="158"/>
        <v>0.8125</v>
      </c>
      <c r="KR16" s="30">
        <v>7</v>
      </c>
      <c r="KS16" s="31">
        <v>6</v>
      </c>
      <c r="KT16" s="26">
        <f t="shared" si="159"/>
        <v>0.8571428571428571</v>
      </c>
      <c r="KU16" s="31">
        <v>9</v>
      </c>
      <c r="KV16" s="31">
        <v>7</v>
      </c>
      <c r="KW16" s="58">
        <f t="shared" si="160"/>
        <v>0.77777777777777779</v>
      </c>
      <c r="KX16" s="18">
        <f t="shared" si="161"/>
        <v>15</v>
      </c>
      <c r="KY16" s="22">
        <f t="shared" si="162"/>
        <v>15</v>
      </c>
      <c r="KZ16" s="26">
        <f t="shared" si="163"/>
        <v>1</v>
      </c>
      <c r="LA16" s="30">
        <v>6</v>
      </c>
      <c r="LB16" s="31">
        <v>6</v>
      </c>
      <c r="LC16" s="26">
        <f t="shared" si="164"/>
        <v>1</v>
      </c>
      <c r="LD16" s="31">
        <v>9</v>
      </c>
      <c r="LE16" s="31">
        <v>9</v>
      </c>
      <c r="LF16" s="58">
        <f t="shared" si="165"/>
        <v>1</v>
      </c>
      <c r="LG16" s="18">
        <f t="shared" si="166"/>
        <v>15</v>
      </c>
      <c r="LH16" s="22">
        <f t="shared" si="167"/>
        <v>13</v>
      </c>
      <c r="LI16" s="26">
        <f t="shared" si="168"/>
        <v>0.8666666666666667</v>
      </c>
      <c r="LJ16" s="30">
        <v>6</v>
      </c>
      <c r="LK16" s="31">
        <v>6</v>
      </c>
      <c r="LL16" s="26">
        <f t="shared" si="169"/>
        <v>1</v>
      </c>
      <c r="LM16" s="31">
        <v>9</v>
      </c>
      <c r="LN16" s="31">
        <v>7</v>
      </c>
      <c r="LO16" s="58">
        <f t="shared" si="170"/>
        <v>0.77777777777777779</v>
      </c>
      <c r="LP16" s="18">
        <f t="shared" si="171"/>
        <v>15</v>
      </c>
      <c r="LQ16" s="22">
        <f t="shared" si="172"/>
        <v>11</v>
      </c>
      <c r="LR16" s="26">
        <f t="shared" si="173"/>
        <v>0.73333333333333328</v>
      </c>
      <c r="LS16" s="30">
        <v>8</v>
      </c>
      <c r="LT16" s="31">
        <v>5</v>
      </c>
      <c r="LU16" s="26">
        <f t="shared" si="174"/>
        <v>0.625</v>
      </c>
      <c r="LV16" s="31">
        <v>7</v>
      </c>
      <c r="LW16" s="31">
        <v>6</v>
      </c>
      <c r="LX16" s="58">
        <f t="shared" si="175"/>
        <v>0.8571428571428571</v>
      </c>
      <c r="LY16" s="18">
        <f t="shared" si="176"/>
        <v>14</v>
      </c>
      <c r="LZ16" s="22">
        <f t="shared" si="177"/>
        <v>12</v>
      </c>
      <c r="MA16" s="26">
        <f t="shared" si="178"/>
        <v>0.8571428571428571</v>
      </c>
      <c r="MB16" s="30">
        <v>7</v>
      </c>
      <c r="MC16" s="31">
        <v>5</v>
      </c>
      <c r="MD16" s="26">
        <f t="shared" si="179"/>
        <v>0.7142857142857143</v>
      </c>
      <c r="ME16" s="31">
        <v>7</v>
      </c>
      <c r="MF16" s="31">
        <v>7</v>
      </c>
      <c r="MG16" s="26">
        <f t="shared" si="180"/>
        <v>1</v>
      </c>
      <c r="MH16" s="18">
        <f t="shared" si="181"/>
        <v>13</v>
      </c>
      <c r="MI16" s="22">
        <f t="shared" si="182"/>
        <v>11</v>
      </c>
      <c r="MJ16" s="26">
        <f t="shared" si="183"/>
        <v>0.84615384615384615</v>
      </c>
      <c r="MK16" s="30">
        <v>6</v>
      </c>
      <c r="ML16" s="31">
        <v>6</v>
      </c>
      <c r="MM16" s="26">
        <f t="shared" si="184"/>
        <v>1</v>
      </c>
      <c r="MN16" s="31">
        <v>7</v>
      </c>
      <c r="MO16" s="31">
        <v>5</v>
      </c>
      <c r="MP16" s="26">
        <f t="shared" si="185"/>
        <v>0.7142857142857143</v>
      </c>
      <c r="MQ16" s="18">
        <f t="shared" si="186"/>
        <v>13</v>
      </c>
      <c r="MR16" s="22">
        <f t="shared" si="187"/>
        <v>7</v>
      </c>
      <c r="MS16" s="26">
        <f t="shared" si="188"/>
        <v>0.53846153846153844</v>
      </c>
      <c r="MT16" s="30">
        <v>6</v>
      </c>
      <c r="MU16" s="31">
        <v>3</v>
      </c>
      <c r="MV16" s="26">
        <f t="shared" si="189"/>
        <v>0.5</v>
      </c>
      <c r="MW16" s="31">
        <v>7</v>
      </c>
      <c r="MX16" s="31">
        <v>4</v>
      </c>
      <c r="MY16" s="26">
        <f t="shared" si="190"/>
        <v>0.5714285714285714</v>
      </c>
      <c r="MZ16" s="18">
        <f t="shared" si="191"/>
        <v>10</v>
      </c>
      <c r="NA16" s="22">
        <f t="shared" si="192"/>
        <v>9</v>
      </c>
      <c r="NB16" s="26">
        <f t="shared" si="193"/>
        <v>0.9</v>
      </c>
      <c r="NC16" s="30">
        <v>5</v>
      </c>
      <c r="ND16" s="31">
        <v>4</v>
      </c>
      <c r="NE16" s="26">
        <f t="shared" si="194"/>
        <v>0.8</v>
      </c>
      <c r="NF16" s="31">
        <v>5</v>
      </c>
      <c r="NG16" s="31">
        <v>5</v>
      </c>
      <c r="NH16" s="26">
        <f t="shared" si="195"/>
        <v>1</v>
      </c>
      <c r="NI16" s="18">
        <f t="shared" si="196"/>
        <v>10</v>
      </c>
      <c r="NJ16" s="22">
        <f t="shared" si="197"/>
        <v>9</v>
      </c>
      <c r="NK16" s="26">
        <f t="shared" si="198"/>
        <v>0.9</v>
      </c>
      <c r="NL16" s="30">
        <v>5</v>
      </c>
      <c r="NM16" s="31">
        <v>4</v>
      </c>
      <c r="NN16" s="26">
        <f t="shared" si="199"/>
        <v>0.8</v>
      </c>
      <c r="NO16" s="31">
        <v>5</v>
      </c>
      <c r="NP16" s="31">
        <v>5</v>
      </c>
      <c r="NQ16" s="26">
        <f t="shared" si="200"/>
        <v>1</v>
      </c>
      <c r="NR16" s="18">
        <f t="shared" si="201"/>
        <v>10</v>
      </c>
      <c r="NS16" s="22">
        <f t="shared" si="202"/>
        <v>6</v>
      </c>
      <c r="NT16" s="26">
        <f t="shared" si="203"/>
        <v>0.6</v>
      </c>
      <c r="NU16" s="30">
        <v>5</v>
      </c>
      <c r="NV16" s="31">
        <v>1</v>
      </c>
      <c r="NW16" s="26">
        <f t="shared" si="204"/>
        <v>0.2</v>
      </c>
      <c r="NX16" s="31">
        <v>5</v>
      </c>
      <c r="NY16" s="31">
        <v>5</v>
      </c>
      <c r="NZ16" s="59">
        <f t="shared" si="205"/>
        <v>1</v>
      </c>
      <c r="OA16" s="18">
        <f t="shared" si="206"/>
        <v>10</v>
      </c>
      <c r="OB16" s="22">
        <f t="shared" si="207"/>
        <v>10</v>
      </c>
      <c r="OC16" s="26">
        <f t="shared" si="208"/>
        <v>1</v>
      </c>
      <c r="OD16" s="30">
        <v>5</v>
      </c>
      <c r="OE16" s="31">
        <v>5</v>
      </c>
      <c r="OF16" s="26">
        <f t="shared" si="209"/>
        <v>1</v>
      </c>
      <c r="OG16" s="31">
        <v>5</v>
      </c>
      <c r="OH16" s="31">
        <v>5</v>
      </c>
      <c r="OI16" s="59">
        <f t="shared" si="210"/>
        <v>1</v>
      </c>
      <c r="OJ16" s="18">
        <f t="shared" si="211"/>
        <v>10</v>
      </c>
      <c r="OK16" s="22">
        <f t="shared" si="212"/>
        <v>9</v>
      </c>
      <c r="OL16" s="26">
        <f t="shared" si="213"/>
        <v>0.9</v>
      </c>
      <c r="OM16" s="30">
        <v>5</v>
      </c>
      <c r="ON16" s="31">
        <v>5</v>
      </c>
      <c r="OO16" s="26">
        <f t="shared" si="214"/>
        <v>1</v>
      </c>
      <c r="OP16" s="31">
        <v>5</v>
      </c>
      <c r="OQ16" s="31">
        <v>4</v>
      </c>
      <c r="OR16" s="59">
        <f t="shared" si="215"/>
        <v>0.8</v>
      </c>
      <c r="OS16" s="18">
        <f t="shared" si="216"/>
        <v>12</v>
      </c>
      <c r="OT16" s="22">
        <f t="shared" si="217"/>
        <v>8</v>
      </c>
      <c r="OU16" s="26">
        <f t="shared" si="218"/>
        <v>0.66666666666666663</v>
      </c>
      <c r="OV16" s="30">
        <v>5</v>
      </c>
      <c r="OW16" s="31">
        <v>1</v>
      </c>
      <c r="OX16" s="26">
        <f t="shared" si="219"/>
        <v>0.2</v>
      </c>
      <c r="OY16" s="31">
        <v>7</v>
      </c>
      <c r="OZ16" s="31">
        <v>7</v>
      </c>
      <c r="PA16" s="59">
        <f t="shared" si="220"/>
        <v>1</v>
      </c>
      <c r="PB16" s="18">
        <f t="shared" si="221"/>
        <v>12</v>
      </c>
      <c r="PC16" s="22">
        <f t="shared" si="222"/>
        <v>12</v>
      </c>
      <c r="PD16" s="26">
        <f t="shared" si="223"/>
        <v>1</v>
      </c>
      <c r="PE16" s="30">
        <v>5</v>
      </c>
      <c r="PF16" s="31">
        <v>5</v>
      </c>
      <c r="PG16" s="26">
        <f t="shared" si="224"/>
        <v>1</v>
      </c>
      <c r="PH16" s="31">
        <v>7</v>
      </c>
      <c r="PI16" s="31">
        <v>7</v>
      </c>
      <c r="PJ16" s="59">
        <f t="shared" si="225"/>
        <v>1</v>
      </c>
      <c r="PK16" s="18">
        <f t="shared" si="226"/>
        <v>12</v>
      </c>
      <c r="PL16" s="22">
        <f t="shared" si="227"/>
        <v>9</v>
      </c>
      <c r="PM16" s="26">
        <f t="shared" si="228"/>
        <v>0.75</v>
      </c>
      <c r="PN16" s="30">
        <v>5</v>
      </c>
      <c r="PO16" s="31">
        <v>2</v>
      </c>
      <c r="PP16" s="26">
        <f t="shared" si="229"/>
        <v>0.4</v>
      </c>
      <c r="PQ16" s="31">
        <v>7</v>
      </c>
      <c r="PR16" s="31">
        <v>7</v>
      </c>
      <c r="PS16" s="59">
        <f t="shared" si="230"/>
        <v>1</v>
      </c>
      <c r="PT16" s="18">
        <f t="shared" si="231"/>
        <v>12</v>
      </c>
      <c r="PU16" s="22">
        <f t="shared" si="232"/>
        <v>9</v>
      </c>
      <c r="PV16" s="26">
        <f t="shared" si="233"/>
        <v>0.75</v>
      </c>
      <c r="PW16" s="30">
        <v>5</v>
      </c>
      <c r="PX16" s="31">
        <v>3</v>
      </c>
      <c r="PY16" s="26">
        <f t="shared" si="234"/>
        <v>0.6</v>
      </c>
      <c r="PZ16" s="31">
        <v>7</v>
      </c>
      <c r="QA16" s="31">
        <v>6</v>
      </c>
      <c r="QB16" s="59">
        <f t="shared" si="235"/>
        <v>0.8571428571428571</v>
      </c>
      <c r="QC16" s="18">
        <f t="shared" si="236"/>
        <v>12</v>
      </c>
      <c r="QD16" s="22">
        <f t="shared" si="237"/>
        <v>8</v>
      </c>
      <c r="QE16" s="26">
        <f t="shared" si="238"/>
        <v>0.66666666666666663</v>
      </c>
      <c r="QF16" s="30">
        <v>5</v>
      </c>
      <c r="QG16" s="31">
        <v>3</v>
      </c>
      <c r="QH16" s="26">
        <f t="shared" si="239"/>
        <v>0.6</v>
      </c>
      <c r="QI16" s="31">
        <v>7</v>
      </c>
      <c r="QJ16" s="31">
        <v>5</v>
      </c>
      <c r="QK16" s="59">
        <f t="shared" si="240"/>
        <v>0.7142857142857143</v>
      </c>
      <c r="QL16" s="18">
        <f t="shared" si="241"/>
        <v>12</v>
      </c>
      <c r="QM16" s="22">
        <f t="shared" si="242"/>
        <v>8</v>
      </c>
      <c r="QN16" s="26">
        <f t="shared" si="243"/>
        <v>0.66666666666666663</v>
      </c>
      <c r="QO16" s="30">
        <v>5</v>
      </c>
      <c r="QP16" s="31">
        <v>4</v>
      </c>
      <c r="QQ16" s="26">
        <f t="shared" si="244"/>
        <v>0.8</v>
      </c>
      <c r="QR16" s="31">
        <v>7</v>
      </c>
      <c r="QS16" s="31">
        <v>4</v>
      </c>
      <c r="QT16" s="59">
        <f t="shared" si="245"/>
        <v>0.5714285714285714</v>
      </c>
      <c r="QU16" s="18">
        <f t="shared" si="246"/>
        <v>12</v>
      </c>
      <c r="QV16" s="22">
        <f t="shared" si="247"/>
        <v>8</v>
      </c>
      <c r="QW16" s="26">
        <f t="shared" si="248"/>
        <v>0.66666666666666663</v>
      </c>
      <c r="QX16" s="30">
        <v>5</v>
      </c>
      <c r="QY16" s="31">
        <v>4</v>
      </c>
      <c r="QZ16" s="26">
        <f t="shared" si="249"/>
        <v>0.8</v>
      </c>
      <c r="RA16" s="31">
        <v>7</v>
      </c>
      <c r="RB16" s="31">
        <v>4</v>
      </c>
      <c r="RC16" s="59">
        <f t="shared" si="250"/>
        <v>0.5714285714285714</v>
      </c>
      <c r="RD16" s="18">
        <f t="shared" si="251"/>
        <v>9</v>
      </c>
      <c r="RE16" s="22">
        <f t="shared" si="252"/>
        <v>5</v>
      </c>
      <c r="RF16" s="26">
        <f t="shared" si="253"/>
        <v>0.55555555555555558</v>
      </c>
      <c r="RG16" s="30">
        <v>4</v>
      </c>
      <c r="RH16" s="31">
        <v>3</v>
      </c>
      <c r="RI16" s="26">
        <f t="shared" si="254"/>
        <v>0.75</v>
      </c>
      <c r="RJ16" s="31">
        <v>5</v>
      </c>
      <c r="RK16" s="31">
        <v>2</v>
      </c>
      <c r="RL16" s="59">
        <f t="shared" si="255"/>
        <v>0.4</v>
      </c>
      <c r="RM16" s="18">
        <f t="shared" si="256"/>
        <v>9</v>
      </c>
      <c r="RN16" s="22">
        <f t="shared" si="257"/>
        <v>5</v>
      </c>
      <c r="RO16" s="26">
        <f t="shared" si="258"/>
        <v>0.55555555555555558</v>
      </c>
      <c r="RP16" s="30">
        <v>4</v>
      </c>
      <c r="RQ16" s="31">
        <v>3</v>
      </c>
      <c r="RR16" s="26">
        <f t="shared" si="259"/>
        <v>0.75</v>
      </c>
      <c r="RS16" s="31">
        <v>5</v>
      </c>
      <c r="RT16" s="31">
        <v>2</v>
      </c>
      <c r="RU16" s="59">
        <f t="shared" si="260"/>
        <v>0.4</v>
      </c>
      <c r="RV16" s="18">
        <f t="shared" si="261"/>
        <v>7</v>
      </c>
      <c r="RW16" s="22">
        <f t="shared" si="262"/>
        <v>6</v>
      </c>
      <c r="RX16" s="26">
        <f t="shared" si="263"/>
        <v>0.8571428571428571</v>
      </c>
      <c r="RY16" s="30">
        <v>5</v>
      </c>
      <c r="RZ16" s="31">
        <v>4</v>
      </c>
      <c r="SA16" s="26">
        <f t="shared" si="264"/>
        <v>0.8</v>
      </c>
      <c r="SB16" s="31">
        <v>2</v>
      </c>
      <c r="SC16" s="31">
        <v>2</v>
      </c>
      <c r="SD16" s="59">
        <f t="shared" si="265"/>
        <v>1</v>
      </c>
      <c r="SE16" s="18">
        <f t="shared" si="266"/>
        <v>8</v>
      </c>
      <c r="SF16" s="22">
        <f t="shared" si="267"/>
        <v>6</v>
      </c>
      <c r="SG16" s="26">
        <f t="shared" si="268"/>
        <v>0.75</v>
      </c>
      <c r="SH16" s="30">
        <v>6</v>
      </c>
      <c r="SI16" s="31">
        <v>4</v>
      </c>
      <c r="SJ16" s="26">
        <f t="shared" si="269"/>
        <v>0.66666666666666663</v>
      </c>
      <c r="SK16" s="31">
        <v>2</v>
      </c>
      <c r="SL16" s="31">
        <v>2</v>
      </c>
      <c r="SM16" s="59">
        <f t="shared" si="270"/>
        <v>1</v>
      </c>
      <c r="SN16" s="18">
        <f t="shared" si="271"/>
        <v>8</v>
      </c>
      <c r="SO16" s="22">
        <f t="shared" si="272"/>
        <v>4</v>
      </c>
      <c r="SP16" s="26">
        <f t="shared" si="273"/>
        <v>0.5</v>
      </c>
      <c r="SQ16" s="30">
        <v>6</v>
      </c>
      <c r="SR16" s="31">
        <v>4</v>
      </c>
      <c r="SS16" s="26">
        <f t="shared" si="274"/>
        <v>0.66666666666666663</v>
      </c>
      <c r="ST16" s="31">
        <v>2</v>
      </c>
      <c r="SU16" s="31"/>
      <c r="SV16" s="59">
        <f t="shared" si="275"/>
        <v>0</v>
      </c>
      <c r="SW16" s="18">
        <f t="shared" si="276"/>
        <v>8</v>
      </c>
      <c r="SX16" s="22">
        <f t="shared" si="277"/>
        <v>3</v>
      </c>
      <c r="SY16" s="26">
        <f t="shared" si="278"/>
        <v>0.375</v>
      </c>
      <c r="SZ16" s="30">
        <v>6</v>
      </c>
      <c r="TA16" s="31">
        <v>1</v>
      </c>
      <c r="TB16" s="26">
        <f t="shared" si="279"/>
        <v>0.16666666666666666</v>
      </c>
      <c r="TC16" s="31">
        <v>2</v>
      </c>
      <c r="TD16" s="31">
        <v>2</v>
      </c>
      <c r="TE16" s="26">
        <f t="shared" si="280"/>
        <v>1</v>
      </c>
      <c r="TF16" s="18">
        <f t="shared" si="281"/>
        <v>14</v>
      </c>
      <c r="TG16" s="22">
        <f t="shared" si="282"/>
        <v>12</v>
      </c>
      <c r="TH16" s="26">
        <f t="shared" si="283"/>
        <v>0.8571428571428571</v>
      </c>
      <c r="TI16" s="30">
        <v>6</v>
      </c>
      <c r="TJ16" s="31">
        <v>5</v>
      </c>
      <c r="TK16" s="26">
        <f t="shared" si="284"/>
        <v>0.83333333333333337</v>
      </c>
      <c r="TL16" s="31">
        <v>8</v>
      </c>
      <c r="TM16" s="31">
        <v>7</v>
      </c>
      <c r="TN16" s="26">
        <f t="shared" si="285"/>
        <v>0.875</v>
      </c>
      <c r="TO16" s="18">
        <f t="shared" si="286"/>
        <v>13</v>
      </c>
      <c r="TP16" s="22">
        <f t="shared" si="287"/>
        <v>12</v>
      </c>
      <c r="TQ16" s="26">
        <f t="shared" si="288"/>
        <v>0.92307692307692313</v>
      </c>
      <c r="TR16" s="30">
        <v>5</v>
      </c>
      <c r="TS16" s="31">
        <v>4</v>
      </c>
      <c r="TT16" s="26">
        <f t="shared" si="289"/>
        <v>0.8</v>
      </c>
      <c r="TU16" s="31">
        <v>8</v>
      </c>
      <c r="TV16" s="31">
        <v>8</v>
      </c>
      <c r="TW16" s="26">
        <f t="shared" si="290"/>
        <v>1</v>
      </c>
      <c r="TX16" s="18">
        <f t="shared" si="291"/>
        <v>15</v>
      </c>
      <c r="TY16" s="22">
        <f t="shared" si="292"/>
        <v>14</v>
      </c>
      <c r="TZ16" s="26">
        <f t="shared" si="293"/>
        <v>0.93333333333333335</v>
      </c>
      <c r="UA16" s="30">
        <v>7</v>
      </c>
      <c r="UB16" s="31">
        <v>6</v>
      </c>
      <c r="UC16" s="26">
        <f t="shared" si="294"/>
        <v>0.8571428571428571</v>
      </c>
      <c r="UD16" s="31">
        <v>8</v>
      </c>
      <c r="UE16" s="31">
        <v>8</v>
      </c>
      <c r="UF16" s="26">
        <f t="shared" si="295"/>
        <v>1</v>
      </c>
      <c r="UG16" s="18">
        <f t="shared" si="296"/>
        <v>15</v>
      </c>
      <c r="UH16" s="22">
        <f t="shared" si="297"/>
        <v>11</v>
      </c>
      <c r="UI16" s="26">
        <f t="shared" si="298"/>
        <v>0.73333333333333328</v>
      </c>
      <c r="UJ16" s="30">
        <v>7</v>
      </c>
      <c r="UK16" s="31">
        <v>7</v>
      </c>
      <c r="UL16" s="26">
        <f t="shared" si="299"/>
        <v>1</v>
      </c>
      <c r="UM16" s="31">
        <v>8</v>
      </c>
      <c r="UN16" s="31">
        <v>4</v>
      </c>
      <c r="UO16" s="26">
        <f t="shared" si="300"/>
        <v>0.5</v>
      </c>
      <c r="UP16" s="18">
        <f t="shared" si="301"/>
        <v>13</v>
      </c>
      <c r="UQ16" s="22">
        <f t="shared" si="302"/>
        <v>11</v>
      </c>
      <c r="UR16" s="26">
        <f t="shared" si="303"/>
        <v>0.84615384615384615</v>
      </c>
      <c r="US16" s="30">
        <v>7</v>
      </c>
      <c r="UT16" s="31">
        <v>6</v>
      </c>
      <c r="UU16" s="26">
        <f t="shared" si="304"/>
        <v>0.8571428571428571</v>
      </c>
      <c r="UV16" s="31">
        <v>6</v>
      </c>
      <c r="UW16" s="31">
        <v>5</v>
      </c>
      <c r="UX16" s="26">
        <f t="shared" si="305"/>
        <v>0.83333333333333337</v>
      </c>
      <c r="UY16" s="18">
        <f t="shared" si="306"/>
        <v>13</v>
      </c>
      <c r="UZ16" s="22">
        <f t="shared" si="307"/>
        <v>12</v>
      </c>
      <c r="VA16" s="26">
        <f t="shared" si="308"/>
        <v>0.92307692307692313</v>
      </c>
      <c r="VB16" s="30">
        <v>7</v>
      </c>
      <c r="VC16" s="31">
        <v>6</v>
      </c>
      <c r="VD16" s="26">
        <f t="shared" si="309"/>
        <v>0.8571428571428571</v>
      </c>
      <c r="VE16" s="31">
        <v>6</v>
      </c>
      <c r="VF16" s="31">
        <v>6</v>
      </c>
      <c r="VG16" s="59">
        <f t="shared" si="310"/>
        <v>1</v>
      </c>
      <c r="VH16" s="18">
        <f t="shared" si="311"/>
        <v>11</v>
      </c>
      <c r="VI16" s="22">
        <f t="shared" si="312"/>
        <v>5</v>
      </c>
      <c r="VJ16" s="26">
        <f t="shared" si="313"/>
        <v>0.45454545454545453</v>
      </c>
      <c r="VK16" s="31">
        <v>5</v>
      </c>
      <c r="VL16" s="31">
        <v>5</v>
      </c>
      <c r="VM16" s="26">
        <f t="shared" si="314"/>
        <v>1</v>
      </c>
      <c r="VN16" s="31">
        <v>6</v>
      </c>
      <c r="VO16" s="31"/>
      <c r="VP16" s="59">
        <f t="shared" si="315"/>
        <v>0</v>
      </c>
      <c r="VQ16" s="18">
        <f t="shared" si="316"/>
        <v>15</v>
      </c>
      <c r="VR16" s="22">
        <f t="shared" si="317"/>
        <v>13</v>
      </c>
      <c r="VS16" s="26">
        <f t="shared" si="318"/>
        <v>0.8666666666666667</v>
      </c>
      <c r="VT16" s="31">
        <v>7</v>
      </c>
      <c r="VU16" s="31">
        <v>7</v>
      </c>
      <c r="VV16" s="26">
        <f t="shared" si="319"/>
        <v>1</v>
      </c>
      <c r="VW16" s="31">
        <v>8</v>
      </c>
      <c r="VX16" s="31">
        <v>6</v>
      </c>
      <c r="VY16" s="59">
        <f t="shared" si="320"/>
        <v>0.75</v>
      </c>
      <c r="VZ16" s="18">
        <f t="shared" si="321"/>
        <v>16</v>
      </c>
      <c r="WA16" s="22">
        <f t="shared" si="322"/>
        <v>15</v>
      </c>
      <c r="WB16" s="26">
        <f t="shared" si="323"/>
        <v>0.9375</v>
      </c>
      <c r="WC16" s="31">
        <v>8</v>
      </c>
      <c r="WD16" s="31">
        <v>8</v>
      </c>
      <c r="WE16" s="26">
        <f t="shared" si="324"/>
        <v>1</v>
      </c>
      <c r="WF16" s="31">
        <v>8</v>
      </c>
      <c r="WG16" s="31">
        <v>7</v>
      </c>
      <c r="WH16" s="59">
        <f t="shared" si="325"/>
        <v>0.875</v>
      </c>
      <c r="WI16" s="18">
        <f t="shared" si="326"/>
        <v>15</v>
      </c>
      <c r="WJ16" s="22">
        <f t="shared" si="327"/>
        <v>15</v>
      </c>
      <c r="WK16" s="26">
        <f t="shared" si="328"/>
        <v>1</v>
      </c>
      <c r="WL16" s="31">
        <v>8</v>
      </c>
      <c r="WM16" s="31">
        <v>8</v>
      </c>
      <c r="WN16" s="26">
        <f t="shared" si="329"/>
        <v>1</v>
      </c>
      <c r="WO16" s="31">
        <v>7</v>
      </c>
      <c r="WP16" s="31">
        <v>7</v>
      </c>
      <c r="WQ16" s="59">
        <f t="shared" si="330"/>
        <v>1</v>
      </c>
      <c r="WR16" s="18">
        <f t="shared" si="331"/>
        <v>15</v>
      </c>
      <c r="WS16" s="22">
        <f t="shared" si="332"/>
        <v>14</v>
      </c>
      <c r="WT16" s="26">
        <f t="shared" si="333"/>
        <v>0.93333333333333335</v>
      </c>
      <c r="WU16" s="31">
        <v>8</v>
      </c>
      <c r="WV16" s="31">
        <v>7</v>
      </c>
      <c r="WW16" s="26">
        <f t="shared" si="334"/>
        <v>0.875</v>
      </c>
      <c r="WX16" s="31">
        <v>7</v>
      </c>
      <c r="WY16" s="31">
        <v>7</v>
      </c>
      <c r="WZ16" s="26">
        <f t="shared" si="335"/>
        <v>1</v>
      </c>
      <c r="XA16" s="18">
        <f t="shared" si="336"/>
        <v>14</v>
      </c>
      <c r="XB16" s="22">
        <f t="shared" si="337"/>
        <v>12</v>
      </c>
      <c r="XC16" s="26">
        <f t="shared" si="338"/>
        <v>0.8571428571428571</v>
      </c>
      <c r="XD16" s="31">
        <v>7</v>
      </c>
      <c r="XE16" s="31">
        <v>6</v>
      </c>
      <c r="XF16" s="26">
        <f t="shared" si="339"/>
        <v>0.8571428571428571</v>
      </c>
      <c r="XG16" s="31">
        <v>7</v>
      </c>
      <c r="XH16" s="31">
        <v>6</v>
      </c>
      <c r="XI16" s="59">
        <f t="shared" si="340"/>
        <v>0.8571428571428571</v>
      </c>
      <c r="XJ16" s="18">
        <f t="shared" si="341"/>
        <v>14</v>
      </c>
      <c r="XK16" s="22">
        <f t="shared" si="342"/>
        <v>13</v>
      </c>
      <c r="XL16" s="26">
        <f t="shared" si="343"/>
        <v>0.9285714285714286</v>
      </c>
      <c r="XM16" s="31">
        <v>7</v>
      </c>
      <c r="XN16" s="31">
        <v>7</v>
      </c>
      <c r="XO16" s="26">
        <f t="shared" si="344"/>
        <v>1</v>
      </c>
      <c r="XP16" s="31">
        <v>7</v>
      </c>
      <c r="XQ16" s="31">
        <v>6</v>
      </c>
      <c r="XR16" s="59">
        <f t="shared" si="345"/>
        <v>0.8571428571428571</v>
      </c>
      <c r="XS16" s="18">
        <f t="shared" si="346"/>
        <v>14</v>
      </c>
      <c r="XT16" s="22">
        <f t="shared" si="347"/>
        <v>14</v>
      </c>
      <c r="XU16" s="26">
        <f t="shared" si="348"/>
        <v>1</v>
      </c>
      <c r="XV16" s="31">
        <v>7</v>
      </c>
      <c r="XW16" s="31">
        <v>7</v>
      </c>
      <c r="XX16" s="26">
        <f t="shared" si="349"/>
        <v>1</v>
      </c>
      <c r="XY16" s="31">
        <v>7</v>
      </c>
      <c r="XZ16" s="31">
        <v>7</v>
      </c>
      <c r="YA16" s="59">
        <f t="shared" si="350"/>
        <v>1</v>
      </c>
      <c r="YB16" s="18">
        <f t="shared" si="351"/>
        <v>14</v>
      </c>
      <c r="YC16" s="22">
        <f t="shared" si="352"/>
        <v>13</v>
      </c>
      <c r="YD16" s="26">
        <f t="shared" si="353"/>
        <v>0.9285714285714286</v>
      </c>
      <c r="YE16" s="31">
        <v>7</v>
      </c>
      <c r="YF16" s="31">
        <v>7</v>
      </c>
      <c r="YG16" s="26">
        <f t="shared" si="354"/>
        <v>1</v>
      </c>
      <c r="YH16" s="31">
        <v>7</v>
      </c>
      <c r="YI16" s="31">
        <v>6</v>
      </c>
      <c r="YJ16" s="59">
        <f t="shared" si="355"/>
        <v>0.8571428571428571</v>
      </c>
      <c r="YK16" s="18">
        <f t="shared" si="356"/>
        <v>13</v>
      </c>
      <c r="YL16" s="22">
        <f t="shared" si="357"/>
        <v>13</v>
      </c>
      <c r="YM16" s="26">
        <f t="shared" si="358"/>
        <v>1</v>
      </c>
      <c r="YN16" s="31">
        <v>7</v>
      </c>
      <c r="YO16" s="31">
        <v>7</v>
      </c>
      <c r="YP16" s="26">
        <f t="shared" si="359"/>
        <v>1</v>
      </c>
      <c r="YQ16" s="31">
        <v>6</v>
      </c>
      <c r="YR16" s="31">
        <v>6</v>
      </c>
      <c r="YS16" s="26">
        <f t="shared" si="360"/>
        <v>1</v>
      </c>
      <c r="YT16" s="18">
        <f t="shared" si="361"/>
        <v>13</v>
      </c>
      <c r="YU16" s="22">
        <f t="shared" si="362"/>
        <v>13</v>
      </c>
      <c r="YV16" s="26">
        <f t="shared" si="363"/>
        <v>1</v>
      </c>
      <c r="YW16" s="31">
        <v>7</v>
      </c>
      <c r="YX16" s="31">
        <v>7</v>
      </c>
      <c r="YY16" s="26">
        <f t="shared" si="364"/>
        <v>1</v>
      </c>
      <c r="YZ16" s="31">
        <v>6</v>
      </c>
      <c r="ZA16" s="31">
        <v>6</v>
      </c>
      <c r="ZB16" s="59">
        <f t="shared" si="365"/>
        <v>1</v>
      </c>
      <c r="ZC16" s="18">
        <f t="shared" si="366"/>
        <v>13</v>
      </c>
      <c r="ZD16" s="22">
        <f t="shared" si="367"/>
        <v>11</v>
      </c>
      <c r="ZE16" s="26">
        <f t="shared" si="368"/>
        <v>0.84615384615384615</v>
      </c>
      <c r="ZF16" s="31">
        <v>7</v>
      </c>
      <c r="ZG16" s="31">
        <v>5</v>
      </c>
      <c r="ZH16" s="26">
        <f t="shared" si="369"/>
        <v>0.7142857142857143</v>
      </c>
      <c r="ZI16" s="31">
        <v>6</v>
      </c>
      <c r="ZJ16" s="31">
        <v>6</v>
      </c>
      <c r="ZK16" s="26">
        <f t="shared" si="370"/>
        <v>1</v>
      </c>
      <c r="ZL16" s="18">
        <f t="shared" si="371"/>
        <v>13</v>
      </c>
      <c r="ZM16" s="22">
        <f t="shared" si="372"/>
        <v>12</v>
      </c>
      <c r="ZN16" s="26">
        <f t="shared" si="373"/>
        <v>0.92307692307692313</v>
      </c>
      <c r="ZO16" s="31">
        <v>7</v>
      </c>
      <c r="ZP16" s="31">
        <v>7</v>
      </c>
      <c r="ZQ16" s="26">
        <f t="shared" si="374"/>
        <v>1</v>
      </c>
      <c r="ZR16" s="31">
        <v>6</v>
      </c>
      <c r="ZS16" s="31">
        <v>5</v>
      </c>
      <c r="ZT16" s="59">
        <f t="shared" si="375"/>
        <v>0.83333333333333337</v>
      </c>
      <c r="ZU16" s="18">
        <f t="shared" si="376"/>
        <v>13</v>
      </c>
      <c r="ZV16" s="22">
        <f t="shared" si="377"/>
        <v>13</v>
      </c>
      <c r="ZW16" s="26">
        <f t="shared" si="378"/>
        <v>1</v>
      </c>
      <c r="ZX16" s="31">
        <v>7</v>
      </c>
      <c r="ZY16" s="31">
        <v>7</v>
      </c>
      <c r="ZZ16" s="26">
        <f t="shared" si="379"/>
        <v>1</v>
      </c>
      <c r="AAA16" s="31">
        <v>6</v>
      </c>
      <c r="AAB16" s="31">
        <v>6</v>
      </c>
      <c r="AAC16" s="26">
        <f t="shared" si="380"/>
        <v>1</v>
      </c>
      <c r="AAD16" s="18">
        <f t="shared" si="381"/>
        <v>13</v>
      </c>
      <c r="AAE16" s="22">
        <f t="shared" si="382"/>
        <v>10</v>
      </c>
      <c r="AAF16" s="26">
        <f t="shared" si="383"/>
        <v>0.76923076923076927</v>
      </c>
      <c r="AAG16" s="31">
        <v>7</v>
      </c>
      <c r="AAH16" s="31">
        <v>4</v>
      </c>
      <c r="AAI16" s="26">
        <f t="shared" si="384"/>
        <v>0.5714285714285714</v>
      </c>
      <c r="AAJ16" s="31">
        <v>6</v>
      </c>
      <c r="AAK16" s="31">
        <v>6</v>
      </c>
      <c r="AAL16" s="59">
        <f t="shared" si="385"/>
        <v>1</v>
      </c>
      <c r="AAM16" s="18">
        <f t="shared" si="386"/>
        <v>13</v>
      </c>
      <c r="AAN16" s="22">
        <f t="shared" si="387"/>
        <v>12</v>
      </c>
      <c r="AAO16" s="26">
        <f t="shared" si="388"/>
        <v>0.92307692307692313</v>
      </c>
      <c r="AAP16" s="31">
        <v>7</v>
      </c>
      <c r="AAQ16" s="31">
        <v>6</v>
      </c>
      <c r="AAR16" s="26">
        <f t="shared" si="389"/>
        <v>0.8571428571428571</v>
      </c>
      <c r="AAS16" s="31">
        <v>6</v>
      </c>
      <c r="AAT16" s="31">
        <v>6</v>
      </c>
      <c r="AAU16" s="59">
        <f t="shared" si="390"/>
        <v>1</v>
      </c>
      <c r="AAV16" s="18">
        <f t="shared" si="391"/>
        <v>13</v>
      </c>
      <c r="AAW16" s="22">
        <f t="shared" si="392"/>
        <v>6</v>
      </c>
      <c r="AAX16" s="26">
        <f t="shared" si="393"/>
        <v>0.46153846153846156</v>
      </c>
      <c r="AAY16" s="31">
        <v>7</v>
      </c>
      <c r="AAZ16" s="31">
        <v>6</v>
      </c>
      <c r="ABA16" s="26">
        <f t="shared" si="394"/>
        <v>0.8571428571428571</v>
      </c>
      <c r="ABB16" s="31">
        <v>6</v>
      </c>
      <c r="ABC16" s="31"/>
      <c r="ABD16" s="59">
        <f t="shared" si="395"/>
        <v>0</v>
      </c>
      <c r="ABE16" s="18">
        <f t="shared" si="396"/>
        <v>12</v>
      </c>
      <c r="ABF16" s="22">
        <f t="shared" si="397"/>
        <v>12</v>
      </c>
      <c r="ABG16" s="26">
        <f t="shared" si="398"/>
        <v>1</v>
      </c>
      <c r="ABH16" s="31">
        <v>6</v>
      </c>
      <c r="ABI16" s="31">
        <v>6</v>
      </c>
      <c r="ABJ16" s="26">
        <f t="shared" si="399"/>
        <v>1</v>
      </c>
      <c r="ABK16" s="31">
        <v>6</v>
      </c>
      <c r="ABL16" s="31">
        <v>6</v>
      </c>
      <c r="ABM16" s="26">
        <f t="shared" si="400"/>
        <v>1</v>
      </c>
      <c r="ABN16" s="18">
        <f t="shared" si="401"/>
        <v>12</v>
      </c>
      <c r="ABO16" s="22">
        <f t="shared" si="402"/>
        <v>10</v>
      </c>
      <c r="ABP16" s="26">
        <f t="shared" si="403"/>
        <v>0.83333333333333337</v>
      </c>
      <c r="ABQ16" s="31">
        <v>6</v>
      </c>
      <c r="ABR16" s="31">
        <v>6</v>
      </c>
      <c r="ABS16" s="26">
        <f t="shared" si="404"/>
        <v>1</v>
      </c>
      <c r="ABT16" s="31">
        <v>6</v>
      </c>
      <c r="ABU16" s="31">
        <v>4</v>
      </c>
      <c r="ABV16" s="59">
        <f t="shared" si="405"/>
        <v>0.66666666666666663</v>
      </c>
      <c r="ABW16" s="18">
        <f t="shared" si="406"/>
        <v>11</v>
      </c>
      <c r="ABX16" s="22">
        <f t="shared" si="407"/>
        <v>11</v>
      </c>
      <c r="ABY16" s="26">
        <f t="shared" si="408"/>
        <v>1</v>
      </c>
      <c r="ABZ16" s="31">
        <v>6</v>
      </c>
      <c r="ACA16" s="31">
        <v>6</v>
      </c>
      <c r="ACB16" s="26">
        <f t="shared" si="409"/>
        <v>1</v>
      </c>
      <c r="ACC16" s="31">
        <v>5</v>
      </c>
      <c r="ACD16" s="31">
        <v>5</v>
      </c>
      <c r="ACE16" s="59">
        <f t="shared" si="410"/>
        <v>1</v>
      </c>
      <c r="ACF16" s="18">
        <f t="shared" si="411"/>
        <v>11</v>
      </c>
      <c r="ACG16" s="22">
        <f t="shared" si="412"/>
        <v>10</v>
      </c>
      <c r="ACH16" s="26">
        <f t="shared" si="413"/>
        <v>0.90909090909090906</v>
      </c>
      <c r="ACI16" s="31">
        <v>6</v>
      </c>
      <c r="ACJ16" s="31">
        <v>6</v>
      </c>
      <c r="ACK16" s="26">
        <f t="shared" si="414"/>
        <v>1</v>
      </c>
      <c r="ACL16" s="31">
        <v>5</v>
      </c>
      <c r="ACM16" s="31">
        <v>4</v>
      </c>
      <c r="ACN16" s="59">
        <f t="shared" si="415"/>
        <v>0.8</v>
      </c>
      <c r="ACO16" s="18">
        <f t="shared" si="416"/>
        <v>11</v>
      </c>
      <c r="ACP16" s="22">
        <f t="shared" si="417"/>
        <v>11</v>
      </c>
      <c r="ACQ16" s="26">
        <f t="shared" si="418"/>
        <v>1</v>
      </c>
      <c r="ACR16" s="31">
        <v>6</v>
      </c>
      <c r="ACS16" s="31">
        <v>6</v>
      </c>
      <c r="ACT16" s="26">
        <f t="shared" si="419"/>
        <v>1</v>
      </c>
      <c r="ACU16" s="31">
        <v>5</v>
      </c>
      <c r="ACV16" s="31">
        <v>5</v>
      </c>
      <c r="ACW16" s="59">
        <f t="shared" si="420"/>
        <v>1</v>
      </c>
      <c r="ACX16" s="18">
        <f t="shared" si="421"/>
        <v>11</v>
      </c>
      <c r="ACY16" s="22">
        <f t="shared" si="422"/>
        <v>10</v>
      </c>
      <c r="ACZ16" s="26">
        <f t="shared" si="423"/>
        <v>0.90909090909090906</v>
      </c>
      <c r="ADA16" s="31">
        <v>6</v>
      </c>
      <c r="ADB16" s="31">
        <v>6</v>
      </c>
      <c r="ADC16" s="26">
        <f t="shared" si="424"/>
        <v>1</v>
      </c>
      <c r="ADD16" s="31">
        <v>5</v>
      </c>
      <c r="ADE16" s="31">
        <v>4</v>
      </c>
      <c r="ADF16" s="59">
        <f t="shared" si="425"/>
        <v>0.8</v>
      </c>
      <c r="ADG16" s="18">
        <f t="shared" si="426"/>
        <v>11</v>
      </c>
      <c r="ADH16" s="22">
        <f t="shared" si="427"/>
        <v>10</v>
      </c>
      <c r="ADI16" s="26">
        <f t="shared" si="428"/>
        <v>0.90909090909090906</v>
      </c>
      <c r="ADJ16" s="31">
        <v>6</v>
      </c>
      <c r="ADK16" s="31">
        <v>6</v>
      </c>
      <c r="ADL16" s="26">
        <f t="shared" si="429"/>
        <v>1</v>
      </c>
      <c r="ADM16" s="31">
        <v>5</v>
      </c>
      <c r="ADN16" s="31">
        <v>4</v>
      </c>
      <c r="ADO16" s="59">
        <f t="shared" si="430"/>
        <v>0.8</v>
      </c>
      <c r="ADP16" s="18">
        <f t="shared" si="431"/>
        <v>11</v>
      </c>
      <c r="ADQ16" s="22">
        <f t="shared" si="432"/>
        <v>11</v>
      </c>
      <c r="ADR16" s="26">
        <f t="shared" si="433"/>
        <v>1</v>
      </c>
      <c r="ADS16" s="31">
        <v>6</v>
      </c>
      <c r="ADT16" s="31">
        <v>6</v>
      </c>
      <c r="ADU16" s="26">
        <f t="shared" si="434"/>
        <v>1</v>
      </c>
      <c r="ADV16" s="31">
        <v>5</v>
      </c>
      <c r="ADW16" s="31">
        <v>5</v>
      </c>
      <c r="ADX16" s="59">
        <f t="shared" si="435"/>
        <v>1</v>
      </c>
      <c r="ADY16" s="18">
        <f t="shared" si="436"/>
        <v>11</v>
      </c>
      <c r="ADZ16" s="22">
        <f t="shared" si="437"/>
        <v>10</v>
      </c>
      <c r="AEA16" s="26">
        <f t="shared" si="438"/>
        <v>0.90909090909090906</v>
      </c>
      <c r="AEB16" s="31">
        <v>6</v>
      </c>
      <c r="AEC16" s="31">
        <v>6</v>
      </c>
      <c r="AED16" s="26">
        <f t="shared" si="439"/>
        <v>1</v>
      </c>
      <c r="AEE16" s="31">
        <v>5</v>
      </c>
      <c r="AEF16" s="31">
        <v>4</v>
      </c>
      <c r="AEG16" s="59">
        <f t="shared" si="440"/>
        <v>0.8</v>
      </c>
      <c r="AEH16" s="18">
        <f t="shared" si="441"/>
        <v>11</v>
      </c>
      <c r="AEI16" s="22">
        <f t="shared" si="442"/>
        <v>11</v>
      </c>
      <c r="AEJ16" s="26">
        <f t="shared" si="443"/>
        <v>1</v>
      </c>
      <c r="AEK16" s="31">
        <v>6</v>
      </c>
      <c r="AEL16" s="31">
        <v>6</v>
      </c>
      <c r="AEM16" s="26">
        <f t="shared" si="444"/>
        <v>1</v>
      </c>
      <c r="AEN16" s="31">
        <v>5</v>
      </c>
      <c r="AEO16" s="31">
        <v>5</v>
      </c>
      <c r="AEP16" s="59">
        <f t="shared" si="445"/>
        <v>1</v>
      </c>
      <c r="AEQ16" s="18">
        <f t="shared" si="446"/>
        <v>11</v>
      </c>
      <c r="AER16" s="22">
        <f t="shared" si="447"/>
        <v>9</v>
      </c>
      <c r="AES16" s="26">
        <f t="shared" si="448"/>
        <v>0.81818181818181823</v>
      </c>
      <c r="AET16" s="31">
        <v>6</v>
      </c>
      <c r="AEU16" s="31">
        <v>6</v>
      </c>
      <c r="AEV16" s="26">
        <f t="shared" si="449"/>
        <v>1</v>
      </c>
      <c r="AEW16" s="31">
        <v>5</v>
      </c>
      <c r="AEX16" s="31">
        <v>3</v>
      </c>
      <c r="AEY16" s="59">
        <f t="shared" si="450"/>
        <v>0.6</v>
      </c>
      <c r="AEZ16" s="18">
        <f t="shared" si="451"/>
        <v>11</v>
      </c>
      <c r="AFA16" s="22">
        <f t="shared" si="452"/>
        <v>10</v>
      </c>
      <c r="AFB16" s="26">
        <f t="shared" si="453"/>
        <v>0.90909090909090906</v>
      </c>
      <c r="AFC16" s="31">
        <v>6</v>
      </c>
      <c r="AFD16" s="31">
        <v>6</v>
      </c>
      <c r="AFE16" s="26">
        <f t="shared" si="454"/>
        <v>1</v>
      </c>
      <c r="AFF16" s="31">
        <v>5</v>
      </c>
      <c r="AFG16" s="31">
        <v>4</v>
      </c>
      <c r="AFH16" s="59">
        <f t="shared" si="455"/>
        <v>0.8</v>
      </c>
      <c r="AFI16" s="18">
        <f t="shared" si="456"/>
        <v>17</v>
      </c>
      <c r="AFJ16" s="22">
        <f t="shared" si="457"/>
        <v>11</v>
      </c>
      <c r="AFK16" s="26">
        <f t="shared" si="458"/>
        <v>0.6470588235294118</v>
      </c>
      <c r="AFL16" s="31">
        <v>8</v>
      </c>
      <c r="AFM16" s="31">
        <v>5</v>
      </c>
      <c r="AFN16" s="26">
        <f t="shared" si="459"/>
        <v>0.625</v>
      </c>
      <c r="AFO16" s="31">
        <v>9</v>
      </c>
      <c r="AFP16" s="31">
        <v>6</v>
      </c>
      <c r="AFQ16" s="26">
        <f t="shared" si="460"/>
        <v>0.66666666666666663</v>
      </c>
      <c r="AFR16" s="18">
        <f t="shared" si="461"/>
        <v>17</v>
      </c>
      <c r="AFS16" s="22">
        <f t="shared" si="462"/>
        <v>16</v>
      </c>
      <c r="AFT16" s="26">
        <f t="shared" si="463"/>
        <v>0.94117647058823528</v>
      </c>
      <c r="AFU16" s="31">
        <v>9</v>
      </c>
      <c r="AFV16" s="31">
        <v>8</v>
      </c>
      <c r="AFW16" s="26">
        <f t="shared" si="464"/>
        <v>0.88888888888888884</v>
      </c>
      <c r="AFX16" s="31">
        <v>8</v>
      </c>
      <c r="AFY16" s="31">
        <v>8</v>
      </c>
      <c r="AFZ16" s="59">
        <f t="shared" si="465"/>
        <v>1</v>
      </c>
      <c r="AGA16" s="18">
        <f t="shared" si="466"/>
        <v>17</v>
      </c>
      <c r="AGB16" s="22">
        <f t="shared" si="467"/>
        <v>9</v>
      </c>
      <c r="AGC16" s="26">
        <f t="shared" si="468"/>
        <v>0.52941176470588236</v>
      </c>
      <c r="AGD16" s="31">
        <v>9</v>
      </c>
      <c r="AGE16" s="31">
        <v>9</v>
      </c>
      <c r="AGF16" s="26">
        <f t="shared" si="469"/>
        <v>1</v>
      </c>
      <c r="AGG16" s="31">
        <v>8</v>
      </c>
      <c r="AGH16" s="31"/>
      <c r="AGI16" s="59">
        <f t="shared" si="470"/>
        <v>0</v>
      </c>
      <c r="AGJ16" s="18">
        <f t="shared" si="471"/>
        <v>17</v>
      </c>
      <c r="AGK16" s="22">
        <f t="shared" si="472"/>
        <v>17</v>
      </c>
      <c r="AGL16" s="26">
        <f t="shared" si="473"/>
        <v>1</v>
      </c>
      <c r="AGM16" s="31">
        <v>9</v>
      </c>
      <c r="AGN16" s="31">
        <v>9</v>
      </c>
      <c r="AGO16" s="26">
        <f t="shared" si="474"/>
        <v>1</v>
      </c>
      <c r="AGP16" s="31">
        <v>8</v>
      </c>
      <c r="AGQ16" s="31">
        <v>8</v>
      </c>
      <c r="AGR16" s="59">
        <f t="shared" si="475"/>
        <v>1</v>
      </c>
      <c r="AGS16" s="18">
        <f t="shared" si="476"/>
        <v>15</v>
      </c>
      <c r="AGT16" s="22">
        <f t="shared" si="477"/>
        <v>13</v>
      </c>
      <c r="AGU16" s="26">
        <f t="shared" si="478"/>
        <v>0.8666666666666667</v>
      </c>
      <c r="AGV16" s="31">
        <v>7</v>
      </c>
      <c r="AGW16" s="31">
        <v>6</v>
      </c>
      <c r="AGX16" s="26">
        <f t="shared" si="479"/>
        <v>0.8571428571428571</v>
      </c>
      <c r="AGY16" s="31">
        <v>8</v>
      </c>
      <c r="AGZ16" s="31">
        <v>7</v>
      </c>
      <c r="AHA16" s="59">
        <f t="shared" si="480"/>
        <v>0.875</v>
      </c>
      <c r="AHB16" s="18">
        <f t="shared" si="481"/>
        <v>15</v>
      </c>
      <c r="AHC16" s="22">
        <f t="shared" si="482"/>
        <v>13</v>
      </c>
      <c r="AHD16" s="26">
        <f t="shared" si="483"/>
        <v>0.8666666666666667</v>
      </c>
      <c r="AHE16" s="31">
        <v>7</v>
      </c>
      <c r="AHF16" s="31">
        <v>5</v>
      </c>
      <c r="AHG16" s="26">
        <f t="shared" si="484"/>
        <v>0.7142857142857143</v>
      </c>
      <c r="AHH16" s="31">
        <v>8</v>
      </c>
      <c r="AHI16" s="31">
        <v>8</v>
      </c>
      <c r="AHJ16" s="59">
        <f t="shared" si="485"/>
        <v>1</v>
      </c>
      <c r="AHK16" s="18">
        <f t="shared" si="486"/>
        <v>15</v>
      </c>
      <c r="AHL16" s="22">
        <f t="shared" si="487"/>
        <v>12</v>
      </c>
      <c r="AHM16" s="26">
        <f t="shared" si="488"/>
        <v>0.8</v>
      </c>
      <c r="AHN16" s="31">
        <v>7</v>
      </c>
      <c r="AHO16" s="31">
        <v>5</v>
      </c>
      <c r="AHP16" s="26">
        <f t="shared" si="489"/>
        <v>0.7142857142857143</v>
      </c>
      <c r="AHQ16" s="31">
        <v>8</v>
      </c>
      <c r="AHR16" s="31">
        <v>7</v>
      </c>
      <c r="AHS16" s="59">
        <f t="shared" si="490"/>
        <v>0.875</v>
      </c>
      <c r="AHT16" s="18">
        <f t="shared" si="491"/>
        <v>18</v>
      </c>
      <c r="AHU16" s="22">
        <f t="shared" si="492"/>
        <v>18</v>
      </c>
      <c r="AHV16" s="26">
        <f t="shared" si="493"/>
        <v>1</v>
      </c>
      <c r="AHW16" s="31">
        <v>7</v>
      </c>
      <c r="AHX16" s="31">
        <v>7</v>
      </c>
      <c r="AHY16" s="26">
        <f t="shared" si="494"/>
        <v>1</v>
      </c>
      <c r="AHZ16" s="31">
        <v>11</v>
      </c>
      <c r="AIA16" s="31">
        <v>11</v>
      </c>
      <c r="AIB16" s="59">
        <f t="shared" si="495"/>
        <v>1</v>
      </c>
      <c r="AIC16" s="18">
        <f t="shared" si="496"/>
        <v>16</v>
      </c>
      <c r="AID16" s="22">
        <f t="shared" si="497"/>
        <v>15</v>
      </c>
      <c r="AIE16" s="26">
        <f t="shared" si="498"/>
        <v>0.9375</v>
      </c>
      <c r="AIF16" s="31">
        <v>5</v>
      </c>
      <c r="AIG16" s="31">
        <v>4</v>
      </c>
      <c r="AIH16" s="26">
        <f t="shared" si="499"/>
        <v>0.8</v>
      </c>
      <c r="AII16" s="31">
        <v>11</v>
      </c>
      <c r="AIJ16" s="31">
        <v>11</v>
      </c>
      <c r="AIK16" s="59">
        <f t="shared" si="500"/>
        <v>1</v>
      </c>
      <c r="AIL16" s="18">
        <f t="shared" si="501"/>
        <v>16</v>
      </c>
      <c r="AIM16" s="22">
        <f t="shared" si="502"/>
        <v>15</v>
      </c>
      <c r="AIN16" s="26">
        <f t="shared" si="503"/>
        <v>0.9375</v>
      </c>
      <c r="AIO16" s="31">
        <v>5</v>
      </c>
      <c r="AIP16" s="31">
        <v>5</v>
      </c>
      <c r="AIQ16" s="26">
        <f t="shared" si="504"/>
        <v>1</v>
      </c>
      <c r="AIR16" s="31">
        <v>11</v>
      </c>
      <c r="AIS16" s="31">
        <v>10</v>
      </c>
      <c r="AIT16" s="59">
        <f t="shared" si="505"/>
        <v>0.90909090909090906</v>
      </c>
      <c r="AIU16" s="18">
        <f t="shared" si="506"/>
        <v>16</v>
      </c>
      <c r="AIV16" s="22">
        <f t="shared" si="507"/>
        <v>13</v>
      </c>
      <c r="AIW16" s="26">
        <f t="shared" si="508"/>
        <v>0.8125</v>
      </c>
      <c r="AIX16" s="31">
        <v>5</v>
      </c>
      <c r="AIY16" s="31">
        <v>3</v>
      </c>
      <c r="AIZ16" s="26">
        <f t="shared" si="509"/>
        <v>0.6</v>
      </c>
      <c r="AJA16" s="31">
        <v>11</v>
      </c>
      <c r="AJB16" s="31">
        <v>10</v>
      </c>
      <c r="AJC16" s="26">
        <f t="shared" si="510"/>
        <v>0.90909090909090906</v>
      </c>
      <c r="AJD16" s="18">
        <f t="shared" si="511"/>
        <v>16</v>
      </c>
      <c r="AJE16" s="22">
        <f t="shared" si="512"/>
        <v>15</v>
      </c>
      <c r="AJF16" s="26">
        <f t="shared" si="513"/>
        <v>0.9375</v>
      </c>
      <c r="AJG16" s="31">
        <v>5</v>
      </c>
      <c r="AJH16" s="31">
        <v>5</v>
      </c>
      <c r="AJI16" s="26">
        <f t="shared" si="514"/>
        <v>1</v>
      </c>
      <c r="AJJ16" s="31">
        <v>11</v>
      </c>
      <c r="AJK16" s="31">
        <v>10</v>
      </c>
      <c r="AJL16" s="26">
        <f t="shared" si="515"/>
        <v>0.90909090909090906</v>
      </c>
      <c r="AJM16" s="18">
        <f t="shared" si="516"/>
        <v>16</v>
      </c>
      <c r="AJN16" s="22">
        <f t="shared" si="517"/>
        <v>14</v>
      </c>
      <c r="AJO16" s="26">
        <f t="shared" si="518"/>
        <v>0.875</v>
      </c>
      <c r="AJP16" s="31">
        <v>11</v>
      </c>
      <c r="AJQ16" s="31">
        <v>9</v>
      </c>
      <c r="AJR16" s="26">
        <f t="shared" si="519"/>
        <v>0.81818181818181823</v>
      </c>
      <c r="AJS16" s="31">
        <v>5</v>
      </c>
      <c r="AJT16" s="31">
        <v>5</v>
      </c>
      <c r="AJU16" s="59">
        <f t="shared" si="520"/>
        <v>1</v>
      </c>
      <c r="AJV16" s="18">
        <f t="shared" si="521"/>
        <v>15</v>
      </c>
      <c r="AJW16" s="22">
        <f t="shared" si="522"/>
        <v>12</v>
      </c>
      <c r="AJX16" s="26">
        <f t="shared" si="523"/>
        <v>0.8</v>
      </c>
      <c r="AJY16" s="31">
        <v>11</v>
      </c>
      <c r="AJZ16" s="31">
        <v>8</v>
      </c>
      <c r="AKA16" s="26">
        <f t="shared" si="524"/>
        <v>0.72727272727272729</v>
      </c>
      <c r="AKB16" s="31">
        <v>4</v>
      </c>
      <c r="AKC16" s="31">
        <v>4</v>
      </c>
      <c r="AKD16" s="59">
        <f t="shared" si="525"/>
        <v>1</v>
      </c>
      <c r="AKE16" s="18">
        <f t="shared" si="526"/>
        <v>14</v>
      </c>
      <c r="AKF16" s="22">
        <f t="shared" si="527"/>
        <v>12</v>
      </c>
      <c r="AKG16" s="26">
        <f t="shared" si="528"/>
        <v>0.8571428571428571</v>
      </c>
      <c r="AKH16" s="31">
        <v>10</v>
      </c>
      <c r="AKI16" s="31">
        <v>8</v>
      </c>
      <c r="AKJ16" s="26">
        <f t="shared" si="529"/>
        <v>0.8</v>
      </c>
      <c r="AKK16" s="31">
        <v>4</v>
      </c>
      <c r="AKL16" s="31">
        <v>4</v>
      </c>
      <c r="AKM16" s="59">
        <f t="shared" si="530"/>
        <v>1</v>
      </c>
      <c r="AKN16" s="18">
        <f t="shared" si="531"/>
        <v>14</v>
      </c>
      <c r="AKO16" s="22">
        <f t="shared" si="532"/>
        <v>13</v>
      </c>
      <c r="AKP16" s="26">
        <f t="shared" si="533"/>
        <v>0.9285714285714286</v>
      </c>
      <c r="AKQ16" s="31">
        <v>10</v>
      </c>
      <c r="AKR16" s="31">
        <v>9</v>
      </c>
      <c r="AKS16" s="26">
        <f t="shared" si="534"/>
        <v>0.9</v>
      </c>
      <c r="AKT16" s="31">
        <v>4</v>
      </c>
      <c r="AKU16" s="31">
        <v>4</v>
      </c>
      <c r="AKV16" s="59">
        <f t="shared" si="535"/>
        <v>1</v>
      </c>
      <c r="AKW16" s="18">
        <f t="shared" si="536"/>
        <v>14</v>
      </c>
      <c r="AKX16" s="22">
        <f t="shared" si="537"/>
        <v>13</v>
      </c>
      <c r="AKY16" s="26">
        <f t="shared" si="538"/>
        <v>0.9285714285714286</v>
      </c>
      <c r="AKZ16" s="31">
        <v>10</v>
      </c>
      <c r="ALA16" s="31">
        <v>9</v>
      </c>
      <c r="ALB16" s="26">
        <f t="shared" si="539"/>
        <v>0.9</v>
      </c>
      <c r="ALC16" s="31">
        <v>4</v>
      </c>
      <c r="ALD16" s="31">
        <v>4</v>
      </c>
      <c r="ALE16" s="59">
        <f t="shared" si="540"/>
        <v>1</v>
      </c>
      <c r="ALF16" s="18">
        <f t="shared" si="541"/>
        <v>14</v>
      </c>
      <c r="ALG16" s="22">
        <f t="shared" si="542"/>
        <v>13</v>
      </c>
      <c r="ALH16" s="26">
        <f t="shared" si="543"/>
        <v>0.9285714285714286</v>
      </c>
      <c r="ALI16" s="31">
        <v>10</v>
      </c>
      <c r="ALJ16" s="31">
        <v>9</v>
      </c>
      <c r="ALK16" s="26">
        <f t="shared" si="544"/>
        <v>0.9</v>
      </c>
      <c r="ALL16" s="31">
        <v>4</v>
      </c>
      <c r="ALM16" s="31">
        <v>4</v>
      </c>
      <c r="ALN16" s="59">
        <f t="shared" si="545"/>
        <v>1</v>
      </c>
      <c r="ALO16" s="18">
        <f t="shared" si="546"/>
        <v>14</v>
      </c>
      <c r="ALP16" s="22">
        <f t="shared" si="547"/>
        <v>13</v>
      </c>
      <c r="ALQ16" s="26">
        <f t="shared" si="548"/>
        <v>0.9285714285714286</v>
      </c>
      <c r="ALR16" s="31">
        <v>10</v>
      </c>
      <c r="ALS16" s="31">
        <v>9</v>
      </c>
      <c r="ALT16" s="26">
        <f t="shared" si="549"/>
        <v>0.9</v>
      </c>
      <c r="ALU16" s="31">
        <v>4</v>
      </c>
      <c r="ALV16" s="31">
        <v>4</v>
      </c>
      <c r="ALW16" s="59">
        <f t="shared" si="550"/>
        <v>1</v>
      </c>
      <c r="ALX16" s="18">
        <f t="shared" si="551"/>
        <v>11</v>
      </c>
      <c r="ALY16" s="22">
        <f t="shared" si="552"/>
        <v>11</v>
      </c>
      <c r="ALZ16" s="26">
        <f t="shared" si="553"/>
        <v>1</v>
      </c>
      <c r="AMA16" s="31">
        <v>7</v>
      </c>
      <c r="AMB16" s="31">
        <v>7</v>
      </c>
      <c r="AMC16" s="26">
        <f t="shared" si="554"/>
        <v>1</v>
      </c>
      <c r="AMD16" s="31">
        <v>4</v>
      </c>
      <c r="AME16" s="31">
        <v>4</v>
      </c>
      <c r="AMF16" s="59">
        <f t="shared" si="555"/>
        <v>1</v>
      </c>
      <c r="AMG16" s="18">
        <f t="shared" si="556"/>
        <v>11</v>
      </c>
      <c r="AMH16" s="22">
        <f t="shared" si="557"/>
        <v>10</v>
      </c>
      <c r="AMI16" s="26">
        <f t="shared" si="558"/>
        <v>0.90909090909090906</v>
      </c>
      <c r="AMJ16" s="31">
        <v>7</v>
      </c>
      <c r="AMK16" s="31">
        <v>6</v>
      </c>
      <c r="AML16" s="26">
        <f t="shared" si="559"/>
        <v>0.8571428571428571</v>
      </c>
      <c r="AMM16" s="31">
        <v>4</v>
      </c>
      <c r="AMN16" s="31">
        <v>4</v>
      </c>
      <c r="AMO16" s="59">
        <f t="shared" si="560"/>
        <v>1</v>
      </c>
      <c r="AMP16" s="18">
        <f t="shared" si="561"/>
        <v>12</v>
      </c>
      <c r="AMQ16" s="22">
        <f t="shared" si="562"/>
        <v>12</v>
      </c>
      <c r="AMR16" s="26">
        <f t="shared" si="563"/>
        <v>1</v>
      </c>
      <c r="AMS16" s="31">
        <v>8</v>
      </c>
      <c r="AMT16" s="31">
        <v>8</v>
      </c>
      <c r="AMU16" s="26">
        <f t="shared" si="564"/>
        <v>1</v>
      </c>
      <c r="AMV16" s="31">
        <v>4</v>
      </c>
      <c r="AMW16" s="31">
        <v>4</v>
      </c>
      <c r="AMX16" s="59">
        <f t="shared" si="565"/>
        <v>1</v>
      </c>
      <c r="AMY16" s="18">
        <f t="shared" si="566"/>
        <v>12</v>
      </c>
      <c r="AMZ16" s="22">
        <f t="shared" si="567"/>
        <v>12</v>
      </c>
      <c r="ANA16" s="26">
        <f t="shared" si="568"/>
        <v>1</v>
      </c>
      <c r="ANB16" s="31">
        <v>8</v>
      </c>
      <c r="ANC16" s="31">
        <v>8</v>
      </c>
      <c r="AND16" s="26">
        <f t="shared" si="569"/>
        <v>1</v>
      </c>
      <c r="ANE16" s="31">
        <v>4</v>
      </c>
      <c r="ANF16" s="31">
        <v>4</v>
      </c>
      <c r="ANG16" s="59">
        <f t="shared" si="570"/>
        <v>1</v>
      </c>
      <c r="ANH16" s="18">
        <f t="shared" si="571"/>
        <v>14</v>
      </c>
      <c r="ANI16" s="22">
        <f t="shared" si="572"/>
        <v>7</v>
      </c>
      <c r="ANJ16" s="26">
        <f t="shared" si="573"/>
        <v>0.5</v>
      </c>
      <c r="ANK16" s="31">
        <v>10</v>
      </c>
      <c r="ANL16" s="31">
        <v>7</v>
      </c>
      <c r="ANM16" s="26">
        <f t="shared" si="574"/>
        <v>0.7</v>
      </c>
      <c r="ANN16" s="31">
        <v>4</v>
      </c>
      <c r="ANO16" s="31">
        <v>0</v>
      </c>
      <c r="ANP16" s="59">
        <f t="shared" si="575"/>
        <v>0</v>
      </c>
      <c r="ANQ16" s="18">
        <f t="shared" si="576"/>
        <v>14</v>
      </c>
      <c r="ANR16" s="22">
        <f t="shared" si="577"/>
        <v>14</v>
      </c>
      <c r="ANS16" s="26">
        <f t="shared" si="578"/>
        <v>1</v>
      </c>
      <c r="ANT16" s="31">
        <v>5</v>
      </c>
      <c r="ANU16" s="31">
        <v>5</v>
      </c>
      <c r="ANV16" s="26">
        <f t="shared" si="579"/>
        <v>1</v>
      </c>
      <c r="ANW16" s="31">
        <v>9</v>
      </c>
      <c r="ANX16" s="31">
        <v>9</v>
      </c>
      <c r="ANY16" s="59">
        <f t="shared" si="580"/>
        <v>1</v>
      </c>
      <c r="ANZ16" s="18">
        <f t="shared" si="581"/>
        <v>13</v>
      </c>
      <c r="AOA16" s="22">
        <f t="shared" si="582"/>
        <v>12</v>
      </c>
      <c r="AOB16" s="26">
        <f t="shared" si="583"/>
        <v>0.92307692307692313</v>
      </c>
      <c r="AOC16" s="31">
        <v>5</v>
      </c>
      <c r="AOD16" s="31">
        <v>5</v>
      </c>
      <c r="AOE16" s="26">
        <f t="shared" si="584"/>
        <v>1</v>
      </c>
      <c r="AOF16" s="31">
        <v>8</v>
      </c>
      <c r="AOG16" s="31">
        <v>7</v>
      </c>
      <c r="AOH16" s="59">
        <f t="shared" si="585"/>
        <v>0.875</v>
      </c>
      <c r="AOI16" s="18">
        <f t="shared" si="586"/>
        <v>13</v>
      </c>
      <c r="AOJ16" s="22">
        <f t="shared" si="587"/>
        <v>13</v>
      </c>
      <c r="AOK16" s="26">
        <f t="shared" si="588"/>
        <v>1</v>
      </c>
      <c r="AOL16" s="31">
        <v>5</v>
      </c>
      <c r="AOM16" s="31">
        <v>5</v>
      </c>
      <c r="AON16" s="26">
        <f t="shared" si="589"/>
        <v>1</v>
      </c>
      <c r="AOO16" s="31">
        <v>8</v>
      </c>
      <c r="AOP16" s="31">
        <v>8</v>
      </c>
      <c r="AOQ16" s="59">
        <f t="shared" si="590"/>
        <v>1</v>
      </c>
      <c r="AOR16" s="18">
        <f t="shared" si="591"/>
        <v>13</v>
      </c>
      <c r="AOS16" s="22">
        <f t="shared" si="592"/>
        <v>12</v>
      </c>
      <c r="AOT16" s="26">
        <f t="shared" si="593"/>
        <v>0.92307692307692313</v>
      </c>
      <c r="AOU16" s="31">
        <v>5</v>
      </c>
      <c r="AOV16" s="31">
        <v>5</v>
      </c>
      <c r="AOW16" s="26">
        <f t="shared" si="594"/>
        <v>1</v>
      </c>
      <c r="AOX16" s="31">
        <v>8</v>
      </c>
      <c r="AOY16" s="31">
        <v>7</v>
      </c>
      <c r="AOZ16" s="59">
        <f t="shared" si="595"/>
        <v>0.875</v>
      </c>
      <c r="APA16" s="18">
        <f t="shared" si="596"/>
        <v>13</v>
      </c>
      <c r="APB16" s="22">
        <f t="shared" si="597"/>
        <v>11</v>
      </c>
      <c r="APC16" s="26">
        <f t="shared" si="598"/>
        <v>0.84615384615384615</v>
      </c>
      <c r="APD16" s="31">
        <v>5</v>
      </c>
      <c r="APE16" s="31">
        <v>5</v>
      </c>
      <c r="APF16" s="26">
        <f t="shared" si="599"/>
        <v>1</v>
      </c>
      <c r="APG16" s="31">
        <v>8</v>
      </c>
      <c r="APH16" s="31">
        <v>6</v>
      </c>
      <c r="API16" s="59">
        <f t="shared" si="600"/>
        <v>0.75</v>
      </c>
      <c r="APJ16" s="18">
        <f t="shared" si="601"/>
        <v>12</v>
      </c>
      <c r="APK16" s="22">
        <f t="shared" si="602"/>
        <v>11</v>
      </c>
      <c r="APL16" s="26">
        <f t="shared" si="603"/>
        <v>0.91666666666666663</v>
      </c>
      <c r="APM16" s="31">
        <v>5</v>
      </c>
      <c r="APN16" s="31">
        <v>5</v>
      </c>
      <c r="APO16" s="26">
        <f t="shared" si="604"/>
        <v>1</v>
      </c>
      <c r="APP16" s="31">
        <v>7</v>
      </c>
      <c r="APQ16" s="31">
        <v>6</v>
      </c>
      <c r="APR16" s="59">
        <f t="shared" si="605"/>
        <v>0.8571428571428571</v>
      </c>
      <c r="APS16" s="18">
        <f t="shared" si="606"/>
        <v>12</v>
      </c>
      <c r="APT16" s="22">
        <f t="shared" si="607"/>
        <v>12</v>
      </c>
      <c r="APU16" s="26">
        <f t="shared" si="608"/>
        <v>1</v>
      </c>
      <c r="APV16" s="31">
        <v>5</v>
      </c>
      <c r="APW16" s="31">
        <v>5</v>
      </c>
      <c r="APX16" s="26">
        <f t="shared" si="609"/>
        <v>1</v>
      </c>
      <c r="APY16" s="31">
        <v>7</v>
      </c>
      <c r="APZ16" s="31">
        <v>7</v>
      </c>
      <c r="AQA16" s="59">
        <f t="shared" si="610"/>
        <v>1</v>
      </c>
      <c r="AQB16" s="18">
        <f t="shared" si="611"/>
        <v>12</v>
      </c>
      <c r="AQC16" s="22">
        <f t="shared" si="612"/>
        <v>12</v>
      </c>
      <c r="AQD16" s="26">
        <f t="shared" si="613"/>
        <v>1</v>
      </c>
      <c r="AQE16" s="31">
        <v>5</v>
      </c>
      <c r="AQF16" s="31">
        <v>5</v>
      </c>
      <c r="AQG16" s="26">
        <f t="shared" si="614"/>
        <v>1</v>
      </c>
      <c r="AQH16" s="31">
        <v>7</v>
      </c>
      <c r="AQI16" s="31">
        <v>7</v>
      </c>
      <c r="AQJ16" s="59">
        <f t="shared" si="615"/>
        <v>1</v>
      </c>
      <c r="AQK16" s="18">
        <f t="shared" si="616"/>
        <v>12</v>
      </c>
      <c r="AQL16" s="22">
        <f t="shared" si="617"/>
        <v>11</v>
      </c>
      <c r="AQM16" s="26">
        <f t="shared" si="618"/>
        <v>0.91666666666666663</v>
      </c>
      <c r="AQN16" s="31">
        <v>5</v>
      </c>
      <c r="AQO16" s="31">
        <v>5</v>
      </c>
      <c r="AQP16" s="26">
        <f t="shared" si="619"/>
        <v>1</v>
      </c>
      <c r="AQQ16" s="31">
        <v>7</v>
      </c>
      <c r="AQR16" s="31">
        <v>6</v>
      </c>
      <c r="AQS16" s="59">
        <f t="shared" si="620"/>
        <v>0.8571428571428571</v>
      </c>
      <c r="AQT16" s="18">
        <f t="shared" si="621"/>
        <v>12</v>
      </c>
      <c r="AQU16" s="22">
        <f t="shared" si="622"/>
        <v>11</v>
      </c>
      <c r="AQV16" s="26">
        <f t="shared" si="623"/>
        <v>0.91666666666666663</v>
      </c>
      <c r="AQW16" s="31">
        <v>5</v>
      </c>
      <c r="AQX16" s="31">
        <v>5</v>
      </c>
      <c r="AQY16" s="26">
        <f t="shared" si="624"/>
        <v>1</v>
      </c>
      <c r="AQZ16" s="31">
        <v>7</v>
      </c>
      <c r="ARA16" s="31">
        <v>6</v>
      </c>
      <c r="ARB16" s="59">
        <f t="shared" si="625"/>
        <v>0.8571428571428571</v>
      </c>
      <c r="ARC16" s="18">
        <f t="shared" si="626"/>
        <v>12</v>
      </c>
      <c r="ARD16" s="22">
        <f t="shared" si="627"/>
        <v>8</v>
      </c>
      <c r="ARE16" s="26">
        <f t="shared" si="628"/>
        <v>0.66666666666666663</v>
      </c>
      <c r="ARF16" s="31">
        <v>5</v>
      </c>
      <c r="ARG16" s="31">
        <v>3</v>
      </c>
      <c r="ARH16" s="26">
        <f t="shared" si="629"/>
        <v>0.6</v>
      </c>
      <c r="ARI16" s="31">
        <v>7</v>
      </c>
      <c r="ARJ16" s="31">
        <v>5</v>
      </c>
      <c r="ARK16" s="59">
        <f t="shared" si="630"/>
        <v>0.7142857142857143</v>
      </c>
      <c r="ARL16" s="18">
        <f t="shared" si="631"/>
        <v>11</v>
      </c>
      <c r="ARM16" s="22">
        <f t="shared" si="632"/>
        <v>11</v>
      </c>
      <c r="ARN16" s="26">
        <f t="shared" si="633"/>
        <v>1</v>
      </c>
      <c r="ARO16" s="31">
        <v>6</v>
      </c>
      <c r="ARP16" s="31">
        <v>6</v>
      </c>
      <c r="ARQ16" s="26">
        <f t="shared" si="634"/>
        <v>1</v>
      </c>
      <c r="ARR16" s="31">
        <v>5</v>
      </c>
      <c r="ARS16" s="31">
        <v>5</v>
      </c>
      <c r="ART16" s="59">
        <f t="shared" si="635"/>
        <v>1</v>
      </c>
      <c r="ARU16" s="18">
        <f t="shared" si="636"/>
        <v>11</v>
      </c>
      <c r="ARV16" s="22">
        <f t="shared" si="637"/>
        <v>10</v>
      </c>
      <c r="ARW16" s="26">
        <f t="shared" si="638"/>
        <v>0.90909090909090906</v>
      </c>
      <c r="ARX16" s="31">
        <v>6</v>
      </c>
      <c r="ARY16" s="31">
        <v>5</v>
      </c>
      <c r="ARZ16" s="26">
        <f t="shared" si="639"/>
        <v>0.83333333333333337</v>
      </c>
      <c r="ASA16" s="31">
        <v>5</v>
      </c>
      <c r="ASB16" s="31">
        <v>5</v>
      </c>
      <c r="ASC16" s="59">
        <f t="shared" si="640"/>
        <v>1</v>
      </c>
      <c r="ASD16" s="18">
        <f t="shared" si="641"/>
        <v>11</v>
      </c>
      <c r="ASE16" s="22">
        <f t="shared" si="642"/>
        <v>11</v>
      </c>
      <c r="ASF16" s="26">
        <f t="shared" si="643"/>
        <v>1</v>
      </c>
      <c r="ASG16" s="31">
        <v>6</v>
      </c>
      <c r="ASH16" s="31">
        <v>6</v>
      </c>
      <c r="ASI16" s="26">
        <f t="shared" si="644"/>
        <v>1</v>
      </c>
      <c r="ASJ16" s="31">
        <v>5</v>
      </c>
      <c r="ASK16" s="31">
        <v>5</v>
      </c>
      <c r="ASL16" s="59">
        <f t="shared" si="645"/>
        <v>1</v>
      </c>
      <c r="ASM16" s="18">
        <f t="shared" si="646"/>
        <v>10</v>
      </c>
      <c r="ASN16" s="22">
        <f t="shared" si="647"/>
        <v>9</v>
      </c>
      <c r="ASO16" s="26">
        <f t="shared" si="648"/>
        <v>0.9</v>
      </c>
      <c r="ASP16" s="31">
        <v>6</v>
      </c>
      <c r="ASQ16" s="31">
        <v>6</v>
      </c>
      <c r="ASR16" s="26">
        <f t="shared" si="649"/>
        <v>1</v>
      </c>
      <c r="ASS16" s="31">
        <v>4</v>
      </c>
      <c r="AST16" s="31">
        <v>3</v>
      </c>
      <c r="ASU16" s="26">
        <f t="shared" si="650"/>
        <v>0.75</v>
      </c>
      <c r="ASV16" s="18">
        <f t="shared" si="651"/>
        <v>11</v>
      </c>
      <c r="ASW16" s="22">
        <f t="shared" si="652"/>
        <v>5</v>
      </c>
      <c r="ASX16" s="26">
        <f t="shared" si="653"/>
        <v>0.45454545454545453</v>
      </c>
      <c r="ASY16" s="31">
        <v>6</v>
      </c>
      <c r="ASZ16" s="31">
        <v>5</v>
      </c>
      <c r="ATA16" s="26">
        <f t="shared" si="654"/>
        <v>0.83333333333333337</v>
      </c>
      <c r="ATB16" s="31">
        <v>5</v>
      </c>
      <c r="ATC16" s="31"/>
      <c r="ATD16" s="59">
        <f t="shared" si="655"/>
        <v>0</v>
      </c>
      <c r="ATE16" s="18">
        <f t="shared" si="656"/>
        <v>9</v>
      </c>
      <c r="ATF16" s="22">
        <f t="shared" si="657"/>
        <v>8</v>
      </c>
      <c r="ATG16" s="26">
        <f t="shared" si="658"/>
        <v>0.88888888888888884</v>
      </c>
      <c r="ATH16" s="31">
        <v>6</v>
      </c>
      <c r="ATI16" s="31">
        <v>5</v>
      </c>
      <c r="ATJ16" s="26">
        <f t="shared" si="659"/>
        <v>0.83333333333333337</v>
      </c>
      <c r="ATK16" s="31">
        <v>3</v>
      </c>
      <c r="ATL16" s="31">
        <v>3</v>
      </c>
      <c r="ATM16" s="59">
        <f t="shared" si="660"/>
        <v>1</v>
      </c>
      <c r="ATN16" s="18">
        <f t="shared" si="661"/>
        <v>9</v>
      </c>
      <c r="ATO16" s="22">
        <f t="shared" si="662"/>
        <v>6</v>
      </c>
      <c r="ATP16" s="26">
        <f t="shared" si="663"/>
        <v>0.66666666666666663</v>
      </c>
      <c r="ATQ16" s="31">
        <v>6</v>
      </c>
      <c r="ATR16" s="31">
        <v>3</v>
      </c>
      <c r="ATS16" s="26">
        <f t="shared" si="664"/>
        <v>0.5</v>
      </c>
      <c r="ATT16" s="31">
        <v>3</v>
      </c>
      <c r="ATU16" s="31">
        <v>3</v>
      </c>
      <c r="ATV16" s="59">
        <f t="shared" si="665"/>
        <v>1</v>
      </c>
      <c r="ATW16" s="18">
        <f t="shared" si="666"/>
        <v>9</v>
      </c>
      <c r="ATX16" s="22">
        <f t="shared" si="667"/>
        <v>7</v>
      </c>
      <c r="ATY16" s="26">
        <f t="shared" si="668"/>
        <v>0.77777777777777779</v>
      </c>
      <c r="ATZ16" s="31">
        <v>6</v>
      </c>
      <c r="AUA16" s="31">
        <v>4</v>
      </c>
      <c r="AUB16" s="26">
        <f t="shared" si="669"/>
        <v>0.66666666666666663</v>
      </c>
      <c r="AUC16" s="31">
        <v>3</v>
      </c>
      <c r="AUD16" s="31">
        <v>3</v>
      </c>
      <c r="AUE16" s="59">
        <f t="shared" si="670"/>
        <v>1</v>
      </c>
      <c r="AUF16" s="18">
        <f t="shared" si="671"/>
        <v>8</v>
      </c>
      <c r="AUG16" s="22">
        <f t="shared" si="672"/>
        <v>8</v>
      </c>
      <c r="AUH16" s="26">
        <f t="shared" si="673"/>
        <v>1</v>
      </c>
      <c r="AUI16" s="31">
        <v>5</v>
      </c>
      <c r="AUJ16" s="31">
        <v>5</v>
      </c>
      <c r="AUK16" s="26">
        <f t="shared" si="674"/>
        <v>1</v>
      </c>
      <c r="AUL16" s="31">
        <v>3</v>
      </c>
      <c r="AUM16" s="31">
        <v>3</v>
      </c>
      <c r="AUN16" s="59">
        <f t="shared" si="675"/>
        <v>1</v>
      </c>
      <c r="AUO16" s="18">
        <f t="shared" si="676"/>
        <v>8</v>
      </c>
      <c r="AUP16" s="22">
        <f t="shared" si="677"/>
        <v>8</v>
      </c>
      <c r="AUQ16" s="26">
        <f t="shared" si="678"/>
        <v>1</v>
      </c>
      <c r="AUR16" s="31">
        <v>5</v>
      </c>
      <c r="AUS16" s="31">
        <v>5</v>
      </c>
      <c r="AUT16" s="26">
        <f t="shared" si="679"/>
        <v>1</v>
      </c>
      <c r="AUU16" s="31">
        <v>3</v>
      </c>
      <c r="AUV16" s="31">
        <v>3</v>
      </c>
      <c r="AUW16" s="59">
        <f t="shared" si="680"/>
        <v>1</v>
      </c>
      <c r="AUX16" s="18">
        <f t="shared" si="681"/>
        <v>8</v>
      </c>
      <c r="AUY16" s="22">
        <f t="shared" si="682"/>
        <v>6</v>
      </c>
      <c r="AUZ16" s="26">
        <f t="shared" si="683"/>
        <v>0.75</v>
      </c>
      <c r="AVA16" s="31">
        <v>5</v>
      </c>
      <c r="AVB16" s="31">
        <v>3</v>
      </c>
      <c r="AVC16" s="26">
        <f t="shared" si="684"/>
        <v>0.6</v>
      </c>
      <c r="AVD16" s="31">
        <v>3</v>
      </c>
      <c r="AVE16" s="31">
        <v>3</v>
      </c>
      <c r="AVF16" s="26">
        <f t="shared" si="685"/>
        <v>1</v>
      </c>
      <c r="AVG16" s="18">
        <f t="shared" si="686"/>
        <v>8</v>
      </c>
      <c r="AVH16" s="22">
        <f t="shared" si="687"/>
        <v>5</v>
      </c>
      <c r="AVI16" s="26">
        <f t="shared" si="688"/>
        <v>0.625</v>
      </c>
      <c r="AVJ16" s="31">
        <v>5</v>
      </c>
      <c r="AVK16" s="31">
        <v>4</v>
      </c>
      <c r="AVL16" s="26">
        <f t="shared" si="689"/>
        <v>0.8</v>
      </c>
      <c r="AVM16" s="31">
        <v>3</v>
      </c>
      <c r="AVN16" s="31">
        <v>1</v>
      </c>
      <c r="AVO16" s="26">
        <f t="shared" si="690"/>
        <v>0.33333333333333331</v>
      </c>
      <c r="AVP16" s="18">
        <f t="shared" si="755"/>
        <v>8</v>
      </c>
      <c r="AVQ16" s="22">
        <f t="shared" si="691"/>
        <v>7</v>
      </c>
      <c r="AVR16" s="26">
        <f t="shared" si="692"/>
        <v>0.875</v>
      </c>
      <c r="AVS16" s="31">
        <v>3</v>
      </c>
      <c r="AVT16" s="31">
        <v>2</v>
      </c>
      <c r="AVU16" s="26">
        <f t="shared" si="693"/>
        <v>0.66666666666666663</v>
      </c>
      <c r="AVV16" s="31">
        <v>5</v>
      </c>
      <c r="AVW16" s="31">
        <v>5</v>
      </c>
      <c r="AVX16" s="26">
        <f t="shared" si="694"/>
        <v>1</v>
      </c>
      <c r="AVY16" s="18">
        <f t="shared" si="756"/>
        <v>8</v>
      </c>
      <c r="AVZ16" s="22">
        <f t="shared" si="695"/>
        <v>8</v>
      </c>
      <c r="AWA16" s="26">
        <f t="shared" si="696"/>
        <v>1</v>
      </c>
      <c r="AWB16" s="31">
        <v>3</v>
      </c>
      <c r="AWC16" s="31">
        <v>3</v>
      </c>
      <c r="AWD16" s="26">
        <f t="shared" si="697"/>
        <v>1</v>
      </c>
      <c r="AWE16" s="31">
        <v>5</v>
      </c>
      <c r="AWF16" s="31">
        <v>5</v>
      </c>
      <c r="AWG16" s="26">
        <f t="shared" si="698"/>
        <v>1</v>
      </c>
      <c r="AWH16" s="18">
        <f t="shared" si="757"/>
        <v>9</v>
      </c>
      <c r="AWI16" s="22">
        <f t="shared" si="699"/>
        <v>9</v>
      </c>
      <c r="AWJ16" s="26">
        <f t="shared" si="700"/>
        <v>1</v>
      </c>
      <c r="AWK16" s="31">
        <v>4</v>
      </c>
      <c r="AWL16" s="31">
        <v>4</v>
      </c>
      <c r="AWM16" s="26">
        <f t="shared" si="701"/>
        <v>1</v>
      </c>
      <c r="AWN16" s="31">
        <v>5</v>
      </c>
      <c r="AWO16" s="31">
        <v>5</v>
      </c>
      <c r="AWP16" s="26">
        <f t="shared" si="702"/>
        <v>1</v>
      </c>
      <c r="AWQ16" s="18">
        <f t="shared" si="758"/>
        <v>9</v>
      </c>
      <c r="AWR16" s="22">
        <f t="shared" si="703"/>
        <v>7</v>
      </c>
      <c r="AWS16" s="26">
        <f t="shared" si="704"/>
        <v>0.77777777777777779</v>
      </c>
      <c r="AWT16" s="31">
        <v>4</v>
      </c>
      <c r="AWU16" s="31">
        <v>3</v>
      </c>
      <c r="AWV16" s="26">
        <f t="shared" si="705"/>
        <v>0.75</v>
      </c>
      <c r="AWW16" s="31">
        <v>5</v>
      </c>
      <c r="AWX16" s="31">
        <v>4</v>
      </c>
      <c r="AWY16" s="26">
        <f t="shared" si="706"/>
        <v>0.8</v>
      </c>
      <c r="AWZ16" s="18">
        <f t="shared" si="759"/>
        <v>8</v>
      </c>
      <c r="AXA16" s="22">
        <f t="shared" si="707"/>
        <v>7</v>
      </c>
      <c r="AXB16" s="26">
        <f t="shared" si="708"/>
        <v>0.875</v>
      </c>
      <c r="AXC16" s="31">
        <v>4</v>
      </c>
      <c r="AXD16" s="31">
        <v>3</v>
      </c>
      <c r="AXE16" s="26">
        <f t="shared" si="709"/>
        <v>0.75</v>
      </c>
      <c r="AXF16" s="31">
        <v>4</v>
      </c>
      <c r="AXG16" s="31">
        <v>4</v>
      </c>
      <c r="AXH16" s="26">
        <f t="shared" si="710"/>
        <v>1</v>
      </c>
      <c r="AXI16" s="18">
        <f t="shared" si="760"/>
        <v>7</v>
      </c>
      <c r="AXJ16" s="22">
        <f t="shared" si="711"/>
        <v>7</v>
      </c>
      <c r="AXK16" s="26">
        <f t="shared" si="712"/>
        <v>1</v>
      </c>
      <c r="AXL16" s="31">
        <v>3</v>
      </c>
      <c r="AXM16" s="31">
        <v>3</v>
      </c>
      <c r="AXN16" s="26">
        <f t="shared" si="713"/>
        <v>1</v>
      </c>
      <c r="AXO16" s="31">
        <v>4</v>
      </c>
      <c r="AXP16" s="31">
        <v>4</v>
      </c>
      <c r="AXQ16" s="26">
        <f t="shared" si="714"/>
        <v>1</v>
      </c>
      <c r="AXR16" s="18">
        <f t="shared" si="761"/>
        <v>7</v>
      </c>
      <c r="AXS16" s="22">
        <f t="shared" si="715"/>
        <v>5</v>
      </c>
      <c r="AXT16" s="26">
        <f t="shared" si="716"/>
        <v>0.7142857142857143</v>
      </c>
      <c r="AXU16" s="31">
        <v>3</v>
      </c>
      <c r="AXV16" s="31">
        <v>3</v>
      </c>
      <c r="AXW16" s="26">
        <f t="shared" si="717"/>
        <v>1</v>
      </c>
      <c r="AXX16" s="31">
        <v>4</v>
      </c>
      <c r="AXY16" s="31">
        <v>2</v>
      </c>
      <c r="AXZ16" s="26">
        <f t="shared" si="718"/>
        <v>0.5</v>
      </c>
      <c r="AYA16" s="18">
        <f t="shared" si="762"/>
        <v>7</v>
      </c>
      <c r="AYB16" s="22">
        <f t="shared" si="719"/>
        <v>6</v>
      </c>
      <c r="AYC16" s="26">
        <f t="shared" si="720"/>
        <v>0.8571428571428571</v>
      </c>
      <c r="AYD16" s="31">
        <v>3</v>
      </c>
      <c r="AYE16" s="31">
        <v>2</v>
      </c>
      <c r="AYF16" s="26">
        <f t="shared" si="721"/>
        <v>0.66666666666666663</v>
      </c>
      <c r="AYG16" s="31">
        <v>4</v>
      </c>
      <c r="AYH16" s="31">
        <v>4</v>
      </c>
      <c r="AYI16" s="26">
        <f t="shared" si="722"/>
        <v>1</v>
      </c>
      <c r="AYJ16" s="18">
        <f t="shared" si="763"/>
        <v>7</v>
      </c>
      <c r="AYK16" s="22">
        <f t="shared" si="723"/>
        <v>5</v>
      </c>
      <c r="AYL16" s="26">
        <f t="shared" si="724"/>
        <v>0.7142857142857143</v>
      </c>
      <c r="AYM16" s="31">
        <v>3</v>
      </c>
      <c r="AYN16" s="31">
        <v>1</v>
      </c>
      <c r="AYO16" s="26">
        <f t="shared" si="725"/>
        <v>0.33333333333333331</v>
      </c>
      <c r="AYP16" s="31">
        <v>4</v>
      </c>
      <c r="AYQ16" s="31">
        <v>4</v>
      </c>
      <c r="AYR16" s="26">
        <f t="shared" si="726"/>
        <v>1</v>
      </c>
      <c r="AYS16" s="18">
        <f t="shared" si="764"/>
        <v>8</v>
      </c>
      <c r="AYT16" s="22">
        <f t="shared" si="727"/>
        <v>6</v>
      </c>
      <c r="AYU16" s="26">
        <f t="shared" si="728"/>
        <v>0.75</v>
      </c>
      <c r="AYV16" s="31">
        <v>4</v>
      </c>
      <c r="AYW16" s="31">
        <v>4</v>
      </c>
      <c r="AYX16" s="26">
        <f t="shared" si="729"/>
        <v>1</v>
      </c>
      <c r="AYY16" s="31">
        <v>4</v>
      </c>
      <c r="AYZ16" s="31">
        <v>2</v>
      </c>
      <c r="AZA16" s="26">
        <f t="shared" si="730"/>
        <v>0.5</v>
      </c>
      <c r="AZB16" s="18">
        <f t="shared" si="765"/>
        <v>10</v>
      </c>
      <c r="AZC16" s="22">
        <f t="shared" si="731"/>
        <v>9</v>
      </c>
      <c r="AZD16" s="26">
        <f t="shared" si="732"/>
        <v>0.9</v>
      </c>
      <c r="AZE16" s="31">
        <v>4</v>
      </c>
      <c r="AZF16" s="31">
        <v>4</v>
      </c>
      <c r="AZG16" s="26">
        <f t="shared" si="733"/>
        <v>1</v>
      </c>
      <c r="AZH16" s="31">
        <v>6</v>
      </c>
      <c r="AZI16" s="31">
        <v>5</v>
      </c>
      <c r="AZJ16" s="26">
        <f t="shared" si="734"/>
        <v>0.83333333333333337</v>
      </c>
      <c r="AZK16" s="18">
        <f t="shared" si="766"/>
        <v>10</v>
      </c>
      <c r="AZL16" s="22">
        <f t="shared" si="735"/>
        <v>8</v>
      </c>
      <c r="AZM16" s="26">
        <f t="shared" si="736"/>
        <v>0.8</v>
      </c>
      <c r="AZN16" s="31">
        <v>5</v>
      </c>
      <c r="AZO16" s="31">
        <v>5</v>
      </c>
      <c r="AZP16" s="26">
        <f t="shared" si="737"/>
        <v>1</v>
      </c>
      <c r="AZQ16" s="31">
        <v>5</v>
      </c>
      <c r="AZR16" s="31">
        <v>3</v>
      </c>
      <c r="AZS16" s="26">
        <f t="shared" si="738"/>
        <v>0.6</v>
      </c>
      <c r="AZT16" s="18">
        <f t="shared" si="767"/>
        <v>8</v>
      </c>
      <c r="AZU16" s="22">
        <f t="shared" si="739"/>
        <v>5</v>
      </c>
      <c r="AZV16" s="26">
        <f t="shared" si="740"/>
        <v>0.625</v>
      </c>
      <c r="AZW16" s="31">
        <v>5</v>
      </c>
      <c r="AZX16" s="31">
        <v>2</v>
      </c>
      <c r="AZY16" s="26">
        <f t="shared" si="741"/>
        <v>0.4</v>
      </c>
      <c r="AZZ16" s="31">
        <v>3</v>
      </c>
      <c r="BAA16" s="31">
        <v>3</v>
      </c>
      <c r="BAB16" s="26">
        <f t="shared" si="742"/>
        <v>1</v>
      </c>
      <c r="BAC16" s="18">
        <f t="shared" si="768"/>
        <v>8</v>
      </c>
      <c r="BAD16" s="22">
        <f t="shared" si="769"/>
        <v>5</v>
      </c>
      <c r="BAE16" s="26">
        <f t="shared" si="743"/>
        <v>0.625</v>
      </c>
      <c r="BAF16" s="31">
        <v>5</v>
      </c>
      <c r="BAG16" s="31">
        <v>2</v>
      </c>
      <c r="BAH16" s="26">
        <f t="shared" si="744"/>
        <v>0.4</v>
      </c>
      <c r="BAI16" s="31">
        <v>3</v>
      </c>
      <c r="BAJ16" s="31">
        <v>3</v>
      </c>
      <c r="BAK16" s="26">
        <f t="shared" si="745"/>
        <v>1</v>
      </c>
      <c r="BAL16" s="18">
        <f t="shared" si="770"/>
        <v>6</v>
      </c>
      <c r="BAM16" s="22">
        <f t="shared" si="771"/>
        <v>5</v>
      </c>
      <c r="BAN16" s="26">
        <f t="shared" si="746"/>
        <v>0.83333333333333337</v>
      </c>
      <c r="BAO16" s="31">
        <v>3</v>
      </c>
      <c r="BAP16" s="31">
        <v>2</v>
      </c>
      <c r="BAQ16" s="26">
        <f t="shared" si="747"/>
        <v>0.66666666666666663</v>
      </c>
      <c r="BAR16" s="31">
        <v>3</v>
      </c>
      <c r="BAS16" s="31">
        <v>3</v>
      </c>
      <c r="BAT16" s="26">
        <f t="shared" si="748"/>
        <v>1</v>
      </c>
      <c r="BAU16" s="18">
        <f t="shared" si="772"/>
        <v>5</v>
      </c>
      <c r="BAV16" s="22">
        <f t="shared" si="773"/>
        <v>5</v>
      </c>
      <c r="BAW16" s="26">
        <f t="shared" si="749"/>
        <v>1</v>
      </c>
      <c r="BAX16" s="31">
        <v>2</v>
      </c>
      <c r="BAY16" s="31">
        <v>2</v>
      </c>
      <c r="BAZ16" s="26">
        <f t="shared" si="750"/>
        <v>1</v>
      </c>
      <c r="BBA16" s="31">
        <v>3</v>
      </c>
      <c r="BBB16" s="31">
        <v>3</v>
      </c>
      <c r="BBC16" s="26">
        <f t="shared" si="751"/>
        <v>1</v>
      </c>
      <c r="BBD16" s="18">
        <f t="shared" si="774"/>
        <v>3</v>
      </c>
      <c r="BBE16" s="22">
        <f t="shared" si="775"/>
        <v>0</v>
      </c>
      <c r="BBF16" s="26">
        <f t="shared" si="752"/>
        <v>0</v>
      </c>
      <c r="BBG16" s="31"/>
      <c r="BBH16" s="31"/>
      <c r="BBI16" s="26">
        <f t="shared" si="753"/>
        <v>0</v>
      </c>
      <c r="BBJ16" s="31">
        <v>3</v>
      </c>
      <c r="BBK16" s="31"/>
      <c r="BBL16" s="26">
        <f t="shared" si="754"/>
        <v>0</v>
      </c>
    </row>
    <row r="17" spans="2:1416" ht="29.25" hidden="1" customHeight="1">
      <c r="B17" s="12">
        <v>9</v>
      </c>
      <c r="C17" s="95" t="s">
        <v>113</v>
      </c>
      <c r="D17" s="18"/>
      <c r="E17" s="22"/>
      <c r="F17" s="26"/>
      <c r="G17" s="30"/>
      <c r="H17" s="31"/>
      <c r="I17" s="26"/>
      <c r="J17" s="31"/>
      <c r="K17" s="31"/>
      <c r="L17" s="26"/>
      <c r="M17" s="18"/>
      <c r="N17" s="22"/>
      <c r="O17" s="26"/>
      <c r="P17" s="30"/>
      <c r="Q17" s="31"/>
      <c r="R17" s="26"/>
      <c r="S17" s="31"/>
      <c r="T17" s="31"/>
      <c r="U17" s="27"/>
      <c r="V17" s="18"/>
      <c r="W17" s="22"/>
      <c r="X17" s="26"/>
      <c r="Y17" s="30"/>
      <c r="Z17" s="31"/>
      <c r="AA17" s="26"/>
      <c r="AB17" s="31"/>
      <c r="AC17" s="31"/>
      <c r="AD17" s="59"/>
      <c r="AE17" s="18"/>
      <c r="AF17" s="22"/>
      <c r="AG17" s="26"/>
      <c r="AH17" s="30"/>
      <c r="AI17" s="31"/>
      <c r="AJ17" s="26"/>
      <c r="AK17" s="31"/>
      <c r="AL17" s="31"/>
      <c r="AM17" s="59"/>
      <c r="AN17" s="18"/>
      <c r="AO17" s="22"/>
      <c r="AP17" s="26"/>
      <c r="AQ17" s="30"/>
      <c r="AR17" s="31"/>
      <c r="AS17" s="26"/>
      <c r="AT17" s="31"/>
      <c r="AU17" s="31"/>
      <c r="AV17" s="32"/>
      <c r="AW17" s="18"/>
      <c r="AX17" s="22"/>
      <c r="AY17" s="26"/>
      <c r="AZ17" s="30"/>
      <c r="BA17" s="31"/>
      <c r="BB17" s="26"/>
      <c r="BC17" s="31"/>
      <c r="BD17" s="31"/>
      <c r="BE17" s="59"/>
      <c r="BF17" s="18"/>
      <c r="BG17" s="22"/>
      <c r="BH17" s="26"/>
      <c r="BI17" s="30"/>
      <c r="BJ17" s="31"/>
      <c r="BK17" s="26"/>
      <c r="BL17" s="31"/>
      <c r="BM17" s="31"/>
      <c r="BN17" s="59"/>
      <c r="BO17" s="18"/>
      <c r="BP17" s="22"/>
      <c r="BQ17" s="26"/>
      <c r="BR17" s="30"/>
      <c r="BS17" s="31"/>
      <c r="BT17" s="26"/>
      <c r="BU17" s="31"/>
      <c r="BV17" s="31"/>
      <c r="BW17" s="59"/>
      <c r="BX17" s="18"/>
      <c r="BY17" s="22"/>
      <c r="BZ17" s="26"/>
      <c r="CA17" s="30"/>
      <c r="CB17" s="31"/>
      <c r="CC17" s="26"/>
      <c r="CD17" s="31"/>
      <c r="CE17" s="31"/>
      <c r="CF17" s="57"/>
      <c r="CG17" s="18">
        <f t="shared" si="36"/>
        <v>10</v>
      </c>
      <c r="CH17" s="22">
        <f t="shared" si="37"/>
        <v>9</v>
      </c>
      <c r="CI17" s="26">
        <f t="shared" si="38"/>
        <v>0.9</v>
      </c>
      <c r="CJ17" s="30">
        <v>2</v>
      </c>
      <c r="CK17" s="31">
        <v>2</v>
      </c>
      <c r="CL17" s="26">
        <f t="shared" si="39"/>
        <v>1</v>
      </c>
      <c r="CM17" s="31">
        <v>8</v>
      </c>
      <c r="CN17" s="31">
        <v>7</v>
      </c>
      <c r="CO17" s="57">
        <f t="shared" si="40"/>
        <v>0.875</v>
      </c>
      <c r="CP17" s="18">
        <f t="shared" si="41"/>
        <v>5</v>
      </c>
      <c r="CQ17" s="22">
        <f t="shared" si="42"/>
        <v>4</v>
      </c>
      <c r="CR17" s="26">
        <f t="shared" si="43"/>
        <v>0.8</v>
      </c>
      <c r="CS17" s="30">
        <v>1</v>
      </c>
      <c r="CT17" s="31">
        <v>1</v>
      </c>
      <c r="CU17" s="26">
        <f t="shared" si="44"/>
        <v>1</v>
      </c>
      <c r="CV17" s="31">
        <v>4</v>
      </c>
      <c r="CW17" s="31">
        <v>3</v>
      </c>
      <c r="CX17" s="57">
        <f t="shared" si="45"/>
        <v>0.75</v>
      </c>
      <c r="CY17" s="18">
        <f t="shared" si="46"/>
        <v>4</v>
      </c>
      <c r="CZ17" s="22">
        <f t="shared" si="47"/>
        <v>4</v>
      </c>
      <c r="DA17" s="26">
        <f t="shared" si="48"/>
        <v>1</v>
      </c>
      <c r="DB17" s="30">
        <v>1</v>
      </c>
      <c r="DC17" s="31">
        <v>1</v>
      </c>
      <c r="DD17" s="26">
        <f t="shared" si="49"/>
        <v>1</v>
      </c>
      <c r="DE17" s="31">
        <v>3</v>
      </c>
      <c r="DF17" s="31">
        <v>3</v>
      </c>
      <c r="DG17" s="57">
        <f t="shared" si="50"/>
        <v>1</v>
      </c>
      <c r="DH17" s="18">
        <f t="shared" si="51"/>
        <v>3</v>
      </c>
      <c r="DI17" s="22">
        <f t="shared" si="52"/>
        <v>3</v>
      </c>
      <c r="DJ17" s="26">
        <f t="shared" si="53"/>
        <v>1</v>
      </c>
      <c r="DK17" s="30">
        <v>0</v>
      </c>
      <c r="DL17" s="31"/>
      <c r="DM17" s="26">
        <f t="shared" si="54"/>
        <v>0</v>
      </c>
      <c r="DN17" s="31">
        <v>3</v>
      </c>
      <c r="DO17" s="31">
        <v>3</v>
      </c>
      <c r="DP17" s="32">
        <f t="shared" si="55"/>
        <v>1</v>
      </c>
      <c r="DQ17" s="18">
        <f t="shared" si="56"/>
        <v>3</v>
      </c>
      <c r="DR17" s="22">
        <f t="shared" si="57"/>
        <v>2</v>
      </c>
      <c r="DS17" s="26">
        <f t="shared" si="58"/>
        <v>0.66666666666666663</v>
      </c>
      <c r="DT17" s="30">
        <v>0</v>
      </c>
      <c r="DU17" s="31"/>
      <c r="DV17" s="26">
        <f t="shared" si="59"/>
        <v>0</v>
      </c>
      <c r="DW17" s="31">
        <v>3</v>
      </c>
      <c r="DX17" s="31">
        <v>2</v>
      </c>
      <c r="DY17" s="32">
        <f t="shared" si="60"/>
        <v>0.66666666666666663</v>
      </c>
      <c r="DZ17" s="18">
        <f t="shared" si="61"/>
        <v>3</v>
      </c>
      <c r="EA17" s="22">
        <f t="shared" si="62"/>
        <v>2</v>
      </c>
      <c r="EB17" s="26">
        <f t="shared" si="63"/>
        <v>0.66666666666666663</v>
      </c>
      <c r="EC17" s="30">
        <v>1</v>
      </c>
      <c r="ED17" s="31">
        <v>1</v>
      </c>
      <c r="EE17" s="26">
        <f t="shared" si="64"/>
        <v>1</v>
      </c>
      <c r="EF17" s="31">
        <v>2</v>
      </c>
      <c r="EG17" s="31">
        <v>1</v>
      </c>
      <c r="EH17" s="32">
        <f t="shared" si="65"/>
        <v>0.5</v>
      </c>
      <c r="EI17" s="18">
        <f t="shared" si="66"/>
        <v>4</v>
      </c>
      <c r="EJ17" s="22">
        <f t="shared" si="67"/>
        <v>3</v>
      </c>
      <c r="EK17" s="26">
        <f t="shared" si="68"/>
        <v>0.75</v>
      </c>
      <c r="EL17" s="30">
        <v>2</v>
      </c>
      <c r="EM17" s="31">
        <v>2</v>
      </c>
      <c r="EN17" s="26">
        <f t="shared" si="69"/>
        <v>1</v>
      </c>
      <c r="EO17" s="31">
        <v>2</v>
      </c>
      <c r="EP17" s="31">
        <v>1</v>
      </c>
      <c r="EQ17" s="26">
        <f t="shared" si="70"/>
        <v>0.5</v>
      </c>
      <c r="ER17" s="18">
        <f t="shared" si="71"/>
        <v>4</v>
      </c>
      <c r="ES17" s="22">
        <f t="shared" si="72"/>
        <v>3</v>
      </c>
      <c r="ET17" s="26">
        <f t="shared" si="73"/>
        <v>0.75</v>
      </c>
      <c r="EU17" s="30">
        <v>2</v>
      </c>
      <c r="EV17" s="31">
        <v>2</v>
      </c>
      <c r="EW17" s="26">
        <f t="shared" si="74"/>
        <v>1</v>
      </c>
      <c r="EX17" s="31">
        <v>2</v>
      </c>
      <c r="EY17" s="31">
        <v>1</v>
      </c>
      <c r="EZ17" s="26">
        <f t="shared" si="75"/>
        <v>0.5</v>
      </c>
      <c r="FA17" s="18">
        <f t="shared" si="76"/>
        <v>3</v>
      </c>
      <c r="FB17" s="22">
        <f t="shared" si="77"/>
        <v>3</v>
      </c>
      <c r="FC17" s="26">
        <f t="shared" si="78"/>
        <v>1</v>
      </c>
      <c r="FD17" s="30">
        <v>2</v>
      </c>
      <c r="FE17" s="31">
        <v>2</v>
      </c>
      <c r="FF17" s="26">
        <f t="shared" si="79"/>
        <v>1</v>
      </c>
      <c r="FG17" s="31">
        <v>1</v>
      </c>
      <c r="FH17" s="31">
        <v>1</v>
      </c>
      <c r="FI17" s="26">
        <f t="shared" si="80"/>
        <v>1</v>
      </c>
      <c r="FJ17" s="18">
        <f t="shared" si="81"/>
        <v>3</v>
      </c>
      <c r="FK17" s="22">
        <f t="shared" si="82"/>
        <v>3</v>
      </c>
      <c r="FL17" s="26">
        <f t="shared" si="83"/>
        <v>1</v>
      </c>
      <c r="FM17" s="30">
        <v>2</v>
      </c>
      <c r="FN17" s="31">
        <v>2</v>
      </c>
      <c r="FO17" s="26">
        <f t="shared" si="84"/>
        <v>1</v>
      </c>
      <c r="FP17" s="31">
        <v>1</v>
      </c>
      <c r="FQ17" s="31">
        <v>1</v>
      </c>
      <c r="FR17" s="26">
        <f t="shared" si="85"/>
        <v>1</v>
      </c>
      <c r="FS17" s="18">
        <f t="shared" si="86"/>
        <v>5</v>
      </c>
      <c r="FT17" s="22">
        <f t="shared" si="87"/>
        <v>5</v>
      </c>
      <c r="FU17" s="26">
        <f t="shared" si="88"/>
        <v>1</v>
      </c>
      <c r="FV17" s="30">
        <v>3</v>
      </c>
      <c r="FW17" s="31">
        <v>3</v>
      </c>
      <c r="FX17" s="26">
        <f t="shared" si="89"/>
        <v>1</v>
      </c>
      <c r="FY17" s="31">
        <v>2</v>
      </c>
      <c r="FZ17" s="31">
        <v>2</v>
      </c>
      <c r="GA17" s="26">
        <f t="shared" si="90"/>
        <v>1</v>
      </c>
      <c r="GB17" s="18">
        <f t="shared" si="91"/>
        <v>5</v>
      </c>
      <c r="GC17" s="22">
        <f t="shared" si="92"/>
        <v>5</v>
      </c>
      <c r="GD17" s="57">
        <f t="shared" si="93"/>
        <v>1</v>
      </c>
      <c r="GE17" s="30">
        <v>3</v>
      </c>
      <c r="GF17" s="31">
        <v>3</v>
      </c>
      <c r="GG17" s="57">
        <f t="shared" si="94"/>
        <v>1</v>
      </c>
      <c r="GH17" s="31">
        <v>2</v>
      </c>
      <c r="GI17" s="31">
        <v>2</v>
      </c>
      <c r="GJ17" s="62">
        <f t="shared" si="95"/>
        <v>1</v>
      </c>
      <c r="GK17" s="18">
        <f t="shared" si="96"/>
        <v>5</v>
      </c>
      <c r="GL17" s="22">
        <f t="shared" si="97"/>
        <v>4</v>
      </c>
      <c r="GM17" s="26">
        <f t="shared" si="98"/>
        <v>0.8</v>
      </c>
      <c r="GN17" s="30">
        <v>3</v>
      </c>
      <c r="GO17" s="31">
        <v>3</v>
      </c>
      <c r="GP17" s="26">
        <f t="shared" si="99"/>
        <v>1</v>
      </c>
      <c r="GQ17" s="31">
        <v>2</v>
      </c>
      <c r="GR17" s="31">
        <v>1</v>
      </c>
      <c r="GS17" s="62">
        <f t="shared" si="100"/>
        <v>0.5</v>
      </c>
      <c r="GT17" s="18">
        <f t="shared" si="101"/>
        <v>4</v>
      </c>
      <c r="GU17" s="22">
        <f t="shared" si="102"/>
        <v>3</v>
      </c>
      <c r="GV17" s="26">
        <f t="shared" si="103"/>
        <v>0.75</v>
      </c>
      <c r="GW17" s="30">
        <v>2</v>
      </c>
      <c r="GX17" s="31">
        <v>2</v>
      </c>
      <c r="GY17" s="26">
        <f t="shared" si="104"/>
        <v>1</v>
      </c>
      <c r="GZ17" s="31">
        <v>2</v>
      </c>
      <c r="HA17" s="31">
        <v>1</v>
      </c>
      <c r="HB17" s="62">
        <f t="shared" si="105"/>
        <v>0.5</v>
      </c>
      <c r="HC17" s="18">
        <f t="shared" si="106"/>
        <v>4</v>
      </c>
      <c r="HD17" s="22">
        <f t="shared" si="107"/>
        <v>3</v>
      </c>
      <c r="HE17" s="26">
        <f t="shared" si="108"/>
        <v>0.75</v>
      </c>
      <c r="HF17" s="30">
        <v>2</v>
      </c>
      <c r="HG17" s="31">
        <v>2</v>
      </c>
      <c r="HH17" s="26">
        <f t="shared" si="109"/>
        <v>1</v>
      </c>
      <c r="HI17" s="31">
        <v>2</v>
      </c>
      <c r="HJ17" s="31">
        <v>1</v>
      </c>
      <c r="HK17" s="58">
        <f t="shared" si="110"/>
        <v>0.5</v>
      </c>
      <c r="HL17" s="18">
        <f t="shared" si="111"/>
        <v>2</v>
      </c>
      <c r="HM17" s="22">
        <f t="shared" si="112"/>
        <v>2</v>
      </c>
      <c r="HN17" s="26">
        <f t="shared" si="113"/>
        <v>1</v>
      </c>
      <c r="HO17" s="30">
        <v>1</v>
      </c>
      <c r="HP17" s="31">
        <v>1</v>
      </c>
      <c r="HQ17" s="26">
        <f t="shared" si="114"/>
        <v>1</v>
      </c>
      <c r="HR17" s="31">
        <v>1</v>
      </c>
      <c r="HS17" s="31">
        <v>1</v>
      </c>
      <c r="HT17" s="58">
        <f t="shared" si="115"/>
        <v>1</v>
      </c>
      <c r="HU17" s="18">
        <f t="shared" si="116"/>
        <v>2</v>
      </c>
      <c r="HV17" s="22">
        <f t="shared" si="117"/>
        <v>2</v>
      </c>
      <c r="HW17" s="26">
        <f t="shared" si="118"/>
        <v>1</v>
      </c>
      <c r="HX17" s="30">
        <v>1</v>
      </c>
      <c r="HY17" s="31">
        <v>1</v>
      </c>
      <c r="HZ17" s="26">
        <f t="shared" si="119"/>
        <v>1</v>
      </c>
      <c r="IA17" s="31">
        <v>1</v>
      </c>
      <c r="IB17" s="31">
        <v>1</v>
      </c>
      <c r="IC17" s="58">
        <f t="shared" si="120"/>
        <v>1</v>
      </c>
      <c r="ID17" s="18">
        <f t="shared" si="121"/>
        <v>2</v>
      </c>
      <c r="IE17" s="22">
        <f t="shared" si="122"/>
        <v>2</v>
      </c>
      <c r="IF17" s="26">
        <f t="shared" si="123"/>
        <v>1</v>
      </c>
      <c r="IG17" s="30">
        <v>1</v>
      </c>
      <c r="IH17" s="31">
        <v>1</v>
      </c>
      <c r="II17" s="26">
        <f t="shared" si="124"/>
        <v>1</v>
      </c>
      <c r="IJ17" s="31">
        <v>1</v>
      </c>
      <c r="IK17" s="31">
        <v>1</v>
      </c>
      <c r="IL17" s="58">
        <f t="shared" si="125"/>
        <v>1</v>
      </c>
      <c r="IM17" s="18">
        <f t="shared" si="126"/>
        <v>2</v>
      </c>
      <c r="IN17" s="22">
        <f t="shared" si="127"/>
        <v>2</v>
      </c>
      <c r="IO17" s="26">
        <f t="shared" si="128"/>
        <v>1</v>
      </c>
      <c r="IP17" s="30">
        <v>1</v>
      </c>
      <c r="IQ17" s="31">
        <v>1</v>
      </c>
      <c r="IR17" s="26">
        <f t="shared" si="129"/>
        <v>1</v>
      </c>
      <c r="IS17" s="31">
        <v>1</v>
      </c>
      <c r="IT17" s="31">
        <v>1</v>
      </c>
      <c r="IU17" s="58">
        <f t="shared" si="130"/>
        <v>1</v>
      </c>
      <c r="IV17" s="18">
        <f t="shared" si="131"/>
        <v>2</v>
      </c>
      <c r="IW17" s="22">
        <f t="shared" si="132"/>
        <v>2</v>
      </c>
      <c r="IX17" s="26">
        <f t="shared" si="133"/>
        <v>1</v>
      </c>
      <c r="IY17" s="30">
        <v>1</v>
      </c>
      <c r="IZ17" s="31">
        <v>1</v>
      </c>
      <c r="JA17" s="26">
        <f t="shared" si="134"/>
        <v>1</v>
      </c>
      <c r="JB17" s="31">
        <v>1</v>
      </c>
      <c r="JC17" s="31">
        <v>1</v>
      </c>
      <c r="JD17" s="58">
        <f t="shared" si="135"/>
        <v>1</v>
      </c>
      <c r="JE17" s="18">
        <f t="shared" si="136"/>
        <v>2</v>
      </c>
      <c r="JF17" s="22">
        <f t="shared" si="137"/>
        <v>2</v>
      </c>
      <c r="JG17" s="26">
        <f t="shared" si="138"/>
        <v>1</v>
      </c>
      <c r="JH17" s="30">
        <v>1</v>
      </c>
      <c r="JI17" s="31">
        <v>1</v>
      </c>
      <c r="JJ17" s="26">
        <f t="shared" si="139"/>
        <v>1</v>
      </c>
      <c r="JK17" s="31">
        <v>1</v>
      </c>
      <c r="JL17" s="31">
        <v>1</v>
      </c>
      <c r="JM17" s="58">
        <f t="shared" si="140"/>
        <v>1</v>
      </c>
      <c r="JN17" s="18">
        <f t="shared" si="141"/>
        <v>2</v>
      </c>
      <c r="JO17" s="22">
        <f t="shared" si="142"/>
        <v>2</v>
      </c>
      <c r="JP17" s="26">
        <f t="shared" si="143"/>
        <v>1</v>
      </c>
      <c r="JQ17" s="30">
        <v>1</v>
      </c>
      <c r="JR17" s="31">
        <v>1</v>
      </c>
      <c r="JS17" s="26">
        <f t="shared" si="144"/>
        <v>1</v>
      </c>
      <c r="JT17" s="31">
        <v>1</v>
      </c>
      <c r="JU17" s="31">
        <v>1</v>
      </c>
      <c r="JV17" s="58">
        <f t="shared" si="145"/>
        <v>1</v>
      </c>
      <c r="JW17" s="18">
        <f t="shared" si="146"/>
        <v>2</v>
      </c>
      <c r="JX17" s="22">
        <f t="shared" si="147"/>
        <v>1</v>
      </c>
      <c r="JY17" s="26">
        <f t="shared" si="148"/>
        <v>0.5</v>
      </c>
      <c r="JZ17" s="30">
        <v>1</v>
      </c>
      <c r="KA17" s="31"/>
      <c r="KB17" s="26">
        <f t="shared" si="149"/>
        <v>0</v>
      </c>
      <c r="KC17" s="31">
        <v>1</v>
      </c>
      <c r="KD17" s="31">
        <v>1</v>
      </c>
      <c r="KE17" s="58">
        <f t="shared" si="150"/>
        <v>1</v>
      </c>
      <c r="KF17" s="18">
        <f t="shared" si="151"/>
        <v>2</v>
      </c>
      <c r="KG17" s="22">
        <f t="shared" si="152"/>
        <v>1</v>
      </c>
      <c r="KH17" s="26">
        <f t="shared" si="153"/>
        <v>0.5</v>
      </c>
      <c r="KI17" s="30">
        <v>1</v>
      </c>
      <c r="KJ17" s="31">
        <v>0</v>
      </c>
      <c r="KK17" s="26">
        <f t="shared" si="154"/>
        <v>0</v>
      </c>
      <c r="KL17" s="31">
        <v>1</v>
      </c>
      <c r="KM17" s="31">
        <v>1</v>
      </c>
      <c r="KN17" s="58">
        <f t="shared" si="155"/>
        <v>1</v>
      </c>
      <c r="KO17" s="18">
        <f t="shared" si="156"/>
        <v>2</v>
      </c>
      <c r="KP17" s="22">
        <f t="shared" si="157"/>
        <v>1</v>
      </c>
      <c r="KQ17" s="26">
        <f t="shared" si="158"/>
        <v>0.5</v>
      </c>
      <c r="KR17" s="30">
        <v>1</v>
      </c>
      <c r="KS17" s="31">
        <v>0</v>
      </c>
      <c r="KT17" s="26">
        <f t="shared" si="159"/>
        <v>0</v>
      </c>
      <c r="KU17" s="31">
        <v>1</v>
      </c>
      <c r="KV17" s="31">
        <v>1</v>
      </c>
      <c r="KW17" s="58">
        <f t="shared" si="160"/>
        <v>1</v>
      </c>
      <c r="KX17" s="18">
        <f t="shared" si="161"/>
        <v>2</v>
      </c>
      <c r="KY17" s="22">
        <f t="shared" si="162"/>
        <v>2</v>
      </c>
      <c r="KZ17" s="26">
        <f t="shared" si="163"/>
        <v>1</v>
      </c>
      <c r="LA17" s="30">
        <v>1</v>
      </c>
      <c r="LB17" s="31">
        <v>1</v>
      </c>
      <c r="LC17" s="26">
        <f t="shared" si="164"/>
        <v>1</v>
      </c>
      <c r="LD17" s="31">
        <v>1</v>
      </c>
      <c r="LE17" s="31">
        <v>1</v>
      </c>
      <c r="LF17" s="58">
        <f t="shared" si="165"/>
        <v>1</v>
      </c>
      <c r="LG17" s="18">
        <f t="shared" si="166"/>
        <v>2</v>
      </c>
      <c r="LH17" s="22">
        <f t="shared" si="167"/>
        <v>1</v>
      </c>
      <c r="LI17" s="26">
        <f t="shared" si="168"/>
        <v>0.5</v>
      </c>
      <c r="LJ17" s="30">
        <v>1</v>
      </c>
      <c r="LK17" s="31">
        <v>0</v>
      </c>
      <c r="LL17" s="26">
        <f t="shared" si="169"/>
        <v>0</v>
      </c>
      <c r="LM17" s="31">
        <v>1</v>
      </c>
      <c r="LN17" s="31">
        <v>1</v>
      </c>
      <c r="LO17" s="58">
        <f t="shared" si="170"/>
        <v>1</v>
      </c>
      <c r="LP17" s="18">
        <f t="shared" si="171"/>
        <v>2</v>
      </c>
      <c r="LQ17" s="22">
        <f t="shared" si="172"/>
        <v>2</v>
      </c>
      <c r="LR17" s="26">
        <f t="shared" si="173"/>
        <v>1</v>
      </c>
      <c r="LS17" s="30">
        <v>1</v>
      </c>
      <c r="LT17" s="31">
        <v>1</v>
      </c>
      <c r="LU17" s="26">
        <f t="shared" si="174"/>
        <v>1</v>
      </c>
      <c r="LV17" s="31">
        <v>1</v>
      </c>
      <c r="LW17" s="31">
        <v>1</v>
      </c>
      <c r="LX17" s="58">
        <f t="shared" si="175"/>
        <v>1</v>
      </c>
      <c r="LY17" s="18">
        <f t="shared" si="176"/>
        <v>2</v>
      </c>
      <c r="LZ17" s="22">
        <f t="shared" si="177"/>
        <v>2</v>
      </c>
      <c r="MA17" s="26">
        <f t="shared" si="178"/>
        <v>1</v>
      </c>
      <c r="MB17" s="30">
        <v>1</v>
      </c>
      <c r="MC17" s="31">
        <v>1</v>
      </c>
      <c r="MD17" s="26">
        <f t="shared" si="179"/>
        <v>1</v>
      </c>
      <c r="ME17" s="31">
        <v>1</v>
      </c>
      <c r="MF17" s="31">
        <v>1</v>
      </c>
      <c r="MG17" s="26">
        <f t="shared" si="180"/>
        <v>1</v>
      </c>
      <c r="MH17" s="18">
        <f t="shared" si="181"/>
        <v>1</v>
      </c>
      <c r="MI17" s="22">
        <f t="shared" si="182"/>
        <v>0</v>
      </c>
      <c r="MJ17" s="26">
        <f t="shared" si="183"/>
        <v>0</v>
      </c>
      <c r="MK17" s="30">
        <v>0</v>
      </c>
      <c r="ML17" s="31"/>
      <c r="MM17" s="26">
        <f t="shared" si="184"/>
        <v>0</v>
      </c>
      <c r="MN17" s="31">
        <v>1</v>
      </c>
      <c r="MO17" s="31">
        <v>0</v>
      </c>
      <c r="MP17" s="26">
        <f t="shared" si="185"/>
        <v>0</v>
      </c>
      <c r="MQ17" s="18">
        <f t="shared" si="186"/>
        <v>1</v>
      </c>
      <c r="MR17" s="22">
        <f t="shared" si="187"/>
        <v>0</v>
      </c>
      <c r="MS17" s="26">
        <f t="shared" si="188"/>
        <v>0</v>
      </c>
      <c r="MT17" s="30">
        <v>0</v>
      </c>
      <c r="MU17" s="31"/>
      <c r="MV17" s="26">
        <f t="shared" si="189"/>
        <v>0</v>
      </c>
      <c r="MW17" s="31">
        <v>1</v>
      </c>
      <c r="MX17" s="31">
        <v>0</v>
      </c>
      <c r="MY17" s="26">
        <f t="shared" si="190"/>
        <v>0</v>
      </c>
      <c r="MZ17" s="18">
        <f t="shared" si="191"/>
        <v>1</v>
      </c>
      <c r="NA17" s="22">
        <f t="shared" si="192"/>
        <v>1</v>
      </c>
      <c r="NB17" s="26">
        <f t="shared" si="193"/>
        <v>1</v>
      </c>
      <c r="NC17" s="30">
        <v>0</v>
      </c>
      <c r="ND17" s="31"/>
      <c r="NE17" s="26">
        <f t="shared" si="194"/>
        <v>0</v>
      </c>
      <c r="NF17" s="31">
        <v>1</v>
      </c>
      <c r="NG17" s="31">
        <v>1</v>
      </c>
      <c r="NH17" s="26">
        <f t="shared" si="195"/>
        <v>1</v>
      </c>
      <c r="NI17" s="18">
        <f t="shared" si="196"/>
        <v>1</v>
      </c>
      <c r="NJ17" s="22">
        <f t="shared" si="197"/>
        <v>1</v>
      </c>
      <c r="NK17" s="26">
        <f t="shared" si="198"/>
        <v>1</v>
      </c>
      <c r="NL17" s="30">
        <v>0</v>
      </c>
      <c r="NM17" s="31"/>
      <c r="NN17" s="26">
        <f t="shared" si="199"/>
        <v>0</v>
      </c>
      <c r="NO17" s="31">
        <v>1</v>
      </c>
      <c r="NP17" s="31">
        <v>1</v>
      </c>
      <c r="NQ17" s="26">
        <f t="shared" si="200"/>
        <v>1</v>
      </c>
      <c r="NR17" s="18">
        <f t="shared" si="201"/>
        <v>1</v>
      </c>
      <c r="NS17" s="22">
        <f t="shared" si="202"/>
        <v>1</v>
      </c>
      <c r="NT17" s="26">
        <f t="shared" si="203"/>
        <v>1</v>
      </c>
      <c r="NU17" s="16">
        <v>0</v>
      </c>
      <c r="NV17" s="16"/>
      <c r="NW17" s="26">
        <f t="shared" si="204"/>
        <v>0</v>
      </c>
      <c r="NX17" s="16">
        <v>1</v>
      </c>
      <c r="NY17" s="16">
        <v>1</v>
      </c>
      <c r="NZ17" s="59">
        <f t="shared" si="205"/>
        <v>1</v>
      </c>
      <c r="OA17" s="18">
        <f t="shared" si="206"/>
        <v>0</v>
      </c>
      <c r="OB17" s="22">
        <f t="shared" si="207"/>
        <v>0</v>
      </c>
      <c r="OC17" s="26">
        <f t="shared" si="208"/>
        <v>0</v>
      </c>
      <c r="OD17" s="16">
        <v>0</v>
      </c>
      <c r="OE17" s="16"/>
      <c r="OF17" s="26">
        <f t="shared" si="209"/>
        <v>0</v>
      </c>
      <c r="OG17" s="16">
        <v>0</v>
      </c>
      <c r="OH17" s="16"/>
      <c r="OI17" s="59">
        <f t="shared" si="210"/>
        <v>0</v>
      </c>
      <c r="OJ17" s="18">
        <f t="shared" si="211"/>
        <v>0</v>
      </c>
      <c r="OK17" s="22">
        <f t="shared" si="212"/>
        <v>0</v>
      </c>
      <c r="OL17" s="26">
        <f t="shared" si="213"/>
        <v>0</v>
      </c>
      <c r="OM17" s="16">
        <v>0</v>
      </c>
      <c r="ON17" s="16"/>
      <c r="OO17" s="26">
        <f t="shared" si="214"/>
        <v>0</v>
      </c>
      <c r="OP17" s="16">
        <v>0</v>
      </c>
      <c r="OQ17" s="16"/>
      <c r="OR17" s="59">
        <f t="shared" si="215"/>
        <v>0</v>
      </c>
      <c r="OS17" s="18">
        <f t="shared" si="216"/>
        <v>0</v>
      </c>
      <c r="OT17" s="22">
        <f t="shared" si="217"/>
        <v>0</v>
      </c>
      <c r="OU17" s="26">
        <f t="shared" si="218"/>
        <v>0</v>
      </c>
      <c r="OV17" s="16">
        <v>0</v>
      </c>
      <c r="OW17" s="16"/>
      <c r="OX17" s="26">
        <f t="shared" si="219"/>
        <v>0</v>
      </c>
      <c r="OY17" s="16">
        <v>0</v>
      </c>
      <c r="OZ17" s="16"/>
      <c r="PA17" s="59">
        <f t="shared" si="220"/>
        <v>0</v>
      </c>
      <c r="PB17" s="18">
        <f t="shared" si="221"/>
        <v>0</v>
      </c>
      <c r="PC17" s="22">
        <f t="shared" si="222"/>
        <v>0</v>
      </c>
      <c r="PD17" s="26">
        <f t="shared" si="223"/>
        <v>0</v>
      </c>
      <c r="PE17" s="16">
        <v>0</v>
      </c>
      <c r="PF17" s="16"/>
      <c r="PG17" s="26">
        <f t="shared" si="224"/>
        <v>0</v>
      </c>
      <c r="PH17" s="16">
        <v>0</v>
      </c>
      <c r="PI17" s="16"/>
      <c r="PJ17" s="59">
        <f t="shared" si="225"/>
        <v>0</v>
      </c>
      <c r="PK17" s="18">
        <f t="shared" si="226"/>
        <v>1</v>
      </c>
      <c r="PL17" s="22">
        <f t="shared" si="227"/>
        <v>1</v>
      </c>
      <c r="PM17" s="26">
        <f t="shared" si="228"/>
        <v>1</v>
      </c>
      <c r="PN17" s="16">
        <v>0</v>
      </c>
      <c r="PO17" s="16"/>
      <c r="PP17" s="26">
        <f t="shared" si="229"/>
        <v>0</v>
      </c>
      <c r="PQ17" s="16">
        <v>1</v>
      </c>
      <c r="PR17" s="16">
        <v>1</v>
      </c>
      <c r="PS17" s="59">
        <f t="shared" si="230"/>
        <v>1</v>
      </c>
      <c r="PT17" s="18">
        <f t="shared" si="231"/>
        <v>1</v>
      </c>
      <c r="PU17" s="22">
        <f t="shared" si="232"/>
        <v>0</v>
      </c>
      <c r="PV17" s="26">
        <f t="shared" si="233"/>
        <v>0</v>
      </c>
      <c r="PW17" s="16">
        <v>1</v>
      </c>
      <c r="PX17" s="16">
        <v>0</v>
      </c>
      <c r="PY17" s="26">
        <f t="shared" si="234"/>
        <v>0</v>
      </c>
      <c r="PZ17" s="16">
        <v>0</v>
      </c>
      <c r="QA17" s="16"/>
      <c r="QB17" s="59">
        <f t="shared" si="235"/>
        <v>0</v>
      </c>
      <c r="QC17" s="18">
        <f t="shared" si="236"/>
        <v>0</v>
      </c>
      <c r="QD17" s="22">
        <f t="shared" si="237"/>
        <v>0</v>
      </c>
      <c r="QE17" s="26">
        <f t="shared" si="238"/>
        <v>0</v>
      </c>
      <c r="QF17" s="16">
        <v>0</v>
      </c>
      <c r="QG17" s="16"/>
      <c r="QH17" s="26">
        <f t="shared" si="239"/>
        <v>0</v>
      </c>
      <c r="QI17" s="16">
        <v>0</v>
      </c>
      <c r="QJ17" s="16"/>
      <c r="QK17" s="59">
        <f t="shared" si="240"/>
        <v>0</v>
      </c>
      <c r="QL17" s="18">
        <f t="shared" si="241"/>
        <v>7</v>
      </c>
      <c r="QM17" s="22">
        <f t="shared" si="242"/>
        <v>7</v>
      </c>
      <c r="QN17" s="26">
        <f t="shared" si="243"/>
        <v>1</v>
      </c>
      <c r="QO17" s="16">
        <v>7</v>
      </c>
      <c r="QP17" s="16">
        <v>7</v>
      </c>
      <c r="QQ17" s="26">
        <f t="shared" si="244"/>
        <v>1</v>
      </c>
      <c r="QR17" s="16">
        <v>0</v>
      </c>
      <c r="QS17" s="16"/>
      <c r="QT17" s="59">
        <f t="shared" si="245"/>
        <v>0</v>
      </c>
      <c r="QU17" s="18">
        <f t="shared" si="246"/>
        <v>7</v>
      </c>
      <c r="QV17" s="22">
        <f t="shared" si="247"/>
        <v>7</v>
      </c>
      <c r="QW17" s="26">
        <f t="shared" si="248"/>
        <v>1</v>
      </c>
      <c r="QX17" s="16">
        <v>7</v>
      </c>
      <c r="QY17" s="16">
        <v>7</v>
      </c>
      <c r="QZ17" s="26">
        <f t="shared" si="249"/>
        <v>1</v>
      </c>
      <c r="RA17" s="16">
        <v>0</v>
      </c>
      <c r="RB17" s="16"/>
      <c r="RC17" s="59">
        <f t="shared" si="250"/>
        <v>0</v>
      </c>
      <c r="RD17" s="18">
        <f t="shared" si="251"/>
        <v>7</v>
      </c>
      <c r="RE17" s="22">
        <f t="shared" si="252"/>
        <v>7</v>
      </c>
      <c r="RF17" s="26">
        <f t="shared" si="253"/>
        <v>1</v>
      </c>
      <c r="RG17" s="16">
        <v>7</v>
      </c>
      <c r="RH17" s="16">
        <v>7</v>
      </c>
      <c r="RI17" s="26">
        <f t="shared" si="254"/>
        <v>1</v>
      </c>
      <c r="RJ17" s="16">
        <v>0</v>
      </c>
      <c r="RK17" s="16"/>
      <c r="RL17" s="59">
        <f t="shared" si="255"/>
        <v>0</v>
      </c>
      <c r="RM17" s="18">
        <f t="shared" si="256"/>
        <v>8</v>
      </c>
      <c r="RN17" s="22">
        <f t="shared" si="257"/>
        <v>8</v>
      </c>
      <c r="RO17" s="26">
        <f t="shared" si="258"/>
        <v>1</v>
      </c>
      <c r="RP17" s="16">
        <v>8</v>
      </c>
      <c r="RQ17" s="16">
        <v>8</v>
      </c>
      <c r="RR17" s="26">
        <f t="shared" si="259"/>
        <v>1</v>
      </c>
      <c r="RS17" s="16">
        <v>0</v>
      </c>
      <c r="RT17" s="16"/>
      <c r="RU17" s="59">
        <f t="shared" si="260"/>
        <v>0</v>
      </c>
      <c r="RV17" s="18">
        <f t="shared" si="261"/>
        <v>8</v>
      </c>
      <c r="RW17" s="22">
        <f t="shared" si="262"/>
        <v>7</v>
      </c>
      <c r="RX17" s="26">
        <f t="shared" si="263"/>
        <v>0.875</v>
      </c>
      <c r="RY17" s="16">
        <v>8</v>
      </c>
      <c r="RZ17" s="16">
        <v>7</v>
      </c>
      <c r="SA17" s="26">
        <f t="shared" si="264"/>
        <v>0.875</v>
      </c>
      <c r="SB17" s="16">
        <v>0</v>
      </c>
      <c r="SC17" s="16"/>
      <c r="SD17" s="59">
        <f t="shared" si="265"/>
        <v>0</v>
      </c>
      <c r="SE17" s="18">
        <f t="shared" si="266"/>
        <v>8</v>
      </c>
      <c r="SF17" s="22">
        <f t="shared" si="267"/>
        <v>7</v>
      </c>
      <c r="SG17" s="26">
        <f t="shared" si="268"/>
        <v>0.875</v>
      </c>
      <c r="SH17" s="16">
        <v>8</v>
      </c>
      <c r="SI17" s="16">
        <v>7</v>
      </c>
      <c r="SJ17" s="26">
        <f t="shared" si="269"/>
        <v>0.875</v>
      </c>
      <c r="SK17" s="16">
        <v>0</v>
      </c>
      <c r="SL17" s="16"/>
      <c r="SM17" s="59">
        <f t="shared" si="270"/>
        <v>0</v>
      </c>
      <c r="SN17" s="18">
        <f t="shared" si="271"/>
        <v>8</v>
      </c>
      <c r="SO17" s="22">
        <f t="shared" si="272"/>
        <v>8</v>
      </c>
      <c r="SP17" s="26">
        <f t="shared" si="273"/>
        <v>1</v>
      </c>
      <c r="SQ17" s="16">
        <v>8</v>
      </c>
      <c r="SR17" s="16">
        <v>8</v>
      </c>
      <c r="SS17" s="26">
        <f t="shared" si="274"/>
        <v>1</v>
      </c>
      <c r="ST17" s="16">
        <v>0</v>
      </c>
      <c r="SU17" s="16"/>
      <c r="SV17" s="59">
        <f t="shared" si="275"/>
        <v>0</v>
      </c>
      <c r="SW17" s="18">
        <f t="shared" si="276"/>
        <v>8</v>
      </c>
      <c r="SX17" s="22">
        <f t="shared" si="277"/>
        <v>0</v>
      </c>
      <c r="SY17" s="26">
        <f t="shared" si="278"/>
        <v>0</v>
      </c>
      <c r="SZ17" s="16">
        <v>8</v>
      </c>
      <c r="TA17" s="16">
        <v>0</v>
      </c>
      <c r="TB17" s="26">
        <f t="shared" si="279"/>
        <v>0</v>
      </c>
      <c r="TC17" s="16">
        <v>0</v>
      </c>
      <c r="TD17" s="16">
        <v>0</v>
      </c>
      <c r="TE17" s="26">
        <f t="shared" si="280"/>
        <v>0</v>
      </c>
      <c r="TF17" s="18">
        <f t="shared" si="281"/>
        <v>8</v>
      </c>
      <c r="TG17" s="22">
        <f t="shared" si="282"/>
        <v>7</v>
      </c>
      <c r="TH17" s="26">
        <f t="shared" si="283"/>
        <v>0.875</v>
      </c>
      <c r="TI17" s="16">
        <v>8</v>
      </c>
      <c r="TJ17" s="16">
        <v>7</v>
      </c>
      <c r="TK17" s="26">
        <f t="shared" si="284"/>
        <v>0.875</v>
      </c>
      <c r="TL17" s="16">
        <v>0</v>
      </c>
      <c r="TM17" s="16"/>
      <c r="TN17" s="26">
        <f t="shared" si="285"/>
        <v>0</v>
      </c>
      <c r="TO17" s="18">
        <f t="shared" si="286"/>
        <v>7</v>
      </c>
      <c r="TP17" s="22">
        <f t="shared" si="287"/>
        <v>7</v>
      </c>
      <c r="TQ17" s="26">
        <f t="shared" si="288"/>
        <v>1</v>
      </c>
      <c r="TR17" s="16">
        <v>7</v>
      </c>
      <c r="TS17" s="16">
        <v>7</v>
      </c>
      <c r="TT17" s="26">
        <f t="shared" si="289"/>
        <v>1</v>
      </c>
      <c r="TU17" s="16">
        <v>0</v>
      </c>
      <c r="TV17" s="16"/>
      <c r="TW17" s="26">
        <f t="shared" si="290"/>
        <v>0</v>
      </c>
      <c r="TX17" s="18">
        <f t="shared" si="291"/>
        <v>7</v>
      </c>
      <c r="TY17" s="22">
        <f t="shared" si="292"/>
        <v>7</v>
      </c>
      <c r="TZ17" s="26">
        <f t="shared" si="293"/>
        <v>1</v>
      </c>
      <c r="UA17" s="16">
        <v>7</v>
      </c>
      <c r="UB17" s="16">
        <v>7</v>
      </c>
      <c r="UC17" s="26">
        <f t="shared" si="294"/>
        <v>1</v>
      </c>
      <c r="UD17" s="16">
        <v>0</v>
      </c>
      <c r="UE17" s="16"/>
      <c r="UF17" s="26">
        <f t="shared" si="295"/>
        <v>0</v>
      </c>
      <c r="UG17" s="18">
        <f t="shared" si="296"/>
        <v>8</v>
      </c>
      <c r="UH17" s="22">
        <f t="shared" si="297"/>
        <v>8</v>
      </c>
      <c r="UI17" s="26">
        <f t="shared" si="298"/>
        <v>1</v>
      </c>
      <c r="UJ17" s="16">
        <v>8</v>
      </c>
      <c r="UK17" s="16">
        <v>8</v>
      </c>
      <c r="UL17" s="26">
        <f t="shared" si="299"/>
        <v>1</v>
      </c>
      <c r="UM17" s="16">
        <v>0</v>
      </c>
      <c r="UN17" s="16"/>
      <c r="UO17" s="26">
        <f t="shared" si="300"/>
        <v>0</v>
      </c>
      <c r="UP17" s="18">
        <f t="shared" si="301"/>
        <v>8</v>
      </c>
      <c r="UQ17" s="22">
        <f t="shared" si="302"/>
        <v>7</v>
      </c>
      <c r="UR17" s="26">
        <f t="shared" si="303"/>
        <v>0.875</v>
      </c>
      <c r="US17" s="16">
        <v>8</v>
      </c>
      <c r="UT17" s="16">
        <v>7</v>
      </c>
      <c r="UU17" s="26">
        <f t="shared" si="304"/>
        <v>0.875</v>
      </c>
      <c r="UV17" s="16">
        <v>0</v>
      </c>
      <c r="UW17" s="16"/>
      <c r="UX17" s="26">
        <f t="shared" si="305"/>
        <v>0</v>
      </c>
      <c r="UY17" s="18">
        <f t="shared" si="306"/>
        <v>8</v>
      </c>
      <c r="UZ17" s="22">
        <f t="shared" si="307"/>
        <v>14</v>
      </c>
      <c r="VA17" s="26">
        <f t="shared" si="308"/>
        <v>1.75</v>
      </c>
      <c r="VB17" s="16">
        <v>8</v>
      </c>
      <c r="VC17" s="16">
        <v>7</v>
      </c>
      <c r="VD17" s="26">
        <f t="shared" si="309"/>
        <v>0.875</v>
      </c>
      <c r="VE17" s="16">
        <v>0</v>
      </c>
      <c r="VF17" s="16">
        <v>7</v>
      </c>
      <c r="VG17" s="59">
        <f t="shared" si="310"/>
        <v>0</v>
      </c>
      <c r="VH17" s="18">
        <f t="shared" si="311"/>
        <v>0</v>
      </c>
      <c r="VI17" s="22">
        <f t="shared" si="312"/>
        <v>0</v>
      </c>
      <c r="VJ17" s="26">
        <f t="shared" si="313"/>
        <v>0</v>
      </c>
      <c r="VK17" s="16">
        <v>0</v>
      </c>
      <c r="VL17" s="16">
        <v>0</v>
      </c>
      <c r="VM17" s="26">
        <f t="shared" si="314"/>
        <v>0</v>
      </c>
      <c r="VN17" s="16">
        <v>0</v>
      </c>
      <c r="VO17" s="16"/>
      <c r="VP17" s="59">
        <f t="shared" si="315"/>
        <v>0</v>
      </c>
      <c r="VQ17" s="18">
        <f t="shared" si="316"/>
        <v>8</v>
      </c>
      <c r="VR17" s="22">
        <f t="shared" si="317"/>
        <v>7</v>
      </c>
      <c r="VS17" s="26">
        <f t="shared" si="318"/>
        <v>0.875</v>
      </c>
      <c r="VT17" s="16">
        <v>0</v>
      </c>
      <c r="VU17" s="16">
        <v>0</v>
      </c>
      <c r="VV17" s="26">
        <f t="shared" si="319"/>
        <v>0</v>
      </c>
      <c r="VW17" s="16">
        <v>8</v>
      </c>
      <c r="VX17" s="16">
        <v>7</v>
      </c>
      <c r="VY17" s="59">
        <f t="shared" si="320"/>
        <v>0.875</v>
      </c>
      <c r="VZ17" s="18">
        <f t="shared" si="321"/>
        <v>7</v>
      </c>
      <c r="WA17" s="22">
        <f t="shared" si="322"/>
        <v>6</v>
      </c>
      <c r="WB17" s="26">
        <f t="shared" si="323"/>
        <v>0.8571428571428571</v>
      </c>
      <c r="WC17" s="16">
        <v>0</v>
      </c>
      <c r="WD17" s="16">
        <v>0</v>
      </c>
      <c r="WE17" s="26">
        <f t="shared" si="324"/>
        <v>0</v>
      </c>
      <c r="WF17" s="16">
        <v>7</v>
      </c>
      <c r="WG17" s="16">
        <v>6</v>
      </c>
      <c r="WH17" s="59">
        <f t="shared" si="325"/>
        <v>0.8571428571428571</v>
      </c>
      <c r="WI17" s="18">
        <f t="shared" si="326"/>
        <v>7</v>
      </c>
      <c r="WJ17" s="22">
        <f t="shared" si="327"/>
        <v>7</v>
      </c>
      <c r="WK17" s="26">
        <f t="shared" si="328"/>
        <v>1</v>
      </c>
      <c r="WL17" s="16">
        <v>0</v>
      </c>
      <c r="WM17" s="16">
        <v>0</v>
      </c>
      <c r="WN17" s="26">
        <f t="shared" si="329"/>
        <v>0</v>
      </c>
      <c r="WO17" s="16">
        <v>7</v>
      </c>
      <c r="WP17" s="16">
        <v>7</v>
      </c>
      <c r="WQ17" s="59">
        <f t="shared" si="330"/>
        <v>1</v>
      </c>
      <c r="WR17" s="18">
        <f t="shared" si="331"/>
        <v>7</v>
      </c>
      <c r="WS17" s="22">
        <f t="shared" si="332"/>
        <v>7</v>
      </c>
      <c r="WT17" s="26">
        <f t="shared" si="333"/>
        <v>1</v>
      </c>
      <c r="WU17" s="16">
        <v>0</v>
      </c>
      <c r="WV17" s="16">
        <v>0</v>
      </c>
      <c r="WW17" s="96">
        <f t="shared" si="334"/>
        <v>0</v>
      </c>
      <c r="WX17" s="16">
        <v>7</v>
      </c>
      <c r="WY17" s="16">
        <v>7</v>
      </c>
      <c r="WZ17" s="26">
        <f t="shared" si="335"/>
        <v>1</v>
      </c>
      <c r="XA17" s="18">
        <f t="shared" si="336"/>
        <v>7</v>
      </c>
      <c r="XB17" s="22">
        <f t="shared" si="337"/>
        <v>7</v>
      </c>
      <c r="XC17" s="26">
        <f t="shared" si="338"/>
        <v>1</v>
      </c>
      <c r="XD17" s="16">
        <v>0</v>
      </c>
      <c r="XE17" s="16">
        <v>0</v>
      </c>
      <c r="XF17" s="26">
        <f t="shared" si="339"/>
        <v>0</v>
      </c>
      <c r="XG17" s="16">
        <v>7</v>
      </c>
      <c r="XH17" s="16">
        <v>7</v>
      </c>
      <c r="XI17" s="59">
        <f t="shared" si="340"/>
        <v>1</v>
      </c>
      <c r="XJ17" s="18">
        <f t="shared" si="341"/>
        <v>1</v>
      </c>
      <c r="XK17" s="22">
        <f t="shared" si="342"/>
        <v>1</v>
      </c>
      <c r="XL17" s="26">
        <f t="shared" si="343"/>
        <v>1</v>
      </c>
      <c r="XM17" s="16">
        <v>0</v>
      </c>
      <c r="XN17" s="16">
        <v>0</v>
      </c>
      <c r="XO17" s="26">
        <f t="shared" si="344"/>
        <v>0</v>
      </c>
      <c r="XP17" s="16">
        <v>1</v>
      </c>
      <c r="XQ17" s="16">
        <v>1</v>
      </c>
      <c r="XR17" s="59">
        <f t="shared" si="345"/>
        <v>1</v>
      </c>
      <c r="XS17" s="18">
        <f t="shared" si="346"/>
        <v>1</v>
      </c>
      <c r="XT17" s="22">
        <f t="shared" si="347"/>
        <v>1</v>
      </c>
      <c r="XU17" s="26">
        <f t="shared" si="348"/>
        <v>1</v>
      </c>
      <c r="XV17" s="16">
        <v>0</v>
      </c>
      <c r="XW17" s="16">
        <v>0</v>
      </c>
      <c r="XX17" s="26">
        <f t="shared" si="349"/>
        <v>0</v>
      </c>
      <c r="XY17" s="16">
        <v>1</v>
      </c>
      <c r="XZ17" s="16">
        <v>1</v>
      </c>
      <c r="YA17" s="59">
        <f t="shared" si="350"/>
        <v>1</v>
      </c>
      <c r="YB17" s="18">
        <f t="shared" si="351"/>
        <v>1</v>
      </c>
      <c r="YC17" s="22">
        <f t="shared" si="352"/>
        <v>1</v>
      </c>
      <c r="YD17" s="26">
        <f t="shared" si="353"/>
        <v>1</v>
      </c>
      <c r="YE17" s="16">
        <v>0</v>
      </c>
      <c r="YF17" s="16">
        <v>0</v>
      </c>
      <c r="YG17" s="26">
        <f t="shared" si="354"/>
        <v>0</v>
      </c>
      <c r="YH17" s="16">
        <v>1</v>
      </c>
      <c r="YI17" s="16">
        <v>1</v>
      </c>
      <c r="YJ17" s="59">
        <f t="shared" si="355"/>
        <v>1</v>
      </c>
      <c r="YK17" s="18">
        <f t="shared" si="356"/>
        <v>1</v>
      </c>
      <c r="YL17" s="22">
        <f t="shared" si="357"/>
        <v>1</v>
      </c>
      <c r="YM17" s="26">
        <f t="shared" si="358"/>
        <v>1</v>
      </c>
      <c r="YN17" s="16">
        <v>0</v>
      </c>
      <c r="YO17" s="16">
        <v>0</v>
      </c>
      <c r="YP17" s="26">
        <f t="shared" si="359"/>
        <v>0</v>
      </c>
      <c r="YQ17" s="16">
        <v>1</v>
      </c>
      <c r="YR17" s="16">
        <v>1</v>
      </c>
      <c r="YS17" s="26">
        <f t="shared" si="360"/>
        <v>1</v>
      </c>
      <c r="YT17" s="18">
        <f t="shared" si="361"/>
        <v>1</v>
      </c>
      <c r="YU17" s="22">
        <f t="shared" si="362"/>
        <v>1</v>
      </c>
      <c r="YV17" s="26">
        <f t="shared" si="363"/>
        <v>1</v>
      </c>
      <c r="YW17" s="16">
        <v>0</v>
      </c>
      <c r="YX17" s="16">
        <v>0</v>
      </c>
      <c r="YY17" s="26">
        <f t="shared" si="364"/>
        <v>0</v>
      </c>
      <c r="YZ17" s="16">
        <v>1</v>
      </c>
      <c r="ZA17" s="16">
        <v>1</v>
      </c>
      <c r="ZB17" s="59">
        <f t="shared" si="365"/>
        <v>1</v>
      </c>
      <c r="ZC17" s="18">
        <f t="shared" si="366"/>
        <v>1</v>
      </c>
      <c r="ZD17" s="22">
        <f t="shared" si="367"/>
        <v>1</v>
      </c>
      <c r="ZE17" s="26">
        <f t="shared" si="368"/>
        <v>1</v>
      </c>
      <c r="ZF17" s="16">
        <v>0</v>
      </c>
      <c r="ZG17" s="16">
        <v>0</v>
      </c>
      <c r="ZH17" s="26">
        <f t="shared" si="369"/>
        <v>0</v>
      </c>
      <c r="ZI17" s="20">
        <v>1</v>
      </c>
      <c r="ZJ17" s="16">
        <v>1</v>
      </c>
      <c r="ZK17" s="26">
        <f t="shared" si="370"/>
        <v>1</v>
      </c>
      <c r="ZL17" s="18">
        <f t="shared" si="371"/>
        <v>1</v>
      </c>
      <c r="ZM17" s="22">
        <f t="shared" si="372"/>
        <v>1</v>
      </c>
      <c r="ZN17" s="26">
        <f t="shared" si="373"/>
        <v>1</v>
      </c>
      <c r="ZO17" s="16">
        <v>0</v>
      </c>
      <c r="ZP17" s="16">
        <v>0</v>
      </c>
      <c r="ZQ17" s="26">
        <f t="shared" si="374"/>
        <v>0</v>
      </c>
      <c r="ZR17" s="20">
        <v>1</v>
      </c>
      <c r="ZS17" s="20">
        <v>1</v>
      </c>
      <c r="ZT17" s="59">
        <f t="shared" si="375"/>
        <v>1</v>
      </c>
      <c r="ZU17" s="18">
        <f t="shared" si="376"/>
        <v>1</v>
      </c>
      <c r="ZV17" s="22">
        <f t="shared" si="377"/>
        <v>1</v>
      </c>
      <c r="ZW17" s="26">
        <f t="shared" si="378"/>
        <v>1</v>
      </c>
      <c r="ZX17" s="16">
        <v>0</v>
      </c>
      <c r="ZY17" s="16">
        <v>0</v>
      </c>
      <c r="ZZ17" s="59">
        <f t="shared" si="379"/>
        <v>0</v>
      </c>
      <c r="AAA17" s="16">
        <v>1</v>
      </c>
      <c r="AAB17" s="16">
        <v>1</v>
      </c>
      <c r="AAC17" s="26">
        <f t="shared" si="380"/>
        <v>1</v>
      </c>
      <c r="AAD17" s="18">
        <f t="shared" si="381"/>
        <v>1</v>
      </c>
      <c r="AAE17" s="22">
        <f t="shared" si="382"/>
        <v>1</v>
      </c>
      <c r="AAF17" s="26">
        <f t="shared" si="383"/>
        <v>1</v>
      </c>
      <c r="AAG17" s="16">
        <v>0</v>
      </c>
      <c r="AAH17" s="16">
        <v>0</v>
      </c>
      <c r="AAI17" s="59">
        <f t="shared" si="384"/>
        <v>0</v>
      </c>
      <c r="AAJ17" s="16">
        <v>1</v>
      </c>
      <c r="AAK17" s="16">
        <v>1</v>
      </c>
      <c r="AAL17" s="59">
        <f t="shared" si="385"/>
        <v>1</v>
      </c>
      <c r="AAM17" s="18">
        <f t="shared" si="386"/>
        <v>1</v>
      </c>
      <c r="AAN17" s="22">
        <f t="shared" si="387"/>
        <v>1</v>
      </c>
      <c r="AAO17" s="26">
        <f t="shared" si="388"/>
        <v>1</v>
      </c>
      <c r="AAP17" s="16">
        <v>0</v>
      </c>
      <c r="AAQ17" s="16">
        <v>0</v>
      </c>
      <c r="AAR17" s="97">
        <f t="shared" si="389"/>
        <v>0</v>
      </c>
      <c r="AAS17" s="20">
        <v>1</v>
      </c>
      <c r="AAT17" s="16">
        <v>1</v>
      </c>
      <c r="AAU17" s="59">
        <f t="shared" si="390"/>
        <v>1</v>
      </c>
      <c r="AAV17" s="18">
        <f t="shared" si="391"/>
        <v>1</v>
      </c>
      <c r="AAW17" s="22">
        <f t="shared" si="392"/>
        <v>0</v>
      </c>
      <c r="AAX17" s="26">
        <f t="shared" si="393"/>
        <v>0</v>
      </c>
      <c r="AAY17" s="16">
        <v>0</v>
      </c>
      <c r="AAZ17" s="16">
        <v>0</v>
      </c>
      <c r="ABA17" s="59">
        <f t="shared" si="394"/>
        <v>0</v>
      </c>
      <c r="ABB17" s="16">
        <v>1</v>
      </c>
      <c r="ABC17" s="16"/>
      <c r="ABD17" s="59">
        <f t="shared" si="395"/>
        <v>0</v>
      </c>
      <c r="ABE17" s="18">
        <f t="shared" si="396"/>
        <v>1</v>
      </c>
      <c r="ABF17" s="22">
        <f t="shared" si="397"/>
        <v>1</v>
      </c>
      <c r="ABG17" s="26">
        <f t="shared" si="398"/>
        <v>1</v>
      </c>
      <c r="ABH17" s="16">
        <v>0</v>
      </c>
      <c r="ABI17" s="16">
        <v>0</v>
      </c>
      <c r="ABJ17" s="97">
        <f t="shared" si="399"/>
        <v>0</v>
      </c>
      <c r="ABK17" s="20">
        <v>1</v>
      </c>
      <c r="ABL17" s="16">
        <v>1</v>
      </c>
      <c r="ABM17" s="26">
        <f t="shared" si="400"/>
        <v>1</v>
      </c>
      <c r="ABN17" s="18">
        <f t="shared" si="401"/>
        <v>1</v>
      </c>
      <c r="ABO17" s="22">
        <f t="shared" si="402"/>
        <v>1</v>
      </c>
      <c r="ABP17" s="26">
        <f t="shared" si="403"/>
        <v>1</v>
      </c>
      <c r="ABQ17" s="16">
        <v>1</v>
      </c>
      <c r="ABR17" s="16">
        <v>1</v>
      </c>
      <c r="ABS17" s="97">
        <f t="shared" si="404"/>
        <v>1</v>
      </c>
      <c r="ABT17" s="20">
        <v>0</v>
      </c>
      <c r="ABU17" s="16">
        <v>0</v>
      </c>
      <c r="ABV17" s="59">
        <f t="shared" si="405"/>
        <v>0</v>
      </c>
      <c r="ABW17" s="18">
        <f t="shared" si="406"/>
        <v>1</v>
      </c>
      <c r="ABX17" s="22">
        <f t="shared" si="407"/>
        <v>1</v>
      </c>
      <c r="ABY17" s="26">
        <f t="shared" si="408"/>
        <v>1</v>
      </c>
      <c r="ABZ17" s="16">
        <v>1</v>
      </c>
      <c r="ACA17" s="16">
        <v>1</v>
      </c>
      <c r="ACB17" s="97">
        <f t="shared" si="409"/>
        <v>1</v>
      </c>
      <c r="ACC17" s="20">
        <v>0</v>
      </c>
      <c r="ACD17" s="16">
        <v>0</v>
      </c>
      <c r="ACE17" s="59">
        <f t="shared" si="410"/>
        <v>0</v>
      </c>
      <c r="ACF17" s="18">
        <f t="shared" si="411"/>
        <v>1</v>
      </c>
      <c r="ACG17" s="22">
        <f t="shared" si="412"/>
        <v>1</v>
      </c>
      <c r="ACH17" s="26">
        <f t="shared" si="413"/>
        <v>1</v>
      </c>
      <c r="ACI17" s="16">
        <v>1</v>
      </c>
      <c r="ACJ17" s="16">
        <v>1</v>
      </c>
      <c r="ACK17" s="97">
        <f t="shared" si="414"/>
        <v>1</v>
      </c>
      <c r="ACL17" s="20">
        <v>0</v>
      </c>
      <c r="ACM17" s="16">
        <v>0</v>
      </c>
      <c r="ACN17" s="59">
        <f t="shared" si="415"/>
        <v>0</v>
      </c>
      <c r="ACO17" s="18">
        <f t="shared" si="416"/>
        <v>1</v>
      </c>
      <c r="ACP17" s="22">
        <f t="shared" si="417"/>
        <v>1</v>
      </c>
      <c r="ACQ17" s="26">
        <f t="shared" si="418"/>
        <v>1</v>
      </c>
      <c r="ACR17" s="16">
        <v>1</v>
      </c>
      <c r="ACS17" s="16">
        <v>1</v>
      </c>
      <c r="ACT17" s="97">
        <f t="shared" si="419"/>
        <v>1</v>
      </c>
      <c r="ACU17" s="20">
        <v>0</v>
      </c>
      <c r="ACV17" s="16">
        <v>0</v>
      </c>
      <c r="ACW17" s="59">
        <f t="shared" si="420"/>
        <v>0</v>
      </c>
      <c r="ACX17" s="18">
        <f t="shared" si="421"/>
        <v>1</v>
      </c>
      <c r="ACY17" s="22">
        <f t="shared" si="422"/>
        <v>1</v>
      </c>
      <c r="ACZ17" s="26">
        <f t="shared" si="423"/>
        <v>1</v>
      </c>
      <c r="ADA17" s="16">
        <v>1</v>
      </c>
      <c r="ADB17" s="16">
        <v>1</v>
      </c>
      <c r="ADC17" s="97">
        <f t="shared" si="424"/>
        <v>1</v>
      </c>
      <c r="ADD17" s="20">
        <v>0</v>
      </c>
      <c r="ADE17" s="16">
        <v>0</v>
      </c>
      <c r="ADF17" s="59">
        <f t="shared" si="425"/>
        <v>0</v>
      </c>
      <c r="ADG17" s="18">
        <f t="shared" si="426"/>
        <v>1</v>
      </c>
      <c r="ADH17" s="22">
        <f t="shared" si="427"/>
        <v>1</v>
      </c>
      <c r="ADI17" s="26">
        <f t="shared" si="428"/>
        <v>1</v>
      </c>
      <c r="ADJ17" s="16">
        <v>1</v>
      </c>
      <c r="ADK17" s="16">
        <v>1</v>
      </c>
      <c r="ADL17" s="97">
        <f t="shared" si="429"/>
        <v>1</v>
      </c>
      <c r="ADM17" s="20">
        <v>0</v>
      </c>
      <c r="ADN17" s="16">
        <v>0</v>
      </c>
      <c r="ADO17" s="59">
        <f t="shared" si="430"/>
        <v>0</v>
      </c>
      <c r="ADP17" s="18">
        <f t="shared" si="431"/>
        <v>1</v>
      </c>
      <c r="ADQ17" s="22">
        <f t="shared" si="432"/>
        <v>1</v>
      </c>
      <c r="ADR17" s="26">
        <f t="shared" si="433"/>
        <v>1</v>
      </c>
      <c r="ADS17" s="16">
        <v>1</v>
      </c>
      <c r="ADT17" s="16">
        <v>1</v>
      </c>
      <c r="ADU17" s="97">
        <f t="shared" si="434"/>
        <v>1</v>
      </c>
      <c r="ADV17" s="20">
        <v>0</v>
      </c>
      <c r="ADW17" s="16">
        <v>0</v>
      </c>
      <c r="ADX17" s="59">
        <f t="shared" si="435"/>
        <v>0</v>
      </c>
      <c r="ADY17" s="18">
        <f t="shared" si="436"/>
        <v>1</v>
      </c>
      <c r="ADZ17" s="22">
        <f t="shared" si="437"/>
        <v>1</v>
      </c>
      <c r="AEA17" s="26">
        <f t="shared" si="438"/>
        <v>1</v>
      </c>
      <c r="AEB17" s="16">
        <v>1</v>
      </c>
      <c r="AEC17" s="16">
        <v>1</v>
      </c>
      <c r="AED17" s="97">
        <f t="shared" si="439"/>
        <v>1</v>
      </c>
      <c r="AEE17" s="20">
        <v>0</v>
      </c>
      <c r="AEF17" s="16">
        <v>0</v>
      </c>
      <c r="AEG17" s="59">
        <f t="shared" si="440"/>
        <v>0</v>
      </c>
      <c r="AEH17" s="18">
        <f t="shared" si="441"/>
        <v>1</v>
      </c>
      <c r="AEI17" s="22">
        <f t="shared" si="442"/>
        <v>1</v>
      </c>
      <c r="AEJ17" s="26">
        <f t="shared" si="443"/>
        <v>1</v>
      </c>
      <c r="AEK17" s="16">
        <v>1</v>
      </c>
      <c r="AEL17" s="16">
        <v>1</v>
      </c>
      <c r="AEM17" s="97">
        <f t="shared" si="444"/>
        <v>1</v>
      </c>
      <c r="AEN17" s="20">
        <v>0</v>
      </c>
      <c r="AEO17" s="16">
        <v>0</v>
      </c>
      <c r="AEP17" s="59">
        <f t="shared" si="445"/>
        <v>0</v>
      </c>
      <c r="AEQ17" s="18">
        <f t="shared" si="446"/>
        <v>1</v>
      </c>
      <c r="AER17" s="22">
        <f t="shared" si="447"/>
        <v>1</v>
      </c>
      <c r="AES17" s="26">
        <f t="shared" si="448"/>
        <v>1</v>
      </c>
      <c r="AET17" s="16">
        <v>1</v>
      </c>
      <c r="AEU17" s="16">
        <v>1</v>
      </c>
      <c r="AEV17" s="97">
        <f t="shared" si="449"/>
        <v>1</v>
      </c>
      <c r="AEW17" s="20">
        <v>0</v>
      </c>
      <c r="AEX17" s="16">
        <v>0</v>
      </c>
      <c r="AEY17" s="59">
        <f t="shared" si="450"/>
        <v>0</v>
      </c>
      <c r="AEZ17" s="18">
        <f t="shared" si="451"/>
        <v>1</v>
      </c>
      <c r="AFA17" s="22">
        <f t="shared" si="452"/>
        <v>1</v>
      </c>
      <c r="AFB17" s="26">
        <f t="shared" si="453"/>
        <v>1</v>
      </c>
      <c r="AFC17" s="16">
        <v>1</v>
      </c>
      <c r="AFD17" s="16">
        <v>1</v>
      </c>
      <c r="AFE17" s="97">
        <f t="shared" si="454"/>
        <v>1</v>
      </c>
      <c r="AFF17" s="20">
        <v>0</v>
      </c>
      <c r="AFG17" s="16">
        <v>0</v>
      </c>
      <c r="AFH17" s="59">
        <f t="shared" si="455"/>
        <v>0</v>
      </c>
      <c r="AFI17" s="18">
        <f t="shared" si="456"/>
        <v>1</v>
      </c>
      <c r="AFJ17" s="22">
        <f t="shared" si="457"/>
        <v>0</v>
      </c>
      <c r="AFK17" s="26">
        <f t="shared" si="458"/>
        <v>0</v>
      </c>
      <c r="AFL17" s="16">
        <v>1</v>
      </c>
      <c r="AFM17" s="16">
        <v>0</v>
      </c>
      <c r="AFN17" s="97">
        <f t="shared" si="459"/>
        <v>0</v>
      </c>
      <c r="AFO17" s="20">
        <v>0</v>
      </c>
      <c r="AFP17" s="16">
        <v>0</v>
      </c>
      <c r="AFQ17" s="26">
        <f t="shared" si="460"/>
        <v>0</v>
      </c>
      <c r="AFR17" s="18">
        <f t="shared" si="461"/>
        <v>1</v>
      </c>
      <c r="AFS17" s="22">
        <f t="shared" si="462"/>
        <v>1</v>
      </c>
      <c r="AFT17" s="26">
        <f t="shared" si="463"/>
        <v>1</v>
      </c>
      <c r="AFU17" s="16">
        <v>0</v>
      </c>
      <c r="AFV17" s="16">
        <v>0</v>
      </c>
      <c r="AFW17" s="97">
        <f t="shared" si="464"/>
        <v>0</v>
      </c>
      <c r="AFX17" s="20">
        <v>1</v>
      </c>
      <c r="AFY17" s="20">
        <v>1</v>
      </c>
      <c r="AFZ17" s="59">
        <f t="shared" si="465"/>
        <v>1</v>
      </c>
      <c r="AGA17" s="18">
        <f t="shared" si="466"/>
        <v>1</v>
      </c>
      <c r="AGB17" s="22">
        <f t="shared" si="467"/>
        <v>0</v>
      </c>
      <c r="AGC17" s="26">
        <f t="shared" si="468"/>
        <v>0</v>
      </c>
      <c r="AGD17" s="16">
        <v>0</v>
      </c>
      <c r="AGE17" s="16">
        <v>0</v>
      </c>
      <c r="AGF17" s="97">
        <f t="shared" si="469"/>
        <v>0</v>
      </c>
      <c r="AGG17" s="20">
        <v>1</v>
      </c>
      <c r="AGH17" s="16"/>
      <c r="AGI17" s="59">
        <f t="shared" si="470"/>
        <v>0</v>
      </c>
      <c r="AGJ17" s="18">
        <f t="shared" si="471"/>
        <v>1</v>
      </c>
      <c r="AGK17" s="22">
        <f t="shared" si="472"/>
        <v>1</v>
      </c>
      <c r="AGL17" s="26">
        <f t="shared" si="473"/>
        <v>1</v>
      </c>
      <c r="AGM17" s="16">
        <v>0</v>
      </c>
      <c r="AGN17" s="16">
        <v>0</v>
      </c>
      <c r="AGO17" s="97">
        <f t="shared" si="474"/>
        <v>0</v>
      </c>
      <c r="AGP17" s="20">
        <v>1</v>
      </c>
      <c r="AGQ17" s="16">
        <v>1</v>
      </c>
      <c r="AGR17" s="59">
        <f t="shared" si="475"/>
        <v>1</v>
      </c>
      <c r="AGS17" s="18">
        <f t="shared" si="476"/>
        <v>1</v>
      </c>
      <c r="AGT17" s="22">
        <f t="shared" si="477"/>
        <v>1</v>
      </c>
      <c r="AGU17" s="26">
        <f t="shared" si="478"/>
        <v>1</v>
      </c>
      <c r="AGV17" s="16">
        <v>0</v>
      </c>
      <c r="AGW17" s="16">
        <v>0</v>
      </c>
      <c r="AGX17" s="97">
        <f t="shared" si="479"/>
        <v>0</v>
      </c>
      <c r="AGY17" s="20">
        <v>1</v>
      </c>
      <c r="AGZ17" s="16">
        <v>1</v>
      </c>
      <c r="AHA17" s="59">
        <f t="shared" si="480"/>
        <v>1</v>
      </c>
      <c r="AHB17" s="18">
        <f t="shared" si="481"/>
        <v>1</v>
      </c>
      <c r="AHC17" s="22">
        <f t="shared" si="482"/>
        <v>1</v>
      </c>
      <c r="AHD17" s="26">
        <f t="shared" si="483"/>
        <v>1</v>
      </c>
      <c r="AHE17" s="16">
        <v>0</v>
      </c>
      <c r="AHF17" s="16">
        <v>0</v>
      </c>
      <c r="AHG17" s="97">
        <f t="shared" si="484"/>
        <v>0</v>
      </c>
      <c r="AHH17" s="20">
        <v>1</v>
      </c>
      <c r="AHI17" s="16">
        <v>1</v>
      </c>
      <c r="AHJ17" s="59">
        <f t="shared" si="485"/>
        <v>1</v>
      </c>
      <c r="AHK17" s="18">
        <f t="shared" si="486"/>
        <v>1</v>
      </c>
      <c r="AHL17" s="22">
        <f t="shared" si="487"/>
        <v>1</v>
      </c>
      <c r="AHM17" s="26">
        <f t="shared" si="488"/>
        <v>1</v>
      </c>
      <c r="AHN17" s="16">
        <v>0</v>
      </c>
      <c r="AHO17" s="16">
        <v>0</v>
      </c>
      <c r="AHP17" s="97">
        <f t="shared" si="489"/>
        <v>0</v>
      </c>
      <c r="AHQ17" s="20">
        <v>1</v>
      </c>
      <c r="AHR17" s="16">
        <v>1</v>
      </c>
      <c r="AHS17" s="59">
        <f t="shared" si="490"/>
        <v>1</v>
      </c>
      <c r="AHT17" s="18">
        <f t="shared" si="491"/>
        <v>1</v>
      </c>
      <c r="AHU17" s="22">
        <f t="shared" si="492"/>
        <v>1</v>
      </c>
      <c r="AHV17" s="26">
        <f t="shared" si="493"/>
        <v>1</v>
      </c>
      <c r="AHW17" s="16">
        <v>0</v>
      </c>
      <c r="AHX17" s="16">
        <v>0</v>
      </c>
      <c r="AHY17" s="97">
        <f t="shared" si="494"/>
        <v>0</v>
      </c>
      <c r="AHZ17" s="20">
        <v>1</v>
      </c>
      <c r="AIA17" s="16">
        <v>1</v>
      </c>
      <c r="AIB17" s="59">
        <f t="shared" si="495"/>
        <v>1</v>
      </c>
      <c r="AIC17" s="18">
        <f t="shared" si="496"/>
        <v>1</v>
      </c>
      <c r="AID17" s="22">
        <f t="shared" si="497"/>
        <v>1</v>
      </c>
      <c r="AIE17" s="26">
        <f t="shared" si="498"/>
        <v>1</v>
      </c>
      <c r="AIF17" s="16">
        <v>0</v>
      </c>
      <c r="AIG17" s="16">
        <v>0</v>
      </c>
      <c r="AIH17" s="97">
        <f t="shared" si="499"/>
        <v>0</v>
      </c>
      <c r="AII17" s="20">
        <v>1</v>
      </c>
      <c r="AIJ17" s="16">
        <v>1</v>
      </c>
      <c r="AIK17" s="59">
        <f t="shared" si="500"/>
        <v>1</v>
      </c>
      <c r="AIL17" s="18">
        <f t="shared" si="501"/>
        <v>1</v>
      </c>
      <c r="AIM17" s="22">
        <f t="shared" si="502"/>
        <v>1</v>
      </c>
      <c r="AIN17" s="26">
        <f t="shared" si="503"/>
        <v>1</v>
      </c>
      <c r="AIO17" s="16">
        <v>0</v>
      </c>
      <c r="AIP17" s="16">
        <v>0</v>
      </c>
      <c r="AIQ17" s="97">
        <f t="shared" si="504"/>
        <v>0</v>
      </c>
      <c r="AIR17" s="20">
        <v>1</v>
      </c>
      <c r="AIS17" s="16">
        <v>1</v>
      </c>
      <c r="AIT17" s="59">
        <f t="shared" si="505"/>
        <v>1</v>
      </c>
      <c r="AIU17" s="18">
        <f t="shared" si="506"/>
        <v>1</v>
      </c>
      <c r="AIV17" s="22">
        <f t="shared" si="507"/>
        <v>1</v>
      </c>
      <c r="AIW17" s="26">
        <f t="shared" si="508"/>
        <v>1</v>
      </c>
      <c r="AIX17" s="16">
        <v>0</v>
      </c>
      <c r="AIY17" s="16">
        <v>0</v>
      </c>
      <c r="AIZ17" s="97">
        <f t="shared" si="509"/>
        <v>0</v>
      </c>
      <c r="AJA17" s="20">
        <v>1</v>
      </c>
      <c r="AJB17" s="16">
        <v>1</v>
      </c>
      <c r="AJC17" s="26">
        <f t="shared" si="510"/>
        <v>1</v>
      </c>
      <c r="AJD17" s="18">
        <f t="shared" si="511"/>
        <v>1</v>
      </c>
      <c r="AJE17" s="22">
        <f t="shared" si="512"/>
        <v>1</v>
      </c>
      <c r="AJF17" s="26">
        <f t="shared" si="513"/>
        <v>1</v>
      </c>
      <c r="AJG17" s="16">
        <v>0</v>
      </c>
      <c r="AJH17" s="16">
        <v>0</v>
      </c>
      <c r="AJI17" s="97">
        <f t="shared" si="514"/>
        <v>0</v>
      </c>
      <c r="AJJ17" s="20">
        <v>1</v>
      </c>
      <c r="AJK17" s="16">
        <v>1</v>
      </c>
      <c r="AJL17" s="26">
        <f t="shared" si="515"/>
        <v>1</v>
      </c>
      <c r="AJM17" s="18">
        <f t="shared" si="516"/>
        <v>1</v>
      </c>
      <c r="AJN17" s="22">
        <f t="shared" si="517"/>
        <v>1</v>
      </c>
      <c r="AJO17" s="26">
        <f t="shared" si="518"/>
        <v>1</v>
      </c>
      <c r="AJP17" s="16">
        <v>1</v>
      </c>
      <c r="AJQ17" s="16">
        <v>1</v>
      </c>
      <c r="AJR17" s="97">
        <f t="shared" si="519"/>
        <v>1</v>
      </c>
      <c r="AJS17" s="20">
        <v>0</v>
      </c>
      <c r="AJT17" s="16">
        <v>0</v>
      </c>
      <c r="AJU17" s="59">
        <f t="shared" si="520"/>
        <v>0</v>
      </c>
      <c r="AJV17" s="18">
        <f t="shared" si="521"/>
        <v>1</v>
      </c>
      <c r="AJW17" s="22">
        <f t="shared" si="522"/>
        <v>1</v>
      </c>
      <c r="AJX17" s="26">
        <f t="shared" si="523"/>
        <v>1</v>
      </c>
      <c r="AJY17" s="16">
        <v>1</v>
      </c>
      <c r="AJZ17" s="16">
        <v>1</v>
      </c>
      <c r="AKA17" s="97">
        <f t="shared" si="524"/>
        <v>1</v>
      </c>
      <c r="AKB17" s="20">
        <v>0</v>
      </c>
      <c r="AKC17" s="16">
        <v>0</v>
      </c>
      <c r="AKD17" s="59">
        <f t="shared" si="525"/>
        <v>0</v>
      </c>
      <c r="AKE17" s="18">
        <f t="shared" si="526"/>
        <v>1</v>
      </c>
      <c r="AKF17" s="22">
        <f t="shared" si="527"/>
        <v>1</v>
      </c>
      <c r="AKG17" s="26">
        <f t="shared" si="528"/>
        <v>1</v>
      </c>
      <c r="AKH17" s="16">
        <v>1</v>
      </c>
      <c r="AKI17" s="16">
        <v>1</v>
      </c>
      <c r="AKJ17" s="97">
        <f t="shared" si="529"/>
        <v>1</v>
      </c>
      <c r="AKK17" s="20">
        <v>0</v>
      </c>
      <c r="AKL17" s="16">
        <v>0</v>
      </c>
      <c r="AKM17" s="59">
        <f t="shared" si="530"/>
        <v>0</v>
      </c>
      <c r="AKN17" s="18">
        <f t="shared" si="531"/>
        <v>1</v>
      </c>
      <c r="AKO17" s="22">
        <f t="shared" si="532"/>
        <v>1</v>
      </c>
      <c r="AKP17" s="26">
        <f t="shared" si="533"/>
        <v>1</v>
      </c>
      <c r="AKQ17" s="16">
        <v>1</v>
      </c>
      <c r="AKR17" s="16">
        <v>1</v>
      </c>
      <c r="AKS17" s="97">
        <f t="shared" si="534"/>
        <v>1</v>
      </c>
      <c r="AKT17" s="20">
        <v>0</v>
      </c>
      <c r="AKU17" s="16">
        <v>0</v>
      </c>
      <c r="AKV17" s="59">
        <f t="shared" si="535"/>
        <v>0</v>
      </c>
      <c r="AKW17" s="18">
        <f t="shared" si="536"/>
        <v>1</v>
      </c>
      <c r="AKX17" s="22">
        <f t="shared" si="537"/>
        <v>1</v>
      </c>
      <c r="AKY17" s="26">
        <f t="shared" si="538"/>
        <v>1</v>
      </c>
      <c r="AKZ17" s="16">
        <v>1</v>
      </c>
      <c r="ALA17" s="16">
        <v>1</v>
      </c>
      <c r="ALB17" s="97">
        <f t="shared" si="539"/>
        <v>1</v>
      </c>
      <c r="ALC17" s="20">
        <v>0</v>
      </c>
      <c r="ALD17" s="16">
        <v>0</v>
      </c>
      <c r="ALE17" s="59">
        <f t="shared" si="540"/>
        <v>0</v>
      </c>
      <c r="ALF17" s="18">
        <f t="shared" si="541"/>
        <v>1</v>
      </c>
      <c r="ALG17" s="22">
        <f t="shared" si="542"/>
        <v>1</v>
      </c>
      <c r="ALH17" s="26">
        <f t="shared" si="543"/>
        <v>1</v>
      </c>
      <c r="ALI17" s="16">
        <v>1</v>
      </c>
      <c r="ALJ17" s="16">
        <v>1</v>
      </c>
      <c r="ALK17" s="97">
        <f t="shared" si="544"/>
        <v>1</v>
      </c>
      <c r="ALL17" s="20">
        <v>0</v>
      </c>
      <c r="ALM17" s="16">
        <v>0</v>
      </c>
      <c r="ALN17" s="59">
        <f t="shared" si="545"/>
        <v>0</v>
      </c>
      <c r="ALO17" s="18">
        <f t="shared" si="546"/>
        <v>1</v>
      </c>
      <c r="ALP17" s="22">
        <f t="shared" si="547"/>
        <v>1</v>
      </c>
      <c r="ALQ17" s="26">
        <f t="shared" si="548"/>
        <v>1</v>
      </c>
      <c r="ALR17" s="16">
        <v>1</v>
      </c>
      <c r="ALS17" s="16">
        <v>1</v>
      </c>
      <c r="ALT17" s="97">
        <f t="shared" si="549"/>
        <v>1</v>
      </c>
      <c r="ALU17" s="20">
        <v>0</v>
      </c>
      <c r="ALV17" s="16">
        <v>0</v>
      </c>
      <c r="ALW17" s="59">
        <f t="shared" si="550"/>
        <v>0</v>
      </c>
      <c r="ALX17" s="18">
        <f t="shared" si="551"/>
        <v>1</v>
      </c>
      <c r="ALY17" s="22">
        <f t="shared" si="552"/>
        <v>1</v>
      </c>
      <c r="ALZ17" s="26">
        <f t="shared" si="553"/>
        <v>1</v>
      </c>
      <c r="AMA17" s="16">
        <v>1</v>
      </c>
      <c r="AMB17" s="16">
        <v>1</v>
      </c>
      <c r="AMC17" s="97">
        <f t="shared" si="554"/>
        <v>1</v>
      </c>
      <c r="AMD17" s="20">
        <v>0</v>
      </c>
      <c r="AME17" s="16">
        <v>0</v>
      </c>
      <c r="AMF17" s="59">
        <f t="shared" si="555"/>
        <v>0</v>
      </c>
      <c r="AMG17" s="18">
        <f t="shared" si="556"/>
        <v>1</v>
      </c>
      <c r="AMH17" s="22">
        <f t="shared" si="557"/>
        <v>1</v>
      </c>
      <c r="AMI17" s="26">
        <f t="shared" si="558"/>
        <v>1</v>
      </c>
      <c r="AMJ17" s="16">
        <v>1</v>
      </c>
      <c r="AMK17" s="16">
        <v>1</v>
      </c>
      <c r="AML17" s="97">
        <f t="shared" si="559"/>
        <v>1</v>
      </c>
      <c r="AMM17" s="20">
        <v>0</v>
      </c>
      <c r="AMN17" s="16">
        <v>0</v>
      </c>
      <c r="AMO17" s="59">
        <f t="shared" si="560"/>
        <v>0</v>
      </c>
      <c r="AMP17" s="18">
        <f t="shared" si="561"/>
        <v>1</v>
      </c>
      <c r="AMQ17" s="22">
        <f t="shared" si="562"/>
        <v>1</v>
      </c>
      <c r="AMR17" s="26">
        <f t="shared" si="563"/>
        <v>1</v>
      </c>
      <c r="AMS17" s="16">
        <v>1</v>
      </c>
      <c r="AMT17" s="16">
        <v>1</v>
      </c>
      <c r="AMU17" s="97">
        <f t="shared" si="564"/>
        <v>1</v>
      </c>
      <c r="AMV17" s="20">
        <v>0</v>
      </c>
      <c r="AMW17" s="16">
        <v>0</v>
      </c>
      <c r="AMX17" s="59">
        <f t="shared" si="565"/>
        <v>0</v>
      </c>
      <c r="AMY17" s="18">
        <f t="shared" si="566"/>
        <v>1</v>
      </c>
      <c r="AMZ17" s="22">
        <f t="shared" si="567"/>
        <v>1</v>
      </c>
      <c r="ANA17" s="26">
        <f t="shared" si="568"/>
        <v>1</v>
      </c>
      <c r="ANB17" s="16">
        <v>1</v>
      </c>
      <c r="ANC17" s="16">
        <v>1</v>
      </c>
      <c r="AND17" s="97">
        <f t="shared" si="569"/>
        <v>1</v>
      </c>
      <c r="ANE17" s="20">
        <v>0</v>
      </c>
      <c r="ANF17" s="16">
        <v>0</v>
      </c>
      <c r="ANG17" s="59">
        <f t="shared" si="570"/>
        <v>0</v>
      </c>
      <c r="ANH17" s="18">
        <f t="shared" si="571"/>
        <v>1</v>
      </c>
      <c r="ANI17" s="22">
        <f t="shared" si="572"/>
        <v>1</v>
      </c>
      <c r="ANJ17" s="26">
        <f t="shared" si="573"/>
        <v>1</v>
      </c>
      <c r="ANK17" s="16">
        <v>1</v>
      </c>
      <c r="ANL17" s="16">
        <v>1</v>
      </c>
      <c r="ANM17" s="97">
        <f t="shared" si="574"/>
        <v>1</v>
      </c>
      <c r="ANN17" s="20">
        <v>0</v>
      </c>
      <c r="ANO17" s="16">
        <v>0</v>
      </c>
      <c r="ANP17" s="59">
        <f t="shared" si="575"/>
        <v>0</v>
      </c>
      <c r="ANQ17" s="18">
        <f t="shared" si="576"/>
        <v>1</v>
      </c>
      <c r="ANR17" s="22">
        <f t="shared" si="577"/>
        <v>1</v>
      </c>
      <c r="ANS17" s="26">
        <f t="shared" si="578"/>
        <v>1</v>
      </c>
      <c r="ANT17" s="16">
        <v>0</v>
      </c>
      <c r="ANU17" s="16">
        <v>0</v>
      </c>
      <c r="ANV17" s="97">
        <f t="shared" si="579"/>
        <v>0</v>
      </c>
      <c r="ANW17" s="20">
        <v>1</v>
      </c>
      <c r="ANX17" s="16">
        <v>1</v>
      </c>
      <c r="ANY17" s="59">
        <f t="shared" si="580"/>
        <v>1</v>
      </c>
      <c r="ANZ17" s="18">
        <f t="shared" si="581"/>
        <v>1</v>
      </c>
      <c r="AOA17" s="22">
        <f t="shared" si="582"/>
        <v>1</v>
      </c>
      <c r="AOB17" s="26">
        <f t="shared" si="583"/>
        <v>1</v>
      </c>
      <c r="AOC17" s="16">
        <v>0</v>
      </c>
      <c r="AOD17" s="16">
        <v>0</v>
      </c>
      <c r="AOE17" s="97">
        <f t="shared" si="584"/>
        <v>0</v>
      </c>
      <c r="AOF17" s="20">
        <v>1</v>
      </c>
      <c r="AOG17" s="16">
        <v>1</v>
      </c>
      <c r="AOH17" s="59">
        <f t="shared" si="585"/>
        <v>1</v>
      </c>
      <c r="AOI17" s="18">
        <f t="shared" si="586"/>
        <v>1</v>
      </c>
      <c r="AOJ17" s="22">
        <f t="shared" si="587"/>
        <v>1</v>
      </c>
      <c r="AOK17" s="26">
        <f t="shared" si="588"/>
        <v>1</v>
      </c>
      <c r="AOL17" s="16">
        <v>0</v>
      </c>
      <c r="AOM17" s="16">
        <v>0</v>
      </c>
      <c r="AON17" s="97">
        <f t="shared" si="589"/>
        <v>0</v>
      </c>
      <c r="AOO17" s="20">
        <v>1</v>
      </c>
      <c r="AOP17" s="16">
        <v>1</v>
      </c>
      <c r="AOQ17" s="59">
        <f t="shared" si="590"/>
        <v>1</v>
      </c>
      <c r="AOR17" s="18">
        <f t="shared" si="591"/>
        <v>1</v>
      </c>
      <c r="AOS17" s="22">
        <f t="shared" si="592"/>
        <v>1</v>
      </c>
      <c r="AOT17" s="26">
        <f t="shared" si="593"/>
        <v>1</v>
      </c>
      <c r="AOU17" s="16">
        <v>0</v>
      </c>
      <c r="AOV17" s="16">
        <v>0</v>
      </c>
      <c r="AOW17" s="97">
        <f t="shared" si="594"/>
        <v>0</v>
      </c>
      <c r="AOX17" s="20">
        <v>1</v>
      </c>
      <c r="AOY17" s="16">
        <v>1</v>
      </c>
      <c r="AOZ17" s="59">
        <f t="shared" si="595"/>
        <v>1</v>
      </c>
      <c r="APA17" s="18">
        <f t="shared" si="596"/>
        <v>1</v>
      </c>
      <c r="APB17" s="22">
        <f t="shared" si="597"/>
        <v>0</v>
      </c>
      <c r="APC17" s="26">
        <f t="shared" si="598"/>
        <v>0</v>
      </c>
      <c r="APD17" s="16">
        <v>0</v>
      </c>
      <c r="APE17" s="16">
        <v>0</v>
      </c>
      <c r="APF17" s="97">
        <f t="shared" si="599"/>
        <v>0</v>
      </c>
      <c r="APG17" s="20">
        <v>1</v>
      </c>
      <c r="APH17" s="16">
        <v>0</v>
      </c>
      <c r="API17" s="59">
        <f t="shared" si="600"/>
        <v>0</v>
      </c>
      <c r="APJ17" s="18">
        <f t="shared" si="601"/>
        <v>1</v>
      </c>
      <c r="APK17" s="22">
        <f t="shared" si="602"/>
        <v>1</v>
      </c>
      <c r="APL17" s="26">
        <f t="shared" si="603"/>
        <v>1</v>
      </c>
      <c r="APM17" s="16">
        <v>0</v>
      </c>
      <c r="APN17" s="16">
        <v>0</v>
      </c>
      <c r="APO17" s="97">
        <f t="shared" si="604"/>
        <v>0</v>
      </c>
      <c r="APP17" s="20">
        <v>1</v>
      </c>
      <c r="APQ17" s="16">
        <v>1</v>
      </c>
      <c r="APR17" s="59">
        <f t="shared" si="605"/>
        <v>1</v>
      </c>
      <c r="APS17" s="18">
        <f t="shared" si="606"/>
        <v>1</v>
      </c>
      <c r="APT17" s="22">
        <f t="shared" si="607"/>
        <v>1</v>
      </c>
      <c r="APU17" s="26">
        <f t="shared" si="608"/>
        <v>1</v>
      </c>
      <c r="APV17" s="16">
        <v>0</v>
      </c>
      <c r="APW17" s="16">
        <v>0</v>
      </c>
      <c r="APX17" s="97">
        <f t="shared" si="609"/>
        <v>0</v>
      </c>
      <c r="APY17" s="20">
        <v>1</v>
      </c>
      <c r="APZ17" s="16">
        <v>1</v>
      </c>
      <c r="AQA17" s="59">
        <f t="shared" si="610"/>
        <v>1</v>
      </c>
      <c r="AQB17" s="18">
        <f t="shared" si="611"/>
        <v>1</v>
      </c>
      <c r="AQC17" s="22">
        <f t="shared" si="612"/>
        <v>1</v>
      </c>
      <c r="AQD17" s="26">
        <f t="shared" si="613"/>
        <v>1</v>
      </c>
      <c r="AQE17" s="16">
        <v>0</v>
      </c>
      <c r="AQF17" s="16">
        <v>0</v>
      </c>
      <c r="AQG17" s="97">
        <f t="shared" si="614"/>
        <v>0</v>
      </c>
      <c r="AQH17" s="20">
        <v>1</v>
      </c>
      <c r="AQI17" s="16">
        <v>1</v>
      </c>
      <c r="AQJ17" s="59">
        <f t="shared" si="615"/>
        <v>1</v>
      </c>
      <c r="AQK17" s="18">
        <f t="shared" si="616"/>
        <v>1</v>
      </c>
      <c r="AQL17" s="22">
        <f t="shared" si="617"/>
        <v>1</v>
      </c>
      <c r="AQM17" s="26">
        <f t="shared" si="618"/>
        <v>1</v>
      </c>
      <c r="AQN17" s="16">
        <v>0</v>
      </c>
      <c r="AQO17" s="16">
        <v>0</v>
      </c>
      <c r="AQP17" s="97">
        <f t="shared" si="619"/>
        <v>0</v>
      </c>
      <c r="AQQ17" s="20">
        <v>1</v>
      </c>
      <c r="AQR17" s="16">
        <v>1</v>
      </c>
      <c r="AQS17" s="59">
        <f t="shared" si="620"/>
        <v>1</v>
      </c>
      <c r="AQT17" s="18">
        <f t="shared" si="621"/>
        <v>1</v>
      </c>
      <c r="AQU17" s="22">
        <f t="shared" si="622"/>
        <v>1</v>
      </c>
      <c r="AQV17" s="26">
        <f t="shared" si="623"/>
        <v>1</v>
      </c>
      <c r="AQW17" s="16">
        <v>0</v>
      </c>
      <c r="AQX17" s="16">
        <v>0</v>
      </c>
      <c r="AQY17" s="97">
        <f t="shared" si="624"/>
        <v>0</v>
      </c>
      <c r="AQZ17" s="20">
        <v>1</v>
      </c>
      <c r="ARA17" s="16">
        <v>1</v>
      </c>
      <c r="ARB17" s="59">
        <f t="shared" si="625"/>
        <v>1</v>
      </c>
      <c r="ARC17" s="18">
        <f t="shared" si="626"/>
        <v>1</v>
      </c>
      <c r="ARD17" s="22">
        <f t="shared" si="627"/>
        <v>1</v>
      </c>
      <c r="ARE17" s="26">
        <f t="shared" si="628"/>
        <v>1</v>
      </c>
      <c r="ARF17" s="16">
        <v>0</v>
      </c>
      <c r="ARG17" s="16">
        <v>0</v>
      </c>
      <c r="ARH17" s="97">
        <f t="shared" si="629"/>
        <v>0</v>
      </c>
      <c r="ARI17" s="20">
        <v>1</v>
      </c>
      <c r="ARJ17" s="16">
        <v>1</v>
      </c>
      <c r="ARK17" s="59">
        <f t="shared" si="630"/>
        <v>1</v>
      </c>
      <c r="ARL17" s="18">
        <f t="shared" si="631"/>
        <v>1</v>
      </c>
      <c r="ARM17" s="22">
        <f t="shared" si="632"/>
        <v>1</v>
      </c>
      <c r="ARN17" s="26">
        <f t="shared" si="633"/>
        <v>1</v>
      </c>
      <c r="ARO17" s="16">
        <v>1</v>
      </c>
      <c r="ARP17" s="16">
        <v>1</v>
      </c>
      <c r="ARQ17" s="97">
        <f t="shared" si="634"/>
        <v>1</v>
      </c>
      <c r="ARR17" s="20">
        <v>0</v>
      </c>
      <c r="ARS17" s="16">
        <v>0</v>
      </c>
      <c r="ART17" s="59">
        <f t="shared" si="635"/>
        <v>0</v>
      </c>
      <c r="ARU17" s="18">
        <f t="shared" si="636"/>
        <v>1</v>
      </c>
      <c r="ARV17" s="22">
        <f t="shared" si="637"/>
        <v>1</v>
      </c>
      <c r="ARW17" s="26">
        <f t="shared" si="638"/>
        <v>1</v>
      </c>
      <c r="ARX17" s="16">
        <v>1</v>
      </c>
      <c r="ARY17" s="16">
        <v>1</v>
      </c>
      <c r="ARZ17" s="26">
        <f t="shared" si="639"/>
        <v>1</v>
      </c>
      <c r="ASA17" s="20">
        <v>0</v>
      </c>
      <c r="ASB17" s="16">
        <v>0</v>
      </c>
      <c r="ASC17" s="59">
        <f t="shared" si="640"/>
        <v>0</v>
      </c>
      <c r="ASD17" s="18">
        <f t="shared" si="641"/>
        <v>1</v>
      </c>
      <c r="ASE17" s="22">
        <f t="shared" si="642"/>
        <v>1</v>
      </c>
      <c r="ASF17" s="26">
        <f t="shared" si="643"/>
        <v>1</v>
      </c>
      <c r="ASG17" s="16">
        <v>1</v>
      </c>
      <c r="ASH17" s="16">
        <v>1</v>
      </c>
      <c r="ASI17" s="97">
        <f t="shared" si="644"/>
        <v>1</v>
      </c>
      <c r="ASJ17" s="20">
        <v>0</v>
      </c>
      <c r="ASK17" s="16">
        <v>0</v>
      </c>
      <c r="ASL17" s="59">
        <f t="shared" si="645"/>
        <v>0</v>
      </c>
      <c r="ASM17" s="18">
        <f t="shared" si="646"/>
        <v>1</v>
      </c>
      <c r="ASN17" s="22">
        <f t="shared" si="647"/>
        <v>1</v>
      </c>
      <c r="ASO17" s="26">
        <f t="shared" si="648"/>
        <v>1</v>
      </c>
      <c r="ASP17" s="16">
        <v>1</v>
      </c>
      <c r="ASQ17" s="16">
        <v>1</v>
      </c>
      <c r="ASR17" s="97">
        <f t="shared" si="649"/>
        <v>1</v>
      </c>
      <c r="ASS17" s="20">
        <v>0</v>
      </c>
      <c r="AST17" s="16">
        <v>0</v>
      </c>
      <c r="ASU17" s="97">
        <f t="shared" si="650"/>
        <v>0</v>
      </c>
      <c r="ASV17" s="18">
        <f t="shared" si="651"/>
        <v>1</v>
      </c>
      <c r="ASW17" s="22">
        <f t="shared" si="652"/>
        <v>1</v>
      </c>
      <c r="ASX17" s="26">
        <f t="shared" si="653"/>
        <v>1</v>
      </c>
      <c r="ASY17" s="16">
        <v>1</v>
      </c>
      <c r="ASZ17" s="16">
        <v>1</v>
      </c>
      <c r="ATA17" s="97">
        <f t="shared" si="654"/>
        <v>1</v>
      </c>
      <c r="ATB17" s="20">
        <v>0</v>
      </c>
      <c r="ATC17" s="16"/>
      <c r="ATD17" s="59">
        <f t="shared" si="655"/>
        <v>0</v>
      </c>
      <c r="ATE17" s="18">
        <f t="shared" si="656"/>
        <v>1</v>
      </c>
      <c r="ATF17" s="22">
        <f t="shared" si="657"/>
        <v>1</v>
      </c>
      <c r="ATG17" s="26">
        <f t="shared" si="658"/>
        <v>1</v>
      </c>
      <c r="ATH17" s="16">
        <v>1</v>
      </c>
      <c r="ATI17" s="16">
        <v>1</v>
      </c>
      <c r="ATJ17" s="97">
        <f t="shared" si="659"/>
        <v>1</v>
      </c>
      <c r="ATK17" s="20">
        <v>0</v>
      </c>
      <c r="ATL17" s="16">
        <v>0</v>
      </c>
      <c r="ATM17" s="59">
        <f t="shared" si="660"/>
        <v>0</v>
      </c>
      <c r="ATN17" s="18">
        <f t="shared" si="661"/>
        <v>1</v>
      </c>
      <c r="ATO17" s="22">
        <f t="shared" si="662"/>
        <v>1</v>
      </c>
      <c r="ATP17" s="26">
        <f t="shared" si="663"/>
        <v>1</v>
      </c>
      <c r="ATQ17" s="16">
        <v>1</v>
      </c>
      <c r="ATR17" s="16">
        <v>1</v>
      </c>
      <c r="ATS17" s="97">
        <f t="shared" si="664"/>
        <v>1</v>
      </c>
      <c r="ATT17" s="20">
        <v>0</v>
      </c>
      <c r="ATU17" s="16">
        <v>0</v>
      </c>
      <c r="ATV17" s="59">
        <f t="shared" si="665"/>
        <v>0</v>
      </c>
      <c r="ATW17" s="18">
        <f t="shared" si="666"/>
        <v>1</v>
      </c>
      <c r="ATX17" s="22">
        <f t="shared" si="667"/>
        <v>1</v>
      </c>
      <c r="ATY17" s="26">
        <f t="shared" si="668"/>
        <v>1</v>
      </c>
      <c r="ATZ17" s="16">
        <v>1</v>
      </c>
      <c r="AUA17" s="16">
        <v>1</v>
      </c>
      <c r="AUB17" s="97">
        <f t="shared" si="669"/>
        <v>1</v>
      </c>
      <c r="AUC17" s="20">
        <v>0</v>
      </c>
      <c r="AUD17" s="16">
        <v>0</v>
      </c>
      <c r="AUE17" s="59">
        <f t="shared" si="670"/>
        <v>0</v>
      </c>
      <c r="AUF17" s="18">
        <f t="shared" si="671"/>
        <v>1</v>
      </c>
      <c r="AUG17" s="22">
        <f t="shared" si="672"/>
        <v>1</v>
      </c>
      <c r="AUH17" s="26">
        <f t="shared" si="673"/>
        <v>1</v>
      </c>
      <c r="AUI17" s="16">
        <v>1</v>
      </c>
      <c r="AUJ17" s="16">
        <v>1</v>
      </c>
      <c r="AUK17" s="97">
        <f t="shared" si="674"/>
        <v>1</v>
      </c>
      <c r="AUL17" s="20">
        <v>0</v>
      </c>
      <c r="AUM17" s="16">
        <v>0</v>
      </c>
      <c r="AUN17" s="59">
        <f t="shared" si="675"/>
        <v>0</v>
      </c>
      <c r="AUO17" s="18">
        <f t="shared" si="676"/>
        <v>1</v>
      </c>
      <c r="AUP17" s="22">
        <f t="shared" si="677"/>
        <v>1</v>
      </c>
      <c r="AUQ17" s="26">
        <f t="shared" si="678"/>
        <v>1</v>
      </c>
      <c r="AUR17" s="16">
        <v>1</v>
      </c>
      <c r="AUS17" s="16">
        <v>1</v>
      </c>
      <c r="AUT17" s="97">
        <f t="shared" si="679"/>
        <v>1</v>
      </c>
      <c r="AUU17" s="20">
        <v>0</v>
      </c>
      <c r="AUV17" s="16">
        <v>0</v>
      </c>
      <c r="AUW17" s="59">
        <f t="shared" si="680"/>
        <v>0</v>
      </c>
      <c r="AUX17" s="18">
        <f t="shared" si="681"/>
        <v>1</v>
      </c>
      <c r="AUY17" s="22">
        <f t="shared" si="682"/>
        <v>1</v>
      </c>
      <c r="AUZ17" s="26">
        <f t="shared" si="683"/>
        <v>1</v>
      </c>
      <c r="AVA17" s="16">
        <v>1</v>
      </c>
      <c r="AVB17" s="16">
        <v>1</v>
      </c>
      <c r="AVC17" s="97">
        <f t="shared" si="684"/>
        <v>1</v>
      </c>
      <c r="AVD17" s="20">
        <v>0</v>
      </c>
      <c r="AVE17" s="16">
        <v>0</v>
      </c>
      <c r="AVF17" s="97">
        <f t="shared" si="685"/>
        <v>0</v>
      </c>
      <c r="AVG17" s="18">
        <f t="shared" si="686"/>
        <v>0</v>
      </c>
      <c r="AVH17" s="22">
        <f t="shared" si="687"/>
        <v>0</v>
      </c>
      <c r="AVI17" s="26">
        <f t="shared" si="688"/>
        <v>0</v>
      </c>
      <c r="AVJ17" s="16">
        <v>0</v>
      </c>
      <c r="AVK17" s="16">
        <v>0</v>
      </c>
      <c r="AVL17" s="97">
        <f t="shared" si="689"/>
        <v>0</v>
      </c>
      <c r="AVM17" s="20">
        <v>0</v>
      </c>
      <c r="AVN17" s="16">
        <v>0</v>
      </c>
      <c r="AVO17" s="26">
        <f t="shared" si="690"/>
        <v>0</v>
      </c>
      <c r="AVP17" s="18">
        <f t="shared" si="755"/>
        <v>0</v>
      </c>
      <c r="AVQ17" s="22">
        <f t="shared" si="691"/>
        <v>0</v>
      </c>
      <c r="AVR17" s="26">
        <f t="shared" si="692"/>
        <v>0</v>
      </c>
      <c r="AVS17" s="16">
        <v>0</v>
      </c>
      <c r="AVT17" s="16">
        <v>0</v>
      </c>
      <c r="AVU17" s="97">
        <f t="shared" si="693"/>
        <v>0</v>
      </c>
      <c r="AVV17" s="20"/>
      <c r="AVW17" s="16">
        <v>0</v>
      </c>
      <c r="AVX17" s="26">
        <f t="shared" si="694"/>
        <v>0</v>
      </c>
      <c r="AVY17" s="18">
        <f t="shared" si="756"/>
        <v>0</v>
      </c>
      <c r="AVZ17" s="22">
        <f t="shared" si="695"/>
        <v>0</v>
      </c>
      <c r="AWA17" s="26">
        <f t="shared" si="696"/>
        <v>0</v>
      </c>
      <c r="AWB17" s="16"/>
      <c r="AWC17" s="16"/>
      <c r="AWD17" s="97">
        <f t="shared" si="697"/>
        <v>0</v>
      </c>
      <c r="AWE17" s="20"/>
      <c r="AWF17" s="16"/>
      <c r="AWG17" s="26">
        <f t="shared" si="698"/>
        <v>0</v>
      </c>
      <c r="AWH17" s="18">
        <f t="shared" si="757"/>
        <v>0</v>
      </c>
      <c r="AWI17" s="22">
        <f t="shared" si="699"/>
        <v>0</v>
      </c>
      <c r="AWJ17" s="26">
        <f t="shared" si="700"/>
        <v>0</v>
      </c>
      <c r="AWK17" s="16"/>
      <c r="AWL17" s="16"/>
      <c r="AWM17" s="97">
        <f t="shared" si="701"/>
        <v>0</v>
      </c>
      <c r="AWN17" s="20"/>
      <c r="AWO17" s="16"/>
      <c r="AWP17" s="26">
        <f t="shared" si="702"/>
        <v>0</v>
      </c>
      <c r="AWQ17" s="18">
        <f t="shared" si="758"/>
        <v>0</v>
      </c>
      <c r="AWR17" s="22">
        <f t="shared" si="703"/>
        <v>0</v>
      </c>
      <c r="AWS17" s="26">
        <f t="shared" si="704"/>
        <v>0</v>
      </c>
      <c r="AWT17" s="16"/>
      <c r="AWU17" s="16"/>
      <c r="AWV17" s="97">
        <f t="shared" si="705"/>
        <v>0</v>
      </c>
      <c r="AWW17" s="20"/>
      <c r="AWX17" s="16"/>
      <c r="AWY17" s="26">
        <f t="shared" si="706"/>
        <v>0</v>
      </c>
      <c r="AWZ17" s="18">
        <f t="shared" si="759"/>
        <v>0</v>
      </c>
      <c r="AXA17" s="22">
        <f t="shared" si="707"/>
        <v>0</v>
      </c>
      <c r="AXB17" s="26">
        <f t="shared" si="708"/>
        <v>0</v>
      </c>
      <c r="AXC17" s="16"/>
      <c r="AXD17" s="16"/>
      <c r="AXE17" s="97">
        <f t="shared" si="709"/>
        <v>0</v>
      </c>
      <c r="AXF17" s="20"/>
      <c r="AXG17" s="16"/>
      <c r="AXH17" s="26">
        <f t="shared" si="710"/>
        <v>0</v>
      </c>
      <c r="AXI17" s="18">
        <f t="shared" si="760"/>
        <v>0</v>
      </c>
      <c r="AXJ17" s="22">
        <f t="shared" si="711"/>
        <v>0</v>
      </c>
      <c r="AXK17" s="26">
        <f t="shared" si="712"/>
        <v>0</v>
      </c>
      <c r="AXL17" s="16"/>
      <c r="AXM17" s="16"/>
      <c r="AXN17" s="97">
        <f t="shared" si="713"/>
        <v>0</v>
      </c>
      <c r="AXO17" s="20"/>
      <c r="AXP17" s="16"/>
      <c r="AXQ17" s="26">
        <f t="shared" si="714"/>
        <v>0</v>
      </c>
      <c r="AXR17" s="18">
        <f t="shared" si="761"/>
        <v>0</v>
      </c>
      <c r="AXS17" s="22">
        <f t="shared" si="715"/>
        <v>0</v>
      </c>
      <c r="AXT17" s="26">
        <f t="shared" si="716"/>
        <v>0</v>
      </c>
      <c r="AXU17" s="16"/>
      <c r="AXV17" s="16"/>
      <c r="AXW17" s="97">
        <f t="shared" si="717"/>
        <v>0</v>
      </c>
      <c r="AXX17" s="20"/>
      <c r="AXY17" s="16"/>
      <c r="AXZ17" s="26">
        <f t="shared" si="718"/>
        <v>0</v>
      </c>
      <c r="AYA17" s="18">
        <f t="shared" si="762"/>
        <v>0</v>
      </c>
      <c r="AYB17" s="22">
        <f t="shared" si="719"/>
        <v>0</v>
      </c>
      <c r="AYC17" s="26">
        <f t="shared" si="720"/>
        <v>0</v>
      </c>
      <c r="AYD17" s="16"/>
      <c r="AYE17" s="16"/>
      <c r="AYF17" s="97">
        <f t="shared" si="721"/>
        <v>0</v>
      </c>
      <c r="AYG17" s="20"/>
      <c r="AYH17" s="16"/>
      <c r="AYI17" s="26">
        <f t="shared" si="722"/>
        <v>0</v>
      </c>
      <c r="AYJ17" s="18">
        <f t="shared" si="763"/>
        <v>0</v>
      </c>
      <c r="AYK17" s="22">
        <f t="shared" si="723"/>
        <v>0</v>
      </c>
      <c r="AYL17" s="26">
        <f t="shared" si="724"/>
        <v>0</v>
      </c>
      <c r="AYM17" s="16"/>
      <c r="AYN17" s="16"/>
      <c r="AYO17" s="97">
        <f t="shared" si="725"/>
        <v>0</v>
      </c>
      <c r="AYP17" s="20"/>
      <c r="AYQ17" s="16"/>
      <c r="AYR17" s="26">
        <f t="shared" si="726"/>
        <v>0</v>
      </c>
      <c r="AYS17" s="18">
        <f t="shared" si="764"/>
        <v>0</v>
      </c>
      <c r="AYT17" s="22">
        <f t="shared" si="727"/>
        <v>0</v>
      </c>
      <c r="AYU17" s="26">
        <f t="shared" si="728"/>
        <v>0</v>
      </c>
      <c r="AYV17" s="16"/>
      <c r="AYW17" s="16"/>
      <c r="AYX17" s="26">
        <f t="shared" si="729"/>
        <v>0</v>
      </c>
      <c r="AYY17" s="20"/>
      <c r="AYZ17" s="16"/>
      <c r="AZA17" s="26">
        <f t="shared" si="730"/>
        <v>0</v>
      </c>
      <c r="AZB17" s="18">
        <f t="shared" si="765"/>
        <v>0</v>
      </c>
      <c r="AZC17" s="22">
        <f t="shared" si="731"/>
        <v>0</v>
      </c>
      <c r="AZD17" s="26">
        <f t="shared" si="732"/>
        <v>0</v>
      </c>
      <c r="AZE17" s="16"/>
      <c r="AZF17" s="16"/>
      <c r="AZG17" s="26">
        <f t="shared" si="733"/>
        <v>0</v>
      </c>
      <c r="AZH17" s="20"/>
      <c r="AZI17" s="16"/>
      <c r="AZJ17" s="26">
        <f t="shared" si="734"/>
        <v>0</v>
      </c>
      <c r="AZK17" s="18">
        <f t="shared" si="766"/>
        <v>0</v>
      </c>
      <c r="AZL17" s="22">
        <f t="shared" si="735"/>
        <v>0</v>
      </c>
      <c r="AZM17" s="26">
        <f t="shared" si="736"/>
        <v>0</v>
      </c>
      <c r="AZN17" s="16"/>
      <c r="AZO17" s="16"/>
      <c r="AZP17" s="26">
        <f t="shared" si="737"/>
        <v>0</v>
      </c>
      <c r="AZQ17" s="20"/>
      <c r="AZR17" s="16"/>
      <c r="AZS17" s="26">
        <f t="shared" si="738"/>
        <v>0</v>
      </c>
      <c r="AZT17" s="18">
        <f t="shared" si="767"/>
        <v>0</v>
      </c>
      <c r="AZU17" s="22">
        <f t="shared" si="739"/>
        <v>0</v>
      </c>
      <c r="AZV17" s="26">
        <f t="shared" si="740"/>
        <v>0</v>
      </c>
      <c r="AZW17" s="16"/>
      <c r="AZX17" s="16"/>
      <c r="AZY17" s="26">
        <f t="shared" si="741"/>
        <v>0</v>
      </c>
      <c r="AZZ17" s="20">
        <v>0</v>
      </c>
      <c r="BAA17" s="16">
        <v>0</v>
      </c>
      <c r="BAB17" s="26">
        <f t="shared" si="742"/>
        <v>0</v>
      </c>
      <c r="BAC17" s="18">
        <f t="shared" si="768"/>
        <v>0</v>
      </c>
      <c r="BAD17" s="22">
        <f t="shared" si="769"/>
        <v>0</v>
      </c>
      <c r="BAE17" s="26">
        <f t="shared" si="743"/>
        <v>0</v>
      </c>
      <c r="BAF17" s="16"/>
      <c r="BAG17" s="16"/>
      <c r="BAH17" s="26">
        <f t="shared" si="744"/>
        <v>0</v>
      </c>
      <c r="BAI17" s="20"/>
      <c r="BAJ17" s="16"/>
      <c r="BAK17" s="26">
        <f t="shared" si="745"/>
        <v>0</v>
      </c>
      <c r="BAL17" s="18">
        <f t="shared" si="770"/>
        <v>0</v>
      </c>
      <c r="BAM17" s="22">
        <f t="shared" si="771"/>
        <v>0</v>
      </c>
      <c r="BAN17" s="26">
        <f t="shared" si="746"/>
        <v>0</v>
      </c>
      <c r="BAO17" s="16"/>
      <c r="BAP17" s="16"/>
      <c r="BAQ17" s="26">
        <f t="shared" si="747"/>
        <v>0</v>
      </c>
      <c r="BAR17" s="20"/>
      <c r="BAS17" s="16"/>
      <c r="BAT17" s="26">
        <f t="shared" si="748"/>
        <v>0</v>
      </c>
      <c r="BAU17" s="18">
        <f t="shared" si="772"/>
        <v>0</v>
      </c>
      <c r="BAV17" s="22">
        <f t="shared" si="773"/>
        <v>0</v>
      </c>
      <c r="BAW17" s="26">
        <f t="shared" si="749"/>
        <v>0</v>
      </c>
      <c r="BAX17" s="16"/>
      <c r="BAY17" s="16"/>
      <c r="BAZ17" s="26">
        <f t="shared" si="750"/>
        <v>0</v>
      </c>
      <c r="BBA17" s="20"/>
      <c r="BBB17" s="16"/>
      <c r="BBC17" s="26">
        <f t="shared" si="751"/>
        <v>0</v>
      </c>
      <c r="BBD17" s="18">
        <f t="shared" si="774"/>
        <v>0</v>
      </c>
      <c r="BBE17" s="22">
        <f t="shared" si="775"/>
        <v>0</v>
      </c>
      <c r="BBF17" s="26">
        <f t="shared" si="752"/>
        <v>0</v>
      </c>
      <c r="BBG17" s="16"/>
      <c r="BBH17" s="16"/>
      <c r="BBI17" s="26">
        <f t="shared" si="753"/>
        <v>0</v>
      </c>
      <c r="BBJ17" s="20"/>
      <c r="BBK17" s="16"/>
      <c r="BBL17" s="26">
        <f t="shared" si="754"/>
        <v>0</v>
      </c>
    </row>
    <row r="18" spans="2:1416" ht="29.25" customHeight="1">
      <c r="B18" s="12">
        <v>9</v>
      </c>
      <c r="C18" s="95" t="s">
        <v>104</v>
      </c>
      <c r="D18" s="76">
        <f>+G18+J18</f>
        <v>3</v>
      </c>
      <c r="E18" s="77">
        <f>+H18+K18</f>
        <v>0</v>
      </c>
      <c r="F18" s="78">
        <f>IFERROR(E18/D18,0)</f>
        <v>0</v>
      </c>
      <c r="G18" s="30">
        <v>1</v>
      </c>
      <c r="H18" s="31">
        <v>0</v>
      </c>
      <c r="I18" s="83">
        <f>IFERROR(H18/G18,0)</f>
        <v>0</v>
      </c>
      <c r="J18" s="31">
        <v>2</v>
      </c>
      <c r="K18" s="31">
        <v>0</v>
      </c>
      <c r="L18" s="83">
        <f>IFERROR(K18/J18,0)</f>
        <v>0</v>
      </c>
      <c r="M18" s="76">
        <f>+P18+S18</f>
        <v>1</v>
      </c>
      <c r="N18" s="77">
        <f>+Q18+T18</f>
        <v>0</v>
      </c>
      <c r="O18" s="78">
        <f>IFERROR(N18/M18,0)</f>
        <v>0</v>
      </c>
      <c r="P18" s="30">
        <v>1</v>
      </c>
      <c r="Q18" s="31">
        <v>0</v>
      </c>
      <c r="R18" s="83">
        <f>IFERROR(Q18/P18,0)</f>
        <v>0</v>
      </c>
      <c r="S18" s="31">
        <v>0</v>
      </c>
      <c r="T18" s="31"/>
      <c r="U18" s="68">
        <f>IFERROR(T18/S18,0)</f>
        <v>0</v>
      </c>
      <c r="V18" s="76">
        <f>+Y18+AB18</f>
        <v>1</v>
      </c>
      <c r="W18" s="77">
        <f>+Z18+AC18</f>
        <v>1</v>
      </c>
      <c r="X18" s="78">
        <f>IFERROR(W18/V18,0)</f>
        <v>1</v>
      </c>
      <c r="Y18" s="30">
        <v>1</v>
      </c>
      <c r="Z18" s="31">
        <v>1</v>
      </c>
      <c r="AA18" s="83">
        <f>IFERROR(Z18/Y18,0)</f>
        <v>1</v>
      </c>
      <c r="AB18" s="31">
        <v>0</v>
      </c>
      <c r="AC18" s="31"/>
      <c r="AD18" s="84">
        <f>IFERROR(AC18/AB18,0)</f>
        <v>0</v>
      </c>
      <c r="AE18" s="76">
        <f>+AH18+AK18</f>
        <v>1</v>
      </c>
      <c r="AF18" s="77">
        <f>+AI18+AL18</f>
        <v>1</v>
      </c>
      <c r="AG18" s="78">
        <f>IFERROR(AF18/AE18,0)</f>
        <v>1</v>
      </c>
      <c r="AH18" s="30">
        <v>1</v>
      </c>
      <c r="AI18" s="31">
        <v>1</v>
      </c>
      <c r="AJ18" s="83">
        <f>IFERROR(AI18/AH18,0)</f>
        <v>1</v>
      </c>
      <c r="AK18" s="31">
        <v>0</v>
      </c>
      <c r="AL18" s="31"/>
      <c r="AM18" s="84">
        <f>IFERROR(AL18/AK18,0)</f>
        <v>0</v>
      </c>
      <c r="AN18" s="76">
        <f>+AQ18+AT18</f>
        <v>2</v>
      </c>
      <c r="AO18" s="77">
        <f>+AR18+AU18</f>
        <v>2</v>
      </c>
      <c r="AP18" s="78">
        <f>IFERROR(AO18/AN18,0)</f>
        <v>1</v>
      </c>
      <c r="AQ18" s="30">
        <v>2</v>
      </c>
      <c r="AR18" s="31">
        <v>2</v>
      </c>
      <c r="AS18" s="83">
        <f>IFERROR(AR18/AQ18,0)</f>
        <v>1</v>
      </c>
      <c r="AT18" s="31">
        <v>0</v>
      </c>
      <c r="AU18" s="31"/>
      <c r="AV18" s="32">
        <f>IFERROR(AU18/AT18,0)</f>
        <v>0</v>
      </c>
      <c r="AW18" s="76">
        <f>+AZ18+BC18</f>
        <v>2</v>
      </c>
      <c r="AX18" s="77">
        <f>+BA18+BD18</f>
        <v>1</v>
      </c>
      <c r="AY18" s="78">
        <f>IFERROR(AX18/AW18,0)</f>
        <v>0.5</v>
      </c>
      <c r="AZ18" s="30">
        <v>2</v>
      </c>
      <c r="BA18" s="31">
        <v>1</v>
      </c>
      <c r="BB18" s="83">
        <f>IFERROR(BA18/AZ18,0)</f>
        <v>0.5</v>
      </c>
      <c r="BC18" s="31">
        <v>0</v>
      </c>
      <c r="BD18" s="31"/>
      <c r="BE18" s="84">
        <f>IFERROR(BD18/BC18,0)</f>
        <v>0</v>
      </c>
      <c r="BF18" s="76">
        <f>+BI18+BL18</f>
        <v>1</v>
      </c>
      <c r="BG18" s="77">
        <f>+BJ18+BM18</f>
        <v>1</v>
      </c>
      <c r="BH18" s="78">
        <f>IFERROR(BG18/BF18,0)</f>
        <v>1</v>
      </c>
      <c r="BI18" s="30">
        <v>1</v>
      </c>
      <c r="BJ18" s="31">
        <v>1</v>
      </c>
      <c r="BK18" s="83">
        <f>IFERROR(BJ18/BI18,0)</f>
        <v>1</v>
      </c>
      <c r="BL18" s="31">
        <v>0</v>
      </c>
      <c r="BM18" s="31"/>
      <c r="BN18" s="84">
        <f>IFERROR(BM18/BL18,0)</f>
        <v>0</v>
      </c>
      <c r="BO18" s="76">
        <f>+BR18+BU18</f>
        <v>2</v>
      </c>
      <c r="BP18" s="77">
        <f>+BS18+BV18</f>
        <v>2</v>
      </c>
      <c r="BQ18" s="78">
        <f>IFERROR(BP18/BO18,0)</f>
        <v>1</v>
      </c>
      <c r="BR18" s="30">
        <v>2</v>
      </c>
      <c r="BS18" s="31">
        <v>2</v>
      </c>
      <c r="BT18" s="83">
        <f>IFERROR(BS18/BR18,0)</f>
        <v>1</v>
      </c>
      <c r="BU18" s="31">
        <v>0</v>
      </c>
      <c r="BV18" s="31"/>
      <c r="BW18" s="84">
        <f>IFERROR(BV18/BU18,0)</f>
        <v>0</v>
      </c>
      <c r="BX18" s="76">
        <f>+CA18+CD18</f>
        <v>3</v>
      </c>
      <c r="BY18" s="77">
        <f>+CB18+CE18</f>
        <v>1</v>
      </c>
      <c r="BZ18" s="78">
        <f>IFERROR(BY18/BX18,0)</f>
        <v>0.33333333333333331</v>
      </c>
      <c r="CA18" s="30">
        <v>0</v>
      </c>
      <c r="CB18" s="31">
        <v>0</v>
      </c>
      <c r="CC18" s="82">
        <f>IFERROR(CB18/CA18,0)</f>
        <v>0</v>
      </c>
      <c r="CD18" s="31">
        <v>3</v>
      </c>
      <c r="CE18" s="31">
        <v>1</v>
      </c>
      <c r="CF18" s="78">
        <f>IFERROR(CE18/CD18,0)</f>
        <v>0.33333333333333331</v>
      </c>
      <c r="CG18" s="76">
        <f t="shared" si="36"/>
        <v>4</v>
      </c>
      <c r="CH18" s="77">
        <f t="shared" si="37"/>
        <v>3</v>
      </c>
      <c r="CI18" s="78">
        <f t="shared" si="38"/>
        <v>0.75</v>
      </c>
      <c r="CJ18" s="30">
        <v>0</v>
      </c>
      <c r="CK18" s="31"/>
      <c r="CL18" s="82">
        <f t="shared" si="39"/>
        <v>0</v>
      </c>
      <c r="CM18" s="31">
        <v>4</v>
      </c>
      <c r="CN18" s="31">
        <v>3</v>
      </c>
      <c r="CO18" s="78">
        <f t="shared" si="40"/>
        <v>0.75</v>
      </c>
      <c r="CP18" s="76">
        <f t="shared" si="41"/>
        <v>3</v>
      </c>
      <c r="CQ18" s="77">
        <f t="shared" si="42"/>
        <v>0</v>
      </c>
      <c r="CR18" s="78">
        <f t="shared" si="43"/>
        <v>0</v>
      </c>
      <c r="CS18" s="30">
        <v>0</v>
      </c>
      <c r="CT18" s="31"/>
      <c r="CU18" s="82">
        <f t="shared" si="44"/>
        <v>0</v>
      </c>
      <c r="CV18" s="31">
        <v>3</v>
      </c>
      <c r="CW18" s="31">
        <v>0</v>
      </c>
      <c r="CX18" s="78">
        <f t="shared" si="45"/>
        <v>0</v>
      </c>
      <c r="CY18" s="76">
        <f t="shared" si="46"/>
        <v>1</v>
      </c>
      <c r="CZ18" s="77">
        <f t="shared" si="47"/>
        <v>0</v>
      </c>
      <c r="DA18" s="78">
        <f t="shared" si="48"/>
        <v>0</v>
      </c>
      <c r="DB18" s="30">
        <v>0</v>
      </c>
      <c r="DC18" s="31"/>
      <c r="DD18" s="82">
        <f t="shared" si="49"/>
        <v>0</v>
      </c>
      <c r="DE18" s="31">
        <v>1</v>
      </c>
      <c r="DF18" s="31">
        <v>0</v>
      </c>
      <c r="DG18" s="78">
        <f t="shared" si="50"/>
        <v>0</v>
      </c>
      <c r="DH18" s="76">
        <f t="shared" si="51"/>
        <v>0</v>
      </c>
      <c r="DI18" s="77">
        <f t="shared" si="52"/>
        <v>0</v>
      </c>
      <c r="DJ18" s="78">
        <f t="shared" si="53"/>
        <v>0</v>
      </c>
      <c r="DK18" s="30">
        <v>0</v>
      </c>
      <c r="DL18" s="31"/>
      <c r="DM18" s="78">
        <f t="shared" si="54"/>
        <v>0</v>
      </c>
      <c r="DN18" s="31">
        <v>0</v>
      </c>
      <c r="DO18" s="31"/>
      <c r="DP18" s="32">
        <f t="shared" si="55"/>
        <v>0</v>
      </c>
      <c r="DQ18" s="76">
        <f t="shared" si="56"/>
        <v>0</v>
      </c>
      <c r="DR18" s="77">
        <f t="shared" si="57"/>
        <v>0</v>
      </c>
      <c r="DS18" s="78">
        <f t="shared" si="58"/>
        <v>0</v>
      </c>
      <c r="DT18" s="30">
        <v>0</v>
      </c>
      <c r="DU18" s="31"/>
      <c r="DV18" s="78">
        <f t="shared" si="59"/>
        <v>0</v>
      </c>
      <c r="DW18" s="31">
        <v>0</v>
      </c>
      <c r="DX18" s="31"/>
      <c r="DY18" s="32">
        <f t="shared" si="60"/>
        <v>0</v>
      </c>
      <c r="DZ18" s="76">
        <f t="shared" si="61"/>
        <v>2</v>
      </c>
      <c r="EA18" s="77">
        <f t="shared" si="62"/>
        <v>2</v>
      </c>
      <c r="EB18" s="78">
        <f t="shared" si="63"/>
        <v>1</v>
      </c>
      <c r="EC18" s="30">
        <v>2</v>
      </c>
      <c r="ED18" s="31">
        <v>2</v>
      </c>
      <c r="EE18" s="78">
        <f t="shared" si="64"/>
        <v>1</v>
      </c>
      <c r="EF18" s="31">
        <v>0</v>
      </c>
      <c r="EG18" s="31"/>
      <c r="EH18" s="32">
        <f t="shared" si="65"/>
        <v>0</v>
      </c>
      <c r="EI18" s="76">
        <f t="shared" si="66"/>
        <v>3</v>
      </c>
      <c r="EJ18" s="77">
        <f t="shared" si="67"/>
        <v>3</v>
      </c>
      <c r="EK18" s="78">
        <f t="shared" si="68"/>
        <v>1</v>
      </c>
      <c r="EL18" s="30">
        <v>2</v>
      </c>
      <c r="EM18" s="31">
        <v>2</v>
      </c>
      <c r="EN18" s="78">
        <f t="shared" si="69"/>
        <v>1</v>
      </c>
      <c r="EO18" s="31">
        <v>1</v>
      </c>
      <c r="EP18" s="31">
        <v>1</v>
      </c>
      <c r="EQ18" s="78">
        <f t="shared" si="70"/>
        <v>1</v>
      </c>
      <c r="ER18" s="76">
        <f t="shared" si="71"/>
        <v>4</v>
      </c>
      <c r="ES18" s="77">
        <f t="shared" si="72"/>
        <v>4</v>
      </c>
      <c r="ET18" s="78">
        <f t="shared" si="73"/>
        <v>1</v>
      </c>
      <c r="EU18" s="30">
        <v>2</v>
      </c>
      <c r="EV18" s="31">
        <v>2</v>
      </c>
      <c r="EW18" s="78">
        <f t="shared" si="74"/>
        <v>1</v>
      </c>
      <c r="EX18" s="31">
        <v>2</v>
      </c>
      <c r="EY18" s="31">
        <v>2</v>
      </c>
      <c r="EZ18" s="78">
        <f t="shared" si="75"/>
        <v>1</v>
      </c>
      <c r="FA18" s="76">
        <f t="shared" si="76"/>
        <v>8</v>
      </c>
      <c r="FB18" s="77">
        <f t="shared" si="77"/>
        <v>5</v>
      </c>
      <c r="FC18" s="78">
        <f t="shared" si="78"/>
        <v>0.625</v>
      </c>
      <c r="FD18" s="30">
        <v>2</v>
      </c>
      <c r="FE18" s="31">
        <v>0</v>
      </c>
      <c r="FF18" s="78">
        <f t="shared" si="79"/>
        <v>0</v>
      </c>
      <c r="FG18" s="31">
        <v>6</v>
      </c>
      <c r="FH18" s="31">
        <v>5</v>
      </c>
      <c r="FI18" s="78">
        <f t="shared" si="80"/>
        <v>0.83333333333333337</v>
      </c>
      <c r="FJ18" s="76">
        <f t="shared" si="81"/>
        <v>5</v>
      </c>
      <c r="FK18" s="77">
        <f t="shared" si="82"/>
        <v>3</v>
      </c>
      <c r="FL18" s="78">
        <f t="shared" si="83"/>
        <v>0.6</v>
      </c>
      <c r="FM18" s="30">
        <v>0</v>
      </c>
      <c r="FN18" s="31">
        <v>0</v>
      </c>
      <c r="FO18" s="78">
        <f t="shared" si="84"/>
        <v>0</v>
      </c>
      <c r="FP18" s="31">
        <v>5</v>
      </c>
      <c r="FQ18" s="31">
        <v>3</v>
      </c>
      <c r="FR18" s="78">
        <f t="shared" si="85"/>
        <v>0.6</v>
      </c>
      <c r="FS18" s="76">
        <f t="shared" si="86"/>
        <v>5</v>
      </c>
      <c r="FT18" s="77">
        <f t="shared" si="87"/>
        <v>0</v>
      </c>
      <c r="FU18" s="78">
        <f t="shared" si="88"/>
        <v>0</v>
      </c>
      <c r="FV18" s="30">
        <v>1</v>
      </c>
      <c r="FW18" s="31">
        <v>0</v>
      </c>
      <c r="FX18" s="78">
        <f t="shared" si="89"/>
        <v>0</v>
      </c>
      <c r="FY18" s="31">
        <v>4</v>
      </c>
      <c r="FZ18" s="31">
        <v>0</v>
      </c>
      <c r="GA18" s="78">
        <f t="shared" si="90"/>
        <v>0</v>
      </c>
      <c r="GB18" s="76">
        <f t="shared" si="91"/>
        <v>4</v>
      </c>
      <c r="GC18" s="77">
        <f t="shared" si="92"/>
        <v>0</v>
      </c>
      <c r="GD18" s="82">
        <f t="shared" si="93"/>
        <v>0</v>
      </c>
      <c r="GE18" s="30">
        <v>0</v>
      </c>
      <c r="GF18" s="31">
        <v>0</v>
      </c>
      <c r="GG18" s="82">
        <f t="shared" si="94"/>
        <v>0</v>
      </c>
      <c r="GH18" s="31">
        <v>4</v>
      </c>
      <c r="GI18" s="31">
        <v>0</v>
      </c>
      <c r="GJ18" s="83">
        <f t="shared" si="95"/>
        <v>0</v>
      </c>
      <c r="GK18" s="76">
        <f t="shared" si="96"/>
        <v>0</v>
      </c>
      <c r="GL18" s="77">
        <f t="shared" si="97"/>
        <v>0</v>
      </c>
      <c r="GM18" s="78">
        <f t="shared" si="98"/>
        <v>0</v>
      </c>
      <c r="GN18" s="30">
        <v>0</v>
      </c>
      <c r="GO18" s="31"/>
      <c r="GP18" s="78">
        <f t="shared" si="99"/>
        <v>0</v>
      </c>
      <c r="GQ18" s="31">
        <v>0</v>
      </c>
      <c r="GR18" s="31">
        <v>0</v>
      </c>
      <c r="GS18" s="83">
        <f t="shared" si="100"/>
        <v>0</v>
      </c>
      <c r="GT18" s="76">
        <f t="shared" si="101"/>
        <v>2</v>
      </c>
      <c r="GU18" s="77">
        <f t="shared" si="102"/>
        <v>2</v>
      </c>
      <c r="GV18" s="78">
        <f t="shared" si="103"/>
        <v>1</v>
      </c>
      <c r="GW18" s="30">
        <v>0</v>
      </c>
      <c r="GX18" s="31"/>
      <c r="GY18" s="78">
        <f t="shared" si="104"/>
        <v>0</v>
      </c>
      <c r="GZ18" s="31">
        <v>2</v>
      </c>
      <c r="HA18" s="31">
        <v>2</v>
      </c>
      <c r="HB18" s="83">
        <f t="shared" si="105"/>
        <v>1</v>
      </c>
      <c r="HC18" s="76">
        <f t="shared" si="106"/>
        <v>2</v>
      </c>
      <c r="HD18" s="77">
        <f t="shared" si="107"/>
        <v>2</v>
      </c>
      <c r="HE18" s="78">
        <f t="shared" si="108"/>
        <v>1</v>
      </c>
      <c r="HF18" s="30">
        <v>0</v>
      </c>
      <c r="HG18" s="31"/>
      <c r="HH18" s="78">
        <f t="shared" si="109"/>
        <v>0</v>
      </c>
      <c r="HI18" s="31">
        <v>2</v>
      </c>
      <c r="HJ18" s="31">
        <v>2</v>
      </c>
      <c r="HK18" s="84">
        <f t="shared" si="110"/>
        <v>1</v>
      </c>
      <c r="HL18" s="76">
        <f t="shared" si="111"/>
        <v>2</v>
      </c>
      <c r="HM18" s="77">
        <f t="shared" si="112"/>
        <v>2</v>
      </c>
      <c r="HN18" s="78">
        <f t="shared" si="113"/>
        <v>1</v>
      </c>
      <c r="HO18" s="30">
        <v>0</v>
      </c>
      <c r="HP18" s="31"/>
      <c r="HQ18" s="78">
        <f t="shared" si="114"/>
        <v>0</v>
      </c>
      <c r="HR18" s="31">
        <v>2</v>
      </c>
      <c r="HS18" s="31">
        <v>2</v>
      </c>
      <c r="HT18" s="84">
        <f t="shared" si="115"/>
        <v>1</v>
      </c>
      <c r="HU18" s="76">
        <f t="shared" si="116"/>
        <v>0</v>
      </c>
      <c r="HV18" s="77">
        <f t="shared" si="117"/>
        <v>0</v>
      </c>
      <c r="HW18" s="78">
        <f t="shared" si="118"/>
        <v>0</v>
      </c>
      <c r="HX18" s="30">
        <v>0</v>
      </c>
      <c r="HY18" s="31"/>
      <c r="HZ18" s="78">
        <f t="shared" si="119"/>
        <v>0</v>
      </c>
      <c r="IA18" s="31">
        <v>0</v>
      </c>
      <c r="IB18" s="31"/>
      <c r="IC18" s="84">
        <f t="shared" si="120"/>
        <v>0</v>
      </c>
      <c r="ID18" s="76">
        <f t="shared" si="121"/>
        <v>0</v>
      </c>
      <c r="IE18" s="77">
        <f t="shared" si="122"/>
        <v>0</v>
      </c>
      <c r="IF18" s="78">
        <f t="shared" si="123"/>
        <v>0</v>
      </c>
      <c r="IG18" s="30">
        <v>0</v>
      </c>
      <c r="IH18" s="31"/>
      <c r="II18" s="78">
        <f t="shared" si="124"/>
        <v>0</v>
      </c>
      <c r="IJ18" s="31">
        <v>0</v>
      </c>
      <c r="IK18" s="31"/>
      <c r="IL18" s="84">
        <f t="shared" si="125"/>
        <v>0</v>
      </c>
      <c r="IM18" s="76">
        <f t="shared" si="126"/>
        <v>0</v>
      </c>
      <c r="IN18" s="77">
        <f t="shared" si="127"/>
        <v>0</v>
      </c>
      <c r="IO18" s="78">
        <f t="shared" si="128"/>
        <v>0</v>
      </c>
      <c r="IP18" s="30">
        <v>0</v>
      </c>
      <c r="IQ18" s="31"/>
      <c r="IR18" s="78">
        <f t="shared" si="129"/>
        <v>0</v>
      </c>
      <c r="IS18" s="31">
        <v>0</v>
      </c>
      <c r="IT18" s="31"/>
      <c r="IU18" s="84">
        <f t="shared" si="130"/>
        <v>0</v>
      </c>
      <c r="IV18" s="76">
        <f t="shared" si="131"/>
        <v>3</v>
      </c>
      <c r="IW18" s="77">
        <f t="shared" si="132"/>
        <v>3</v>
      </c>
      <c r="IX18" s="78">
        <f t="shared" si="133"/>
        <v>1</v>
      </c>
      <c r="IY18" s="30">
        <v>0</v>
      </c>
      <c r="IZ18" s="31"/>
      <c r="JA18" s="78">
        <f t="shared" si="134"/>
        <v>0</v>
      </c>
      <c r="JB18" s="31">
        <v>3</v>
      </c>
      <c r="JC18" s="31">
        <v>3</v>
      </c>
      <c r="JD18" s="84">
        <f t="shared" si="135"/>
        <v>1</v>
      </c>
      <c r="JE18" s="76">
        <f t="shared" si="136"/>
        <v>3</v>
      </c>
      <c r="JF18" s="77">
        <f t="shared" si="137"/>
        <v>3</v>
      </c>
      <c r="JG18" s="78">
        <f t="shared" si="138"/>
        <v>1</v>
      </c>
      <c r="JH18" s="30">
        <v>0</v>
      </c>
      <c r="JI18" s="31"/>
      <c r="JJ18" s="78">
        <f t="shared" si="139"/>
        <v>0</v>
      </c>
      <c r="JK18" s="31">
        <v>3</v>
      </c>
      <c r="JL18" s="31">
        <v>3</v>
      </c>
      <c r="JM18" s="84">
        <f t="shared" si="140"/>
        <v>1</v>
      </c>
      <c r="JN18" s="76">
        <f t="shared" si="141"/>
        <v>3</v>
      </c>
      <c r="JO18" s="77">
        <f t="shared" si="142"/>
        <v>3</v>
      </c>
      <c r="JP18" s="78">
        <f t="shared" si="143"/>
        <v>1</v>
      </c>
      <c r="JQ18" s="30">
        <v>0</v>
      </c>
      <c r="JR18" s="31"/>
      <c r="JS18" s="78">
        <f t="shared" si="144"/>
        <v>0</v>
      </c>
      <c r="JT18" s="31">
        <v>3</v>
      </c>
      <c r="JU18" s="31">
        <v>3</v>
      </c>
      <c r="JV18" s="84">
        <f t="shared" si="145"/>
        <v>1</v>
      </c>
      <c r="JW18" s="76">
        <f t="shared" si="146"/>
        <v>1</v>
      </c>
      <c r="JX18" s="77">
        <f t="shared" si="147"/>
        <v>0</v>
      </c>
      <c r="JY18" s="78">
        <f t="shared" si="148"/>
        <v>0</v>
      </c>
      <c r="JZ18" s="30">
        <v>0</v>
      </c>
      <c r="KA18" s="31"/>
      <c r="KB18" s="78">
        <f t="shared" si="149"/>
        <v>0</v>
      </c>
      <c r="KC18" s="31">
        <v>1</v>
      </c>
      <c r="KD18" s="31">
        <v>0</v>
      </c>
      <c r="KE18" s="84">
        <f t="shared" si="150"/>
        <v>0</v>
      </c>
      <c r="KF18" s="76">
        <f t="shared" si="151"/>
        <v>0</v>
      </c>
      <c r="KG18" s="77">
        <f t="shared" si="152"/>
        <v>0</v>
      </c>
      <c r="KH18" s="78">
        <f t="shared" si="153"/>
        <v>0</v>
      </c>
      <c r="KI18" s="30">
        <v>0</v>
      </c>
      <c r="KJ18" s="31"/>
      <c r="KK18" s="78">
        <f t="shared" si="154"/>
        <v>0</v>
      </c>
      <c r="KL18" s="31">
        <v>0</v>
      </c>
      <c r="KM18" s="31"/>
      <c r="KN18" s="84">
        <f t="shared" si="155"/>
        <v>0</v>
      </c>
      <c r="KO18" s="76">
        <f t="shared" si="156"/>
        <v>0</v>
      </c>
      <c r="KP18" s="77">
        <f t="shared" si="157"/>
        <v>0</v>
      </c>
      <c r="KQ18" s="78">
        <f t="shared" si="158"/>
        <v>0</v>
      </c>
      <c r="KR18" s="30">
        <v>0</v>
      </c>
      <c r="KS18" s="31"/>
      <c r="KT18" s="78">
        <f t="shared" si="159"/>
        <v>0</v>
      </c>
      <c r="KU18" s="31">
        <v>0</v>
      </c>
      <c r="KV18" s="31"/>
      <c r="KW18" s="84">
        <f t="shared" si="160"/>
        <v>0</v>
      </c>
      <c r="KX18" s="76">
        <f t="shared" si="161"/>
        <v>0</v>
      </c>
      <c r="KY18" s="77">
        <f t="shared" si="162"/>
        <v>0</v>
      </c>
      <c r="KZ18" s="78">
        <f t="shared" si="163"/>
        <v>0</v>
      </c>
      <c r="LA18" s="30">
        <v>0</v>
      </c>
      <c r="LB18" s="31"/>
      <c r="LC18" s="78">
        <f t="shared" si="164"/>
        <v>0</v>
      </c>
      <c r="LD18" s="31">
        <v>0</v>
      </c>
      <c r="LE18" s="31"/>
      <c r="LF18" s="84">
        <f t="shared" si="165"/>
        <v>0</v>
      </c>
      <c r="LG18" s="76">
        <f t="shared" si="166"/>
        <v>0</v>
      </c>
      <c r="LH18" s="77">
        <f t="shared" si="167"/>
        <v>0</v>
      </c>
      <c r="LI18" s="78">
        <f t="shared" si="168"/>
        <v>0</v>
      </c>
      <c r="LJ18" s="30">
        <v>0</v>
      </c>
      <c r="LK18" s="31"/>
      <c r="LL18" s="78">
        <f t="shared" si="169"/>
        <v>0</v>
      </c>
      <c r="LM18" s="31">
        <v>0</v>
      </c>
      <c r="LN18" s="31"/>
      <c r="LO18" s="84">
        <f t="shared" si="170"/>
        <v>0</v>
      </c>
      <c r="LP18" s="76">
        <f t="shared" si="171"/>
        <v>0</v>
      </c>
      <c r="LQ18" s="77">
        <f t="shared" si="172"/>
        <v>0</v>
      </c>
      <c r="LR18" s="78">
        <f t="shared" si="173"/>
        <v>0</v>
      </c>
      <c r="LS18" s="30">
        <v>0</v>
      </c>
      <c r="LT18" s="31"/>
      <c r="LU18" s="78">
        <f t="shared" si="174"/>
        <v>0</v>
      </c>
      <c r="LV18" s="31">
        <v>0</v>
      </c>
      <c r="LW18" s="31"/>
      <c r="LX18" s="84">
        <f t="shared" si="175"/>
        <v>0</v>
      </c>
      <c r="LY18" s="76">
        <f t="shared" si="176"/>
        <v>0</v>
      </c>
      <c r="LZ18" s="77">
        <f t="shared" si="177"/>
        <v>0</v>
      </c>
      <c r="MA18" s="78">
        <f t="shared" si="178"/>
        <v>0</v>
      </c>
      <c r="MB18" s="30">
        <v>0</v>
      </c>
      <c r="MC18" s="31"/>
      <c r="MD18" s="78">
        <f t="shared" si="179"/>
        <v>0</v>
      </c>
      <c r="ME18" s="31">
        <v>0</v>
      </c>
      <c r="MF18" s="31"/>
      <c r="MG18" s="78">
        <f t="shared" si="180"/>
        <v>0</v>
      </c>
      <c r="MH18" s="76">
        <f t="shared" si="181"/>
        <v>0</v>
      </c>
      <c r="MI18" s="77">
        <f t="shared" si="182"/>
        <v>0</v>
      </c>
      <c r="MJ18" s="78">
        <f t="shared" si="183"/>
        <v>0</v>
      </c>
      <c r="MK18" s="30">
        <v>0</v>
      </c>
      <c r="ML18" s="31"/>
      <c r="MM18" s="78">
        <f t="shared" si="184"/>
        <v>0</v>
      </c>
      <c r="MN18" s="31">
        <v>0</v>
      </c>
      <c r="MO18" s="31"/>
      <c r="MP18" s="78">
        <f t="shared" si="185"/>
        <v>0</v>
      </c>
      <c r="MQ18" s="76">
        <f t="shared" si="186"/>
        <v>0</v>
      </c>
      <c r="MR18" s="77">
        <f t="shared" si="187"/>
        <v>0</v>
      </c>
      <c r="MS18" s="78">
        <f t="shared" si="188"/>
        <v>0</v>
      </c>
      <c r="MT18" s="30">
        <v>0</v>
      </c>
      <c r="MU18" s="31"/>
      <c r="MV18" s="78">
        <f t="shared" si="189"/>
        <v>0</v>
      </c>
      <c r="MW18" s="31">
        <v>0</v>
      </c>
      <c r="MX18" s="31"/>
      <c r="MY18" s="78">
        <f t="shared" si="190"/>
        <v>0</v>
      </c>
      <c r="MZ18" s="76">
        <f t="shared" si="191"/>
        <v>0</v>
      </c>
      <c r="NA18" s="77">
        <f t="shared" si="192"/>
        <v>0</v>
      </c>
      <c r="NB18" s="78">
        <f t="shared" si="193"/>
        <v>0</v>
      </c>
      <c r="NC18" s="30">
        <v>0</v>
      </c>
      <c r="ND18" s="31"/>
      <c r="NE18" s="78">
        <f t="shared" si="194"/>
        <v>0</v>
      </c>
      <c r="NF18" s="31">
        <v>0</v>
      </c>
      <c r="NG18" s="31"/>
      <c r="NH18" s="78">
        <f t="shared" si="195"/>
        <v>0</v>
      </c>
      <c r="NI18" s="76">
        <f t="shared" si="196"/>
        <v>0</v>
      </c>
      <c r="NJ18" s="77">
        <f t="shared" si="197"/>
        <v>0</v>
      </c>
      <c r="NK18" s="78">
        <f t="shared" si="198"/>
        <v>0</v>
      </c>
      <c r="NL18" s="30">
        <v>0</v>
      </c>
      <c r="NM18" s="31"/>
      <c r="NN18" s="78">
        <f t="shared" si="199"/>
        <v>0</v>
      </c>
      <c r="NO18" s="31">
        <v>0</v>
      </c>
      <c r="NP18" s="31"/>
      <c r="NQ18" s="78">
        <f t="shared" si="200"/>
        <v>0</v>
      </c>
      <c r="NR18" s="76">
        <f t="shared" si="201"/>
        <v>0</v>
      </c>
      <c r="NS18" s="77">
        <f t="shared" si="202"/>
        <v>0</v>
      </c>
      <c r="NT18" s="78">
        <f t="shared" si="203"/>
        <v>0</v>
      </c>
      <c r="NU18" s="31">
        <v>0</v>
      </c>
      <c r="NV18" s="31"/>
      <c r="NW18" s="78">
        <f t="shared" si="204"/>
        <v>0</v>
      </c>
      <c r="NX18" s="31">
        <v>0</v>
      </c>
      <c r="NY18" s="31"/>
      <c r="NZ18" s="85">
        <f t="shared" si="205"/>
        <v>0</v>
      </c>
      <c r="OA18" s="76">
        <f t="shared" si="206"/>
        <v>2</v>
      </c>
      <c r="OB18" s="77">
        <f t="shared" si="207"/>
        <v>2</v>
      </c>
      <c r="OC18" s="78">
        <f t="shared" si="208"/>
        <v>1</v>
      </c>
      <c r="OD18" s="31">
        <v>2</v>
      </c>
      <c r="OE18" s="31">
        <v>2</v>
      </c>
      <c r="OF18" s="78">
        <f t="shared" si="209"/>
        <v>1</v>
      </c>
      <c r="OG18" s="31">
        <v>0</v>
      </c>
      <c r="OH18" s="31"/>
      <c r="OI18" s="85">
        <f t="shared" si="210"/>
        <v>0</v>
      </c>
      <c r="OJ18" s="76">
        <f t="shared" si="211"/>
        <v>3</v>
      </c>
      <c r="OK18" s="77">
        <f t="shared" si="212"/>
        <v>3</v>
      </c>
      <c r="OL18" s="78">
        <f t="shared" si="213"/>
        <v>1</v>
      </c>
      <c r="OM18" s="31">
        <v>3</v>
      </c>
      <c r="ON18" s="31">
        <v>3</v>
      </c>
      <c r="OO18" s="78">
        <f t="shared" si="214"/>
        <v>1</v>
      </c>
      <c r="OP18" s="31">
        <v>0</v>
      </c>
      <c r="OQ18" s="31"/>
      <c r="OR18" s="85">
        <f t="shared" si="215"/>
        <v>0</v>
      </c>
      <c r="OS18" s="76">
        <f t="shared" si="216"/>
        <v>4</v>
      </c>
      <c r="OT18" s="77">
        <f t="shared" si="217"/>
        <v>2</v>
      </c>
      <c r="OU18" s="78">
        <f t="shared" si="218"/>
        <v>0.5</v>
      </c>
      <c r="OV18" s="31">
        <v>3</v>
      </c>
      <c r="OW18" s="31">
        <v>1</v>
      </c>
      <c r="OX18" s="78">
        <f t="shared" si="219"/>
        <v>0.33333333333333331</v>
      </c>
      <c r="OY18" s="31">
        <v>1</v>
      </c>
      <c r="OZ18" s="31">
        <v>1</v>
      </c>
      <c r="PA18" s="85">
        <f t="shared" si="220"/>
        <v>1</v>
      </c>
      <c r="PB18" s="76">
        <f t="shared" si="221"/>
        <v>4</v>
      </c>
      <c r="PC18" s="77">
        <f t="shared" si="222"/>
        <v>4</v>
      </c>
      <c r="PD18" s="78">
        <f t="shared" si="223"/>
        <v>1</v>
      </c>
      <c r="PE18" s="31">
        <v>3</v>
      </c>
      <c r="PF18" s="31">
        <v>3</v>
      </c>
      <c r="PG18" s="78">
        <f t="shared" si="224"/>
        <v>1</v>
      </c>
      <c r="PH18" s="31">
        <v>1</v>
      </c>
      <c r="PI18" s="31">
        <v>1</v>
      </c>
      <c r="PJ18" s="85">
        <f t="shared" si="225"/>
        <v>1</v>
      </c>
      <c r="PK18" s="76">
        <f t="shared" si="226"/>
        <v>2</v>
      </c>
      <c r="PL18" s="77">
        <f t="shared" si="227"/>
        <v>2</v>
      </c>
      <c r="PM18" s="78">
        <f t="shared" si="228"/>
        <v>1</v>
      </c>
      <c r="PN18" s="31">
        <v>1</v>
      </c>
      <c r="PO18" s="31">
        <v>1</v>
      </c>
      <c r="PP18" s="78">
        <f t="shared" si="229"/>
        <v>1</v>
      </c>
      <c r="PQ18" s="31">
        <v>1</v>
      </c>
      <c r="PR18" s="31">
        <v>1</v>
      </c>
      <c r="PS18" s="85">
        <f t="shared" si="230"/>
        <v>1</v>
      </c>
      <c r="PT18" s="76">
        <f t="shared" si="231"/>
        <v>6</v>
      </c>
      <c r="PU18" s="77">
        <f t="shared" si="232"/>
        <v>6</v>
      </c>
      <c r="PV18" s="78">
        <f t="shared" si="233"/>
        <v>1</v>
      </c>
      <c r="PW18" s="31">
        <v>0</v>
      </c>
      <c r="PX18" s="31">
        <v>0</v>
      </c>
      <c r="PY18" s="78">
        <f t="shared" si="234"/>
        <v>0</v>
      </c>
      <c r="PZ18" s="31">
        <v>6</v>
      </c>
      <c r="QA18" s="31">
        <v>6</v>
      </c>
      <c r="QB18" s="85">
        <f t="shared" si="235"/>
        <v>1</v>
      </c>
      <c r="QC18" s="76">
        <f t="shared" si="236"/>
        <v>6</v>
      </c>
      <c r="QD18" s="77">
        <f t="shared" si="237"/>
        <v>3</v>
      </c>
      <c r="QE18" s="78">
        <f t="shared" si="238"/>
        <v>0.5</v>
      </c>
      <c r="QF18" s="31">
        <v>0</v>
      </c>
      <c r="QG18" s="31"/>
      <c r="QH18" s="78">
        <f t="shared" si="239"/>
        <v>0</v>
      </c>
      <c r="QI18" s="31">
        <v>6</v>
      </c>
      <c r="QJ18" s="31">
        <v>3</v>
      </c>
      <c r="QK18" s="85">
        <f t="shared" si="240"/>
        <v>0.5</v>
      </c>
      <c r="QL18" s="76">
        <f t="shared" si="241"/>
        <v>11</v>
      </c>
      <c r="QM18" s="77">
        <f t="shared" si="242"/>
        <v>9</v>
      </c>
      <c r="QN18" s="78">
        <f t="shared" si="243"/>
        <v>0.81818181818181823</v>
      </c>
      <c r="QO18" s="31">
        <v>0</v>
      </c>
      <c r="QP18" s="31"/>
      <c r="QQ18" s="78">
        <f t="shared" si="244"/>
        <v>0</v>
      </c>
      <c r="QR18" s="31">
        <v>11</v>
      </c>
      <c r="QS18" s="31">
        <v>9</v>
      </c>
      <c r="QT18" s="85">
        <f t="shared" si="245"/>
        <v>0.81818181818181823</v>
      </c>
      <c r="QU18" s="76">
        <f t="shared" si="246"/>
        <v>9</v>
      </c>
      <c r="QV18" s="77">
        <f t="shared" si="247"/>
        <v>4</v>
      </c>
      <c r="QW18" s="78">
        <f t="shared" si="248"/>
        <v>0.44444444444444442</v>
      </c>
      <c r="QX18" s="31">
        <v>0</v>
      </c>
      <c r="QY18" s="31"/>
      <c r="QZ18" s="78">
        <f t="shared" si="249"/>
        <v>0</v>
      </c>
      <c r="RA18" s="31">
        <v>9</v>
      </c>
      <c r="RB18" s="31">
        <v>4</v>
      </c>
      <c r="RC18" s="85">
        <f t="shared" si="250"/>
        <v>0.44444444444444442</v>
      </c>
      <c r="RD18" s="76">
        <f t="shared" si="251"/>
        <v>10</v>
      </c>
      <c r="RE18" s="77">
        <f t="shared" si="252"/>
        <v>5</v>
      </c>
      <c r="RF18" s="78">
        <f t="shared" si="253"/>
        <v>0.5</v>
      </c>
      <c r="RG18" s="31">
        <v>0</v>
      </c>
      <c r="RH18" s="31"/>
      <c r="RI18" s="78">
        <f t="shared" si="254"/>
        <v>0</v>
      </c>
      <c r="RJ18" s="31">
        <v>10</v>
      </c>
      <c r="RK18" s="31">
        <v>5</v>
      </c>
      <c r="RL18" s="85">
        <f t="shared" si="255"/>
        <v>0.5</v>
      </c>
      <c r="RM18" s="76">
        <f t="shared" si="256"/>
        <v>6</v>
      </c>
      <c r="RN18" s="77">
        <f t="shared" si="257"/>
        <v>1</v>
      </c>
      <c r="RO18" s="78">
        <f t="shared" si="258"/>
        <v>0.16666666666666666</v>
      </c>
      <c r="RP18" s="31">
        <v>0</v>
      </c>
      <c r="RQ18" s="31"/>
      <c r="RR18" s="78">
        <f t="shared" si="259"/>
        <v>0</v>
      </c>
      <c r="RS18" s="31">
        <v>6</v>
      </c>
      <c r="RT18" s="31">
        <v>1</v>
      </c>
      <c r="RU18" s="85">
        <f t="shared" si="260"/>
        <v>0.16666666666666666</v>
      </c>
      <c r="RV18" s="76">
        <f t="shared" si="261"/>
        <v>1</v>
      </c>
      <c r="RW18" s="77">
        <f t="shared" si="262"/>
        <v>1</v>
      </c>
      <c r="RX18" s="78">
        <f t="shared" si="263"/>
        <v>1</v>
      </c>
      <c r="RY18" s="31">
        <v>0</v>
      </c>
      <c r="RZ18" s="31"/>
      <c r="SA18" s="78">
        <f t="shared" si="264"/>
        <v>0</v>
      </c>
      <c r="SB18" s="31">
        <v>1</v>
      </c>
      <c r="SC18" s="31">
        <v>1</v>
      </c>
      <c r="SD18" s="85">
        <f t="shared" si="265"/>
        <v>1</v>
      </c>
      <c r="SE18" s="76">
        <f t="shared" si="266"/>
        <v>2</v>
      </c>
      <c r="SF18" s="77">
        <f t="shared" si="267"/>
        <v>2</v>
      </c>
      <c r="SG18" s="78">
        <f t="shared" si="268"/>
        <v>1</v>
      </c>
      <c r="SH18" s="31">
        <v>1</v>
      </c>
      <c r="SI18" s="31">
        <v>1</v>
      </c>
      <c r="SJ18" s="78">
        <f t="shared" si="269"/>
        <v>1</v>
      </c>
      <c r="SK18" s="31">
        <v>1</v>
      </c>
      <c r="SL18" s="31">
        <v>1</v>
      </c>
      <c r="SM18" s="85">
        <f t="shared" si="270"/>
        <v>1</v>
      </c>
      <c r="SN18" s="76">
        <f t="shared" si="271"/>
        <v>4</v>
      </c>
      <c r="SO18" s="77">
        <f t="shared" si="272"/>
        <v>3</v>
      </c>
      <c r="SP18" s="78">
        <f t="shared" si="273"/>
        <v>0.75</v>
      </c>
      <c r="SQ18" s="31">
        <v>3</v>
      </c>
      <c r="SR18" s="31">
        <v>3</v>
      </c>
      <c r="SS18" s="78">
        <f t="shared" si="274"/>
        <v>1</v>
      </c>
      <c r="ST18" s="31">
        <v>1</v>
      </c>
      <c r="SU18" s="31"/>
      <c r="SV18" s="85">
        <f t="shared" si="275"/>
        <v>0</v>
      </c>
      <c r="SW18" s="76">
        <f t="shared" si="276"/>
        <v>4</v>
      </c>
      <c r="SX18" s="77">
        <f t="shared" si="277"/>
        <v>4</v>
      </c>
      <c r="SY18" s="78">
        <f t="shared" si="278"/>
        <v>1</v>
      </c>
      <c r="SZ18" s="31">
        <v>3</v>
      </c>
      <c r="TA18" s="31">
        <v>3</v>
      </c>
      <c r="TB18" s="78">
        <f t="shared" si="279"/>
        <v>1</v>
      </c>
      <c r="TC18" s="31">
        <v>1</v>
      </c>
      <c r="TD18" s="31">
        <v>1</v>
      </c>
      <c r="TE18" s="78">
        <f t="shared" si="280"/>
        <v>1</v>
      </c>
      <c r="TF18" s="76">
        <f t="shared" si="281"/>
        <v>4</v>
      </c>
      <c r="TG18" s="77">
        <f t="shared" si="282"/>
        <v>4</v>
      </c>
      <c r="TH18" s="78">
        <f t="shared" si="283"/>
        <v>1</v>
      </c>
      <c r="TI18" s="31">
        <v>3</v>
      </c>
      <c r="TJ18" s="31">
        <v>3</v>
      </c>
      <c r="TK18" s="78">
        <f t="shared" si="284"/>
        <v>1</v>
      </c>
      <c r="TL18" s="31">
        <v>1</v>
      </c>
      <c r="TM18" s="31">
        <v>1</v>
      </c>
      <c r="TN18" s="78">
        <f t="shared" si="285"/>
        <v>1</v>
      </c>
      <c r="TO18" s="76">
        <f t="shared" si="286"/>
        <v>6</v>
      </c>
      <c r="TP18" s="77">
        <f t="shared" si="287"/>
        <v>6</v>
      </c>
      <c r="TQ18" s="78">
        <f t="shared" si="288"/>
        <v>1</v>
      </c>
      <c r="TR18" s="31">
        <v>5</v>
      </c>
      <c r="TS18" s="31">
        <v>5</v>
      </c>
      <c r="TT18" s="78">
        <f t="shared" si="289"/>
        <v>1</v>
      </c>
      <c r="TU18" s="31">
        <v>1</v>
      </c>
      <c r="TV18" s="31">
        <v>1</v>
      </c>
      <c r="TW18" s="78">
        <f t="shared" si="290"/>
        <v>1</v>
      </c>
      <c r="TX18" s="76">
        <f t="shared" si="291"/>
        <v>6</v>
      </c>
      <c r="TY18" s="77">
        <f t="shared" si="292"/>
        <v>4</v>
      </c>
      <c r="TZ18" s="78">
        <f t="shared" si="293"/>
        <v>0.66666666666666663</v>
      </c>
      <c r="UA18" s="31">
        <v>5</v>
      </c>
      <c r="UB18" s="31">
        <v>3</v>
      </c>
      <c r="UC18" s="78">
        <f t="shared" si="294"/>
        <v>0.6</v>
      </c>
      <c r="UD18" s="31">
        <v>1</v>
      </c>
      <c r="UE18" s="31">
        <v>1</v>
      </c>
      <c r="UF18" s="78">
        <f t="shared" si="295"/>
        <v>1</v>
      </c>
      <c r="UG18" s="76">
        <f t="shared" si="296"/>
        <v>10</v>
      </c>
      <c r="UH18" s="77">
        <f t="shared" si="297"/>
        <v>8</v>
      </c>
      <c r="UI18" s="78">
        <f t="shared" si="298"/>
        <v>0.8</v>
      </c>
      <c r="UJ18" s="31">
        <v>6</v>
      </c>
      <c r="UK18" s="31">
        <v>4</v>
      </c>
      <c r="UL18" s="78">
        <f t="shared" si="299"/>
        <v>0.66666666666666663</v>
      </c>
      <c r="UM18" s="31">
        <v>4</v>
      </c>
      <c r="UN18" s="31">
        <v>4</v>
      </c>
      <c r="UO18" s="78">
        <f t="shared" si="300"/>
        <v>1</v>
      </c>
      <c r="UP18" s="76">
        <f t="shared" si="301"/>
        <v>9</v>
      </c>
      <c r="UQ18" s="77">
        <f t="shared" si="302"/>
        <v>7</v>
      </c>
      <c r="UR18" s="78">
        <f t="shared" si="303"/>
        <v>0.77777777777777779</v>
      </c>
      <c r="US18" s="31">
        <v>5</v>
      </c>
      <c r="UT18" s="31">
        <v>3</v>
      </c>
      <c r="UU18" s="78">
        <f t="shared" si="304"/>
        <v>0.6</v>
      </c>
      <c r="UV18" s="31">
        <v>4</v>
      </c>
      <c r="UW18" s="31">
        <v>4</v>
      </c>
      <c r="UX18" s="78">
        <f t="shared" si="305"/>
        <v>1</v>
      </c>
      <c r="UY18" s="18">
        <f t="shared" si="306"/>
        <v>9</v>
      </c>
      <c r="UZ18" s="22">
        <f t="shared" si="307"/>
        <v>5</v>
      </c>
      <c r="VA18" s="26">
        <f t="shared" si="308"/>
        <v>0.55555555555555558</v>
      </c>
      <c r="VB18" s="31">
        <v>5</v>
      </c>
      <c r="VC18" s="31">
        <v>3</v>
      </c>
      <c r="VD18" s="26">
        <f t="shared" si="309"/>
        <v>0.6</v>
      </c>
      <c r="VE18" s="31">
        <v>4</v>
      </c>
      <c r="VF18" s="31">
        <v>2</v>
      </c>
      <c r="VG18" s="85">
        <f t="shared" si="310"/>
        <v>0.5</v>
      </c>
      <c r="VH18" s="18">
        <f t="shared" si="311"/>
        <v>10</v>
      </c>
      <c r="VI18" s="22">
        <f t="shared" si="312"/>
        <v>2</v>
      </c>
      <c r="VJ18" s="26">
        <f t="shared" si="313"/>
        <v>0.2</v>
      </c>
      <c r="VK18" s="31">
        <v>6</v>
      </c>
      <c r="VL18" s="31">
        <v>2</v>
      </c>
      <c r="VM18" s="26">
        <f t="shared" si="314"/>
        <v>0.33333333333333331</v>
      </c>
      <c r="VN18" s="31">
        <v>4</v>
      </c>
      <c r="VO18" s="31"/>
      <c r="VP18" s="85">
        <f t="shared" si="315"/>
        <v>0</v>
      </c>
      <c r="VQ18" s="18">
        <f t="shared" si="316"/>
        <v>13</v>
      </c>
      <c r="VR18" s="22">
        <f t="shared" si="317"/>
        <v>10</v>
      </c>
      <c r="VS18" s="26">
        <f t="shared" si="318"/>
        <v>0.76923076923076927</v>
      </c>
      <c r="VT18" s="31">
        <v>4</v>
      </c>
      <c r="VU18" s="31">
        <v>4</v>
      </c>
      <c r="VV18" s="26">
        <f t="shared" si="319"/>
        <v>1</v>
      </c>
      <c r="VW18" s="31">
        <v>9</v>
      </c>
      <c r="VX18" s="31">
        <v>6</v>
      </c>
      <c r="VY18" s="85">
        <f t="shared" si="320"/>
        <v>0.66666666666666663</v>
      </c>
      <c r="VZ18" s="18">
        <f t="shared" si="321"/>
        <v>14</v>
      </c>
      <c r="WA18" s="22">
        <f t="shared" si="322"/>
        <v>13</v>
      </c>
      <c r="WB18" s="26">
        <f t="shared" si="323"/>
        <v>0.9285714285714286</v>
      </c>
      <c r="WC18" s="31">
        <v>6</v>
      </c>
      <c r="WD18" s="31">
        <v>6</v>
      </c>
      <c r="WE18" s="26">
        <f t="shared" si="324"/>
        <v>1</v>
      </c>
      <c r="WF18" s="31">
        <v>8</v>
      </c>
      <c r="WG18" s="31">
        <v>7</v>
      </c>
      <c r="WH18" s="85">
        <f t="shared" si="325"/>
        <v>0.875</v>
      </c>
      <c r="WI18" s="18">
        <f t="shared" si="326"/>
        <v>18</v>
      </c>
      <c r="WJ18" s="22">
        <f t="shared" si="327"/>
        <v>18</v>
      </c>
      <c r="WK18" s="26">
        <f t="shared" si="328"/>
        <v>1</v>
      </c>
      <c r="WL18" s="31">
        <v>11</v>
      </c>
      <c r="WM18" s="31">
        <v>11</v>
      </c>
      <c r="WN18" s="26">
        <f t="shared" si="329"/>
        <v>1</v>
      </c>
      <c r="WO18" s="16">
        <v>7</v>
      </c>
      <c r="WP18" s="16">
        <v>7</v>
      </c>
      <c r="WQ18" s="85">
        <f t="shared" si="330"/>
        <v>1</v>
      </c>
      <c r="WR18" s="18">
        <f t="shared" si="331"/>
        <v>18</v>
      </c>
      <c r="WS18" s="22">
        <f t="shared" si="332"/>
        <v>14</v>
      </c>
      <c r="WT18" s="78">
        <f t="shared" si="333"/>
        <v>0.77777777777777779</v>
      </c>
      <c r="WU18" s="31">
        <v>11</v>
      </c>
      <c r="WV18" s="31">
        <v>9</v>
      </c>
      <c r="WW18" s="78">
        <f t="shared" si="334"/>
        <v>0.81818181818181823</v>
      </c>
      <c r="WX18" s="16">
        <v>7</v>
      </c>
      <c r="WY18" s="16">
        <v>5</v>
      </c>
      <c r="WZ18" s="78">
        <f t="shared" si="335"/>
        <v>0.7142857142857143</v>
      </c>
      <c r="XA18" s="18">
        <f t="shared" si="336"/>
        <v>19</v>
      </c>
      <c r="XB18" s="22">
        <f t="shared" si="337"/>
        <v>12</v>
      </c>
      <c r="XC18" s="26">
        <f t="shared" si="338"/>
        <v>0.63157894736842102</v>
      </c>
      <c r="XD18" s="31">
        <v>12</v>
      </c>
      <c r="XE18" s="31">
        <v>9</v>
      </c>
      <c r="XF18" s="26">
        <f t="shared" si="339"/>
        <v>0.75</v>
      </c>
      <c r="XG18" s="16">
        <v>7</v>
      </c>
      <c r="XH18" s="31">
        <v>3</v>
      </c>
      <c r="XI18" s="85">
        <f t="shared" si="340"/>
        <v>0.42857142857142855</v>
      </c>
      <c r="XJ18" s="18">
        <f t="shared" si="341"/>
        <v>15</v>
      </c>
      <c r="XK18" s="22">
        <f t="shared" si="342"/>
        <v>13</v>
      </c>
      <c r="XL18" s="26">
        <f t="shared" si="343"/>
        <v>0.8666666666666667</v>
      </c>
      <c r="XM18" s="31">
        <v>13</v>
      </c>
      <c r="XN18" s="31">
        <v>11</v>
      </c>
      <c r="XO18" s="26">
        <f t="shared" si="344"/>
        <v>0.84615384615384615</v>
      </c>
      <c r="XP18" s="16">
        <v>2</v>
      </c>
      <c r="XQ18" s="31">
        <v>2</v>
      </c>
      <c r="XR18" s="85">
        <f t="shared" si="345"/>
        <v>1</v>
      </c>
      <c r="XS18" s="18">
        <f t="shared" si="346"/>
        <v>21</v>
      </c>
      <c r="XT18" s="22">
        <f t="shared" si="347"/>
        <v>15</v>
      </c>
      <c r="XU18" s="26">
        <f t="shared" si="348"/>
        <v>0.7142857142857143</v>
      </c>
      <c r="XV18" s="31">
        <v>15</v>
      </c>
      <c r="XW18" s="31">
        <v>10</v>
      </c>
      <c r="XX18" s="26">
        <f t="shared" si="349"/>
        <v>0.66666666666666663</v>
      </c>
      <c r="XY18" s="16">
        <v>6</v>
      </c>
      <c r="XZ18" s="16">
        <v>5</v>
      </c>
      <c r="YA18" s="85">
        <f t="shared" si="350"/>
        <v>0.83333333333333337</v>
      </c>
      <c r="YB18" s="18">
        <f t="shared" si="351"/>
        <v>20</v>
      </c>
      <c r="YC18" s="22">
        <f t="shared" si="352"/>
        <v>18</v>
      </c>
      <c r="YD18" s="26">
        <f t="shared" si="353"/>
        <v>0.9</v>
      </c>
      <c r="YE18" s="31">
        <v>14</v>
      </c>
      <c r="YF18" s="31">
        <v>13</v>
      </c>
      <c r="YG18" s="26">
        <f t="shared" si="354"/>
        <v>0.9285714285714286</v>
      </c>
      <c r="YH18" s="16">
        <v>6</v>
      </c>
      <c r="YI18" s="31">
        <v>5</v>
      </c>
      <c r="YJ18" s="85">
        <f t="shared" si="355"/>
        <v>0.83333333333333337</v>
      </c>
      <c r="YK18" s="18">
        <f t="shared" si="356"/>
        <v>21</v>
      </c>
      <c r="YL18" s="22">
        <f t="shared" si="357"/>
        <v>19</v>
      </c>
      <c r="YM18" s="26">
        <f t="shared" si="358"/>
        <v>0.90476190476190477</v>
      </c>
      <c r="YN18" s="31">
        <v>15</v>
      </c>
      <c r="YO18" s="31">
        <v>13</v>
      </c>
      <c r="YP18" s="26">
        <f t="shared" si="359"/>
        <v>0.8666666666666667</v>
      </c>
      <c r="YQ18" s="16">
        <v>6</v>
      </c>
      <c r="YR18" s="31">
        <v>6</v>
      </c>
      <c r="YS18" s="26">
        <f t="shared" si="360"/>
        <v>1</v>
      </c>
      <c r="YT18" s="18">
        <f t="shared" si="361"/>
        <v>21</v>
      </c>
      <c r="YU18" s="22">
        <f t="shared" si="362"/>
        <v>17</v>
      </c>
      <c r="YV18" s="26">
        <f t="shared" si="363"/>
        <v>0.80952380952380953</v>
      </c>
      <c r="YW18" s="31">
        <v>15</v>
      </c>
      <c r="YX18" s="31">
        <v>11</v>
      </c>
      <c r="YY18" s="26">
        <f t="shared" si="364"/>
        <v>0.73333333333333328</v>
      </c>
      <c r="YZ18" s="16">
        <v>6</v>
      </c>
      <c r="ZA18" s="31">
        <v>6</v>
      </c>
      <c r="ZB18" s="85">
        <f t="shared" si="365"/>
        <v>1</v>
      </c>
      <c r="ZC18" s="18">
        <f t="shared" si="366"/>
        <v>20</v>
      </c>
      <c r="ZD18" s="22">
        <f t="shared" si="367"/>
        <v>13</v>
      </c>
      <c r="ZE18" s="26">
        <f t="shared" si="368"/>
        <v>0.65</v>
      </c>
      <c r="ZF18" s="31">
        <v>14</v>
      </c>
      <c r="ZG18" s="31">
        <v>8</v>
      </c>
      <c r="ZH18" s="26">
        <f t="shared" si="369"/>
        <v>0.5714285714285714</v>
      </c>
      <c r="ZI18" s="16">
        <v>6</v>
      </c>
      <c r="ZJ18" s="16">
        <v>5</v>
      </c>
      <c r="ZK18" s="26">
        <f t="shared" si="370"/>
        <v>0.83333333333333337</v>
      </c>
      <c r="ZL18" s="18">
        <f t="shared" si="371"/>
        <v>19</v>
      </c>
      <c r="ZM18" s="22">
        <f t="shared" si="372"/>
        <v>15</v>
      </c>
      <c r="ZN18" s="26">
        <f t="shared" si="373"/>
        <v>0.78947368421052633</v>
      </c>
      <c r="ZO18" s="31">
        <v>13</v>
      </c>
      <c r="ZP18" s="31">
        <v>9</v>
      </c>
      <c r="ZQ18" s="26">
        <f t="shared" si="374"/>
        <v>0.69230769230769229</v>
      </c>
      <c r="ZR18" s="16">
        <v>6</v>
      </c>
      <c r="ZS18" s="16">
        <v>6</v>
      </c>
      <c r="ZT18" s="85">
        <f t="shared" si="375"/>
        <v>1</v>
      </c>
      <c r="ZU18" s="18">
        <f t="shared" si="376"/>
        <v>18</v>
      </c>
      <c r="ZV18" s="22">
        <f t="shared" si="377"/>
        <v>17</v>
      </c>
      <c r="ZW18" s="26">
        <f t="shared" si="378"/>
        <v>0.94444444444444442</v>
      </c>
      <c r="ZX18" s="31">
        <v>12</v>
      </c>
      <c r="ZY18" s="31">
        <v>11</v>
      </c>
      <c r="ZZ18" s="26">
        <f t="shared" si="379"/>
        <v>0.91666666666666663</v>
      </c>
      <c r="AAA18" s="16">
        <v>6</v>
      </c>
      <c r="AAB18" s="31">
        <v>6</v>
      </c>
      <c r="AAC18" s="26">
        <f t="shared" si="380"/>
        <v>1</v>
      </c>
      <c r="AAD18" s="18">
        <f t="shared" si="381"/>
        <v>23</v>
      </c>
      <c r="AAE18" s="22">
        <f t="shared" si="382"/>
        <v>20</v>
      </c>
      <c r="AAF18" s="26">
        <f t="shared" si="383"/>
        <v>0.86956521739130432</v>
      </c>
      <c r="AAG18" s="31">
        <v>12</v>
      </c>
      <c r="AAH18" s="31">
        <v>10</v>
      </c>
      <c r="AAI18" s="26">
        <f t="shared" si="384"/>
        <v>0.83333333333333337</v>
      </c>
      <c r="AAJ18" s="16">
        <v>11</v>
      </c>
      <c r="AAK18" s="31">
        <v>10</v>
      </c>
      <c r="AAL18" s="85">
        <f t="shared" si="385"/>
        <v>0.90909090909090906</v>
      </c>
      <c r="AAM18" s="18">
        <f t="shared" si="386"/>
        <v>28</v>
      </c>
      <c r="AAN18" s="22">
        <f t="shared" si="387"/>
        <v>24</v>
      </c>
      <c r="AAO18" s="26">
        <f t="shared" si="388"/>
        <v>0.8571428571428571</v>
      </c>
      <c r="AAP18" s="31">
        <v>17</v>
      </c>
      <c r="AAQ18" s="31">
        <v>14</v>
      </c>
      <c r="AAR18" s="26">
        <f t="shared" si="389"/>
        <v>0.82352941176470584</v>
      </c>
      <c r="AAS18" s="16">
        <v>11</v>
      </c>
      <c r="AAT18" s="31">
        <v>10</v>
      </c>
      <c r="AAU18" s="85">
        <f t="shared" si="390"/>
        <v>0.90909090909090906</v>
      </c>
      <c r="AAV18" s="18">
        <f t="shared" si="391"/>
        <v>29</v>
      </c>
      <c r="AAW18" s="22">
        <f t="shared" si="392"/>
        <v>20</v>
      </c>
      <c r="AAX18" s="26">
        <f t="shared" si="393"/>
        <v>0.68965517241379315</v>
      </c>
      <c r="AAY18" s="31">
        <v>23</v>
      </c>
      <c r="AAZ18" s="31">
        <v>20</v>
      </c>
      <c r="ABA18" s="26">
        <f t="shared" si="394"/>
        <v>0.86956521739130432</v>
      </c>
      <c r="ABB18" s="16">
        <v>6</v>
      </c>
      <c r="ABC18" s="31"/>
      <c r="ABD18" s="85">
        <f t="shared" si="395"/>
        <v>0</v>
      </c>
      <c r="ABE18" s="18">
        <f t="shared" si="396"/>
        <v>32</v>
      </c>
      <c r="ABF18" s="22">
        <f t="shared" si="397"/>
        <v>28</v>
      </c>
      <c r="ABG18" s="26">
        <f t="shared" si="398"/>
        <v>0.875</v>
      </c>
      <c r="ABH18" s="31">
        <v>21</v>
      </c>
      <c r="ABI18" s="31">
        <v>19</v>
      </c>
      <c r="ABJ18" s="26">
        <f t="shared" si="399"/>
        <v>0.90476190476190477</v>
      </c>
      <c r="ABK18" s="16">
        <v>11</v>
      </c>
      <c r="ABL18" s="31">
        <v>9</v>
      </c>
      <c r="ABM18" s="26">
        <f t="shared" si="400"/>
        <v>0.81818181818181823</v>
      </c>
      <c r="ABN18" s="18">
        <f t="shared" si="401"/>
        <v>32</v>
      </c>
      <c r="ABO18" s="22">
        <f t="shared" si="402"/>
        <v>28</v>
      </c>
      <c r="ABP18" s="26">
        <f t="shared" si="403"/>
        <v>0.875</v>
      </c>
      <c r="ABQ18" s="31">
        <v>11</v>
      </c>
      <c r="ABR18" s="31">
        <v>9</v>
      </c>
      <c r="ABS18" s="26">
        <f t="shared" si="404"/>
        <v>0.81818181818181823</v>
      </c>
      <c r="ABT18" s="16">
        <v>21</v>
      </c>
      <c r="ABU18" s="31">
        <v>19</v>
      </c>
      <c r="ABV18" s="85">
        <f t="shared" si="405"/>
        <v>0.90476190476190477</v>
      </c>
      <c r="ABW18" s="18">
        <f t="shared" si="406"/>
        <v>36</v>
      </c>
      <c r="ABX18" s="22">
        <f t="shared" si="407"/>
        <v>35</v>
      </c>
      <c r="ABY18" s="26">
        <f t="shared" si="408"/>
        <v>0.97222222222222221</v>
      </c>
      <c r="ABZ18" s="31">
        <v>10</v>
      </c>
      <c r="ACA18" s="31">
        <v>12</v>
      </c>
      <c r="ACB18" s="26">
        <f t="shared" si="409"/>
        <v>1.2</v>
      </c>
      <c r="ACC18" s="16">
        <v>26</v>
      </c>
      <c r="ACD18" s="31">
        <v>23</v>
      </c>
      <c r="ACE18" s="85">
        <f t="shared" si="410"/>
        <v>0.88461538461538458</v>
      </c>
      <c r="ACF18" s="18">
        <f t="shared" si="411"/>
        <v>50</v>
      </c>
      <c r="ACG18" s="22">
        <f t="shared" si="412"/>
        <v>46</v>
      </c>
      <c r="ACH18" s="26">
        <f t="shared" si="413"/>
        <v>0.92</v>
      </c>
      <c r="ACI18" s="31">
        <v>17</v>
      </c>
      <c r="ACJ18" s="31">
        <v>15</v>
      </c>
      <c r="ACK18" s="26">
        <f t="shared" si="414"/>
        <v>0.88235294117647056</v>
      </c>
      <c r="ACL18" s="16">
        <v>33</v>
      </c>
      <c r="ACM18" s="31">
        <v>31</v>
      </c>
      <c r="ACN18" s="85">
        <f t="shared" si="415"/>
        <v>0.93939393939393945</v>
      </c>
      <c r="ACO18" s="18">
        <f t="shared" si="416"/>
        <v>52</v>
      </c>
      <c r="ACP18" s="22">
        <f t="shared" si="417"/>
        <v>43</v>
      </c>
      <c r="ACQ18" s="26">
        <f t="shared" si="418"/>
        <v>0.82692307692307687</v>
      </c>
      <c r="ACR18" s="31">
        <v>18</v>
      </c>
      <c r="ACS18" s="31">
        <v>17</v>
      </c>
      <c r="ACT18" s="26">
        <f t="shared" si="419"/>
        <v>0.94444444444444442</v>
      </c>
      <c r="ACU18" s="16">
        <v>34</v>
      </c>
      <c r="ACV18" s="31">
        <v>26</v>
      </c>
      <c r="ACW18" s="85">
        <f t="shared" si="420"/>
        <v>0.76470588235294112</v>
      </c>
      <c r="ACX18" s="18">
        <f t="shared" si="421"/>
        <v>57</v>
      </c>
      <c r="ACY18" s="22">
        <f t="shared" si="422"/>
        <v>53</v>
      </c>
      <c r="ACZ18" s="26">
        <f t="shared" si="423"/>
        <v>0.92982456140350878</v>
      </c>
      <c r="ADA18" s="31">
        <v>23</v>
      </c>
      <c r="ADB18" s="31">
        <v>22</v>
      </c>
      <c r="ADC18" s="26">
        <f t="shared" si="424"/>
        <v>0.95652173913043481</v>
      </c>
      <c r="ADD18" s="16">
        <v>34</v>
      </c>
      <c r="ADE18" s="31">
        <v>31</v>
      </c>
      <c r="ADF18" s="85">
        <f t="shared" si="425"/>
        <v>0.91176470588235292</v>
      </c>
      <c r="ADG18" s="18">
        <f t="shared" si="426"/>
        <v>59</v>
      </c>
      <c r="ADH18" s="22">
        <f t="shared" si="427"/>
        <v>53</v>
      </c>
      <c r="ADI18" s="26">
        <f t="shared" si="428"/>
        <v>0.89830508474576276</v>
      </c>
      <c r="ADJ18" s="31">
        <v>25</v>
      </c>
      <c r="ADK18" s="31">
        <v>22</v>
      </c>
      <c r="ADL18" s="26">
        <f t="shared" si="429"/>
        <v>0.88</v>
      </c>
      <c r="ADM18" s="16">
        <v>34</v>
      </c>
      <c r="ADN18" s="31">
        <v>31</v>
      </c>
      <c r="ADO18" s="85">
        <f t="shared" si="430"/>
        <v>0.91176470588235292</v>
      </c>
      <c r="ADP18" s="18">
        <f t="shared" si="431"/>
        <v>57</v>
      </c>
      <c r="ADQ18" s="22">
        <f t="shared" si="432"/>
        <v>52</v>
      </c>
      <c r="ADR18" s="26">
        <f t="shared" si="433"/>
        <v>0.91228070175438591</v>
      </c>
      <c r="ADS18" s="31">
        <v>25</v>
      </c>
      <c r="ADT18" s="31">
        <v>23</v>
      </c>
      <c r="ADU18" s="26">
        <f t="shared" si="434"/>
        <v>0.92</v>
      </c>
      <c r="ADV18" s="16">
        <v>32</v>
      </c>
      <c r="ADW18" s="16">
        <v>29</v>
      </c>
      <c r="ADX18" s="85">
        <f t="shared" si="435"/>
        <v>0.90625</v>
      </c>
      <c r="ADY18" s="18">
        <f t="shared" si="436"/>
        <v>57</v>
      </c>
      <c r="ADZ18" s="22">
        <f t="shared" si="437"/>
        <v>53</v>
      </c>
      <c r="AEA18" s="26">
        <f t="shared" si="438"/>
        <v>0.92982456140350878</v>
      </c>
      <c r="AEB18" s="31">
        <v>24</v>
      </c>
      <c r="AEC18" s="31">
        <v>24</v>
      </c>
      <c r="AED18" s="26">
        <f t="shared" si="439"/>
        <v>1</v>
      </c>
      <c r="AEE18" s="16">
        <v>33</v>
      </c>
      <c r="AEF18" s="31">
        <v>29</v>
      </c>
      <c r="AEG18" s="85">
        <f t="shared" si="440"/>
        <v>0.87878787878787878</v>
      </c>
      <c r="AEH18" s="18">
        <f t="shared" si="441"/>
        <v>56</v>
      </c>
      <c r="AEI18" s="22">
        <f t="shared" si="442"/>
        <v>47</v>
      </c>
      <c r="AEJ18" s="26">
        <f t="shared" si="443"/>
        <v>0.8392857142857143</v>
      </c>
      <c r="AEK18" s="31">
        <v>24</v>
      </c>
      <c r="AEL18" s="31">
        <v>21</v>
      </c>
      <c r="AEM18" s="26">
        <f t="shared" si="444"/>
        <v>0.875</v>
      </c>
      <c r="AEN18" s="16">
        <v>32</v>
      </c>
      <c r="AEO18" s="31">
        <v>26</v>
      </c>
      <c r="AEP18" s="85">
        <f t="shared" si="445"/>
        <v>0.8125</v>
      </c>
      <c r="AEQ18" s="18">
        <f t="shared" si="446"/>
        <v>57</v>
      </c>
      <c r="AER18" s="22">
        <f t="shared" si="447"/>
        <v>51</v>
      </c>
      <c r="AES18" s="26">
        <f t="shared" si="448"/>
        <v>0.89473684210526316</v>
      </c>
      <c r="AET18" s="31">
        <v>24</v>
      </c>
      <c r="AEU18" s="31">
        <v>23</v>
      </c>
      <c r="AEV18" s="26">
        <f t="shared" si="449"/>
        <v>0.95833333333333337</v>
      </c>
      <c r="AEW18" s="16">
        <v>33</v>
      </c>
      <c r="AEX18" s="31">
        <v>28</v>
      </c>
      <c r="AEY18" s="85">
        <f t="shared" si="450"/>
        <v>0.84848484848484851</v>
      </c>
      <c r="AEZ18" s="18">
        <f t="shared" si="451"/>
        <v>54</v>
      </c>
      <c r="AFA18" s="22">
        <f t="shared" si="452"/>
        <v>45</v>
      </c>
      <c r="AFB18" s="26">
        <f t="shared" si="453"/>
        <v>0.83333333333333337</v>
      </c>
      <c r="AFC18" s="31">
        <v>23</v>
      </c>
      <c r="AFD18" s="31">
        <v>21</v>
      </c>
      <c r="AFE18" s="26">
        <f t="shared" si="454"/>
        <v>0.91304347826086951</v>
      </c>
      <c r="AFF18" s="16">
        <v>31</v>
      </c>
      <c r="AFG18" s="31">
        <v>24</v>
      </c>
      <c r="AFH18" s="85">
        <f t="shared" si="455"/>
        <v>0.77419354838709675</v>
      </c>
      <c r="AFI18" s="18">
        <f t="shared" si="456"/>
        <v>51</v>
      </c>
      <c r="AFJ18" s="22">
        <f t="shared" si="457"/>
        <v>32</v>
      </c>
      <c r="AFK18" s="26">
        <f t="shared" si="458"/>
        <v>0.62745098039215685</v>
      </c>
      <c r="AFL18" s="31">
        <v>23</v>
      </c>
      <c r="AFM18" s="31">
        <v>15</v>
      </c>
      <c r="AFN18" s="26">
        <f t="shared" si="459"/>
        <v>0.65217391304347827</v>
      </c>
      <c r="AFO18" s="16">
        <v>28</v>
      </c>
      <c r="AFP18" s="31">
        <v>17</v>
      </c>
      <c r="AFQ18" s="26">
        <f t="shared" si="460"/>
        <v>0.6071428571428571</v>
      </c>
      <c r="AFR18" s="18">
        <f t="shared" si="461"/>
        <v>50</v>
      </c>
      <c r="AFS18" s="22">
        <f t="shared" si="462"/>
        <v>44</v>
      </c>
      <c r="AFT18" s="26">
        <f t="shared" si="463"/>
        <v>0.88</v>
      </c>
      <c r="AFU18" s="31">
        <v>27</v>
      </c>
      <c r="AFV18" s="31">
        <v>23</v>
      </c>
      <c r="AFW18" s="26">
        <f t="shared" si="464"/>
        <v>0.85185185185185186</v>
      </c>
      <c r="AFX18" s="16">
        <v>23</v>
      </c>
      <c r="AFY18" s="16">
        <v>21</v>
      </c>
      <c r="AFZ18" s="85">
        <f t="shared" si="465"/>
        <v>0.91304347826086951</v>
      </c>
      <c r="AGA18" s="18">
        <f t="shared" si="466"/>
        <v>48</v>
      </c>
      <c r="AGB18" s="22">
        <f t="shared" si="467"/>
        <v>19</v>
      </c>
      <c r="AGC18" s="26">
        <f t="shared" si="468"/>
        <v>0.39583333333333331</v>
      </c>
      <c r="AGD18" s="31">
        <v>25</v>
      </c>
      <c r="AGE18" s="31">
        <v>19</v>
      </c>
      <c r="AGF18" s="26">
        <f t="shared" si="469"/>
        <v>0.76</v>
      </c>
      <c r="AGG18" s="16">
        <v>23</v>
      </c>
      <c r="AGH18" s="31"/>
      <c r="AGI18" s="85">
        <f t="shared" si="470"/>
        <v>0</v>
      </c>
      <c r="AGJ18" s="18">
        <f t="shared" si="471"/>
        <v>47</v>
      </c>
      <c r="AGK18" s="22">
        <f t="shared" si="472"/>
        <v>39</v>
      </c>
      <c r="AGL18" s="26">
        <f t="shared" si="473"/>
        <v>0.82978723404255317</v>
      </c>
      <c r="AGM18" s="31">
        <v>25</v>
      </c>
      <c r="AGN18" s="31">
        <v>19</v>
      </c>
      <c r="AGO18" s="26">
        <f t="shared" si="474"/>
        <v>0.76</v>
      </c>
      <c r="AGP18" s="16">
        <v>22</v>
      </c>
      <c r="AGQ18" s="31">
        <v>20</v>
      </c>
      <c r="AGR18" s="85">
        <f t="shared" si="475"/>
        <v>0.90909090909090906</v>
      </c>
      <c r="AGS18" s="18">
        <f t="shared" si="476"/>
        <v>46</v>
      </c>
      <c r="AGT18" s="22">
        <f t="shared" si="477"/>
        <v>39</v>
      </c>
      <c r="AGU18" s="26">
        <f t="shared" si="478"/>
        <v>0.84782608695652173</v>
      </c>
      <c r="AGV18" s="31">
        <v>24</v>
      </c>
      <c r="AGW18" s="31">
        <v>22</v>
      </c>
      <c r="AGX18" s="26">
        <f t="shared" si="479"/>
        <v>0.91666666666666663</v>
      </c>
      <c r="AGY18" s="16">
        <v>22</v>
      </c>
      <c r="AGZ18" s="31">
        <v>17</v>
      </c>
      <c r="AHA18" s="85">
        <f t="shared" si="480"/>
        <v>0.77272727272727271</v>
      </c>
      <c r="AHB18" s="18">
        <f t="shared" si="481"/>
        <v>44</v>
      </c>
      <c r="AHC18" s="22">
        <f t="shared" si="482"/>
        <v>35</v>
      </c>
      <c r="AHD18" s="26">
        <f t="shared" si="483"/>
        <v>0.79545454545454541</v>
      </c>
      <c r="AHE18" s="31">
        <v>23</v>
      </c>
      <c r="AHF18" s="31">
        <v>16</v>
      </c>
      <c r="AHG18" s="26">
        <f t="shared" si="484"/>
        <v>0.69565217391304346</v>
      </c>
      <c r="AHH18" s="16">
        <v>21</v>
      </c>
      <c r="AHI18" s="31">
        <v>19</v>
      </c>
      <c r="AHJ18" s="85">
        <f t="shared" si="485"/>
        <v>0.90476190476190477</v>
      </c>
      <c r="AHK18" s="18">
        <f t="shared" si="486"/>
        <v>41</v>
      </c>
      <c r="AHL18" s="22">
        <f t="shared" si="487"/>
        <v>33</v>
      </c>
      <c r="AHM18" s="26">
        <f t="shared" si="488"/>
        <v>0.80487804878048785</v>
      </c>
      <c r="AHN18" s="31">
        <v>21</v>
      </c>
      <c r="AHO18" s="31">
        <v>16</v>
      </c>
      <c r="AHP18" s="26">
        <f t="shared" si="489"/>
        <v>0.76190476190476186</v>
      </c>
      <c r="AHQ18" s="16">
        <v>20</v>
      </c>
      <c r="AHR18" s="31">
        <v>17</v>
      </c>
      <c r="AHS18" s="85">
        <f t="shared" si="490"/>
        <v>0.85</v>
      </c>
      <c r="AHT18" s="18">
        <f t="shared" si="491"/>
        <v>46</v>
      </c>
      <c r="AHU18" s="22">
        <f t="shared" si="492"/>
        <v>45</v>
      </c>
      <c r="AHV18" s="26">
        <f t="shared" si="493"/>
        <v>0.97826086956521741</v>
      </c>
      <c r="AHW18" s="31">
        <v>23</v>
      </c>
      <c r="AHX18" s="31">
        <v>23</v>
      </c>
      <c r="AHY18" s="26">
        <f t="shared" si="494"/>
        <v>1</v>
      </c>
      <c r="AHZ18" s="31">
        <v>23</v>
      </c>
      <c r="AIA18" s="31">
        <v>22</v>
      </c>
      <c r="AIB18" s="85">
        <f t="shared" si="495"/>
        <v>0.95652173913043481</v>
      </c>
      <c r="AIC18" s="18">
        <f t="shared" si="496"/>
        <v>48</v>
      </c>
      <c r="AID18" s="22">
        <f t="shared" si="497"/>
        <v>44</v>
      </c>
      <c r="AIE18" s="26">
        <f t="shared" si="498"/>
        <v>0.91666666666666663</v>
      </c>
      <c r="AIF18" s="31">
        <v>25</v>
      </c>
      <c r="AIG18" s="31">
        <v>23</v>
      </c>
      <c r="AIH18" s="26">
        <f t="shared" si="499"/>
        <v>0.92</v>
      </c>
      <c r="AII18" s="16">
        <v>23</v>
      </c>
      <c r="AIJ18" s="31">
        <v>21</v>
      </c>
      <c r="AIK18" s="85">
        <f t="shared" si="500"/>
        <v>0.91304347826086951</v>
      </c>
      <c r="AIL18" s="18">
        <f t="shared" si="501"/>
        <v>48</v>
      </c>
      <c r="AIM18" s="22">
        <f t="shared" si="502"/>
        <v>43</v>
      </c>
      <c r="AIN18" s="26">
        <f t="shared" si="503"/>
        <v>0.89583333333333337</v>
      </c>
      <c r="AIO18" s="31">
        <v>25</v>
      </c>
      <c r="AIP18" s="31">
        <v>23</v>
      </c>
      <c r="AIQ18" s="26">
        <f t="shared" si="504"/>
        <v>0.92</v>
      </c>
      <c r="AIR18" s="16">
        <v>23</v>
      </c>
      <c r="AIS18" s="31">
        <v>20</v>
      </c>
      <c r="AIT18" s="85">
        <f t="shared" si="505"/>
        <v>0.86956521739130432</v>
      </c>
      <c r="AIU18" s="18">
        <f t="shared" si="506"/>
        <v>48</v>
      </c>
      <c r="AIV18" s="22">
        <f t="shared" si="507"/>
        <v>41</v>
      </c>
      <c r="AIW18" s="26">
        <f t="shared" si="508"/>
        <v>0.85416666666666663</v>
      </c>
      <c r="AIX18" s="31">
        <v>25</v>
      </c>
      <c r="AIY18" s="31">
        <v>21</v>
      </c>
      <c r="AIZ18" s="26">
        <f t="shared" si="509"/>
        <v>0.84</v>
      </c>
      <c r="AJA18" s="16">
        <v>23</v>
      </c>
      <c r="AJB18" s="31">
        <v>20</v>
      </c>
      <c r="AJC18" s="26">
        <f t="shared" si="510"/>
        <v>0.86956521739130432</v>
      </c>
      <c r="AJD18" s="18">
        <f t="shared" si="511"/>
        <v>47</v>
      </c>
      <c r="AJE18" s="22">
        <f t="shared" si="512"/>
        <v>41</v>
      </c>
      <c r="AJF18" s="26">
        <f t="shared" si="513"/>
        <v>0.87234042553191493</v>
      </c>
      <c r="AJG18" s="31">
        <v>26</v>
      </c>
      <c r="AJH18" s="31">
        <v>22</v>
      </c>
      <c r="AJI18" s="26">
        <f t="shared" si="514"/>
        <v>0.84615384615384615</v>
      </c>
      <c r="AJJ18" s="16">
        <v>21</v>
      </c>
      <c r="AJK18" s="31">
        <v>19</v>
      </c>
      <c r="AJL18" s="26">
        <f t="shared" si="515"/>
        <v>0.90476190476190477</v>
      </c>
      <c r="AJM18" s="18">
        <f t="shared" si="516"/>
        <v>46</v>
      </c>
      <c r="AJN18" s="22">
        <f t="shared" si="517"/>
        <v>38</v>
      </c>
      <c r="AJO18" s="26">
        <f t="shared" si="518"/>
        <v>0.82608695652173914</v>
      </c>
      <c r="AJP18" s="31">
        <v>21</v>
      </c>
      <c r="AJQ18" s="31">
        <v>17</v>
      </c>
      <c r="AJR18" s="26">
        <f t="shared" si="519"/>
        <v>0.80952380952380953</v>
      </c>
      <c r="AJS18" s="16">
        <v>25</v>
      </c>
      <c r="AJT18" s="31">
        <v>21</v>
      </c>
      <c r="AJU18" s="85">
        <f t="shared" si="520"/>
        <v>0.84</v>
      </c>
      <c r="AJV18" s="18">
        <f t="shared" si="521"/>
        <v>39</v>
      </c>
      <c r="AJW18" s="22">
        <f t="shared" si="522"/>
        <v>35</v>
      </c>
      <c r="AJX18" s="26">
        <f t="shared" si="523"/>
        <v>0.89743589743589747</v>
      </c>
      <c r="AJY18" s="31">
        <v>17</v>
      </c>
      <c r="AJZ18" s="31">
        <v>13</v>
      </c>
      <c r="AKA18" s="26">
        <f t="shared" si="524"/>
        <v>0.76470588235294112</v>
      </c>
      <c r="AKB18" s="16">
        <v>22</v>
      </c>
      <c r="AKC18" s="31">
        <v>22</v>
      </c>
      <c r="AKD18" s="85">
        <f t="shared" si="525"/>
        <v>1</v>
      </c>
      <c r="AKE18" s="18">
        <f t="shared" si="526"/>
        <v>39</v>
      </c>
      <c r="AKF18" s="22">
        <f t="shared" si="527"/>
        <v>34</v>
      </c>
      <c r="AKG18" s="26">
        <f t="shared" si="528"/>
        <v>0.87179487179487181</v>
      </c>
      <c r="AKH18" s="31">
        <v>17</v>
      </c>
      <c r="AKI18" s="31">
        <v>15</v>
      </c>
      <c r="AKJ18" s="26">
        <f t="shared" si="529"/>
        <v>0.88235294117647056</v>
      </c>
      <c r="AKK18" s="16">
        <v>22</v>
      </c>
      <c r="AKL18" s="31">
        <v>19</v>
      </c>
      <c r="AKM18" s="85">
        <f t="shared" si="530"/>
        <v>0.86363636363636365</v>
      </c>
      <c r="AKN18" s="18">
        <f t="shared" si="531"/>
        <v>38</v>
      </c>
      <c r="AKO18" s="22">
        <f t="shared" si="532"/>
        <v>35</v>
      </c>
      <c r="AKP18" s="26">
        <f t="shared" si="533"/>
        <v>0.92105263157894735</v>
      </c>
      <c r="AKQ18" s="31">
        <v>16</v>
      </c>
      <c r="AKR18" s="31">
        <v>15</v>
      </c>
      <c r="AKS18" s="26">
        <f t="shared" si="534"/>
        <v>0.9375</v>
      </c>
      <c r="AKT18" s="16">
        <v>22</v>
      </c>
      <c r="AKU18" s="16">
        <v>20</v>
      </c>
      <c r="AKV18" s="85">
        <f t="shared" si="535"/>
        <v>0.90909090909090906</v>
      </c>
      <c r="AKW18" s="18">
        <f t="shared" si="536"/>
        <v>37</v>
      </c>
      <c r="AKX18" s="22">
        <f t="shared" si="537"/>
        <v>34</v>
      </c>
      <c r="AKY18" s="26">
        <f t="shared" si="538"/>
        <v>0.91891891891891897</v>
      </c>
      <c r="AKZ18" s="31">
        <v>15</v>
      </c>
      <c r="ALA18" s="31">
        <v>12</v>
      </c>
      <c r="ALB18" s="26">
        <f t="shared" si="539"/>
        <v>0.8</v>
      </c>
      <c r="ALC18" s="16">
        <v>22</v>
      </c>
      <c r="ALD18" s="31">
        <v>22</v>
      </c>
      <c r="ALE18" s="85">
        <f t="shared" si="540"/>
        <v>1</v>
      </c>
      <c r="ALF18" s="18">
        <f t="shared" si="541"/>
        <v>38</v>
      </c>
      <c r="ALG18" s="22">
        <f t="shared" si="542"/>
        <v>28</v>
      </c>
      <c r="ALH18" s="26">
        <f t="shared" si="543"/>
        <v>0.73684210526315785</v>
      </c>
      <c r="ALI18" s="31">
        <v>16</v>
      </c>
      <c r="ALJ18" s="31">
        <v>15</v>
      </c>
      <c r="ALK18" s="26">
        <f t="shared" si="544"/>
        <v>0.9375</v>
      </c>
      <c r="ALL18" s="16">
        <v>22</v>
      </c>
      <c r="ALM18" s="16">
        <v>13</v>
      </c>
      <c r="ALN18" s="85">
        <f t="shared" si="545"/>
        <v>0.59090909090909094</v>
      </c>
      <c r="ALO18" s="18">
        <f t="shared" si="546"/>
        <v>36</v>
      </c>
      <c r="ALP18" s="22">
        <f t="shared" si="547"/>
        <v>31</v>
      </c>
      <c r="ALQ18" s="26">
        <f t="shared" si="548"/>
        <v>0.86111111111111116</v>
      </c>
      <c r="ALR18" s="31">
        <v>16</v>
      </c>
      <c r="ALS18" s="31">
        <v>12</v>
      </c>
      <c r="ALT18" s="26">
        <f t="shared" si="549"/>
        <v>0.75</v>
      </c>
      <c r="ALU18" s="16">
        <v>20</v>
      </c>
      <c r="ALV18" s="31">
        <v>19</v>
      </c>
      <c r="ALW18" s="85">
        <f t="shared" si="550"/>
        <v>0.95</v>
      </c>
      <c r="ALX18" s="18">
        <f t="shared" si="551"/>
        <v>34</v>
      </c>
      <c r="ALY18" s="22">
        <f t="shared" si="552"/>
        <v>33</v>
      </c>
      <c r="ALZ18" s="26">
        <f t="shared" si="553"/>
        <v>0.97058823529411764</v>
      </c>
      <c r="AMA18" s="31">
        <v>16</v>
      </c>
      <c r="AMB18" s="31">
        <v>15</v>
      </c>
      <c r="AMC18" s="26">
        <f t="shared" si="554"/>
        <v>0.9375</v>
      </c>
      <c r="AMD18" s="16">
        <v>18</v>
      </c>
      <c r="AME18" s="31">
        <v>18</v>
      </c>
      <c r="AMF18" s="85">
        <f t="shared" si="555"/>
        <v>1</v>
      </c>
      <c r="AMG18" s="18">
        <f t="shared" si="556"/>
        <v>35</v>
      </c>
      <c r="AMH18" s="22">
        <f t="shared" si="557"/>
        <v>30</v>
      </c>
      <c r="AMI18" s="26">
        <f t="shared" si="558"/>
        <v>0.8571428571428571</v>
      </c>
      <c r="AMJ18" s="31">
        <v>16</v>
      </c>
      <c r="AMK18" s="31">
        <v>13</v>
      </c>
      <c r="AML18" s="26">
        <f t="shared" si="559"/>
        <v>0.8125</v>
      </c>
      <c r="AMM18" s="16">
        <v>19</v>
      </c>
      <c r="AMN18" s="31">
        <v>17</v>
      </c>
      <c r="AMO18" s="85">
        <f t="shared" si="560"/>
        <v>0.89473684210526316</v>
      </c>
      <c r="AMP18" s="18">
        <f t="shared" si="561"/>
        <v>35</v>
      </c>
      <c r="AMQ18" s="22">
        <f t="shared" si="562"/>
        <v>30</v>
      </c>
      <c r="AMR18" s="26">
        <f t="shared" si="563"/>
        <v>0.8571428571428571</v>
      </c>
      <c r="AMS18" s="31">
        <v>16</v>
      </c>
      <c r="AMT18" s="31">
        <v>16</v>
      </c>
      <c r="AMU18" s="26">
        <f t="shared" si="564"/>
        <v>1</v>
      </c>
      <c r="AMV18" s="16">
        <v>19</v>
      </c>
      <c r="AMW18" s="16">
        <v>14</v>
      </c>
      <c r="AMX18" s="85">
        <f t="shared" si="565"/>
        <v>0.73684210526315785</v>
      </c>
      <c r="AMY18" s="18">
        <f t="shared" si="566"/>
        <v>33</v>
      </c>
      <c r="AMZ18" s="22">
        <f t="shared" si="567"/>
        <v>28</v>
      </c>
      <c r="ANA18" s="26">
        <f t="shared" si="568"/>
        <v>0.84848484848484851</v>
      </c>
      <c r="ANB18" s="31">
        <v>16</v>
      </c>
      <c r="ANC18" s="31">
        <v>15</v>
      </c>
      <c r="AND18" s="26">
        <f t="shared" si="569"/>
        <v>0.9375</v>
      </c>
      <c r="ANE18" s="16">
        <v>17</v>
      </c>
      <c r="ANF18" s="31">
        <v>13</v>
      </c>
      <c r="ANG18" s="85">
        <f t="shared" si="570"/>
        <v>0.76470588235294112</v>
      </c>
      <c r="ANH18" s="18">
        <f t="shared" si="571"/>
        <v>32</v>
      </c>
      <c r="ANI18" s="22">
        <f t="shared" si="572"/>
        <v>14</v>
      </c>
      <c r="ANJ18" s="26">
        <f t="shared" si="573"/>
        <v>0.4375</v>
      </c>
      <c r="ANK18" s="31">
        <v>16</v>
      </c>
      <c r="ANL18" s="31">
        <v>14</v>
      </c>
      <c r="ANM18" s="26">
        <f t="shared" si="574"/>
        <v>0.875</v>
      </c>
      <c r="ANN18" s="16">
        <v>16</v>
      </c>
      <c r="ANO18" s="31">
        <v>0</v>
      </c>
      <c r="ANP18" s="85">
        <f t="shared" si="575"/>
        <v>0</v>
      </c>
      <c r="ANQ18" s="18">
        <f t="shared" si="576"/>
        <v>32</v>
      </c>
      <c r="ANR18" s="22">
        <f t="shared" si="577"/>
        <v>28</v>
      </c>
      <c r="ANS18" s="26">
        <f t="shared" si="578"/>
        <v>0.875</v>
      </c>
      <c r="ANT18" s="31">
        <v>16</v>
      </c>
      <c r="ANU18" s="31">
        <v>14</v>
      </c>
      <c r="ANV18" s="26">
        <f t="shared" si="579"/>
        <v>0.875</v>
      </c>
      <c r="ANW18" s="16">
        <v>16</v>
      </c>
      <c r="ANX18" s="16">
        <v>14</v>
      </c>
      <c r="ANY18" s="85">
        <f t="shared" si="580"/>
        <v>0.875</v>
      </c>
      <c r="ANZ18" s="18">
        <f t="shared" si="581"/>
        <v>30</v>
      </c>
      <c r="AOA18" s="22">
        <f t="shared" si="582"/>
        <v>27</v>
      </c>
      <c r="AOB18" s="26">
        <f t="shared" si="583"/>
        <v>0.9</v>
      </c>
      <c r="AOC18" s="31">
        <v>14</v>
      </c>
      <c r="AOD18" s="31">
        <v>13</v>
      </c>
      <c r="AOE18" s="26">
        <f t="shared" si="584"/>
        <v>0.9285714285714286</v>
      </c>
      <c r="AOF18" s="16">
        <v>16</v>
      </c>
      <c r="AOG18" s="31">
        <v>14</v>
      </c>
      <c r="AOH18" s="85">
        <f t="shared" si="585"/>
        <v>0.875</v>
      </c>
      <c r="AOI18" s="18">
        <f t="shared" si="586"/>
        <v>31</v>
      </c>
      <c r="AOJ18" s="22">
        <f t="shared" si="587"/>
        <v>27</v>
      </c>
      <c r="AOK18" s="26">
        <f t="shared" si="588"/>
        <v>0.87096774193548387</v>
      </c>
      <c r="AOL18" s="31">
        <v>15</v>
      </c>
      <c r="AOM18" s="31">
        <v>13</v>
      </c>
      <c r="AON18" s="26">
        <f t="shared" si="589"/>
        <v>0.8666666666666667</v>
      </c>
      <c r="AOO18" s="16">
        <v>16</v>
      </c>
      <c r="AOP18" s="31">
        <v>14</v>
      </c>
      <c r="AOQ18" s="85">
        <f t="shared" si="590"/>
        <v>0.875</v>
      </c>
      <c r="AOR18" s="18">
        <f t="shared" si="591"/>
        <v>34</v>
      </c>
      <c r="AOS18" s="22">
        <f t="shared" si="592"/>
        <v>32</v>
      </c>
      <c r="AOT18" s="26">
        <f t="shared" si="593"/>
        <v>0.94117647058823528</v>
      </c>
      <c r="AOU18" s="31">
        <v>16</v>
      </c>
      <c r="AOV18" s="31">
        <v>15</v>
      </c>
      <c r="AOW18" s="26">
        <f t="shared" si="594"/>
        <v>0.9375</v>
      </c>
      <c r="AOX18" s="16">
        <v>18</v>
      </c>
      <c r="AOY18" s="31">
        <v>17</v>
      </c>
      <c r="AOZ18" s="85">
        <f t="shared" si="595"/>
        <v>0.94444444444444442</v>
      </c>
      <c r="APA18" s="18">
        <f t="shared" si="596"/>
        <v>32</v>
      </c>
      <c r="APB18" s="22">
        <f t="shared" si="597"/>
        <v>25</v>
      </c>
      <c r="APC18" s="26">
        <f t="shared" si="598"/>
        <v>0.78125</v>
      </c>
      <c r="APD18" s="31">
        <v>14</v>
      </c>
      <c r="APE18" s="31">
        <v>12</v>
      </c>
      <c r="APF18" s="26">
        <f t="shared" si="599"/>
        <v>0.8571428571428571</v>
      </c>
      <c r="APG18" s="16">
        <v>18</v>
      </c>
      <c r="APH18" s="31">
        <v>13</v>
      </c>
      <c r="API18" s="85">
        <f t="shared" si="600"/>
        <v>0.72222222222222221</v>
      </c>
      <c r="APJ18" s="18">
        <f t="shared" si="601"/>
        <v>37</v>
      </c>
      <c r="APK18" s="22">
        <f t="shared" si="602"/>
        <v>33</v>
      </c>
      <c r="APL18" s="26">
        <f t="shared" si="603"/>
        <v>0.89189189189189189</v>
      </c>
      <c r="APM18" s="31">
        <v>18</v>
      </c>
      <c r="APN18" s="31">
        <v>16</v>
      </c>
      <c r="APO18" s="26">
        <f t="shared" si="604"/>
        <v>0.88888888888888884</v>
      </c>
      <c r="APP18" s="16">
        <v>19</v>
      </c>
      <c r="APQ18" s="31">
        <v>17</v>
      </c>
      <c r="APR18" s="85">
        <f t="shared" si="605"/>
        <v>0.89473684210526316</v>
      </c>
      <c r="APS18" s="18">
        <f t="shared" si="606"/>
        <v>37</v>
      </c>
      <c r="APT18" s="22">
        <f t="shared" si="607"/>
        <v>34</v>
      </c>
      <c r="APU18" s="26">
        <f t="shared" si="608"/>
        <v>0.91891891891891897</v>
      </c>
      <c r="APV18" s="31">
        <v>18</v>
      </c>
      <c r="APW18" s="31">
        <v>16</v>
      </c>
      <c r="APX18" s="26">
        <f t="shared" si="609"/>
        <v>0.88888888888888884</v>
      </c>
      <c r="APY18" s="16">
        <v>19</v>
      </c>
      <c r="APZ18" s="31">
        <v>18</v>
      </c>
      <c r="AQA18" s="85">
        <f t="shared" si="610"/>
        <v>0.94736842105263153</v>
      </c>
      <c r="AQB18" s="18">
        <f t="shared" si="611"/>
        <v>34</v>
      </c>
      <c r="AQC18" s="22">
        <f t="shared" si="612"/>
        <v>23</v>
      </c>
      <c r="AQD18" s="26">
        <f t="shared" si="613"/>
        <v>0.67647058823529416</v>
      </c>
      <c r="AQE18" s="31">
        <v>16</v>
      </c>
      <c r="AQF18" s="31">
        <v>12</v>
      </c>
      <c r="AQG18" s="26">
        <f t="shared" si="614"/>
        <v>0.75</v>
      </c>
      <c r="AQH18" s="16">
        <v>18</v>
      </c>
      <c r="AQI18" s="31">
        <v>11</v>
      </c>
      <c r="AQJ18" s="85">
        <f t="shared" si="615"/>
        <v>0.61111111111111116</v>
      </c>
      <c r="AQK18" s="18">
        <f t="shared" si="616"/>
        <v>43</v>
      </c>
      <c r="AQL18" s="22">
        <f t="shared" si="617"/>
        <v>36</v>
      </c>
      <c r="AQM18" s="26">
        <f t="shared" si="618"/>
        <v>0.83720930232558144</v>
      </c>
      <c r="AQN18" s="31">
        <v>20</v>
      </c>
      <c r="AQO18" s="31">
        <v>16</v>
      </c>
      <c r="AQP18" s="26">
        <f t="shared" si="619"/>
        <v>0.8</v>
      </c>
      <c r="AQQ18" s="16">
        <v>23</v>
      </c>
      <c r="AQR18" s="16">
        <v>20</v>
      </c>
      <c r="AQS18" s="85">
        <f t="shared" si="620"/>
        <v>0.86956521739130432</v>
      </c>
      <c r="AQT18" s="18">
        <f t="shared" si="621"/>
        <v>43</v>
      </c>
      <c r="AQU18" s="22">
        <f t="shared" si="622"/>
        <v>38</v>
      </c>
      <c r="AQV18" s="26">
        <f t="shared" si="623"/>
        <v>0.88372093023255816</v>
      </c>
      <c r="AQW18" s="31">
        <v>18</v>
      </c>
      <c r="AQX18" s="31">
        <v>16</v>
      </c>
      <c r="AQY18" s="26">
        <f t="shared" si="624"/>
        <v>0.88888888888888884</v>
      </c>
      <c r="AQZ18" s="16">
        <v>25</v>
      </c>
      <c r="ARA18" s="31">
        <v>22</v>
      </c>
      <c r="ARB18" s="85">
        <f t="shared" si="625"/>
        <v>0.88</v>
      </c>
      <c r="ARC18" s="18">
        <f t="shared" si="626"/>
        <v>45</v>
      </c>
      <c r="ARD18" s="22">
        <f t="shared" si="627"/>
        <v>34</v>
      </c>
      <c r="ARE18" s="26">
        <f t="shared" si="628"/>
        <v>0.75555555555555554</v>
      </c>
      <c r="ARF18" s="31">
        <v>20</v>
      </c>
      <c r="ARG18" s="31">
        <v>16</v>
      </c>
      <c r="ARH18" s="26">
        <f t="shared" si="629"/>
        <v>0.8</v>
      </c>
      <c r="ARI18" s="16">
        <v>25</v>
      </c>
      <c r="ARJ18" s="31">
        <v>18</v>
      </c>
      <c r="ARK18" s="85">
        <f t="shared" si="630"/>
        <v>0.72</v>
      </c>
      <c r="ARL18" s="18">
        <f t="shared" si="631"/>
        <v>50</v>
      </c>
      <c r="ARM18" s="22">
        <f t="shared" si="632"/>
        <v>40</v>
      </c>
      <c r="ARN18" s="26">
        <f t="shared" si="633"/>
        <v>0.8</v>
      </c>
      <c r="ARO18" s="31">
        <v>27</v>
      </c>
      <c r="ARP18" s="31">
        <v>19</v>
      </c>
      <c r="ARQ18" s="26">
        <f t="shared" si="634"/>
        <v>0.70370370370370372</v>
      </c>
      <c r="ARR18" s="16">
        <v>23</v>
      </c>
      <c r="ARS18" s="31">
        <v>21</v>
      </c>
      <c r="ART18" s="85">
        <f t="shared" si="635"/>
        <v>0.91304347826086951</v>
      </c>
      <c r="ARU18" s="18">
        <f t="shared" si="636"/>
        <v>45</v>
      </c>
      <c r="ARV18" s="22">
        <f t="shared" si="637"/>
        <v>33</v>
      </c>
      <c r="ARW18" s="26">
        <f t="shared" si="638"/>
        <v>0.73333333333333328</v>
      </c>
      <c r="ARX18" s="31">
        <v>25</v>
      </c>
      <c r="ARY18" s="31">
        <v>21</v>
      </c>
      <c r="ARZ18" s="26">
        <f t="shared" si="639"/>
        <v>0.84</v>
      </c>
      <c r="ASA18" s="16">
        <v>20</v>
      </c>
      <c r="ASB18" s="31">
        <v>12</v>
      </c>
      <c r="ASC18" s="85">
        <f t="shared" si="640"/>
        <v>0.6</v>
      </c>
      <c r="ASD18" s="18">
        <f t="shared" si="641"/>
        <v>43</v>
      </c>
      <c r="ASE18" s="22">
        <f t="shared" si="642"/>
        <v>33</v>
      </c>
      <c r="ASF18" s="26">
        <f t="shared" si="643"/>
        <v>0.76744186046511631</v>
      </c>
      <c r="ASG18" s="31">
        <v>26</v>
      </c>
      <c r="ASH18" s="31">
        <v>20</v>
      </c>
      <c r="ASI18" s="26">
        <f t="shared" si="644"/>
        <v>0.76923076923076927</v>
      </c>
      <c r="ASJ18" s="16">
        <v>17</v>
      </c>
      <c r="ASK18" s="31">
        <v>13</v>
      </c>
      <c r="ASL18" s="85">
        <f t="shared" si="645"/>
        <v>0.76470588235294112</v>
      </c>
      <c r="ASM18" s="18">
        <f t="shared" si="646"/>
        <v>40</v>
      </c>
      <c r="ASN18" s="22">
        <f t="shared" si="647"/>
        <v>29</v>
      </c>
      <c r="ASO18" s="26">
        <f t="shared" si="648"/>
        <v>0.72499999999999998</v>
      </c>
      <c r="ASP18" s="31">
        <v>24</v>
      </c>
      <c r="ASQ18" s="31">
        <v>16</v>
      </c>
      <c r="ASR18" s="26">
        <f t="shared" si="649"/>
        <v>0.66666666666666663</v>
      </c>
      <c r="ASS18" s="16">
        <v>16</v>
      </c>
      <c r="AST18" s="31">
        <v>13</v>
      </c>
      <c r="ASU18" s="26">
        <f t="shared" si="650"/>
        <v>0.8125</v>
      </c>
      <c r="ASV18" s="18">
        <f t="shared" si="651"/>
        <v>39</v>
      </c>
      <c r="ASW18" s="22">
        <f t="shared" si="652"/>
        <v>15</v>
      </c>
      <c r="ASX18" s="26">
        <f t="shared" si="653"/>
        <v>0.38461538461538464</v>
      </c>
      <c r="ASY18" s="31">
        <v>22</v>
      </c>
      <c r="ASZ18" s="31">
        <v>15</v>
      </c>
      <c r="ATA18" s="26">
        <f t="shared" si="654"/>
        <v>0.68181818181818177</v>
      </c>
      <c r="ATB18" s="16">
        <v>17</v>
      </c>
      <c r="ATC18" s="31"/>
      <c r="ATD18" s="85">
        <f t="shared" si="655"/>
        <v>0</v>
      </c>
      <c r="ATE18" s="18">
        <f t="shared" si="656"/>
        <v>39</v>
      </c>
      <c r="ATF18" s="22">
        <f t="shared" si="657"/>
        <v>29</v>
      </c>
      <c r="ATG18" s="26">
        <f t="shared" si="658"/>
        <v>0.74358974358974361</v>
      </c>
      <c r="ATH18" s="31">
        <v>22</v>
      </c>
      <c r="ATI18" s="31">
        <v>15</v>
      </c>
      <c r="ATJ18" s="26">
        <f t="shared" si="659"/>
        <v>0.68181818181818177</v>
      </c>
      <c r="ATK18" s="16">
        <v>17</v>
      </c>
      <c r="ATL18" s="31">
        <v>14</v>
      </c>
      <c r="ATM18" s="85">
        <f t="shared" si="660"/>
        <v>0.82352941176470584</v>
      </c>
      <c r="ATN18" s="18">
        <f t="shared" si="661"/>
        <v>32</v>
      </c>
      <c r="ATO18" s="22">
        <f t="shared" si="662"/>
        <v>21</v>
      </c>
      <c r="ATP18" s="26">
        <f t="shared" si="663"/>
        <v>0.65625</v>
      </c>
      <c r="ATQ18" s="31">
        <v>16</v>
      </c>
      <c r="ATR18" s="31">
        <v>9</v>
      </c>
      <c r="ATS18" s="26">
        <f t="shared" si="664"/>
        <v>0.5625</v>
      </c>
      <c r="ATT18" s="16">
        <v>16</v>
      </c>
      <c r="ATU18" s="31">
        <v>12</v>
      </c>
      <c r="ATV18" s="85">
        <f t="shared" si="665"/>
        <v>0.75</v>
      </c>
      <c r="ATW18" s="18">
        <f t="shared" si="666"/>
        <v>30</v>
      </c>
      <c r="ATX18" s="22">
        <f t="shared" si="667"/>
        <v>26</v>
      </c>
      <c r="ATY18" s="26">
        <f t="shared" si="668"/>
        <v>0.8666666666666667</v>
      </c>
      <c r="ATZ18" s="31">
        <v>14</v>
      </c>
      <c r="AUA18" s="31">
        <v>11</v>
      </c>
      <c r="AUB18" s="26">
        <f t="shared" si="669"/>
        <v>0.7857142857142857</v>
      </c>
      <c r="AUC18" s="16">
        <v>16</v>
      </c>
      <c r="AUD18" s="31">
        <v>15</v>
      </c>
      <c r="AUE18" s="85">
        <f t="shared" si="670"/>
        <v>0.9375</v>
      </c>
      <c r="AUF18" s="18">
        <f t="shared" si="671"/>
        <v>29</v>
      </c>
      <c r="AUG18" s="22">
        <f t="shared" si="672"/>
        <v>23</v>
      </c>
      <c r="AUH18" s="26">
        <f t="shared" si="673"/>
        <v>0.7931034482758621</v>
      </c>
      <c r="AUI18" s="31">
        <v>12</v>
      </c>
      <c r="AUJ18" s="31">
        <v>9</v>
      </c>
      <c r="AUK18" s="26">
        <f t="shared" si="674"/>
        <v>0.75</v>
      </c>
      <c r="AUL18" s="16">
        <v>17</v>
      </c>
      <c r="AUM18" s="31">
        <v>14</v>
      </c>
      <c r="AUN18" s="85">
        <f t="shared" si="675"/>
        <v>0.82352941176470584</v>
      </c>
      <c r="AUO18" s="18">
        <f t="shared" si="676"/>
        <v>26</v>
      </c>
      <c r="AUP18" s="22">
        <f t="shared" si="677"/>
        <v>23</v>
      </c>
      <c r="AUQ18" s="26">
        <f t="shared" si="678"/>
        <v>0.88461538461538458</v>
      </c>
      <c r="AUR18" s="31">
        <v>9</v>
      </c>
      <c r="AUS18" s="31">
        <v>7</v>
      </c>
      <c r="AUT18" s="26">
        <f t="shared" si="679"/>
        <v>0.77777777777777779</v>
      </c>
      <c r="AUU18" s="16">
        <v>17</v>
      </c>
      <c r="AUV18" s="31">
        <v>16</v>
      </c>
      <c r="AUW18" s="85">
        <f t="shared" si="680"/>
        <v>0.94117647058823528</v>
      </c>
      <c r="AUX18" s="18">
        <f t="shared" si="681"/>
        <v>25</v>
      </c>
      <c r="AUY18" s="22">
        <f t="shared" si="682"/>
        <v>18</v>
      </c>
      <c r="AUZ18" s="26">
        <f t="shared" si="683"/>
        <v>0.72</v>
      </c>
      <c r="AVA18" s="31">
        <v>9</v>
      </c>
      <c r="AVB18" s="31">
        <v>5</v>
      </c>
      <c r="AVC18" s="26">
        <f t="shared" si="684"/>
        <v>0.55555555555555558</v>
      </c>
      <c r="AVD18" s="16">
        <v>16</v>
      </c>
      <c r="AVE18" s="31">
        <v>13</v>
      </c>
      <c r="AVF18" s="26">
        <f t="shared" si="685"/>
        <v>0.8125</v>
      </c>
      <c r="AVG18" s="18">
        <f t="shared" si="686"/>
        <v>21</v>
      </c>
      <c r="AVH18" s="22">
        <f t="shared" si="687"/>
        <v>15</v>
      </c>
      <c r="AVI18" s="26">
        <f t="shared" si="688"/>
        <v>0.7142857142857143</v>
      </c>
      <c r="AVJ18" s="31">
        <v>7</v>
      </c>
      <c r="AVK18" s="31">
        <v>6</v>
      </c>
      <c r="AVL18" s="26">
        <f t="shared" si="689"/>
        <v>0.8571428571428571</v>
      </c>
      <c r="AVM18" s="16">
        <v>14</v>
      </c>
      <c r="AVN18" s="31">
        <v>9</v>
      </c>
      <c r="AVO18" s="26">
        <f t="shared" si="690"/>
        <v>0.6428571428571429</v>
      </c>
      <c r="AVP18" s="18">
        <f t="shared" si="755"/>
        <v>19</v>
      </c>
      <c r="AVQ18" s="22">
        <f t="shared" si="691"/>
        <v>16</v>
      </c>
      <c r="AVR18" s="26">
        <f t="shared" si="692"/>
        <v>0.84210526315789469</v>
      </c>
      <c r="AVS18" s="31">
        <v>9</v>
      </c>
      <c r="AVT18" s="31">
        <v>8</v>
      </c>
      <c r="AVU18" s="26">
        <f t="shared" si="693"/>
        <v>0.88888888888888884</v>
      </c>
      <c r="AVV18" s="16">
        <v>10</v>
      </c>
      <c r="AVW18" s="31">
        <v>8</v>
      </c>
      <c r="AVX18" s="26">
        <f t="shared" si="694"/>
        <v>0.8</v>
      </c>
      <c r="AVY18" s="18">
        <f t="shared" si="756"/>
        <v>21</v>
      </c>
      <c r="AVZ18" s="22">
        <f t="shared" si="695"/>
        <v>18</v>
      </c>
      <c r="AWA18" s="26">
        <f t="shared" si="696"/>
        <v>0.8571428571428571</v>
      </c>
      <c r="AWB18" s="31">
        <v>8</v>
      </c>
      <c r="AWC18" s="31">
        <v>6</v>
      </c>
      <c r="AWD18" s="26">
        <f t="shared" si="697"/>
        <v>0.75</v>
      </c>
      <c r="AWE18" s="16">
        <v>13</v>
      </c>
      <c r="AWF18" s="31">
        <v>12</v>
      </c>
      <c r="AWG18" s="26">
        <f t="shared" si="698"/>
        <v>0.92307692307692313</v>
      </c>
      <c r="AWH18" s="18">
        <f t="shared" si="757"/>
        <v>17</v>
      </c>
      <c r="AWI18" s="22">
        <f t="shared" si="699"/>
        <v>12</v>
      </c>
      <c r="AWJ18" s="26">
        <f t="shared" si="700"/>
        <v>0.70588235294117652</v>
      </c>
      <c r="AWK18" s="31">
        <v>9</v>
      </c>
      <c r="AWL18" s="31">
        <v>6</v>
      </c>
      <c r="AWM18" s="26">
        <f t="shared" si="701"/>
        <v>0.66666666666666663</v>
      </c>
      <c r="AWN18" s="16">
        <v>8</v>
      </c>
      <c r="AWO18" s="31">
        <v>6</v>
      </c>
      <c r="AWP18" s="26">
        <f t="shared" si="702"/>
        <v>0.75</v>
      </c>
      <c r="AWQ18" s="18">
        <f t="shared" si="758"/>
        <v>22</v>
      </c>
      <c r="AWR18" s="22">
        <f t="shared" si="703"/>
        <v>20</v>
      </c>
      <c r="AWS18" s="26">
        <f t="shared" si="704"/>
        <v>0.90909090909090906</v>
      </c>
      <c r="AWT18" s="31">
        <v>10</v>
      </c>
      <c r="AWU18" s="31">
        <v>9</v>
      </c>
      <c r="AWV18" s="26">
        <f t="shared" si="705"/>
        <v>0.9</v>
      </c>
      <c r="AWW18" s="16">
        <v>12</v>
      </c>
      <c r="AWX18" s="31">
        <v>11</v>
      </c>
      <c r="AWY18" s="26">
        <f t="shared" si="706"/>
        <v>0.91666666666666663</v>
      </c>
      <c r="AWZ18" s="18">
        <f t="shared" si="759"/>
        <v>25</v>
      </c>
      <c r="AXA18" s="22">
        <f t="shared" si="707"/>
        <v>22</v>
      </c>
      <c r="AXB18" s="26">
        <f t="shared" si="708"/>
        <v>0.88</v>
      </c>
      <c r="AXC18" s="31">
        <v>12</v>
      </c>
      <c r="AXD18" s="31">
        <v>11</v>
      </c>
      <c r="AXE18" s="26">
        <f t="shared" si="709"/>
        <v>0.91666666666666663</v>
      </c>
      <c r="AXF18" s="16">
        <v>13</v>
      </c>
      <c r="AXG18" s="31">
        <v>11</v>
      </c>
      <c r="AXH18" s="26">
        <f t="shared" si="710"/>
        <v>0.84615384615384615</v>
      </c>
      <c r="AXI18" s="18">
        <f t="shared" si="760"/>
        <v>25</v>
      </c>
      <c r="AXJ18" s="22">
        <f t="shared" si="711"/>
        <v>22</v>
      </c>
      <c r="AXK18" s="26">
        <f t="shared" si="712"/>
        <v>0.88</v>
      </c>
      <c r="AXL18" s="31">
        <v>12</v>
      </c>
      <c r="AXM18" s="31">
        <v>10</v>
      </c>
      <c r="AXN18" s="26">
        <f t="shared" si="713"/>
        <v>0.83333333333333337</v>
      </c>
      <c r="AXO18" s="16">
        <v>13</v>
      </c>
      <c r="AXP18" s="31">
        <v>12</v>
      </c>
      <c r="AXQ18" s="26">
        <f t="shared" si="714"/>
        <v>0.92307692307692313</v>
      </c>
      <c r="AXR18" s="18">
        <f t="shared" si="761"/>
        <v>22</v>
      </c>
      <c r="AXS18" s="22">
        <f t="shared" si="715"/>
        <v>16</v>
      </c>
      <c r="AXT18" s="26">
        <f t="shared" si="716"/>
        <v>0.72727272727272729</v>
      </c>
      <c r="AXU18" s="31">
        <v>9</v>
      </c>
      <c r="AXV18" s="31">
        <v>6</v>
      </c>
      <c r="AXW18" s="26">
        <f t="shared" si="717"/>
        <v>0.66666666666666663</v>
      </c>
      <c r="AXX18" s="16">
        <v>13</v>
      </c>
      <c r="AXY18" s="31">
        <v>10</v>
      </c>
      <c r="AXZ18" s="26">
        <f t="shared" si="718"/>
        <v>0.76923076923076927</v>
      </c>
      <c r="AYA18" s="18">
        <f t="shared" si="762"/>
        <v>15</v>
      </c>
      <c r="AYB18" s="22">
        <f t="shared" si="719"/>
        <v>11</v>
      </c>
      <c r="AYC18" s="26">
        <f t="shared" si="720"/>
        <v>0.73333333333333328</v>
      </c>
      <c r="AYD18" s="31">
        <v>6</v>
      </c>
      <c r="AYE18" s="31">
        <v>3</v>
      </c>
      <c r="AYF18" s="26">
        <f t="shared" si="721"/>
        <v>0.5</v>
      </c>
      <c r="AYG18" s="16">
        <v>9</v>
      </c>
      <c r="AYH18" s="31">
        <v>8</v>
      </c>
      <c r="AYI18" s="26">
        <f t="shared" si="722"/>
        <v>0.88888888888888884</v>
      </c>
      <c r="AYJ18" s="18">
        <f t="shared" si="763"/>
        <v>14</v>
      </c>
      <c r="AYK18" s="22">
        <f t="shared" si="723"/>
        <v>9</v>
      </c>
      <c r="AYL18" s="26">
        <f t="shared" si="724"/>
        <v>0.6428571428571429</v>
      </c>
      <c r="AYM18" s="31">
        <v>4</v>
      </c>
      <c r="AYN18" s="31">
        <v>1</v>
      </c>
      <c r="AYO18" s="26">
        <f t="shared" si="725"/>
        <v>0.25</v>
      </c>
      <c r="AYP18" s="16">
        <v>10</v>
      </c>
      <c r="AYQ18" s="31">
        <v>8</v>
      </c>
      <c r="AYR18" s="26">
        <f t="shared" si="726"/>
        <v>0.8</v>
      </c>
      <c r="AYS18" s="18">
        <f t="shared" si="764"/>
        <v>16</v>
      </c>
      <c r="AYT18" s="22">
        <f t="shared" si="727"/>
        <v>11</v>
      </c>
      <c r="AYU18" s="26">
        <f t="shared" si="728"/>
        <v>0.6875</v>
      </c>
      <c r="AYV18" s="31">
        <v>4</v>
      </c>
      <c r="AYW18" s="31">
        <v>4</v>
      </c>
      <c r="AYX18" s="26">
        <f t="shared" si="729"/>
        <v>1</v>
      </c>
      <c r="AYY18" s="16">
        <v>12</v>
      </c>
      <c r="AYZ18" s="31">
        <v>7</v>
      </c>
      <c r="AZA18" s="26">
        <f t="shared" si="730"/>
        <v>0.58333333333333337</v>
      </c>
      <c r="AZB18" s="18">
        <f t="shared" si="765"/>
        <v>15</v>
      </c>
      <c r="AZC18" s="22">
        <f t="shared" si="731"/>
        <v>12</v>
      </c>
      <c r="AZD18" s="26">
        <f t="shared" si="732"/>
        <v>0.8</v>
      </c>
      <c r="AZE18" s="31">
        <v>6</v>
      </c>
      <c r="AZF18" s="31">
        <v>5</v>
      </c>
      <c r="AZG18" s="26">
        <f t="shared" si="733"/>
        <v>0.83333333333333337</v>
      </c>
      <c r="AZH18" s="16">
        <v>9</v>
      </c>
      <c r="AZI18" s="31">
        <v>7</v>
      </c>
      <c r="AZJ18" s="26">
        <f t="shared" si="734"/>
        <v>0.77777777777777779</v>
      </c>
      <c r="AZK18" s="18">
        <f t="shared" si="766"/>
        <v>15</v>
      </c>
      <c r="AZL18" s="22">
        <f t="shared" si="735"/>
        <v>7</v>
      </c>
      <c r="AZM18" s="26">
        <f t="shared" si="736"/>
        <v>0.46666666666666667</v>
      </c>
      <c r="AZN18" s="31">
        <v>6</v>
      </c>
      <c r="AZO18" s="31">
        <v>3</v>
      </c>
      <c r="AZP18" s="26">
        <f t="shared" si="737"/>
        <v>0.5</v>
      </c>
      <c r="AZQ18" s="16">
        <v>9</v>
      </c>
      <c r="AZR18" s="31">
        <v>4</v>
      </c>
      <c r="AZS18" s="26">
        <f t="shared" si="738"/>
        <v>0.44444444444444442</v>
      </c>
      <c r="AZT18" s="18">
        <f t="shared" si="767"/>
        <v>10</v>
      </c>
      <c r="AZU18" s="22">
        <f t="shared" si="739"/>
        <v>4</v>
      </c>
      <c r="AZV18" s="26">
        <f t="shared" si="740"/>
        <v>0.4</v>
      </c>
      <c r="AZW18" s="31">
        <v>7</v>
      </c>
      <c r="AZX18" s="31">
        <v>2</v>
      </c>
      <c r="AZY18" s="26">
        <f t="shared" si="741"/>
        <v>0.2857142857142857</v>
      </c>
      <c r="AZZ18" s="16">
        <v>3</v>
      </c>
      <c r="BAA18" s="31">
        <v>2</v>
      </c>
      <c r="BAB18" s="26">
        <f t="shared" si="742"/>
        <v>0.66666666666666663</v>
      </c>
      <c r="BAC18" s="18">
        <f t="shared" si="768"/>
        <v>6</v>
      </c>
      <c r="BAD18" s="22">
        <f t="shared" si="769"/>
        <v>4</v>
      </c>
      <c r="BAE18" s="26">
        <f t="shared" si="743"/>
        <v>0.66666666666666663</v>
      </c>
      <c r="BAF18" s="31">
        <v>3</v>
      </c>
      <c r="BAG18" s="31">
        <v>2</v>
      </c>
      <c r="BAH18" s="26">
        <f t="shared" si="744"/>
        <v>0.66666666666666663</v>
      </c>
      <c r="BAI18" s="16">
        <v>3</v>
      </c>
      <c r="BAJ18" s="31">
        <v>2</v>
      </c>
      <c r="BAK18" s="26">
        <f t="shared" si="745"/>
        <v>0.66666666666666663</v>
      </c>
      <c r="BAL18" s="18">
        <f t="shared" si="770"/>
        <v>6</v>
      </c>
      <c r="BAM18" s="22">
        <f t="shared" si="771"/>
        <v>5</v>
      </c>
      <c r="BAN18" s="26">
        <f t="shared" si="746"/>
        <v>0.83333333333333337</v>
      </c>
      <c r="BAO18" s="31">
        <v>3</v>
      </c>
      <c r="BAP18" s="31">
        <v>3</v>
      </c>
      <c r="BAQ18" s="26">
        <f t="shared" si="747"/>
        <v>1</v>
      </c>
      <c r="BAR18" s="16">
        <v>3</v>
      </c>
      <c r="BAS18" s="31">
        <v>2</v>
      </c>
      <c r="BAT18" s="26">
        <f t="shared" si="748"/>
        <v>0.66666666666666663</v>
      </c>
      <c r="BAU18" s="18">
        <f t="shared" si="772"/>
        <v>6</v>
      </c>
      <c r="BAV18" s="22">
        <f t="shared" si="773"/>
        <v>4</v>
      </c>
      <c r="BAW18" s="26">
        <f t="shared" si="749"/>
        <v>0.66666666666666663</v>
      </c>
      <c r="BAX18" s="31">
        <v>3</v>
      </c>
      <c r="BAY18" s="31">
        <v>2</v>
      </c>
      <c r="BAZ18" s="26">
        <f t="shared" si="750"/>
        <v>0.66666666666666663</v>
      </c>
      <c r="BBA18" s="16">
        <v>3</v>
      </c>
      <c r="BBB18" s="31">
        <v>2</v>
      </c>
      <c r="BBC18" s="26">
        <f t="shared" si="751"/>
        <v>0.66666666666666663</v>
      </c>
      <c r="BBD18" s="18">
        <f t="shared" si="774"/>
        <v>3</v>
      </c>
      <c r="BBE18" s="22">
        <f t="shared" si="775"/>
        <v>0</v>
      </c>
      <c r="BBF18" s="26">
        <f t="shared" si="752"/>
        <v>0</v>
      </c>
      <c r="BBG18" s="31"/>
      <c r="BBH18" s="31"/>
      <c r="BBI18" s="26">
        <f t="shared" si="753"/>
        <v>0</v>
      </c>
      <c r="BBJ18" s="16">
        <v>3</v>
      </c>
      <c r="BBK18" s="31"/>
      <c r="BBL18" s="26">
        <f t="shared" si="754"/>
        <v>0</v>
      </c>
    </row>
    <row r="19" spans="2:1416" ht="29.25" customHeight="1">
      <c r="B19" s="12">
        <v>10</v>
      </c>
      <c r="C19" s="94" t="s">
        <v>253</v>
      </c>
      <c r="D19" s="18"/>
      <c r="E19" s="22"/>
      <c r="F19" s="26"/>
      <c r="G19" s="20"/>
      <c r="H19" s="16"/>
      <c r="I19" s="26"/>
      <c r="J19" s="16"/>
      <c r="K19" s="16"/>
      <c r="L19" s="26"/>
      <c r="M19" s="18"/>
      <c r="N19" s="22"/>
      <c r="O19" s="26"/>
      <c r="P19" s="20"/>
      <c r="Q19" s="16"/>
      <c r="R19" s="26"/>
      <c r="S19" s="16"/>
      <c r="T19" s="16"/>
      <c r="U19" s="26"/>
      <c r="V19" s="18"/>
      <c r="W19" s="22"/>
      <c r="X19" s="26"/>
      <c r="Y19" s="20"/>
      <c r="Z19" s="16"/>
      <c r="AA19" s="26"/>
      <c r="AB19" s="16"/>
      <c r="AC19" s="16"/>
      <c r="AD19" s="59"/>
      <c r="AE19" s="18"/>
      <c r="AF19" s="22"/>
      <c r="AG19" s="26"/>
      <c r="AH19" s="20"/>
      <c r="AI19" s="16"/>
      <c r="AJ19" s="26"/>
      <c r="AK19" s="16"/>
      <c r="AL19" s="16"/>
      <c r="AM19" s="59"/>
      <c r="AN19" s="18"/>
      <c r="AO19" s="22"/>
      <c r="AP19" s="26"/>
      <c r="AQ19" s="20"/>
      <c r="AR19" s="16"/>
      <c r="AS19" s="26"/>
      <c r="AT19" s="16"/>
      <c r="AU19" s="16"/>
      <c r="AV19" s="28"/>
      <c r="AW19" s="18"/>
      <c r="AX19" s="22"/>
      <c r="AY19" s="26"/>
      <c r="AZ19" s="20"/>
      <c r="BA19" s="16"/>
      <c r="BB19" s="26"/>
      <c r="BC19" s="16"/>
      <c r="BD19" s="16"/>
      <c r="BE19" s="59"/>
      <c r="BF19" s="18"/>
      <c r="BG19" s="22"/>
      <c r="BH19" s="26"/>
      <c r="BI19" s="20"/>
      <c r="BJ19" s="16"/>
      <c r="BK19" s="26"/>
      <c r="BL19" s="16"/>
      <c r="BM19" s="16"/>
      <c r="BN19" s="59"/>
      <c r="BO19" s="18"/>
      <c r="BP19" s="22"/>
      <c r="BQ19" s="26"/>
      <c r="BR19" s="20"/>
      <c r="BS19" s="16"/>
      <c r="BT19" s="26"/>
      <c r="BU19" s="16"/>
      <c r="BV19" s="16"/>
      <c r="BW19" s="59"/>
      <c r="BX19" s="18"/>
      <c r="BY19" s="22"/>
      <c r="BZ19" s="26"/>
      <c r="CA19" s="20"/>
      <c r="CB19" s="16"/>
      <c r="CC19" s="26"/>
      <c r="CD19" s="16"/>
      <c r="CE19" s="16"/>
      <c r="CF19" s="57"/>
      <c r="CG19" s="18"/>
      <c r="CH19" s="22"/>
      <c r="CI19" s="26"/>
      <c r="CJ19" s="20"/>
      <c r="CK19" s="16"/>
      <c r="CL19" s="26"/>
      <c r="CM19" s="16"/>
      <c r="CN19" s="16"/>
      <c r="CO19" s="57"/>
      <c r="CP19" s="18"/>
      <c r="CQ19" s="22"/>
      <c r="CR19" s="26"/>
      <c r="CS19" s="20"/>
      <c r="CT19" s="16"/>
      <c r="CU19" s="26"/>
      <c r="CV19" s="16"/>
      <c r="CW19" s="16"/>
      <c r="CX19" s="57"/>
      <c r="CY19" s="18"/>
      <c r="CZ19" s="22"/>
      <c r="DA19" s="26"/>
      <c r="DB19" s="20"/>
      <c r="DC19" s="16"/>
      <c r="DD19" s="26"/>
      <c r="DE19" s="16"/>
      <c r="DF19" s="16"/>
      <c r="DG19" s="57"/>
      <c r="DH19" s="18"/>
      <c r="DI19" s="22"/>
      <c r="DJ19" s="26"/>
      <c r="DK19" s="20"/>
      <c r="DL19" s="16"/>
      <c r="DM19" s="26"/>
      <c r="DN19" s="16"/>
      <c r="DO19" s="16"/>
      <c r="DP19" s="28"/>
      <c r="DQ19" s="18"/>
      <c r="DR19" s="22"/>
      <c r="DS19" s="26"/>
      <c r="DT19" s="20"/>
      <c r="DU19" s="16"/>
      <c r="DV19" s="26"/>
      <c r="DW19" s="16"/>
      <c r="DX19" s="16"/>
      <c r="DY19" s="28"/>
      <c r="DZ19" s="18"/>
      <c r="EA19" s="22"/>
      <c r="EB19" s="26"/>
      <c r="EC19" s="20"/>
      <c r="ED19" s="16"/>
      <c r="EE19" s="26"/>
      <c r="EF19" s="16"/>
      <c r="EG19" s="16"/>
      <c r="EH19" s="28"/>
      <c r="EI19" s="18"/>
      <c r="EJ19" s="22"/>
      <c r="EK19" s="26"/>
      <c r="EL19" s="20"/>
      <c r="EM19" s="16"/>
      <c r="EN19" s="26"/>
      <c r="EO19" s="16"/>
      <c r="EP19" s="16"/>
      <c r="EQ19" s="26"/>
      <c r="ER19" s="18"/>
      <c r="ES19" s="22"/>
      <c r="ET19" s="26"/>
      <c r="EU19" s="20"/>
      <c r="EV19" s="16"/>
      <c r="EW19" s="26"/>
      <c r="EX19" s="16"/>
      <c r="EY19" s="16"/>
      <c r="EZ19" s="26"/>
      <c r="FA19" s="18"/>
      <c r="FB19" s="22"/>
      <c r="FC19" s="26"/>
      <c r="FD19" s="20"/>
      <c r="FE19" s="16"/>
      <c r="FF19" s="26"/>
      <c r="FG19" s="16"/>
      <c r="FH19" s="16"/>
      <c r="FI19" s="26"/>
      <c r="FJ19" s="18"/>
      <c r="FK19" s="22"/>
      <c r="FL19" s="26"/>
      <c r="FM19" s="20"/>
      <c r="FN19" s="16"/>
      <c r="FO19" s="26"/>
      <c r="FP19" s="16"/>
      <c r="FQ19" s="16"/>
      <c r="FR19" s="26"/>
      <c r="FS19" s="18"/>
      <c r="FT19" s="22"/>
      <c r="FU19" s="26"/>
      <c r="FV19" s="20"/>
      <c r="FW19" s="16"/>
      <c r="FX19" s="26"/>
      <c r="FY19" s="16"/>
      <c r="FZ19" s="16"/>
      <c r="GA19" s="26"/>
      <c r="GB19" s="18"/>
      <c r="GC19" s="22"/>
      <c r="GD19" s="57"/>
      <c r="GE19" s="20"/>
      <c r="GF19" s="16"/>
      <c r="GG19" s="57"/>
      <c r="GH19" s="16"/>
      <c r="GI19" s="16"/>
      <c r="GJ19" s="62"/>
      <c r="GK19" s="18"/>
      <c r="GL19" s="22"/>
      <c r="GM19" s="26"/>
      <c r="GN19" s="20"/>
      <c r="GO19" s="16"/>
      <c r="GP19" s="26"/>
      <c r="GQ19" s="16"/>
      <c r="GR19" s="16"/>
      <c r="GS19" s="62"/>
      <c r="GT19" s="18"/>
      <c r="GU19" s="22"/>
      <c r="GV19" s="26"/>
      <c r="GW19" s="20"/>
      <c r="GX19" s="16"/>
      <c r="GY19" s="26"/>
      <c r="GZ19" s="16"/>
      <c r="HA19" s="16"/>
      <c r="HB19" s="62"/>
      <c r="HC19" s="18"/>
      <c r="HD19" s="22"/>
      <c r="HE19" s="26"/>
      <c r="HF19" s="20"/>
      <c r="HG19" s="16"/>
      <c r="HH19" s="26"/>
      <c r="HI19" s="16"/>
      <c r="HJ19" s="16"/>
      <c r="HK19" s="58"/>
      <c r="HL19" s="18"/>
      <c r="HM19" s="22"/>
      <c r="HN19" s="26"/>
      <c r="HO19" s="20"/>
      <c r="HP19" s="16"/>
      <c r="HQ19" s="26"/>
      <c r="HR19" s="16"/>
      <c r="HS19" s="16"/>
      <c r="HT19" s="58"/>
      <c r="HU19" s="18"/>
      <c r="HV19" s="22"/>
      <c r="HW19" s="26"/>
      <c r="HX19" s="20"/>
      <c r="HY19" s="16"/>
      <c r="HZ19" s="26"/>
      <c r="IA19" s="16"/>
      <c r="IB19" s="16"/>
      <c r="IC19" s="58"/>
      <c r="ID19" s="18"/>
      <c r="IE19" s="22"/>
      <c r="IF19" s="26"/>
      <c r="IG19" s="20"/>
      <c r="IH19" s="16"/>
      <c r="II19" s="26"/>
      <c r="IJ19" s="16"/>
      <c r="IK19" s="16"/>
      <c r="IL19" s="58"/>
      <c r="IM19" s="18"/>
      <c r="IN19" s="22"/>
      <c r="IO19" s="26"/>
      <c r="IP19" s="20"/>
      <c r="IQ19" s="16"/>
      <c r="IR19" s="26"/>
      <c r="IS19" s="16"/>
      <c r="IT19" s="16"/>
      <c r="IU19" s="58"/>
      <c r="IV19" s="18"/>
      <c r="IW19" s="22"/>
      <c r="IX19" s="26"/>
      <c r="IY19" s="20"/>
      <c r="IZ19" s="16"/>
      <c r="JA19" s="26"/>
      <c r="JB19" s="16"/>
      <c r="JC19" s="16"/>
      <c r="JD19" s="58"/>
      <c r="JE19" s="18"/>
      <c r="JF19" s="22"/>
      <c r="JG19" s="26"/>
      <c r="JH19" s="20"/>
      <c r="JI19" s="16"/>
      <c r="JJ19" s="26"/>
      <c r="JK19" s="16"/>
      <c r="JL19" s="16"/>
      <c r="JM19" s="58"/>
      <c r="JN19" s="18"/>
      <c r="JO19" s="22"/>
      <c r="JP19" s="26"/>
      <c r="JQ19" s="20"/>
      <c r="JR19" s="16"/>
      <c r="JS19" s="26"/>
      <c r="JT19" s="16"/>
      <c r="JU19" s="16"/>
      <c r="JV19" s="58"/>
      <c r="JW19" s="18"/>
      <c r="JX19" s="22"/>
      <c r="JY19" s="26"/>
      <c r="JZ19" s="20"/>
      <c r="KA19" s="16"/>
      <c r="KB19" s="26"/>
      <c r="KC19" s="16"/>
      <c r="KD19" s="16"/>
      <c r="KE19" s="58"/>
      <c r="KF19" s="18"/>
      <c r="KG19" s="22"/>
      <c r="KH19" s="26"/>
      <c r="KI19" s="20"/>
      <c r="KJ19" s="16"/>
      <c r="KK19" s="26"/>
      <c r="KL19" s="16"/>
      <c r="KM19" s="16"/>
      <c r="KN19" s="58"/>
      <c r="KO19" s="18"/>
      <c r="KP19" s="22"/>
      <c r="KQ19" s="26"/>
      <c r="KR19" s="20"/>
      <c r="KS19" s="16"/>
      <c r="KT19" s="26"/>
      <c r="KU19" s="16"/>
      <c r="KV19" s="16"/>
      <c r="KW19" s="58"/>
      <c r="KX19" s="18"/>
      <c r="KY19" s="22"/>
      <c r="KZ19" s="26"/>
      <c r="LA19" s="20"/>
      <c r="LB19" s="16"/>
      <c r="LC19" s="26"/>
      <c r="LD19" s="16"/>
      <c r="LE19" s="16"/>
      <c r="LF19" s="58"/>
      <c r="LG19" s="18"/>
      <c r="LH19" s="22"/>
      <c r="LI19" s="26"/>
      <c r="LJ19" s="20"/>
      <c r="LK19" s="16"/>
      <c r="LL19" s="26"/>
      <c r="LM19" s="16"/>
      <c r="LN19" s="16"/>
      <c r="LO19" s="58"/>
      <c r="LP19" s="18"/>
      <c r="LQ19" s="22"/>
      <c r="LR19" s="26"/>
      <c r="LS19" s="20"/>
      <c r="LT19" s="16"/>
      <c r="LU19" s="26"/>
      <c r="LV19" s="16"/>
      <c r="LW19" s="16"/>
      <c r="LX19" s="58"/>
      <c r="LY19" s="18"/>
      <c r="LZ19" s="22"/>
      <c r="MA19" s="26"/>
      <c r="MB19" s="20"/>
      <c r="MC19" s="16"/>
      <c r="MD19" s="26"/>
      <c r="ME19" s="16"/>
      <c r="MF19" s="16"/>
      <c r="MG19" s="26"/>
      <c r="MH19" s="18"/>
      <c r="MI19" s="22"/>
      <c r="MJ19" s="26"/>
      <c r="MK19" s="20"/>
      <c r="ML19" s="16"/>
      <c r="MM19" s="26"/>
      <c r="MN19" s="16"/>
      <c r="MO19" s="16"/>
      <c r="MP19" s="26"/>
      <c r="MQ19" s="18"/>
      <c r="MR19" s="22"/>
      <c r="MS19" s="26"/>
      <c r="MT19" s="20"/>
      <c r="MU19" s="16"/>
      <c r="MV19" s="26"/>
      <c r="MW19" s="16"/>
      <c r="MX19" s="16"/>
      <c r="MY19" s="26"/>
      <c r="MZ19" s="18"/>
      <c r="NA19" s="22"/>
      <c r="NB19" s="26"/>
      <c r="NC19" s="20"/>
      <c r="ND19" s="16"/>
      <c r="NE19" s="26"/>
      <c r="NF19" s="16"/>
      <c r="NG19" s="16"/>
      <c r="NH19" s="26"/>
      <c r="NI19" s="18"/>
      <c r="NJ19" s="22"/>
      <c r="NK19" s="26"/>
      <c r="NL19" s="20"/>
      <c r="NM19" s="16"/>
      <c r="NN19" s="26"/>
      <c r="NO19" s="16"/>
      <c r="NP19" s="16"/>
      <c r="NQ19" s="26"/>
      <c r="NR19" s="18"/>
      <c r="NS19" s="22"/>
      <c r="NT19" s="26"/>
      <c r="NU19" s="20"/>
      <c r="NV19" s="16"/>
      <c r="NW19" s="26"/>
      <c r="NX19" s="16"/>
      <c r="NY19" s="16"/>
      <c r="NZ19" s="59"/>
      <c r="OA19" s="18"/>
      <c r="OB19" s="22"/>
      <c r="OC19" s="26"/>
      <c r="OD19" s="20"/>
      <c r="OE19" s="16"/>
      <c r="OF19" s="26"/>
      <c r="OG19" s="16"/>
      <c r="OH19" s="16"/>
      <c r="OI19" s="59"/>
      <c r="OJ19" s="18"/>
      <c r="OK19" s="22"/>
      <c r="OL19" s="26"/>
      <c r="OM19" s="20"/>
      <c r="ON19" s="16"/>
      <c r="OO19" s="26"/>
      <c r="OP19" s="16"/>
      <c r="OQ19" s="16"/>
      <c r="OR19" s="59"/>
      <c r="OS19" s="18"/>
      <c r="OT19" s="22"/>
      <c r="OU19" s="26"/>
      <c r="OV19" s="20"/>
      <c r="OW19" s="16"/>
      <c r="OX19" s="26"/>
      <c r="OY19" s="16"/>
      <c r="OZ19" s="16"/>
      <c r="PA19" s="59"/>
      <c r="PB19" s="18"/>
      <c r="PC19" s="22"/>
      <c r="PD19" s="26"/>
      <c r="PE19" s="20"/>
      <c r="PF19" s="16"/>
      <c r="PG19" s="26"/>
      <c r="PH19" s="16"/>
      <c r="PI19" s="16"/>
      <c r="PJ19" s="59"/>
      <c r="PK19" s="18"/>
      <c r="PL19" s="22"/>
      <c r="PM19" s="26"/>
      <c r="PN19" s="20"/>
      <c r="PO19" s="16"/>
      <c r="PP19" s="26"/>
      <c r="PQ19" s="16"/>
      <c r="PR19" s="16"/>
      <c r="PS19" s="59"/>
      <c r="PT19" s="18"/>
      <c r="PU19" s="22"/>
      <c r="PV19" s="26"/>
      <c r="PW19" s="20"/>
      <c r="PX19" s="16"/>
      <c r="PY19" s="26"/>
      <c r="PZ19" s="16"/>
      <c r="QA19" s="16"/>
      <c r="QB19" s="59"/>
      <c r="QC19" s="18"/>
      <c r="QD19" s="22"/>
      <c r="QE19" s="26"/>
      <c r="QF19" s="20"/>
      <c r="QG19" s="16"/>
      <c r="QH19" s="26"/>
      <c r="QI19" s="16"/>
      <c r="QJ19" s="16"/>
      <c r="QK19" s="59"/>
      <c r="QL19" s="18"/>
      <c r="QM19" s="22"/>
      <c r="QN19" s="26"/>
      <c r="QO19" s="20"/>
      <c r="QP19" s="16"/>
      <c r="QQ19" s="26"/>
      <c r="QR19" s="16"/>
      <c r="QS19" s="16"/>
      <c r="QT19" s="59"/>
      <c r="QU19" s="18"/>
      <c r="QV19" s="22"/>
      <c r="QW19" s="26"/>
      <c r="QX19" s="20"/>
      <c r="QY19" s="16"/>
      <c r="QZ19" s="26"/>
      <c r="RA19" s="16"/>
      <c r="RB19" s="16"/>
      <c r="RC19" s="59"/>
      <c r="RD19" s="18"/>
      <c r="RE19" s="22"/>
      <c r="RF19" s="26"/>
      <c r="RG19" s="20"/>
      <c r="RH19" s="16"/>
      <c r="RI19" s="26"/>
      <c r="RJ19" s="16"/>
      <c r="RK19" s="16"/>
      <c r="RL19" s="59"/>
      <c r="RM19" s="18"/>
      <c r="RN19" s="22"/>
      <c r="RO19" s="26"/>
      <c r="RP19" s="20"/>
      <c r="RQ19" s="16"/>
      <c r="RR19" s="26"/>
      <c r="RS19" s="16"/>
      <c r="RT19" s="16"/>
      <c r="RU19" s="59"/>
      <c r="RV19" s="18"/>
      <c r="RW19" s="22"/>
      <c r="RX19" s="26"/>
      <c r="RY19" s="20"/>
      <c r="RZ19" s="16"/>
      <c r="SA19" s="26"/>
      <c r="SB19" s="16"/>
      <c r="SC19" s="16"/>
      <c r="SD19" s="59"/>
      <c r="SE19" s="18"/>
      <c r="SF19" s="22"/>
      <c r="SG19" s="26"/>
      <c r="SH19" s="20"/>
      <c r="SI19" s="16"/>
      <c r="SJ19" s="26"/>
      <c r="SK19" s="16"/>
      <c r="SL19" s="16"/>
      <c r="SM19" s="59"/>
      <c r="SN19" s="18"/>
      <c r="SO19" s="22"/>
      <c r="SP19" s="26"/>
      <c r="SQ19" s="20"/>
      <c r="SR19" s="16"/>
      <c r="SS19" s="26"/>
      <c r="ST19" s="16"/>
      <c r="SU19" s="16"/>
      <c r="SV19" s="59"/>
      <c r="SW19" s="18"/>
      <c r="SX19" s="22"/>
      <c r="SY19" s="26"/>
      <c r="SZ19" s="20"/>
      <c r="TA19" s="16"/>
      <c r="TB19" s="26"/>
      <c r="TC19" s="16"/>
      <c r="TD19" s="16"/>
      <c r="TE19" s="26"/>
      <c r="TF19" s="18"/>
      <c r="TG19" s="22"/>
      <c r="TH19" s="26"/>
      <c r="TI19" s="20"/>
      <c r="TJ19" s="16"/>
      <c r="TK19" s="26"/>
      <c r="TL19" s="16"/>
      <c r="TM19" s="16"/>
      <c r="TN19" s="26"/>
      <c r="TO19" s="18"/>
      <c r="TP19" s="22"/>
      <c r="TQ19" s="26"/>
      <c r="TR19" s="20"/>
      <c r="TS19" s="16"/>
      <c r="TT19" s="26"/>
      <c r="TU19" s="16"/>
      <c r="TV19" s="16"/>
      <c r="TW19" s="26"/>
      <c r="TX19" s="18">
        <f t="shared" si="291"/>
        <v>7</v>
      </c>
      <c r="TY19" s="22">
        <f t="shared" si="292"/>
        <v>6</v>
      </c>
      <c r="TZ19" s="26">
        <f t="shared" si="293"/>
        <v>0.8571428571428571</v>
      </c>
      <c r="UA19" s="20">
        <v>3</v>
      </c>
      <c r="UB19" s="16">
        <v>3</v>
      </c>
      <c r="UC19" s="26">
        <f t="shared" si="294"/>
        <v>1</v>
      </c>
      <c r="UD19" s="16">
        <v>4</v>
      </c>
      <c r="UE19" s="16">
        <v>3</v>
      </c>
      <c r="UF19" s="26">
        <f t="shared" si="295"/>
        <v>0.75</v>
      </c>
      <c r="UG19" s="18">
        <f t="shared" si="296"/>
        <v>8</v>
      </c>
      <c r="UH19" s="22">
        <f t="shared" si="297"/>
        <v>8</v>
      </c>
      <c r="UI19" s="26">
        <f t="shared" si="298"/>
        <v>1</v>
      </c>
      <c r="UJ19" s="20">
        <v>4</v>
      </c>
      <c r="UK19" s="16">
        <v>4</v>
      </c>
      <c r="UL19" s="26">
        <f t="shared" si="299"/>
        <v>1</v>
      </c>
      <c r="UM19" s="16">
        <v>4</v>
      </c>
      <c r="UN19" s="16">
        <v>4</v>
      </c>
      <c r="UO19" s="26">
        <f t="shared" si="300"/>
        <v>1</v>
      </c>
      <c r="UP19" s="18">
        <f t="shared" si="301"/>
        <v>10</v>
      </c>
      <c r="UQ19" s="22">
        <f t="shared" si="302"/>
        <v>10</v>
      </c>
      <c r="UR19" s="26">
        <f t="shared" si="303"/>
        <v>1</v>
      </c>
      <c r="US19" s="20">
        <v>5</v>
      </c>
      <c r="UT19" s="16">
        <v>5</v>
      </c>
      <c r="UU19" s="26">
        <f t="shared" si="304"/>
        <v>1</v>
      </c>
      <c r="UV19" s="16">
        <v>5</v>
      </c>
      <c r="UW19" s="16">
        <v>5</v>
      </c>
      <c r="UX19" s="26">
        <f t="shared" si="305"/>
        <v>1</v>
      </c>
      <c r="UY19" s="18">
        <f t="shared" si="306"/>
        <v>12</v>
      </c>
      <c r="UZ19" s="22">
        <f t="shared" si="307"/>
        <v>14</v>
      </c>
      <c r="VA19" s="26">
        <f t="shared" si="308"/>
        <v>1.1666666666666667</v>
      </c>
      <c r="VB19" s="20">
        <v>7</v>
      </c>
      <c r="VC19" s="16">
        <v>7</v>
      </c>
      <c r="VD19" s="26">
        <f t="shared" si="309"/>
        <v>1</v>
      </c>
      <c r="VE19" s="16">
        <v>5</v>
      </c>
      <c r="VF19" s="16">
        <v>7</v>
      </c>
      <c r="VG19" s="59">
        <f t="shared" si="310"/>
        <v>1.4</v>
      </c>
      <c r="VH19" s="18">
        <f t="shared" si="311"/>
        <v>18</v>
      </c>
      <c r="VI19" s="22">
        <f t="shared" si="312"/>
        <v>9</v>
      </c>
      <c r="VJ19" s="26">
        <f t="shared" si="313"/>
        <v>0.5</v>
      </c>
      <c r="VK19" s="16">
        <v>13</v>
      </c>
      <c r="VL19" s="16">
        <v>9</v>
      </c>
      <c r="VM19" s="26">
        <f t="shared" si="314"/>
        <v>0.69230769230769229</v>
      </c>
      <c r="VN19" s="16">
        <v>5</v>
      </c>
      <c r="VO19" s="16"/>
      <c r="VP19" s="59">
        <f t="shared" si="315"/>
        <v>0</v>
      </c>
      <c r="VQ19" s="18">
        <f t="shared" si="316"/>
        <v>18</v>
      </c>
      <c r="VR19" s="22">
        <f t="shared" si="317"/>
        <v>16</v>
      </c>
      <c r="VS19" s="26">
        <f t="shared" si="318"/>
        <v>0.88888888888888884</v>
      </c>
      <c r="VT19" s="16">
        <v>15</v>
      </c>
      <c r="VU19" s="16">
        <v>14</v>
      </c>
      <c r="VV19" s="26">
        <f t="shared" si="319"/>
        <v>0.93333333333333335</v>
      </c>
      <c r="VW19" s="16">
        <v>3</v>
      </c>
      <c r="VX19" s="16">
        <v>2</v>
      </c>
      <c r="VY19" s="59">
        <f t="shared" si="320"/>
        <v>0.66666666666666663</v>
      </c>
      <c r="VZ19" s="18">
        <f t="shared" si="321"/>
        <v>17</v>
      </c>
      <c r="WA19" s="22">
        <f t="shared" si="322"/>
        <v>15</v>
      </c>
      <c r="WB19" s="26">
        <f t="shared" si="323"/>
        <v>0.88235294117647056</v>
      </c>
      <c r="WC19" s="16">
        <v>15</v>
      </c>
      <c r="WD19" s="16">
        <v>13</v>
      </c>
      <c r="WE19" s="26">
        <f t="shared" si="324"/>
        <v>0.8666666666666667</v>
      </c>
      <c r="WF19" s="16">
        <v>2</v>
      </c>
      <c r="WG19" s="16">
        <v>2</v>
      </c>
      <c r="WH19" s="59">
        <f t="shared" si="325"/>
        <v>1</v>
      </c>
      <c r="WI19" s="18">
        <f t="shared" si="326"/>
        <v>19</v>
      </c>
      <c r="WJ19" s="22">
        <f t="shared" si="327"/>
        <v>16</v>
      </c>
      <c r="WK19" s="26">
        <f t="shared" si="328"/>
        <v>0.84210526315789469</v>
      </c>
      <c r="WL19" s="16">
        <v>17</v>
      </c>
      <c r="WM19" s="16">
        <v>14</v>
      </c>
      <c r="WN19" s="26">
        <f t="shared" si="329"/>
        <v>0.82352941176470584</v>
      </c>
      <c r="WO19" s="16">
        <v>2</v>
      </c>
      <c r="WP19" s="16">
        <v>2</v>
      </c>
      <c r="WQ19" s="59">
        <f t="shared" si="330"/>
        <v>1</v>
      </c>
      <c r="WR19" s="18">
        <f t="shared" si="331"/>
        <v>19</v>
      </c>
      <c r="WS19" s="22">
        <f t="shared" si="332"/>
        <v>15</v>
      </c>
      <c r="WT19" s="26">
        <f t="shared" si="333"/>
        <v>0.78947368421052633</v>
      </c>
      <c r="WU19" s="16">
        <v>16</v>
      </c>
      <c r="WV19" s="16">
        <v>13</v>
      </c>
      <c r="WW19" s="26">
        <f t="shared" si="334"/>
        <v>0.8125</v>
      </c>
      <c r="WX19" s="16">
        <v>3</v>
      </c>
      <c r="WY19" s="16">
        <v>2</v>
      </c>
      <c r="WZ19" s="26">
        <f t="shared" si="335"/>
        <v>0.66666666666666663</v>
      </c>
      <c r="XA19" s="18">
        <f t="shared" si="336"/>
        <v>21</v>
      </c>
      <c r="XB19" s="22">
        <f t="shared" si="337"/>
        <v>18</v>
      </c>
      <c r="XC19" s="26">
        <f t="shared" si="338"/>
        <v>0.8571428571428571</v>
      </c>
      <c r="XD19" s="16">
        <v>18</v>
      </c>
      <c r="XE19" s="16">
        <v>16</v>
      </c>
      <c r="XF19" s="26">
        <f t="shared" si="339"/>
        <v>0.88888888888888884</v>
      </c>
      <c r="XG19" s="16">
        <v>3</v>
      </c>
      <c r="XH19" s="16">
        <v>2</v>
      </c>
      <c r="XI19" s="59">
        <f t="shared" si="340"/>
        <v>0.66666666666666663</v>
      </c>
      <c r="XJ19" s="18">
        <f t="shared" si="341"/>
        <v>24</v>
      </c>
      <c r="XK19" s="22">
        <f t="shared" si="342"/>
        <v>14</v>
      </c>
      <c r="XL19" s="26">
        <f t="shared" si="343"/>
        <v>0.58333333333333337</v>
      </c>
      <c r="XM19" s="16">
        <v>18</v>
      </c>
      <c r="XN19" s="16">
        <v>9</v>
      </c>
      <c r="XO19" s="26">
        <f t="shared" si="344"/>
        <v>0.5</v>
      </c>
      <c r="XP19" s="16">
        <v>6</v>
      </c>
      <c r="XQ19" s="16">
        <v>5</v>
      </c>
      <c r="XR19" s="59">
        <f t="shared" si="345"/>
        <v>0.83333333333333337</v>
      </c>
      <c r="XS19" s="18">
        <f t="shared" si="346"/>
        <v>22</v>
      </c>
      <c r="XT19" s="22">
        <f t="shared" si="347"/>
        <v>19</v>
      </c>
      <c r="XU19" s="26">
        <f t="shared" si="348"/>
        <v>0.86363636363636365</v>
      </c>
      <c r="XV19" s="16">
        <v>19</v>
      </c>
      <c r="XW19" s="16">
        <v>16</v>
      </c>
      <c r="XX19" s="26">
        <f t="shared" si="349"/>
        <v>0.84210526315789469</v>
      </c>
      <c r="XY19" s="16">
        <v>3</v>
      </c>
      <c r="XZ19" s="16">
        <v>3</v>
      </c>
      <c r="YA19" s="59">
        <f t="shared" si="350"/>
        <v>1</v>
      </c>
      <c r="YB19" s="18">
        <f t="shared" si="351"/>
        <v>20</v>
      </c>
      <c r="YC19" s="22">
        <f t="shared" si="352"/>
        <v>15</v>
      </c>
      <c r="YD19" s="26">
        <f t="shared" si="353"/>
        <v>0.75</v>
      </c>
      <c r="YE19" s="16">
        <v>17</v>
      </c>
      <c r="YF19" s="16">
        <v>12</v>
      </c>
      <c r="YG19" s="26">
        <f t="shared" si="354"/>
        <v>0.70588235294117652</v>
      </c>
      <c r="YH19" s="16">
        <v>3</v>
      </c>
      <c r="YI19" s="16">
        <v>3</v>
      </c>
      <c r="YJ19" s="59">
        <f t="shared" si="355"/>
        <v>1</v>
      </c>
      <c r="YK19" s="18">
        <f t="shared" si="356"/>
        <v>16</v>
      </c>
      <c r="YL19" s="22">
        <f t="shared" si="357"/>
        <v>13</v>
      </c>
      <c r="YM19" s="26">
        <f t="shared" si="358"/>
        <v>0.8125</v>
      </c>
      <c r="YN19" s="16">
        <v>13</v>
      </c>
      <c r="YO19" s="16">
        <v>10</v>
      </c>
      <c r="YP19" s="26">
        <f t="shared" si="359"/>
        <v>0.76923076923076927</v>
      </c>
      <c r="YQ19" s="16">
        <v>3</v>
      </c>
      <c r="YR19" s="16">
        <v>3</v>
      </c>
      <c r="YS19" s="26">
        <f t="shared" si="360"/>
        <v>1</v>
      </c>
      <c r="YT19" s="18">
        <f t="shared" si="361"/>
        <v>16</v>
      </c>
      <c r="YU19" s="22">
        <f t="shared" si="362"/>
        <v>11</v>
      </c>
      <c r="YV19" s="26">
        <f t="shared" si="363"/>
        <v>0.6875</v>
      </c>
      <c r="YW19" s="16">
        <v>13</v>
      </c>
      <c r="YX19" s="16">
        <v>8</v>
      </c>
      <c r="YY19" s="26">
        <f t="shared" si="364"/>
        <v>0.61538461538461542</v>
      </c>
      <c r="YZ19" s="16">
        <v>3</v>
      </c>
      <c r="ZA19" s="16">
        <v>3</v>
      </c>
      <c r="ZB19" s="59">
        <f t="shared" si="365"/>
        <v>1</v>
      </c>
      <c r="ZC19" s="18">
        <f t="shared" si="366"/>
        <v>14</v>
      </c>
      <c r="ZD19" s="22">
        <f t="shared" si="367"/>
        <v>10</v>
      </c>
      <c r="ZE19" s="26">
        <f t="shared" si="368"/>
        <v>0.7142857142857143</v>
      </c>
      <c r="ZF19" s="16">
        <v>11</v>
      </c>
      <c r="ZG19" s="16">
        <v>8</v>
      </c>
      <c r="ZH19" s="26">
        <f t="shared" si="369"/>
        <v>0.72727272727272729</v>
      </c>
      <c r="ZI19" s="16">
        <v>3</v>
      </c>
      <c r="ZJ19" s="16">
        <v>2</v>
      </c>
      <c r="ZK19" s="59">
        <f t="shared" si="370"/>
        <v>0.66666666666666663</v>
      </c>
      <c r="ZL19" s="18">
        <f t="shared" si="371"/>
        <v>11</v>
      </c>
      <c r="ZM19" s="22">
        <f t="shared" si="372"/>
        <v>8</v>
      </c>
      <c r="ZN19" s="26">
        <f t="shared" si="373"/>
        <v>0.72727272727272729</v>
      </c>
      <c r="ZO19" s="16">
        <v>8</v>
      </c>
      <c r="ZP19" s="16">
        <v>6</v>
      </c>
      <c r="ZQ19" s="26">
        <f t="shared" si="374"/>
        <v>0.75</v>
      </c>
      <c r="ZR19" s="16">
        <v>3</v>
      </c>
      <c r="ZS19" s="16">
        <v>2</v>
      </c>
      <c r="ZT19" s="59">
        <f t="shared" si="375"/>
        <v>0.66666666666666663</v>
      </c>
      <c r="ZU19" s="18">
        <f t="shared" si="376"/>
        <v>11</v>
      </c>
      <c r="ZV19" s="22">
        <f t="shared" si="377"/>
        <v>9</v>
      </c>
      <c r="ZW19" s="26">
        <f t="shared" si="378"/>
        <v>0.81818181818181823</v>
      </c>
      <c r="ZX19" s="16">
        <v>8</v>
      </c>
      <c r="ZY19" s="16">
        <v>7</v>
      </c>
      <c r="ZZ19" s="26">
        <f t="shared" si="379"/>
        <v>0.875</v>
      </c>
      <c r="AAA19" s="16">
        <v>3</v>
      </c>
      <c r="AAB19" s="16">
        <v>2</v>
      </c>
      <c r="AAC19" s="59">
        <f t="shared" si="380"/>
        <v>0.66666666666666663</v>
      </c>
      <c r="AAD19" s="18">
        <f t="shared" si="381"/>
        <v>9</v>
      </c>
      <c r="AAE19" s="22">
        <f t="shared" si="382"/>
        <v>8</v>
      </c>
      <c r="AAF19" s="26">
        <f t="shared" si="383"/>
        <v>0.88888888888888884</v>
      </c>
      <c r="AAG19" s="16">
        <v>6</v>
      </c>
      <c r="AAH19" s="16">
        <v>5</v>
      </c>
      <c r="AAI19" s="26">
        <f t="shared" si="384"/>
        <v>0.83333333333333337</v>
      </c>
      <c r="AAJ19" s="16">
        <v>3</v>
      </c>
      <c r="AAK19" s="16">
        <v>3</v>
      </c>
      <c r="AAL19" s="59">
        <f t="shared" si="385"/>
        <v>1</v>
      </c>
      <c r="AAM19" s="18">
        <f t="shared" si="386"/>
        <v>9</v>
      </c>
      <c r="AAN19" s="22">
        <f t="shared" si="387"/>
        <v>7</v>
      </c>
      <c r="AAO19" s="26">
        <f t="shared" si="388"/>
        <v>0.77777777777777779</v>
      </c>
      <c r="AAP19" s="16">
        <v>6</v>
      </c>
      <c r="AAQ19" s="16">
        <v>5</v>
      </c>
      <c r="AAR19" s="26">
        <f t="shared" si="389"/>
        <v>0.83333333333333337</v>
      </c>
      <c r="AAS19" s="16">
        <v>3</v>
      </c>
      <c r="AAT19" s="16">
        <v>2</v>
      </c>
      <c r="AAU19" s="59">
        <f t="shared" si="390"/>
        <v>0.66666666666666663</v>
      </c>
      <c r="AAV19" s="18">
        <f t="shared" si="391"/>
        <v>9</v>
      </c>
      <c r="AAW19" s="22">
        <f t="shared" si="392"/>
        <v>5</v>
      </c>
      <c r="AAX19" s="26">
        <f t="shared" si="393"/>
        <v>0.55555555555555558</v>
      </c>
      <c r="AAY19" s="16">
        <v>6</v>
      </c>
      <c r="AAZ19" s="16">
        <v>5</v>
      </c>
      <c r="ABA19" s="26">
        <f t="shared" si="394"/>
        <v>0.83333333333333337</v>
      </c>
      <c r="ABB19" s="16">
        <v>3</v>
      </c>
      <c r="ABC19" s="16"/>
      <c r="ABD19" s="59">
        <f t="shared" si="395"/>
        <v>0</v>
      </c>
      <c r="ABE19" s="18">
        <f t="shared" si="396"/>
        <v>8</v>
      </c>
      <c r="ABF19" s="22">
        <f t="shared" si="397"/>
        <v>7</v>
      </c>
      <c r="ABG19" s="26">
        <f t="shared" si="398"/>
        <v>0.875</v>
      </c>
      <c r="ABH19" s="16">
        <v>5</v>
      </c>
      <c r="ABI19" s="16">
        <v>5</v>
      </c>
      <c r="ABJ19" s="26">
        <f t="shared" si="399"/>
        <v>1</v>
      </c>
      <c r="ABK19" s="16">
        <v>3</v>
      </c>
      <c r="ABL19" s="16">
        <v>2</v>
      </c>
      <c r="ABM19" s="26">
        <f t="shared" si="400"/>
        <v>0.66666666666666663</v>
      </c>
      <c r="ABN19" s="18">
        <f t="shared" si="401"/>
        <v>8</v>
      </c>
      <c r="ABO19" s="22">
        <f t="shared" si="402"/>
        <v>6</v>
      </c>
      <c r="ABP19" s="26">
        <f t="shared" si="403"/>
        <v>0.75</v>
      </c>
      <c r="ABQ19" s="16">
        <v>4</v>
      </c>
      <c r="ABR19" s="16">
        <v>3</v>
      </c>
      <c r="ABS19" s="26">
        <f t="shared" si="404"/>
        <v>0.75</v>
      </c>
      <c r="ABT19" s="16">
        <v>4</v>
      </c>
      <c r="ABU19" s="16">
        <v>3</v>
      </c>
      <c r="ABV19" s="59">
        <f t="shared" si="405"/>
        <v>0.75</v>
      </c>
      <c r="ABW19" s="18">
        <f t="shared" si="406"/>
        <v>10</v>
      </c>
      <c r="ABX19" s="22">
        <f t="shared" si="407"/>
        <v>10</v>
      </c>
      <c r="ABY19" s="26">
        <f t="shared" si="408"/>
        <v>1</v>
      </c>
      <c r="ABZ19" s="16">
        <v>3</v>
      </c>
      <c r="ACA19" s="16">
        <v>3</v>
      </c>
      <c r="ACB19" s="26">
        <f t="shared" si="409"/>
        <v>1</v>
      </c>
      <c r="ACC19" s="16">
        <v>7</v>
      </c>
      <c r="ACD19" s="16">
        <v>7</v>
      </c>
      <c r="ACE19" s="59">
        <f t="shared" si="410"/>
        <v>1</v>
      </c>
      <c r="ACF19" s="18">
        <f t="shared" si="411"/>
        <v>10</v>
      </c>
      <c r="ACG19" s="22">
        <f t="shared" si="412"/>
        <v>9</v>
      </c>
      <c r="ACH19" s="26">
        <f t="shared" si="413"/>
        <v>0.9</v>
      </c>
      <c r="ACI19" s="16">
        <v>3</v>
      </c>
      <c r="ACJ19" s="16">
        <v>3</v>
      </c>
      <c r="ACK19" s="26">
        <f t="shared" si="414"/>
        <v>1</v>
      </c>
      <c r="ACL19" s="16">
        <v>7</v>
      </c>
      <c r="ACM19" s="16">
        <v>6</v>
      </c>
      <c r="ACN19" s="59">
        <f t="shared" si="415"/>
        <v>0.8571428571428571</v>
      </c>
      <c r="ACO19" s="18">
        <f t="shared" si="416"/>
        <v>10</v>
      </c>
      <c r="ACP19" s="22">
        <f t="shared" si="417"/>
        <v>10</v>
      </c>
      <c r="ACQ19" s="26">
        <f t="shared" si="418"/>
        <v>1</v>
      </c>
      <c r="ACR19" s="16">
        <v>3</v>
      </c>
      <c r="ACS19" s="16">
        <v>3</v>
      </c>
      <c r="ACT19" s="26">
        <f t="shared" si="419"/>
        <v>1</v>
      </c>
      <c r="ACU19" s="16">
        <v>7</v>
      </c>
      <c r="ACV19" s="16">
        <v>7</v>
      </c>
      <c r="ACW19" s="59">
        <f t="shared" si="420"/>
        <v>1</v>
      </c>
      <c r="ACX19" s="18">
        <f t="shared" si="421"/>
        <v>12</v>
      </c>
      <c r="ACY19" s="22">
        <f t="shared" si="422"/>
        <v>12</v>
      </c>
      <c r="ACZ19" s="26">
        <f t="shared" si="423"/>
        <v>1</v>
      </c>
      <c r="ADA19" s="16">
        <v>3</v>
      </c>
      <c r="ADB19" s="16">
        <v>3</v>
      </c>
      <c r="ADC19" s="26">
        <f t="shared" si="424"/>
        <v>1</v>
      </c>
      <c r="ADD19" s="16">
        <v>9</v>
      </c>
      <c r="ADE19" s="16">
        <v>9</v>
      </c>
      <c r="ADF19" s="59">
        <f t="shared" si="425"/>
        <v>1</v>
      </c>
      <c r="ADG19" s="18">
        <f t="shared" si="426"/>
        <v>14</v>
      </c>
      <c r="ADH19" s="22">
        <f t="shared" si="427"/>
        <v>12</v>
      </c>
      <c r="ADI19" s="26">
        <f t="shared" si="428"/>
        <v>0.8571428571428571</v>
      </c>
      <c r="ADJ19" s="16">
        <v>4</v>
      </c>
      <c r="ADK19" s="16">
        <v>4</v>
      </c>
      <c r="ADL19" s="26">
        <f t="shared" si="429"/>
        <v>1</v>
      </c>
      <c r="ADM19" s="16">
        <v>10</v>
      </c>
      <c r="ADN19" s="16">
        <v>8</v>
      </c>
      <c r="ADO19" s="59">
        <f t="shared" si="430"/>
        <v>0.8</v>
      </c>
      <c r="ADP19" s="18">
        <f t="shared" si="431"/>
        <v>17</v>
      </c>
      <c r="ADQ19" s="22">
        <f t="shared" si="432"/>
        <v>16</v>
      </c>
      <c r="ADR19" s="26">
        <f t="shared" si="433"/>
        <v>0.94117647058823528</v>
      </c>
      <c r="ADS19" s="16">
        <v>4</v>
      </c>
      <c r="ADT19" s="16">
        <v>4</v>
      </c>
      <c r="ADU19" s="26">
        <f t="shared" si="434"/>
        <v>1</v>
      </c>
      <c r="ADV19" s="16">
        <v>13</v>
      </c>
      <c r="ADW19" s="16">
        <v>12</v>
      </c>
      <c r="ADX19" s="59">
        <f t="shared" si="435"/>
        <v>0.92307692307692313</v>
      </c>
      <c r="ADY19" s="18">
        <f t="shared" si="436"/>
        <v>17</v>
      </c>
      <c r="ADZ19" s="22">
        <f t="shared" si="437"/>
        <v>16</v>
      </c>
      <c r="AEA19" s="26">
        <f t="shared" si="438"/>
        <v>0.94117647058823528</v>
      </c>
      <c r="AEB19" s="16">
        <v>4</v>
      </c>
      <c r="AEC19" s="16">
        <v>4</v>
      </c>
      <c r="AED19" s="26">
        <f t="shared" si="439"/>
        <v>1</v>
      </c>
      <c r="AEE19" s="16">
        <v>13</v>
      </c>
      <c r="AEF19" s="16">
        <v>12</v>
      </c>
      <c r="AEG19" s="59">
        <f t="shared" si="440"/>
        <v>0.92307692307692313</v>
      </c>
      <c r="AEH19" s="18">
        <f t="shared" si="441"/>
        <v>23</v>
      </c>
      <c r="AEI19" s="22">
        <f t="shared" si="442"/>
        <v>19</v>
      </c>
      <c r="AEJ19" s="26">
        <f t="shared" si="443"/>
        <v>0.82608695652173914</v>
      </c>
      <c r="AEK19" s="16">
        <v>7</v>
      </c>
      <c r="AEL19" s="16">
        <v>5</v>
      </c>
      <c r="AEM19" s="26">
        <f t="shared" si="444"/>
        <v>0.7142857142857143</v>
      </c>
      <c r="AEN19" s="16">
        <v>16</v>
      </c>
      <c r="AEO19" s="16">
        <v>14</v>
      </c>
      <c r="AEP19" s="59">
        <f t="shared" si="445"/>
        <v>0.875</v>
      </c>
      <c r="AEQ19" s="18">
        <f t="shared" si="446"/>
        <v>26</v>
      </c>
      <c r="AER19" s="22">
        <f t="shared" si="447"/>
        <v>21</v>
      </c>
      <c r="AES19" s="26">
        <f t="shared" si="448"/>
        <v>0.80769230769230771</v>
      </c>
      <c r="AET19" s="16">
        <v>8</v>
      </c>
      <c r="AEU19" s="16">
        <v>7</v>
      </c>
      <c r="AEV19" s="26">
        <f t="shared" si="449"/>
        <v>0.875</v>
      </c>
      <c r="AEW19" s="16">
        <v>18</v>
      </c>
      <c r="AEX19" s="16">
        <v>14</v>
      </c>
      <c r="AEY19" s="59">
        <f t="shared" si="450"/>
        <v>0.77777777777777779</v>
      </c>
      <c r="AEZ19" s="18">
        <f t="shared" si="451"/>
        <v>26</v>
      </c>
      <c r="AFA19" s="22">
        <f t="shared" si="452"/>
        <v>25</v>
      </c>
      <c r="AFB19" s="26">
        <f t="shared" si="453"/>
        <v>0.96153846153846156</v>
      </c>
      <c r="AFC19" s="16">
        <v>10</v>
      </c>
      <c r="AFD19" s="16">
        <v>9</v>
      </c>
      <c r="AFE19" s="26">
        <f t="shared" si="454"/>
        <v>0.9</v>
      </c>
      <c r="AFF19" s="16">
        <v>16</v>
      </c>
      <c r="AFG19" s="16">
        <v>16</v>
      </c>
      <c r="AFH19" s="59">
        <f t="shared" si="455"/>
        <v>1</v>
      </c>
      <c r="AFI19" s="18">
        <f t="shared" si="456"/>
        <v>29</v>
      </c>
      <c r="AFJ19" s="22">
        <f t="shared" si="457"/>
        <v>17</v>
      </c>
      <c r="AFK19" s="26">
        <f t="shared" si="458"/>
        <v>0.58620689655172409</v>
      </c>
      <c r="AFL19" s="16">
        <v>11</v>
      </c>
      <c r="AFM19" s="16">
        <v>7</v>
      </c>
      <c r="AFN19" s="26">
        <f t="shared" si="459"/>
        <v>0.63636363636363635</v>
      </c>
      <c r="AFO19" s="16">
        <v>18</v>
      </c>
      <c r="AFP19" s="16">
        <v>10</v>
      </c>
      <c r="AFQ19" s="26">
        <f t="shared" si="460"/>
        <v>0.55555555555555558</v>
      </c>
      <c r="AFR19" s="18">
        <f t="shared" si="461"/>
        <v>33</v>
      </c>
      <c r="AFS19" s="22">
        <f t="shared" si="462"/>
        <v>27</v>
      </c>
      <c r="AFT19" s="26">
        <f t="shared" si="463"/>
        <v>0.81818181818181823</v>
      </c>
      <c r="AFU19" s="16">
        <v>21</v>
      </c>
      <c r="AFV19" s="16">
        <v>18</v>
      </c>
      <c r="AFW19" s="26">
        <f t="shared" si="464"/>
        <v>0.8571428571428571</v>
      </c>
      <c r="AFX19" s="16">
        <v>12</v>
      </c>
      <c r="AFY19" s="16">
        <v>9</v>
      </c>
      <c r="AFZ19" s="59">
        <f t="shared" si="465"/>
        <v>0.75</v>
      </c>
      <c r="AGA19" s="18">
        <f t="shared" si="466"/>
        <v>36</v>
      </c>
      <c r="AGB19" s="22">
        <f t="shared" si="467"/>
        <v>19</v>
      </c>
      <c r="AGC19" s="26">
        <f t="shared" si="468"/>
        <v>0.52777777777777779</v>
      </c>
      <c r="AGD19" s="16">
        <v>24</v>
      </c>
      <c r="AGE19" s="16">
        <v>19</v>
      </c>
      <c r="AGF19" s="26">
        <f t="shared" si="469"/>
        <v>0.79166666666666663</v>
      </c>
      <c r="AGG19" s="16">
        <v>12</v>
      </c>
      <c r="AGH19" s="16"/>
      <c r="AGI19" s="59">
        <f t="shared" si="470"/>
        <v>0</v>
      </c>
      <c r="AGJ19" s="18">
        <f t="shared" si="471"/>
        <v>35</v>
      </c>
      <c r="AGK19" s="22">
        <f t="shared" si="472"/>
        <v>28</v>
      </c>
      <c r="AGL19" s="26">
        <f t="shared" si="473"/>
        <v>0.8</v>
      </c>
      <c r="AGM19" s="16">
        <v>24</v>
      </c>
      <c r="AGN19" s="16">
        <v>19</v>
      </c>
      <c r="AGO19" s="26">
        <f t="shared" si="474"/>
        <v>0.79166666666666663</v>
      </c>
      <c r="AGP19" s="16">
        <v>11</v>
      </c>
      <c r="AGQ19" s="16">
        <v>9</v>
      </c>
      <c r="AGR19" s="59">
        <f t="shared" si="475"/>
        <v>0.81818181818181823</v>
      </c>
      <c r="AGS19" s="18">
        <f t="shared" si="476"/>
        <v>29</v>
      </c>
      <c r="AGT19" s="22">
        <f t="shared" si="477"/>
        <v>27</v>
      </c>
      <c r="AGU19" s="26">
        <f t="shared" si="478"/>
        <v>0.93103448275862066</v>
      </c>
      <c r="AGV19" s="16">
        <v>18</v>
      </c>
      <c r="AGW19" s="16">
        <v>18</v>
      </c>
      <c r="AGX19" s="26">
        <f t="shared" si="479"/>
        <v>1</v>
      </c>
      <c r="AGY19" s="16">
        <v>11</v>
      </c>
      <c r="AGZ19" s="16">
        <v>9</v>
      </c>
      <c r="AHA19" s="59">
        <f t="shared" si="480"/>
        <v>0.81818181818181823</v>
      </c>
      <c r="AHB19" s="18">
        <f t="shared" si="481"/>
        <v>32</v>
      </c>
      <c r="AHC19" s="22">
        <f t="shared" si="482"/>
        <v>27</v>
      </c>
      <c r="AHD19" s="26">
        <f t="shared" si="483"/>
        <v>0.84375</v>
      </c>
      <c r="AHE19" s="16">
        <v>18</v>
      </c>
      <c r="AHF19" s="16">
        <v>17</v>
      </c>
      <c r="AHG19" s="26">
        <f t="shared" si="484"/>
        <v>0.94444444444444442</v>
      </c>
      <c r="AHH19" s="16">
        <v>14</v>
      </c>
      <c r="AHI19" s="16">
        <v>10</v>
      </c>
      <c r="AHJ19" s="59">
        <f t="shared" si="485"/>
        <v>0.7142857142857143</v>
      </c>
      <c r="AHK19" s="18">
        <f t="shared" si="486"/>
        <v>35</v>
      </c>
      <c r="AHL19" s="22">
        <f t="shared" si="487"/>
        <v>30</v>
      </c>
      <c r="AHM19" s="26">
        <f t="shared" si="488"/>
        <v>0.8571428571428571</v>
      </c>
      <c r="AHN19" s="16">
        <v>20</v>
      </c>
      <c r="AHO19" s="16">
        <v>17</v>
      </c>
      <c r="AHP19" s="26">
        <f t="shared" si="489"/>
        <v>0.85</v>
      </c>
      <c r="AHQ19" s="16">
        <v>15</v>
      </c>
      <c r="AHR19" s="16">
        <v>13</v>
      </c>
      <c r="AHS19" s="59">
        <f t="shared" si="490"/>
        <v>0.8666666666666667</v>
      </c>
      <c r="AHT19" s="18">
        <f t="shared" si="491"/>
        <v>40</v>
      </c>
      <c r="AHU19" s="22">
        <f t="shared" si="492"/>
        <v>32</v>
      </c>
      <c r="AHV19" s="26">
        <f t="shared" si="493"/>
        <v>0.8</v>
      </c>
      <c r="AHW19" s="16">
        <v>21</v>
      </c>
      <c r="AHX19" s="16">
        <v>14</v>
      </c>
      <c r="AHY19" s="26">
        <f t="shared" si="494"/>
        <v>0.66666666666666663</v>
      </c>
      <c r="AHZ19" s="16">
        <v>19</v>
      </c>
      <c r="AIA19" s="16">
        <v>18</v>
      </c>
      <c r="AIB19" s="59">
        <f t="shared" si="495"/>
        <v>0.94736842105263153</v>
      </c>
      <c r="AIC19" s="18">
        <f t="shared" si="496"/>
        <v>45</v>
      </c>
      <c r="AID19" s="22">
        <f t="shared" si="497"/>
        <v>33</v>
      </c>
      <c r="AIE19" s="26">
        <f t="shared" si="498"/>
        <v>0.73333333333333328</v>
      </c>
      <c r="AIF19" s="16">
        <v>26</v>
      </c>
      <c r="AIG19" s="16">
        <v>18</v>
      </c>
      <c r="AIH19" s="26">
        <f t="shared" si="499"/>
        <v>0.69230769230769229</v>
      </c>
      <c r="AII19" s="16">
        <v>19</v>
      </c>
      <c r="AIJ19" s="16">
        <v>15</v>
      </c>
      <c r="AIK19" s="59">
        <f t="shared" si="500"/>
        <v>0.78947368421052633</v>
      </c>
      <c r="AIL19" s="18">
        <f t="shared" si="501"/>
        <v>41</v>
      </c>
      <c r="AIM19" s="22">
        <f t="shared" si="502"/>
        <v>35</v>
      </c>
      <c r="AIN19" s="26">
        <f t="shared" si="503"/>
        <v>0.85365853658536583</v>
      </c>
      <c r="AIO19" s="16">
        <v>23</v>
      </c>
      <c r="AIP19" s="16">
        <v>22</v>
      </c>
      <c r="AIQ19" s="26">
        <f t="shared" si="504"/>
        <v>0.95652173913043481</v>
      </c>
      <c r="AIR19" s="16">
        <v>18</v>
      </c>
      <c r="AIS19" s="16">
        <v>13</v>
      </c>
      <c r="AIT19" s="59">
        <f t="shared" si="505"/>
        <v>0.72222222222222221</v>
      </c>
      <c r="AIU19" s="18">
        <f t="shared" si="506"/>
        <v>44</v>
      </c>
      <c r="AIV19" s="22">
        <f t="shared" si="507"/>
        <v>37</v>
      </c>
      <c r="AIW19" s="26">
        <f t="shared" si="508"/>
        <v>0.84090909090909094</v>
      </c>
      <c r="AIX19" s="16">
        <v>25</v>
      </c>
      <c r="AIY19" s="16">
        <v>24</v>
      </c>
      <c r="AIZ19" s="26">
        <f t="shared" si="509"/>
        <v>0.96</v>
      </c>
      <c r="AJA19" s="16">
        <v>19</v>
      </c>
      <c r="AJB19" s="16">
        <v>13</v>
      </c>
      <c r="AJC19" s="26">
        <f t="shared" si="510"/>
        <v>0.68421052631578949</v>
      </c>
      <c r="AJD19" s="18">
        <f t="shared" si="511"/>
        <v>40</v>
      </c>
      <c r="AJE19" s="22">
        <f t="shared" si="512"/>
        <v>36</v>
      </c>
      <c r="AJF19" s="26">
        <f t="shared" si="513"/>
        <v>0.9</v>
      </c>
      <c r="AJG19" s="16">
        <v>24</v>
      </c>
      <c r="AJH19" s="16">
        <v>24</v>
      </c>
      <c r="AJI19" s="26">
        <f t="shared" si="514"/>
        <v>1</v>
      </c>
      <c r="AJJ19" s="16">
        <v>16</v>
      </c>
      <c r="AJK19" s="16">
        <v>12</v>
      </c>
      <c r="AJL19" s="26">
        <f t="shared" si="515"/>
        <v>0.75</v>
      </c>
      <c r="AJM19" s="18">
        <f t="shared" si="516"/>
        <v>41</v>
      </c>
      <c r="AJN19" s="22">
        <f t="shared" si="517"/>
        <v>36</v>
      </c>
      <c r="AJO19" s="26">
        <f t="shared" si="518"/>
        <v>0.87804878048780488</v>
      </c>
      <c r="AJP19" s="16">
        <v>16</v>
      </c>
      <c r="AJQ19" s="16">
        <v>15</v>
      </c>
      <c r="AJR19" s="26">
        <f t="shared" si="519"/>
        <v>0.9375</v>
      </c>
      <c r="AJS19" s="16">
        <v>25</v>
      </c>
      <c r="AJT19" s="16">
        <v>21</v>
      </c>
      <c r="AJU19" s="59">
        <f t="shared" si="520"/>
        <v>0.84</v>
      </c>
      <c r="AJV19" s="18">
        <f t="shared" si="521"/>
        <v>40</v>
      </c>
      <c r="AJW19" s="22">
        <f t="shared" si="522"/>
        <v>34</v>
      </c>
      <c r="AJX19" s="26">
        <f t="shared" si="523"/>
        <v>0.85</v>
      </c>
      <c r="AJY19" s="16">
        <v>17</v>
      </c>
      <c r="AJZ19" s="16">
        <v>11</v>
      </c>
      <c r="AKA19" s="26">
        <f t="shared" si="524"/>
        <v>0.6470588235294118</v>
      </c>
      <c r="AKB19" s="16">
        <v>23</v>
      </c>
      <c r="AKC19" s="16">
        <v>23</v>
      </c>
      <c r="AKD19" s="59">
        <f t="shared" si="525"/>
        <v>1</v>
      </c>
      <c r="AKE19" s="18">
        <f t="shared" si="526"/>
        <v>34</v>
      </c>
      <c r="AKF19" s="22">
        <f t="shared" si="527"/>
        <v>29</v>
      </c>
      <c r="AKG19" s="26">
        <f t="shared" si="528"/>
        <v>0.8529411764705882</v>
      </c>
      <c r="AKH19" s="16">
        <v>13</v>
      </c>
      <c r="AKI19" s="16">
        <v>13</v>
      </c>
      <c r="AKJ19" s="26">
        <f t="shared" si="529"/>
        <v>1</v>
      </c>
      <c r="AKK19" s="16">
        <v>21</v>
      </c>
      <c r="AKL19" s="16">
        <v>16</v>
      </c>
      <c r="AKM19" s="59">
        <f t="shared" si="530"/>
        <v>0.76190476190476186</v>
      </c>
      <c r="AKN19" s="18">
        <f t="shared" si="531"/>
        <v>30</v>
      </c>
      <c r="AKO19" s="22">
        <f t="shared" si="532"/>
        <v>29</v>
      </c>
      <c r="AKP19" s="26">
        <f t="shared" si="533"/>
        <v>0.96666666666666667</v>
      </c>
      <c r="AKQ19" s="16">
        <v>12</v>
      </c>
      <c r="AKR19" s="16">
        <v>11</v>
      </c>
      <c r="AKS19" s="26">
        <f t="shared" si="534"/>
        <v>0.91666666666666663</v>
      </c>
      <c r="AKT19" s="16">
        <v>18</v>
      </c>
      <c r="AKU19" s="16">
        <v>18</v>
      </c>
      <c r="AKV19" s="59">
        <f t="shared" si="535"/>
        <v>1</v>
      </c>
      <c r="AKW19" s="18">
        <f t="shared" si="536"/>
        <v>30</v>
      </c>
      <c r="AKX19" s="22">
        <f t="shared" si="537"/>
        <v>27</v>
      </c>
      <c r="AKY19" s="26">
        <f t="shared" si="538"/>
        <v>0.9</v>
      </c>
      <c r="AKZ19" s="16">
        <v>12</v>
      </c>
      <c r="ALA19" s="16">
        <v>11</v>
      </c>
      <c r="ALB19" s="26">
        <f t="shared" si="539"/>
        <v>0.91666666666666663</v>
      </c>
      <c r="ALC19" s="16">
        <v>18</v>
      </c>
      <c r="ALD19" s="16">
        <v>16</v>
      </c>
      <c r="ALE19" s="59">
        <f t="shared" si="540"/>
        <v>0.88888888888888884</v>
      </c>
      <c r="ALF19" s="18">
        <f t="shared" si="541"/>
        <v>30</v>
      </c>
      <c r="ALG19" s="22">
        <f t="shared" si="542"/>
        <v>25</v>
      </c>
      <c r="ALH19" s="26">
        <f t="shared" si="543"/>
        <v>0.83333333333333337</v>
      </c>
      <c r="ALI19" s="16">
        <v>13</v>
      </c>
      <c r="ALJ19" s="16">
        <v>10</v>
      </c>
      <c r="ALK19" s="26">
        <f t="shared" si="544"/>
        <v>0.76923076923076927</v>
      </c>
      <c r="ALL19" s="16">
        <v>17</v>
      </c>
      <c r="ALM19" s="16">
        <v>15</v>
      </c>
      <c r="ALN19" s="59">
        <f t="shared" si="545"/>
        <v>0.88235294117647056</v>
      </c>
      <c r="ALO19" s="18">
        <f t="shared" si="546"/>
        <v>30</v>
      </c>
      <c r="ALP19" s="22">
        <f t="shared" si="547"/>
        <v>28</v>
      </c>
      <c r="ALQ19" s="26">
        <f t="shared" si="548"/>
        <v>0.93333333333333335</v>
      </c>
      <c r="ALR19" s="16">
        <v>13</v>
      </c>
      <c r="ALS19" s="16">
        <v>12</v>
      </c>
      <c r="ALT19" s="26">
        <f t="shared" si="549"/>
        <v>0.92307692307692313</v>
      </c>
      <c r="ALU19" s="16">
        <v>17</v>
      </c>
      <c r="ALV19" s="16">
        <v>16</v>
      </c>
      <c r="ALW19" s="59">
        <f t="shared" si="550"/>
        <v>0.94117647058823528</v>
      </c>
      <c r="ALX19" s="18">
        <f t="shared" si="551"/>
        <v>30</v>
      </c>
      <c r="ALY19" s="22">
        <f t="shared" si="552"/>
        <v>27</v>
      </c>
      <c r="ALZ19" s="26">
        <f t="shared" si="553"/>
        <v>0.9</v>
      </c>
      <c r="AMA19" s="16">
        <v>13</v>
      </c>
      <c r="AMB19" s="16">
        <v>12</v>
      </c>
      <c r="AMC19" s="26">
        <f t="shared" si="554"/>
        <v>0.92307692307692313</v>
      </c>
      <c r="AMD19" s="16">
        <v>17</v>
      </c>
      <c r="AME19" s="16">
        <v>15</v>
      </c>
      <c r="AMF19" s="59">
        <f t="shared" si="555"/>
        <v>0.88235294117647056</v>
      </c>
      <c r="AMG19" s="18">
        <f t="shared" si="556"/>
        <v>28</v>
      </c>
      <c r="AMH19" s="22">
        <f t="shared" si="557"/>
        <v>26</v>
      </c>
      <c r="AMI19" s="26">
        <f t="shared" si="558"/>
        <v>0.9285714285714286</v>
      </c>
      <c r="AMJ19" s="16">
        <v>13</v>
      </c>
      <c r="AMK19" s="16">
        <v>12</v>
      </c>
      <c r="AML19" s="26">
        <f t="shared" si="559"/>
        <v>0.92307692307692313</v>
      </c>
      <c r="AMM19" s="16">
        <v>15</v>
      </c>
      <c r="AMN19" s="16">
        <v>14</v>
      </c>
      <c r="AMO19" s="59">
        <f t="shared" si="560"/>
        <v>0.93333333333333335</v>
      </c>
      <c r="AMP19" s="18">
        <f t="shared" si="561"/>
        <v>28</v>
      </c>
      <c r="AMQ19" s="22">
        <f t="shared" si="562"/>
        <v>28</v>
      </c>
      <c r="AMR19" s="26">
        <f t="shared" si="563"/>
        <v>1</v>
      </c>
      <c r="AMS19" s="16">
        <v>13</v>
      </c>
      <c r="AMT19" s="16">
        <v>13</v>
      </c>
      <c r="AMU19" s="26">
        <f t="shared" si="564"/>
        <v>1</v>
      </c>
      <c r="AMV19" s="16">
        <v>15</v>
      </c>
      <c r="AMW19" s="16">
        <v>15</v>
      </c>
      <c r="AMX19" s="59">
        <f t="shared" si="565"/>
        <v>1</v>
      </c>
      <c r="AMY19" s="18">
        <f t="shared" si="566"/>
        <v>18</v>
      </c>
      <c r="AMZ19" s="22">
        <f t="shared" si="567"/>
        <v>26</v>
      </c>
      <c r="ANA19" s="26">
        <f t="shared" si="568"/>
        <v>1.4444444444444444</v>
      </c>
      <c r="ANB19" s="16">
        <v>13</v>
      </c>
      <c r="ANC19" s="16">
        <v>12</v>
      </c>
      <c r="AND19" s="26">
        <f t="shared" si="569"/>
        <v>0.92307692307692313</v>
      </c>
      <c r="ANE19" s="16">
        <v>5</v>
      </c>
      <c r="ANF19" s="16">
        <v>14</v>
      </c>
      <c r="ANG19" s="59">
        <f t="shared" si="570"/>
        <v>2.8</v>
      </c>
      <c r="ANH19" s="18">
        <f t="shared" si="571"/>
        <v>26</v>
      </c>
      <c r="ANI19" s="22">
        <f t="shared" si="572"/>
        <v>12</v>
      </c>
      <c r="ANJ19" s="26">
        <f t="shared" si="573"/>
        <v>0.46153846153846156</v>
      </c>
      <c r="ANK19" s="16">
        <v>13</v>
      </c>
      <c r="ANL19" s="16">
        <v>12</v>
      </c>
      <c r="ANM19" s="26">
        <f t="shared" si="574"/>
        <v>0.92307692307692313</v>
      </c>
      <c r="ANN19" s="16">
        <v>13</v>
      </c>
      <c r="ANO19" s="16">
        <v>0</v>
      </c>
      <c r="ANP19" s="59">
        <f t="shared" si="575"/>
        <v>0</v>
      </c>
      <c r="ANQ19" s="18">
        <f t="shared" si="576"/>
        <v>26</v>
      </c>
      <c r="ANR19" s="22">
        <f t="shared" si="577"/>
        <v>22</v>
      </c>
      <c r="ANS19" s="26">
        <f t="shared" si="578"/>
        <v>0.84615384615384615</v>
      </c>
      <c r="ANT19" s="16">
        <v>15</v>
      </c>
      <c r="ANU19" s="16">
        <v>14</v>
      </c>
      <c r="ANV19" s="26">
        <f t="shared" si="579"/>
        <v>0.93333333333333335</v>
      </c>
      <c r="ANW19" s="16">
        <v>11</v>
      </c>
      <c r="ANX19" s="16">
        <v>8</v>
      </c>
      <c r="ANY19" s="59">
        <f t="shared" si="580"/>
        <v>0.72727272727272729</v>
      </c>
      <c r="ANZ19" s="18">
        <f t="shared" si="581"/>
        <v>23</v>
      </c>
      <c r="AOA19" s="22">
        <f t="shared" si="582"/>
        <v>20</v>
      </c>
      <c r="AOB19" s="26">
        <f t="shared" si="583"/>
        <v>0.86956521739130432</v>
      </c>
      <c r="AOC19" s="16">
        <v>14</v>
      </c>
      <c r="AOD19" s="16">
        <v>14</v>
      </c>
      <c r="AOE19" s="26">
        <f t="shared" si="584"/>
        <v>1</v>
      </c>
      <c r="AOF19" s="16">
        <v>9</v>
      </c>
      <c r="AOG19" s="16">
        <v>6</v>
      </c>
      <c r="AOH19" s="59">
        <f t="shared" si="585"/>
        <v>0.66666666666666663</v>
      </c>
      <c r="AOI19" s="18">
        <f t="shared" si="586"/>
        <v>23</v>
      </c>
      <c r="AOJ19" s="22">
        <f t="shared" si="587"/>
        <v>19</v>
      </c>
      <c r="AOK19" s="26">
        <f t="shared" si="588"/>
        <v>0.82608695652173914</v>
      </c>
      <c r="AOL19" s="16">
        <v>14</v>
      </c>
      <c r="AOM19" s="16">
        <v>11</v>
      </c>
      <c r="AON19" s="26">
        <f t="shared" si="589"/>
        <v>0.7857142857142857</v>
      </c>
      <c r="AOO19" s="16">
        <v>9</v>
      </c>
      <c r="AOP19" s="16">
        <v>8</v>
      </c>
      <c r="AOQ19" s="59">
        <f t="shared" si="590"/>
        <v>0.88888888888888884</v>
      </c>
      <c r="AOR19" s="18">
        <f t="shared" si="591"/>
        <v>21</v>
      </c>
      <c r="AOS19" s="22">
        <f t="shared" si="592"/>
        <v>21</v>
      </c>
      <c r="AOT19" s="26">
        <f t="shared" si="593"/>
        <v>1</v>
      </c>
      <c r="AOU19" s="16">
        <v>13</v>
      </c>
      <c r="AOV19" s="16">
        <v>13</v>
      </c>
      <c r="AOW19" s="26">
        <f t="shared" si="594"/>
        <v>1</v>
      </c>
      <c r="AOX19" s="16">
        <v>8</v>
      </c>
      <c r="AOY19" s="16">
        <v>8</v>
      </c>
      <c r="AOZ19" s="59">
        <f t="shared" si="595"/>
        <v>1</v>
      </c>
      <c r="APA19" s="18">
        <f t="shared" si="596"/>
        <v>21</v>
      </c>
      <c r="APB19" s="22">
        <f t="shared" si="597"/>
        <v>20</v>
      </c>
      <c r="APC19" s="26">
        <f t="shared" si="598"/>
        <v>0.95238095238095233</v>
      </c>
      <c r="APD19" s="16">
        <v>11</v>
      </c>
      <c r="APE19" s="16">
        <v>11</v>
      </c>
      <c r="APF19" s="26">
        <f t="shared" si="599"/>
        <v>1</v>
      </c>
      <c r="APG19" s="16">
        <v>10</v>
      </c>
      <c r="APH19" s="16">
        <v>9</v>
      </c>
      <c r="API19" s="59">
        <f t="shared" si="600"/>
        <v>0.9</v>
      </c>
      <c r="APJ19" s="18">
        <f t="shared" si="601"/>
        <v>20</v>
      </c>
      <c r="APK19" s="22">
        <f t="shared" si="602"/>
        <v>16</v>
      </c>
      <c r="APL19" s="26">
        <f t="shared" si="603"/>
        <v>0.8</v>
      </c>
      <c r="APM19" s="16">
        <v>11</v>
      </c>
      <c r="APN19" s="16">
        <v>9</v>
      </c>
      <c r="APO19" s="26">
        <f t="shared" si="604"/>
        <v>0.81818181818181823</v>
      </c>
      <c r="APP19" s="16">
        <v>9</v>
      </c>
      <c r="APQ19" s="16">
        <v>7</v>
      </c>
      <c r="APR19" s="59">
        <f t="shared" si="605"/>
        <v>0.77777777777777779</v>
      </c>
      <c r="APS19" s="18">
        <f t="shared" si="606"/>
        <v>19</v>
      </c>
      <c r="APT19" s="22">
        <f t="shared" si="607"/>
        <v>17</v>
      </c>
      <c r="APU19" s="26">
        <f t="shared" si="608"/>
        <v>0.89473684210526316</v>
      </c>
      <c r="APV19" s="16">
        <v>11</v>
      </c>
      <c r="APW19" s="16">
        <v>10</v>
      </c>
      <c r="APX19" s="26">
        <f t="shared" si="609"/>
        <v>0.90909090909090906</v>
      </c>
      <c r="APY19" s="16">
        <v>8</v>
      </c>
      <c r="APZ19" s="16">
        <v>7</v>
      </c>
      <c r="AQA19" s="59">
        <f t="shared" si="610"/>
        <v>0.875</v>
      </c>
      <c r="AQB19" s="18">
        <f t="shared" si="611"/>
        <v>19</v>
      </c>
      <c r="AQC19" s="22">
        <f t="shared" si="612"/>
        <v>15</v>
      </c>
      <c r="AQD19" s="26">
        <f t="shared" si="613"/>
        <v>0.78947368421052633</v>
      </c>
      <c r="AQE19" s="16">
        <v>11</v>
      </c>
      <c r="AQF19" s="16">
        <v>8</v>
      </c>
      <c r="AQG19" s="26">
        <f t="shared" si="614"/>
        <v>0.72727272727272729</v>
      </c>
      <c r="AQH19" s="16">
        <v>8</v>
      </c>
      <c r="AQI19" s="16">
        <v>7</v>
      </c>
      <c r="AQJ19" s="59">
        <f t="shared" si="615"/>
        <v>0.875</v>
      </c>
      <c r="AQK19" s="18">
        <f t="shared" si="616"/>
        <v>22</v>
      </c>
      <c r="AQL19" s="22">
        <f t="shared" si="617"/>
        <v>18</v>
      </c>
      <c r="AQM19" s="26">
        <f t="shared" si="618"/>
        <v>0.81818181818181823</v>
      </c>
      <c r="AQN19" s="16">
        <v>11</v>
      </c>
      <c r="AQO19" s="16">
        <v>10</v>
      </c>
      <c r="AQP19" s="26">
        <f t="shared" si="619"/>
        <v>0.90909090909090906</v>
      </c>
      <c r="AQQ19" s="16">
        <v>11</v>
      </c>
      <c r="AQR19" s="16">
        <v>8</v>
      </c>
      <c r="AQS19" s="59">
        <f t="shared" si="620"/>
        <v>0.72727272727272729</v>
      </c>
      <c r="AQT19" s="18">
        <f t="shared" si="621"/>
        <v>18</v>
      </c>
      <c r="AQU19" s="22">
        <f t="shared" si="622"/>
        <v>18</v>
      </c>
      <c r="AQV19" s="26">
        <f t="shared" si="623"/>
        <v>1</v>
      </c>
      <c r="AQW19" s="16">
        <v>11</v>
      </c>
      <c r="AQX19" s="16">
        <v>10</v>
      </c>
      <c r="AQY19" s="26">
        <f t="shared" si="624"/>
        <v>0.90909090909090906</v>
      </c>
      <c r="AQZ19" s="16">
        <v>7</v>
      </c>
      <c r="ARA19" s="16">
        <v>8</v>
      </c>
      <c r="ARB19" s="59">
        <f t="shared" si="625"/>
        <v>1.1428571428571428</v>
      </c>
      <c r="ARC19" s="18">
        <f t="shared" si="626"/>
        <v>23</v>
      </c>
      <c r="ARD19" s="22">
        <f t="shared" si="627"/>
        <v>23</v>
      </c>
      <c r="ARE19" s="26">
        <f t="shared" si="628"/>
        <v>1</v>
      </c>
      <c r="ARF19" s="16">
        <v>12</v>
      </c>
      <c r="ARG19" s="16">
        <v>12</v>
      </c>
      <c r="ARH19" s="26">
        <f t="shared" si="629"/>
        <v>1</v>
      </c>
      <c r="ARI19" s="16">
        <v>11</v>
      </c>
      <c r="ARJ19" s="16">
        <v>11</v>
      </c>
      <c r="ARK19" s="59">
        <f t="shared" si="630"/>
        <v>1</v>
      </c>
      <c r="ARL19" s="18">
        <f t="shared" si="631"/>
        <v>25</v>
      </c>
      <c r="ARM19" s="22">
        <f t="shared" si="632"/>
        <v>19</v>
      </c>
      <c r="ARN19" s="26">
        <f t="shared" si="633"/>
        <v>0.76</v>
      </c>
      <c r="ARO19" s="16">
        <v>12</v>
      </c>
      <c r="ARP19" s="16">
        <v>6</v>
      </c>
      <c r="ARQ19" s="26">
        <f t="shared" si="634"/>
        <v>0.5</v>
      </c>
      <c r="ARR19" s="16">
        <v>13</v>
      </c>
      <c r="ARS19" s="16">
        <v>13</v>
      </c>
      <c r="ART19" s="59">
        <f t="shared" si="635"/>
        <v>1</v>
      </c>
      <c r="ARU19" s="18">
        <f t="shared" si="636"/>
        <v>24</v>
      </c>
      <c r="ARV19" s="22">
        <f t="shared" si="637"/>
        <v>20</v>
      </c>
      <c r="ARW19" s="26">
        <f t="shared" si="638"/>
        <v>0.83333333333333337</v>
      </c>
      <c r="ARX19" s="16">
        <v>11</v>
      </c>
      <c r="ARY19" s="16">
        <v>11</v>
      </c>
      <c r="ARZ19" s="26">
        <f t="shared" si="639"/>
        <v>1</v>
      </c>
      <c r="ASA19" s="16">
        <v>13</v>
      </c>
      <c r="ASB19" s="16">
        <v>9</v>
      </c>
      <c r="ASC19" s="59">
        <f t="shared" si="640"/>
        <v>0.69230769230769229</v>
      </c>
      <c r="ASD19" s="18">
        <f t="shared" si="641"/>
        <v>26</v>
      </c>
      <c r="ASE19" s="22">
        <f t="shared" si="642"/>
        <v>24</v>
      </c>
      <c r="ASF19" s="26">
        <f t="shared" si="643"/>
        <v>0.92307692307692313</v>
      </c>
      <c r="ASG19" s="16">
        <v>9</v>
      </c>
      <c r="ASH19" s="16">
        <v>8</v>
      </c>
      <c r="ASI19" s="26">
        <f t="shared" si="644"/>
        <v>0.88888888888888884</v>
      </c>
      <c r="ASJ19" s="16">
        <v>17</v>
      </c>
      <c r="ASK19" s="16">
        <v>16</v>
      </c>
      <c r="ASL19" s="59">
        <f t="shared" si="645"/>
        <v>0.94117647058823528</v>
      </c>
      <c r="ASM19" s="18">
        <f t="shared" si="646"/>
        <v>28</v>
      </c>
      <c r="ASN19" s="22">
        <f t="shared" si="647"/>
        <v>21</v>
      </c>
      <c r="ASO19" s="26">
        <f t="shared" si="648"/>
        <v>0.75</v>
      </c>
      <c r="ASP19" s="16">
        <v>11</v>
      </c>
      <c r="ASQ19" s="16">
        <v>7</v>
      </c>
      <c r="ASR19" s="26">
        <f t="shared" si="649"/>
        <v>0.63636363636363635</v>
      </c>
      <c r="ASS19" s="16">
        <v>17</v>
      </c>
      <c r="AST19" s="16">
        <v>14</v>
      </c>
      <c r="ASU19" s="26">
        <f t="shared" si="650"/>
        <v>0.82352941176470584</v>
      </c>
      <c r="ASV19" s="18">
        <f t="shared" si="651"/>
        <v>27</v>
      </c>
      <c r="ASW19" s="22">
        <f t="shared" si="652"/>
        <v>8</v>
      </c>
      <c r="ASX19" s="26">
        <f t="shared" si="653"/>
        <v>0.29629629629629628</v>
      </c>
      <c r="ASY19" s="16">
        <v>10</v>
      </c>
      <c r="ASZ19" s="16">
        <v>8</v>
      </c>
      <c r="ATA19" s="26">
        <f t="shared" si="654"/>
        <v>0.8</v>
      </c>
      <c r="ATB19" s="16">
        <v>17</v>
      </c>
      <c r="ATC19" s="16"/>
      <c r="ATD19" s="59">
        <f t="shared" si="655"/>
        <v>0</v>
      </c>
      <c r="ATE19" s="18">
        <f t="shared" si="656"/>
        <v>25</v>
      </c>
      <c r="ATF19" s="22">
        <f t="shared" si="657"/>
        <v>20</v>
      </c>
      <c r="ATG19" s="26">
        <f t="shared" si="658"/>
        <v>0.8</v>
      </c>
      <c r="ATH19" s="16">
        <v>10</v>
      </c>
      <c r="ATI19" s="16">
        <v>8</v>
      </c>
      <c r="ATJ19" s="26">
        <f t="shared" si="659"/>
        <v>0.8</v>
      </c>
      <c r="ATK19" s="16">
        <v>15</v>
      </c>
      <c r="ATL19" s="16">
        <v>12</v>
      </c>
      <c r="ATM19" s="59">
        <f t="shared" si="660"/>
        <v>0.8</v>
      </c>
      <c r="ATN19" s="18">
        <f t="shared" si="661"/>
        <v>22</v>
      </c>
      <c r="ATO19" s="22">
        <f t="shared" si="662"/>
        <v>17</v>
      </c>
      <c r="ATP19" s="26">
        <f t="shared" si="663"/>
        <v>0.77272727272727271</v>
      </c>
      <c r="ATQ19" s="16">
        <v>9</v>
      </c>
      <c r="ATR19" s="16">
        <v>6</v>
      </c>
      <c r="ATS19" s="26">
        <f t="shared" si="664"/>
        <v>0.66666666666666663</v>
      </c>
      <c r="ATT19" s="16">
        <v>13</v>
      </c>
      <c r="ATU19" s="16">
        <v>11</v>
      </c>
      <c r="ATV19" s="59">
        <f t="shared" si="665"/>
        <v>0.84615384615384615</v>
      </c>
      <c r="ATW19" s="18">
        <f t="shared" si="666"/>
        <v>18</v>
      </c>
      <c r="ATX19" s="22">
        <f t="shared" si="667"/>
        <v>11</v>
      </c>
      <c r="ATY19" s="26">
        <f t="shared" si="668"/>
        <v>0.61111111111111116</v>
      </c>
      <c r="ATZ19" s="16">
        <v>7</v>
      </c>
      <c r="AUA19" s="16">
        <v>3</v>
      </c>
      <c r="AUB19" s="26">
        <f t="shared" si="669"/>
        <v>0.42857142857142855</v>
      </c>
      <c r="AUC19" s="16">
        <v>11</v>
      </c>
      <c r="AUD19" s="16">
        <v>8</v>
      </c>
      <c r="AUE19" s="59">
        <f t="shared" si="670"/>
        <v>0.72727272727272729</v>
      </c>
      <c r="AUF19" s="18">
        <f t="shared" si="671"/>
        <v>16</v>
      </c>
      <c r="AUG19" s="22">
        <f t="shared" si="672"/>
        <v>14</v>
      </c>
      <c r="AUH19" s="26">
        <f t="shared" si="673"/>
        <v>0.875</v>
      </c>
      <c r="AUI19" s="16">
        <v>5</v>
      </c>
      <c r="AUJ19" s="16">
        <v>4</v>
      </c>
      <c r="AUK19" s="26">
        <f t="shared" si="674"/>
        <v>0.8</v>
      </c>
      <c r="AUL19" s="16">
        <v>11</v>
      </c>
      <c r="AUM19" s="16">
        <v>10</v>
      </c>
      <c r="AUN19" s="59">
        <f t="shared" si="675"/>
        <v>0.90909090909090906</v>
      </c>
      <c r="AUO19" s="18">
        <f t="shared" si="676"/>
        <v>13</v>
      </c>
      <c r="AUP19" s="22">
        <f t="shared" si="677"/>
        <v>12</v>
      </c>
      <c r="AUQ19" s="26">
        <f t="shared" si="678"/>
        <v>0.92307692307692313</v>
      </c>
      <c r="AUR19" s="16">
        <v>4</v>
      </c>
      <c r="AUS19" s="16">
        <v>3</v>
      </c>
      <c r="AUT19" s="26">
        <f t="shared" si="679"/>
        <v>0.75</v>
      </c>
      <c r="AUU19" s="16">
        <v>9</v>
      </c>
      <c r="AUV19" s="16">
        <v>9</v>
      </c>
      <c r="AUW19" s="59">
        <f t="shared" si="680"/>
        <v>1</v>
      </c>
      <c r="AUX19" s="18">
        <f t="shared" si="681"/>
        <v>11</v>
      </c>
      <c r="AUY19" s="22">
        <f t="shared" si="682"/>
        <v>8</v>
      </c>
      <c r="AUZ19" s="26">
        <f t="shared" si="683"/>
        <v>0.72727272727272729</v>
      </c>
      <c r="AVA19" s="16">
        <v>4</v>
      </c>
      <c r="AVB19" s="16">
        <v>3</v>
      </c>
      <c r="AVC19" s="26">
        <f t="shared" si="684"/>
        <v>0.75</v>
      </c>
      <c r="AVD19" s="16">
        <v>7</v>
      </c>
      <c r="AVE19" s="16">
        <v>5</v>
      </c>
      <c r="AVF19" s="26">
        <f t="shared" si="685"/>
        <v>0.7142857142857143</v>
      </c>
      <c r="AVG19" s="18">
        <f t="shared" si="686"/>
        <v>9</v>
      </c>
      <c r="AVH19" s="22">
        <f t="shared" si="687"/>
        <v>6</v>
      </c>
      <c r="AVI19" s="26">
        <f t="shared" si="688"/>
        <v>0.66666666666666663</v>
      </c>
      <c r="AVJ19" s="16">
        <v>4</v>
      </c>
      <c r="AVK19" s="16">
        <v>2</v>
      </c>
      <c r="AVL19" s="26">
        <f t="shared" si="689"/>
        <v>0.5</v>
      </c>
      <c r="AVM19" s="16">
        <v>5</v>
      </c>
      <c r="AVN19" s="16">
        <v>4</v>
      </c>
      <c r="AVO19" s="26">
        <f t="shared" si="690"/>
        <v>0.8</v>
      </c>
      <c r="AVP19" s="18">
        <f t="shared" si="755"/>
        <v>9</v>
      </c>
      <c r="AVQ19" s="22">
        <f t="shared" si="691"/>
        <v>8</v>
      </c>
      <c r="AVR19" s="26">
        <f t="shared" si="692"/>
        <v>0.88888888888888884</v>
      </c>
      <c r="AVS19" s="16">
        <v>5</v>
      </c>
      <c r="AVT19" s="16">
        <v>4</v>
      </c>
      <c r="AVU19" s="26">
        <f t="shared" si="693"/>
        <v>0.8</v>
      </c>
      <c r="AVV19" s="16">
        <v>4</v>
      </c>
      <c r="AVW19" s="16">
        <v>4</v>
      </c>
      <c r="AVX19" s="26">
        <f t="shared" si="694"/>
        <v>1</v>
      </c>
      <c r="AVY19" s="18">
        <f t="shared" si="756"/>
        <v>9</v>
      </c>
      <c r="AVZ19" s="22">
        <f t="shared" si="695"/>
        <v>6</v>
      </c>
      <c r="AWA19" s="26">
        <f t="shared" si="696"/>
        <v>0.66666666666666663</v>
      </c>
      <c r="AWB19" s="16">
        <v>4</v>
      </c>
      <c r="AWC19" s="16">
        <v>3</v>
      </c>
      <c r="AWD19" s="26">
        <f t="shared" si="697"/>
        <v>0.75</v>
      </c>
      <c r="AWE19" s="16">
        <v>5</v>
      </c>
      <c r="AWF19" s="16">
        <v>3</v>
      </c>
      <c r="AWG19" s="26">
        <f t="shared" si="698"/>
        <v>0.6</v>
      </c>
      <c r="AWH19" s="18">
        <f t="shared" si="757"/>
        <v>9</v>
      </c>
      <c r="AWI19" s="22">
        <f t="shared" si="699"/>
        <v>6</v>
      </c>
      <c r="AWJ19" s="26">
        <f t="shared" si="700"/>
        <v>0.66666666666666663</v>
      </c>
      <c r="AWK19" s="16">
        <v>4</v>
      </c>
      <c r="AWL19" s="16">
        <v>3</v>
      </c>
      <c r="AWM19" s="26">
        <f t="shared" si="701"/>
        <v>0.75</v>
      </c>
      <c r="AWN19" s="16">
        <v>5</v>
      </c>
      <c r="AWO19" s="16">
        <v>3</v>
      </c>
      <c r="AWP19" s="26">
        <f t="shared" si="702"/>
        <v>0.6</v>
      </c>
      <c r="AWQ19" s="18">
        <f t="shared" si="758"/>
        <v>11</v>
      </c>
      <c r="AWR19" s="22">
        <f t="shared" si="703"/>
        <v>8</v>
      </c>
      <c r="AWS19" s="26">
        <f t="shared" si="704"/>
        <v>0.72727272727272729</v>
      </c>
      <c r="AWT19" s="16">
        <v>4</v>
      </c>
      <c r="AWU19" s="16">
        <v>4</v>
      </c>
      <c r="AWV19" s="26">
        <f t="shared" si="705"/>
        <v>1</v>
      </c>
      <c r="AWW19" s="16">
        <v>7</v>
      </c>
      <c r="AWX19" s="16">
        <v>4</v>
      </c>
      <c r="AWY19" s="26">
        <f t="shared" si="706"/>
        <v>0.5714285714285714</v>
      </c>
      <c r="AWZ19" s="18">
        <f t="shared" si="759"/>
        <v>9</v>
      </c>
      <c r="AXA19" s="22">
        <f t="shared" si="707"/>
        <v>7</v>
      </c>
      <c r="AXB19" s="26">
        <f t="shared" si="708"/>
        <v>0.77777777777777779</v>
      </c>
      <c r="AXC19" s="16">
        <v>4</v>
      </c>
      <c r="AXD19" s="16">
        <v>4</v>
      </c>
      <c r="AXE19" s="26">
        <f t="shared" si="709"/>
        <v>1</v>
      </c>
      <c r="AXF19" s="16">
        <v>5</v>
      </c>
      <c r="AXG19" s="16">
        <v>3</v>
      </c>
      <c r="AXH19" s="26">
        <f t="shared" si="710"/>
        <v>0.6</v>
      </c>
      <c r="AXI19" s="18">
        <f t="shared" si="760"/>
        <v>8</v>
      </c>
      <c r="AXJ19" s="22">
        <f t="shared" si="711"/>
        <v>8</v>
      </c>
      <c r="AXK19" s="26">
        <f t="shared" si="712"/>
        <v>1</v>
      </c>
      <c r="AXL19" s="16">
        <v>4</v>
      </c>
      <c r="AXM19" s="16">
        <v>4</v>
      </c>
      <c r="AXN19" s="26">
        <f t="shared" si="713"/>
        <v>1</v>
      </c>
      <c r="AXO19" s="16">
        <v>4</v>
      </c>
      <c r="AXP19" s="16">
        <v>4</v>
      </c>
      <c r="AXQ19" s="26">
        <f t="shared" si="714"/>
        <v>1</v>
      </c>
      <c r="AXR19" s="18">
        <f t="shared" si="761"/>
        <v>8</v>
      </c>
      <c r="AXS19" s="22">
        <f t="shared" si="715"/>
        <v>5</v>
      </c>
      <c r="AXT19" s="26">
        <f t="shared" si="716"/>
        <v>0.625</v>
      </c>
      <c r="AXU19" s="16">
        <v>4</v>
      </c>
      <c r="AXV19" s="16">
        <v>2</v>
      </c>
      <c r="AXW19" s="26">
        <f t="shared" si="717"/>
        <v>0.5</v>
      </c>
      <c r="AXX19" s="16">
        <v>4</v>
      </c>
      <c r="AXY19" s="16">
        <v>3</v>
      </c>
      <c r="AXZ19" s="26">
        <f t="shared" si="718"/>
        <v>0.75</v>
      </c>
      <c r="AYA19" s="18">
        <f t="shared" si="762"/>
        <v>6</v>
      </c>
      <c r="AYB19" s="22">
        <f t="shared" si="719"/>
        <v>2</v>
      </c>
      <c r="AYC19" s="26">
        <f t="shared" si="720"/>
        <v>0.33333333333333331</v>
      </c>
      <c r="AYD19" s="16">
        <v>2</v>
      </c>
      <c r="AYE19" s="16">
        <v>0</v>
      </c>
      <c r="AYF19" s="26">
        <f t="shared" si="721"/>
        <v>0</v>
      </c>
      <c r="AYG19" s="16">
        <v>4</v>
      </c>
      <c r="AYH19" s="16">
        <v>2</v>
      </c>
      <c r="AYI19" s="26">
        <f t="shared" si="722"/>
        <v>0.5</v>
      </c>
      <c r="AYJ19" s="18">
        <f t="shared" si="763"/>
        <v>8</v>
      </c>
      <c r="AYK19" s="22">
        <f t="shared" si="723"/>
        <v>5</v>
      </c>
      <c r="AYL19" s="26">
        <f t="shared" si="724"/>
        <v>0.625</v>
      </c>
      <c r="AYM19" s="16">
        <v>2</v>
      </c>
      <c r="AYN19" s="16">
        <v>1</v>
      </c>
      <c r="AYO19" s="26">
        <f t="shared" si="725"/>
        <v>0.5</v>
      </c>
      <c r="AYP19" s="16">
        <v>6</v>
      </c>
      <c r="AYQ19" s="16">
        <v>4</v>
      </c>
      <c r="AYR19" s="26">
        <f t="shared" si="726"/>
        <v>0.66666666666666663</v>
      </c>
      <c r="AYS19" s="18">
        <f t="shared" si="764"/>
        <v>7</v>
      </c>
      <c r="AYT19" s="22">
        <f t="shared" si="727"/>
        <v>4</v>
      </c>
      <c r="AYU19" s="26">
        <f t="shared" si="728"/>
        <v>0.5714285714285714</v>
      </c>
      <c r="AYV19" s="16">
        <v>1</v>
      </c>
      <c r="AYW19" s="16">
        <v>0</v>
      </c>
      <c r="AYX19" s="26">
        <f t="shared" si="729"/>
        <v>0</v>
      </c>
      <c r="AYY19" s="16">
        <v>6</v>
      </c>
      <c r="AYZ19" s="16">
        <v>4</v>
      </c>
      <c r="AZA19" s="26">
        <f t="shared" si="730"/>
        <v>0.66666666666666663</v>
      </c>
      <c r="AZB19" s="18">
        <f t="shared" si="765"/>
        <v>6</v>
      </c>
      <c r="AZC19" s="22">
        <f t="shared" si="731"/>
        <v>2</v>
      </c>
      <c r="AZD19" s="26">
        <f t="shared" si="732"/>
        <v>0.33333333333333331</v>
      </c>
      <c r="AZE19" s="16">
        <v>1</v>
      </c>
      <c r="AZF19" s="16">
        <v>1</v>
      </c>
      <c r="AZG19" s="26">
        <f t="shared" si="733"/>
        <v>1</v>
      </c>
      <c r="AZH19" s="16">
        <v>5</v>
      </c>
      <c r="AZI19" s="16">
        <v>1</v>
      </c>
      <c r="AZJ19" s="26">
        <f t="shared" si="734"/>
        <v>0.2</v>
      </c>
      <c r="AZK19" s="18">
        <f t="shared" si="766"/>
        <v>6</v>
      </c>
      <c r="AZL19" s="22">
        <f t="shared" si="735"/>
        <v>4</v>
      </c>
      <c r="AZM19" s="26">
        <f t="shared" si="736"/>
        <v>0.66666666666666663</v>
      </c>
      <c r="AZN19" s="16">
        <v>1</v>
      </c>
      <c r="AZO19" s="16">
        <v>1</v>
      </c>
      <c r="AZP19" s="26">
        <f t="shared" si="737"/>
        <v>1</v>
      </c>
      <c r="AZQ19" s="16">
        <v>5</v>
      </c>
      <c r="AZR19" s="16">
        <v>3</v>
      </c>
      <c r="AZS19" s="26">
        <f t="shared" si="738"/>
        <v>0.6</v>
      </c>
      <c r="AZT19" s="18">
        <f t="shared" si="767"/>
        <v>6</v>
      </c>
      <c r="AZU19" s="22">
        <f t="shared" si="739"/>
        <v>2</v>
      </c>
      <c r="AZV19" s="26">
        <f t="shared" si="740"/>
        <v>0.33333333333333331</v>
      </c>
      <c r="AZW19" s="16">
        <v>3</v>
      </c>
      <c r="AZX19" s="16">
        <v>1</v>
      </c>
      <c r="AZY19" s="26">
        <f t="shared" si="741"/>
        <v>0.33333333333333331</v>
      </c>
      <c r="AZZ19" s="16">
        <v>3</v>
      </c>
      <c r="BAA19" s="16">
        <v>1</v>
      </c>
      <c r="BAB19" s="26">
        <f t="shared" si="742"/>
        <v>0.33333333333333331</v>
      </c>
      <c r="BAC19" s="18">
        <f t="shared" si="768"/>
        <v>6</v>
      </c>
      <c r="BAD19" s="22">
        <f t="shared" si="769"/>
        <v>4</v>
      </c>
      <c r="BAE19" s="26">
        <f t="shared" si="743"/>
        <v>0.66666666666666663</v>
      </c>
      <c r="BAF19" s="16">
        <v>3</v>
      </c>
      <c r="BAG19" s="16">
        <v>3</v>
      </c>
      <c r="BAH19" s="26">
        <f t="shared" si="744"/>
        <v>1</v>
      </c>
      <c r="BAI19" s="16">
        <v>3</v>
      </c>
      <c r="BAJ19" s="16">
        <v>1</v>
      </c>
      <c r="BAK19" s="26">
        <f t="shared" si="745"/>
        <v>0.33333333333333331</v>
      </c>
      <c r="BAL19" s="18">
        <f t="shared" si="770"/>
        <v>2</v>
      </c>
      <c r="BAM19" s="22">
        <f t="shared" si="771"/>
        <v>2</v>
      </c>
      <c r="BAN19" s="26">
        <f t="shared" si="746"/>
        <v>1</v>
      </c>
      <c r="BAO19" s="16">
        <v>1</v>
      </c>
      <c r="BAP19" s="16">
        <v>1</v>
      </c>
      <c r="BAQ19" s="26">
        <f t="shared" si="747"/>
        <v>1</v>
      </c>
      <c r="BAR19" s="16">
        <v>1</v>
      </c>
      <c r="BAS19" s="16">
        <v>1</v>
      </c>
      <c r="BAT19" s="26">
        <f t="shared" si="748"/>
        <v>1</v>
      </c>
      <c r="BAU19" s="18">
        <f t="shared" si="772"/>
        <v>2</v>
      </c>
      <c r="BAV19" s="22">
        <f t="shared" si="773"/>
        <v>2</v>
      </c>
      <c r="BAW19" s="26">
        <f t="shared" si="749"/>
        <v>1</v>
      </c>
      <c r="BAX19" s="16">
        <v>1</v>
      </c>
      <c r="BAY19" s="16">
        <v>1</v>
      </c>
      <c r="BAZ19" s="26">
        <f t="shared" si="750"/>
        <v>1</v>
      </c>
      <c r="BBA19" s="16">
        <v>1</v>
      </c>
      <c r="BBB19" s="16">
        <v>1</v>
      </c>
      <c r="BBC19" s="26">
        <f t="shared" si="751"/>
        <v>1</v>
      </c>
      <c r="BBD19" s="18">
        <f t="shared" si="774"/>
        <v>1</v>
      </c>
      <c r="BBE19" s="22">
        <f t="shared" si="775"/>
        <v>0</v>
      </c>
      <c r="BBF19" s="26">
        <f t="shared" si="752"/>
        <v>0</v>
      </c>
      <c r="BBG19" s="16"/>
      <c r="BBH19" s="16"/>
      <c r="BBI19" s="26">
        <f t="shared" si="753"/>
        <v>0</v>
      </c>
      <c r="BBJ19" s="16">
        <v>1</v>
      </c>
      <c r="BBK19" s="16"/>
      <c r="BBL19" s="26">
        <f t="shared" si="754"/>
        <v>0</v>
      </c>
    </row>
    <row r="20" spans="2:1416" ht="29.25" customHeight="1">
      <c r="B20" s="100">
        <v>11</v>
      </c>
      <c r="C20" s="101" t="s">
        <v>336</v>
      </c>
      <c r="D20" s="102">
        <f t="shared" ref="D20:E20" si="776">+G20+J20</f>
        <v>1</v>
      </c>
      <c r="E20" s="103">
        <f t="shared" si="776"/>
        <v>1</v>
      </c>
      <c r="F20" s="104">
        <f>IFERROR(E20/D20,0)</f>
        <v>1</v>
      </c>
      <c r="G20" s="105">
        <v>0</v>
      </c>
      <c r="H20" s="106"/>
      <c r="I20" s="107">
        <f>IFERROR(H20/G20,0)</f>
        <v>0</v>
      </c>
      <c r="J20" s="106">
        <v>1</v>
      </c>
      <c r="K20" s="106">
        <v>1</v>
      </c>
      <c r="L20" s="107">
        <f>IFERROR(K20/J20,0)</f>
        <v>1</v>
      </c>
      <c r="M20" s="102">
        <f t="shared" ref="M20:N20" si="777">+P20+S20</f>
        <v>1</v>
      </c>
      <c r="N20" s="103">
        <f t="shared" si="777"/>
        <v>1</v>
      </c>
      <c r="O20" s="104">
        <f>IFERROR(N20/M20,0)</f>
        <v>1</v>
      </c>
      <c r="P20" s="105">
        <v>0</v>
      </c>
      <c r="Q20" s="106"/>
      <c r="R20" s="107">
        <f>IFERROR(Q20/P20,0)</f>
        <v>0</v>
      </c>
      <c r="S20" s="106">
        <v>1</v>
      </c>
      <c r="T20" s="106">
        <v>1</v>
      </c>
      <c r="U20" s="107">
        <f>IFERROR(T20/S20,0)</f>
        <v>1</v>
      </c>
      <c r="V20" s="102">
        <f t="shared" ref="V20:W20" si="778">+Y20+AB20</f>
        <v>1</v>
      </c>
      <c r="W20" s="103">
        <f t="shared" si="778"/>
        <v>1</v>
      </c>
      <c r="X20" s="104">
        <f>IFERROR(W20/V20,0)</f>
        <v>1</v>
      </c>
      <c r="Y20" s="105">
        <v>0</v>
      </c>
      <c r="Z20" s="106"/>
      <c r="AA20" s="107">
        <f>IFERROR(Z20/Y20,0)</f>
        <v>0</v>
      </c>
      <c r="AB20" s="106">
        <v>1</v>
      </c>
      <c r="AC20" s="106">
        <v>1</v>
      </c>
      <c r="AD20" s="108">
        <f>IFERROR(AC20/AB20,0)</f>
        <v>1</v>
      </c>
      <c r="AE20" s="102">
        <f t="shared" ref="AE20:AF20" si="779">+AH20+AK20</f>
        <v>1</v>
      </c>
      <c r="AF20" s="103">
        <f t="shared" si="779"/>
        <v>1</v>
      </c>
      <c r="AG20" s="104">
        <f>IFERROR(AF20/AE20,0)</f>
        <v>1</v>
      </c>
      <c r="AH20" s="105">
        <v>0</v>
      </c>
      <c r="AI20" s="106"/>
      <c r="AJ20" s="107">
        <f>IFERROR(AI20/AH20,0)</f>
        <v>0</v>
      </c>
      <c r="AK20" s="106">
        <v>1</v>
      </c>
      <c r="AL20" s="106">
        <v>1</v>
      </c>
      <c r="AM20" s="108">
        <f>IFERROR(AL20/AK20,0)</f>
        <v>1</v>
      </c>
      <c r="AN20" s="102">
        <f t="shared" ref="AN20:AO20" si="780">+AQ20+AT20</f>
        <v>1</v>
      </c>
      <c r="AO20" s="103">
        <f t="shared" si="780"/>
        <v>0</v>
      </c>
      <c r="AP20" s="104">
        <f>IFERROR(AO20/AN20,0)</f>
        <v>0</v>
      </c>
      <c r="AQ20" s="105">
        <v>0</v>
      </c>
      <c r="AR20" s="106"/>
      <c r="AS20" s="107">
        <f>IFERROR(AR20/AQ20,0)</f>
        <v>0</v>
      </c>
      <c r="AT20" s="106">
        <v>1</v>
      </c>
      <c r="AU20" s="106"/>
      <c r="AV20" s="109">
        <f>IFERROR(AU20/AT20,0)</f>
        <v>0</v>
      </c>
      <c r="AW20" s="102">
        <f t="shared" ref="AW20:AX20" si="781">+AZ20+BC20</f>
        <v>1</v>
      </c>
      <c r="AX20" s="103">
        <f t="shared" si="781"/>
        <v>1</v>
      </c>
      <c r="AY20" s="104">
        <f>IFERROR(AX20/AW20,0)</f>
        <v>1</v>
      </c>
      <c r="AZ20" s="105">
        <v>0</v>
      </c>
      <c r="BA20" s="106"/>
      <c r="BB20" s="107">
        <f>IFERROR(BA20/AZ20,0)</f>
        <v>0</v>
      </c>
      <c r="BC20" s="106">
        <v>1</v>
      </c>
      <c r="BD20" s="106">
        <v>1</v>
      </c>
      <c r="BE20" s="108">
        <f>IFERROR(BD20/BC20,0)</f>
        <v>1</v>
      </c>
      <c r="BF20" s="102">
        <f t="shared" ref="BF20:BG20" si="782">+BI20+BL20</f>
        <v>1</v>
      </c>
      <c r="BG20" s="103">
        <f t="shared" si="782"/>
        <v>1</v>
      </c>
      <c r="BH20" s="104">
        <f>IFERROR(BG20/BF20,0)</f>
        <v>1</v>
      </c>
      <c r="BI20" s="105">
        <v>0</v>
      </c>
      <c r="BJ20" s="106"/>
      <c r="BK20" s="107">
        <f>IFERROR(BJ20/BI20,0)</f>
        <v>0</v>
      </c>
      <c r="BL20" s="106">
        <v>1</v>
      </c>
      <c r="BM20" s="106">
        <v>1</v>
      </c>
      <c r="BN20" s="108">
        <f>IFERROR(BM20/BL20,0)</f>
        <v>1</v>
      </c>
      <c r="BO20" s="102">
        <f t="shared" ref="BO20:BP20" si="783">+BR20+BU20</f>
        <v>1</v>
      </c>
      <c r="BP20" s="103">
        <f t="shared" si="783"/>
        <v>1</v>
      </c>
      <c r="BQ20" s="104">
        <f>IFERROR(BP20/BO20,0)</f>
        <v>1</v>
      </c>
      <c r="BR20" s="105">
        <v>0</v>
      </c>
      <c r="BS20" s="106"/>
      <c r="BT20" s="107">
        <f>IFERROR(BS20/BR20,0)</f>
        <v>0</v>
      </c>
      <c r="BU20" s="106">
        <v>1</v>
      </c>
      <c r="BV20" s="106">
        <v>1</v>
      </c>
      <c r="BW20" s="108">
        <f>IFERROR(BV20/BU20,0)</f>
        <v>1</v>
      </c>
      <c r="BX20" s="102">
        <f t="shared" ref="BX20:BY20" si="784">+CA20+CD20</f>
        <v>1</v>
      </c>
      <c r="BY20" s="103">
        <f t="shared" si="784"/>
        <v>1</v>
      </c>
      <c r="BZ20" s="104">
        <f>IFERROR(BY20/BX20,0)</f>
        <v>1</v>
      </c>
      <c r="CA20" s="105">
        <v>1</v>
      </c>
      <c r="CB20" s="106">
        <v>1</v>
      </c>
      <c r="CC20" s="110">
        <f>IFERROR(CB20/CA20,0)</f>
        <v>1</v>
      </c>
      <c r="CD20" s="106">
        <v>0</v>
      </c>
      <c r="CE20" s="106">
        <v>0</v>
      </c>
      <c r="CF20" s="104">
        <f>IFERROR(CE20/CD20,0)</f>
        <v>0</v>
      </c>
      <c r="CG20" s="102">
        <f t="shared" ref="CG20" si="785">+CJ20+CM20</f>
        <v>1</v>
      </c>
      <c r="CH20" s="103">
        <f t="shared" ref="CH20" si="786">+CK20+CN20</f>
        <v>1</v>
      </c>
      <c r="CI20" s="104">
        <f t="shared" ref="CI20" si="787">IFERROR(CH20/CG20,0)</f>
        <v>1</v>
      </c>
      <c r="CJ20" s="105">
        <v>1</v>
      </c>
      <c r="CK20" s="106">
        <v>1</v>
      </c>
      <c r="CL20" s="110">
        <f t="shared" ref="CL20" si="788">IFERROR(CK20/CJ20,0)</f>
        <v>1</v>
      </c>
      <c r="CM20" s="106">
        <v>0</v>
      </c>
      <c r="CN20" s="106"/>
      <c r="CO20" s="104">
        <f t="shared" ref="CO20" si="789">IFERROR(CN20/CM20,0)</f>
        <v>0</v>
      </c>
      <c r="CP20" s="102">
        <f t="shared" ref="CP20" si="790">+CS20+CV20</f>
        <v>1</v>
      </c>
      <c r="CQ20" s="103">
        <f t="shared" ref="CQ20" si="791">+CT20+CW20</f>
        <v>1</v>
      </c>
      <c r="CR20" s="104">
        <f t="shared" ref="CR20" si="792">IFERROR(CQ20/CP20,0)</f>
        <v>1</v>
      </c>
      <c r="CS20" s="105">
        <v>1</v>
      </c>
      <c r="CT20" s="106">
        <v>1</v>
      </c>
      <c r="CU20" s="110">
        <f t="shared" ref="CU20" si="793">IFERROR(CT20/CS20,0)</f>
        <v>1</v>
      </c>
      <c r="CV20" s="106">
        <v>0</v>
      </c>
      <c r="CW20" s="106"/>
      <c r="CX20" s="104">
        <f t="shared" ref="CX20" si="794">IFERROR(CW20/CV20,0)</f>
        <v>0</v>
      </c>
      <c r="CY20" s="102">
        <f t="shared" ref="CY20" si="795">+DB20+DE20</f>
        <v>1</v>
      </c>
      <c r="CZ20" s="103">
        <f t="shared" ref="CZ20" si="796">+DC20+DF20</f>
        <v>1</v>
      </c>
      <c r="DA20" s="104">
        <f t="shared" ref="DA20" si="797">IFERROR(CZ20/CY20,0)</f>
        <v>1</v>
      </c>
      <c r="DB20" s="105">
        <v>1</v>
      </c>
      <c r="DC20" s="106">
        <v>1</v>
      </c>
      <c r="DD20" s="110">
        <f t="shared" ref="DD20" si="798">IFERROR(DC20/DB20,0)</f>
        <v>1</v>
      </c>
      <c r="DE20" s="106">
        <v>0</v>
      </c>
      <c r="DF20" s="106"/>
      <c r="DG20" s="104">
        <f t="shared" ref="DG20" si="799">IFERROR(DF20/DE20,0)</f>
        <v>0</v>
      </c>
      <c r="DH20" s="102">
        <f t="shared" ref="DH20" si="800">+DK20+DN20</f>
        <v>0</v>
      </c>
      <c r="DI20" s="103">
        <f t="shared" ref="DI20" si="801">+DL20+DO20</f>
        <v>0</v>
      </c>
      <c r="DJ20" s="104">
        <f t="shared" ref="DJ20" si="802">IFERROR(DI20/DH20,0)</f>
        <v>0</v>
      </c>
      <c r="DK20" s="105">
        <v>0</v>
      </c>
      <c r="DL20" s="106"/>
      <c r="DM20" s="104">
        <f t="shared" ref="DM20" si="803">IFERROR(DL20/DK20,0)</f>
        <v>0</v>
      </c>
      <c r="DN20" s="106">
        <v>0</v>
      </c>
      <c r="DO20" s="106"/>
      <c r="DP20" s="109">
        <f t="shared" ref="DP20" si="804">IFERROR(DO20/DN20,0)</f>
        <v>0</v>
      </c>
      <c r="DQ20" s="102">
        <f t="shared" ref="DQ20" si="805">+DT20+DW20</f>
        <v>0</v>
      </c>
      <c r="DR20" s="103">
        <f t="shared" ref="DR20" si="806">+DU20+DX20</f>
        <v>0</v>
      </c>
      <c r="DS20" s="104">
        <f t="shared" ref="DS20" si="807">IFERROR(DR20/DQ20,0)</f>
        <v>0</v>
      </c>
      <c r="DT20" s="105">
        <v>0</v>
      </c>
      <c r="DU20" s="106"/>
      <c r="DV20" s="104">
        <f t="shared" ref="DV20" si="808">IFERROR(DU20/DT20,0)</f>
        <v>0</v>
      </c>
      <c r="DW20" s="106">
        <v>0</v>
      </c>
      <c r="DX20" s="106"/>
      <c r="DY20" s="109">
        <f t="shared" ref="DY20" si="809">IFERROR(DX20/DW20,0)</f>
        <v>0</v>
      </c>
      <c r="DZ20" s="102">
        <f t="shared" ref="DZ20" si="810">+EC20+EF20</f>
        <v>0</v>
      </c>
      <c r="EA20" s="103">
        <f t="shared" ref="EA20" si="811">+ED20+EG20</f>
        <v>0</v>
      </c>
      <c r="EB20" s="104">
        <f t="shared" ref="EB20" si="812">IFERROR(EA20/DZ20,0)</f>
        <v>0</v>
      </c>
      <c r="EC20" s="105">
        <v>0</v>
      </c>
      <c r="ED20" s="106"/>
      <c r="EE20" s="104">
        <f t="shared" ref="EE20" si="813">IFERROR(ED20/EC20,0)</f>
        <v>0</v>
      </c>
      <c r="EF20" s="106">
        <v>0</v>
      </c>
      <c r="EG20" s="106"/>
      <c r="EH20" s="109">
        <f t="shared" ref="EH20" si="814">IFERROR(EG20/EF20,0)</f>
        <v>0</v>
      </c>
      <c r="EI20" s="102">
        <f t="shared" ref="EI20" si="815">+EL20+EO20</f>
        <v>0</v>
      </c>
      <c r="EJ20" s="103">
        <f t="shared" ref="EJ20" si="816">+EM20+EP20</f>
        <v>0</v>
      </c>
      <c r="EK20" s="104">
        <f t="shared" ref="EK20" si="817">IFERROR(EJ20/EI20,0)</f>
        <v>0</v>
      </c>
      <c r="EL20" s="105">
        <v>0</v>
      </c>
      <c r="EM20" s="106"/>
      <c r="EN20" s="104">
        <f t="shared" ref="EN20" si="818">IFERROR(EM20/EL20,0)</f>
        <v>0</v>
      </c>
      <c r="EO20" s="106">
        <v>0</v>
      </c>
      <c r="EP20" s="106"/>
      <c r="EQ20" s="104">
        <f t="shared" ref="EQ20" si="819">IFERROR(EP20/EO20,0)</f>
        <v>0</v>
      </c>
      <c r="ER20" s="102">
        <f t="shared" ref="ER20" si="820">+EU20+EX20</f>
        <v>0</v>
      </c>
      <c r="ES20" s="103">
        <f t="shared" ref="ES20" si="821">+EV20+EY20</f>
        <v>0</v>
      </c>
      <c r="ET20" s="104">
        <f t="shared" ref="ET20" si="822">IFERROR(ES20/ER20,0)</f>
        <v>0</v>
      </c>
      <c r="EU20" s="105">
        <v>0</v>
      </c>
      <c r="EV20" s="106"/>
      <c r="EW20" s="104">
        <f t="shared" ref="EW20" si="823">IFERROR(EV20/EU20,0)</f>
        <v>0</v>
      </c>
      <c r="EX20" s="106">
        <v>0</v>
      </c>
      <c r="EY20" s="106"/>
      <c r="EZ20" s="104">
        <f t="shared" ref="EZ20" si="824">IFERROR(EY20/EX20,0)</f>
        <v>0</v>
      </c>
      <c r="FA20" s="102">
        <f t="shared" ref="FA20" si="825">+FD20+FG20</f>
        <v>0</v>
      </c>
      <c r="FB20" s="103">
        <f t="shared" ref="FB20" si="826">+FE20+FH20</f>
        <v>0</v>
      </c>
      <c r="FC20" s="104">
        <f t="shared" ref="FC20" si="827">IFERROR(FB20/FA20,0)</f>
        <v>0</v>
      </c>
      <c r="FD20" s="105">
        <v>0</v>
      </c>
      <c r="FE20" s="106"/>
      <c r="FF20" s="104">
        <f t="shared" ref="FF20" si="828">IFERROR(FE20/FD20,0)</f>
        <v>0</v>
      </c>
      <c r="FG20" s="106">
        <v>0</v>
      </c>
      <c r="FH20" s="106"/>
      <c r="FI20" s="104">
        <f t="shared" ref="FI20" si="829">IFERROR(FH20/FG20,0)</f>
        <v>0</v>
      </c>
      <c r="FJ20" s="102">
        <f t="shared" ref="FJ20" si="830">+FM20+FP20</f>
        <v>0</v>
      </c>
      <c r="FK20" s="103">
        <f t="shared" ref="FK20" si="831">+FN20+FQ20</f>
        <v>0</v>
      </c>
      <c r="FL20" s="104">
        <f t="shared" ref="FL20" si="832">IFERROR(FK20/FJ20,0)</f>
        <v>0</v>
      </c>
      <c r="FM20" s="105">
        <v>0</v>
      </c>
      <c r="FN20" s="106"/>
      <c r="FO20" s="104">
        <f t="shared" ref="FO20" si="833">IFERROR(FN20/FM20,0)</f>
        <v>0</v>
      </c>
      <c r="FP20" s="106">
        <v>0</v>
      </c>
      <c r="FQ20" s="106"/>
      <c r="FR20" s="104">
        <f t="shared" ref="FR20" si="834">IFERROR(FQ20/FP20,0)</f>
        <v>0</v>
      </c>
      <c r="FS20" s="102">
        <f t="shared" ref="FS20" si="835">+FV20+FY20</f>
        <v>0</v>
      </c>
      <c r="FT20" s="103">
        <f t="shared" ref="FT20" si="836">+FW20+FZ20</f>
        <v>0</v>
      </c>
      <c r="FU20" s="104">
        <f t="shared" ref="FU20" si="837">IFERROR(FT20/FS20,0)</f>
        <v>0</v>
      </c>
      <c r="FV20" s="105">
        <v>0</v>
      </c>
      <c r="FW20" s="106"/>
      <c r="FX20" s="104">
        <f t="shared" ref="FX20" si="838">IFERROR(FW20/FV20,0)</f>
        <v>0</v>
      </c>
      <c r="FY20" s="106">
        <v>0</v>
      </c>
      <c r="FZ20" s="106"/>
      <c r="GA20" s="104">
        <f t="shared" ref="GA20" si="839">IFERROR(FZ20/FY20,0)</f>
        <v>0</v>
      </c>
      <c r="GB20" s="102">
        <f t="shared" ref="GB20" si="840">+GE20+GH20</f>
        <v>0</v>
      </c>
      <c r="GC20" s="103">
        <f t="shared" ref="GC20" si="841">+GF20+GI20</f>
        <v>0</v>
      </c>
      <c r="GD20" s="110">
        <f t="shared" ref="GD20" si="842">IFERROR(GC20/GB20,0)</f>
        <v>0</v>
      </c>
      <c r="GE20" s="105">
        <v>0</v>
      </c>
      <c r="GF20" s="106"/>
      <c r="GG20" s="110">
        <f t="shared" ref="GG20" si="843">IFERROR(GF20/GE20,0)</f>
        <v>0</v>
      </c>
      <c r="GH20" s="106">
        <v>0</v>
      </c>
      <c r="GI20" s="106"/>
      <c r="GJ20" s="107">
        <f t="shared" ref="GJ20" si="844">IFERROR(GI20/GH20,0)</f>
        <v>0</v>
      </c>
      <c r="GK20" s="102">
        <f t="shared" ref="GK20" si="845">+GN20+GQ20</f>
        <v>0</v>
      </c>
      <c r="GL20" s="103">
        <f t="shared" ref="GL20" si="846">+GO20+GR20</f>
        <v>0</v>
      </c>
      <c r="GM20" s="104">
        <f t="shared" ref="GM20" si="847">IFERROR(GL20/GK20,0)</f>
        <v>0</v>
      </c>
      <c r="GN20" s="105">
        <v>0</v>
      </c>
      <c r="GO20" s="106"/>
      <c r="GP20" s="104">
        <f t="shared" ref="GP20" si="848">IFERROR(GO20/GN20,0)</f>
        <v>0</v>
      </c>
      <c r="GQ20" s="106">
        <v>0</v>
      </c>
      <c r="GR20" s="106"/>
      <c r="GS20" s="107">
        <f t="shared" ref="GS20" si="849">IFERROR(GR20/GQ20,0)</f>
        <v>0</v>
      </c>
      <c r="GT20" s="102">
        <f t="shared" ref="GT20" si="850">+GW20+GZ20</f>
        <v>0</v>
      </c>
      <c r="GU20" s="103">
        <f t="shared" ref="GU20" si="851">+GX20+HA20</f>
        <v>0</v>
      </c>
      <c r="GV20" s="104">
        <f t="shared" ref="GV20" si="852">IFERROR(GU20/GT20,0)</f>
        <v>0</v>
      </c>
      <c r="GW20" s="105">
        <v>0</v>
      </c>
      <c r="GX20" s="106"/>
      <c r="GY20" s="104">
        <f t="shared" ref="GY20" si="853">IFERROR(GX20/GW20,0)</f>
        <v>0</v>
      </c>
      <c r="GZ20" s="106">
        <v>0</v>
      </c>
      <c r="HA20" s="106"/>
      <c r="HB20" s="107">
        <f t="shared" ref="HB20" si="854">IFERROR(HA20/GZ20,0)</f>
        <v>0</v>
      </c>
      <c r="HC20" s="102">
        <f t="shared" ref="HC20" si="855">+HF20+HI20</f>
        <v>0</v>
      </c>
      <c r="HD20" s="103">
        <f t="shared" ref="HD20" si="856">+HG20+HJ20</f>
        <v>0</v>
      </c>
      <c r="HE20" s="104">
        <f t="shared" ref="HE20" si="857">IFERROR(HD20/HC20,0)</f>
        <v>0</v>
      </c>
      <c r="HF20" s="105">
        <v>0</v>
      </c>
      <c r="HG20" s="106"/>
      <c r="HH20" s="104">
        <f t="shared" ref="HH20" si="858">IFERROR(HG20/HF20,0)</f>
        <v>0</v>
      </c>
      <c r="HI20" s="106">
        <v>0</v>
      </c>
      <c r="HJ20" s="106"/>
      <c r="HK20" s="108">
        <f t="shared" ref="HK20" si="859">IFERROR(HJ20/HI20,0)</f>
        <v>0</v>
      </c>
      <c r="HL20" s="102">
        <f t="shared" ref="HL20" si="860">+HO20+HR20</f>
        <v>0</v>
      </c>
      <c r="HM20" s="103">
        <f t="shared" ref="HM20" si="861">+HP20+HS20</f>
        <v>0</v>
      </c>
      <c r="HN20" s="104">
        <f t="shared" ref="HN20" si="862">IFERROR(HM20/HL20,0)</f>
        <v>0</v>
      </c>
      <c r="HO20" s="105">
        <v>0</v>
      </c>
      <c r="HP20" s="106"/>
      <c r="HQ20" s="104">
        <f t="shared" ref="HQ20" si="863">IFERROR(HP20/HO20,0)</f>
        <v>0</v>
      </c>
      <c r="HR20" s="106">
        <v>0</v>
      </c>
      <c r="HS20" s="106"/>
      <c r="HT20" s="108">
        <f t="shared" ref="HT20" si="864">IFERROR(HS20/HR20,0)</f>
        <v>0</v>
      </c>
      <c r="HU20" s="102">
        <f t="shared" ref="HU20" si="865">+HX20+IA20</f>
        <v>0</v>
      </c>
      <c r="HV20" s="103">
        <f t="shared" ref="HV20" si="866">+HY20+IB20</f>
        <v>0</v>
      </c>
      <c r="HW20" s="104">
        <f t="shared" ref="HW20" si="867">IFERROR(HV20/HU20,0)</f>
        <v>0</v>
      </c>
      <c r="HX20" s="105">
        <v>0</v>
      </c>
      <c r="HY20" s="106"/>
      <c r="HZ20" s="104">
        <f t="shared" ref="HZ20" si="868">IFERROR(HY20/HX20,0)</f>
        <v>0</v>
      </c>
      <c r="IA20" s="106">
        <v>0</v>
      </c>
      <c r="IB20" s="106"/>
      <c r="IC20" s="108">
        <f t="shared" ref="IC20" si="869">IFERROR(IB20/IA20,0)</f>
        <v>0</v>
      </c>
      <c r="ID20" s="102">
        <f t="shared" ref="ID20" si="870">+IG20+IJ20</f>
        <v>0</v>
      </c>
      <c r="IE20" s="103">
        <f t="shared" ref="IE20" si="871">+IH20+IK20</f>
        <v>0</v>
      </c>
      <c r="IF20" s="104">
        <f t="shared" ref="IF20" si="872">IFERROR(IE20/ID20,0)</f>
        <v>0</v>
      </c>
      <c r="IG20" s="105">
        <v>0</v>
      </c>
      <c r="IH20" s="106"/>
      <c r="II20" s="104">
        <f t="shared" ref="II20" si="873">IFERROR(IH20/IG20,0)</f>
        <v>0</v>
      </c>
      <c r="IJ20" s="106">
        <v>0</v>
      </c>
      <c r="IK20" s="106"/>
      <c r="IL20" s="108">
        <f t="shared" ref="IL20" si="874">IFERROR(IK20/IJ20,0)</f>
        <v>0</v>
      </c>
      <c r="IM20" s="102">
        <f t="shared" ref="IM20" si="875">+IP20+IS20</f>
        <v>0</v>
      </c>
      <c r="IN20" s="103">
        <f t="shared" ref="IN20" si="876">+IQ20+IT20</f>
        <v>0</v>
      </c>
      <c r="IO20" s="104">
        <f t="shared" ref="IO20" si="877">IFERROR(IN20/IM20,0)</f>
        <v>0</v>
      </c>
      <c r="IP20" s="105">
        <v>0</v>
      </c>
      <c r="IQ20" s="106"/>
      <c r="IR20" s="104">
        <f t="shared" ref="IR20" si="878">IFERROR(IQ20/IP20,0)</f>
        <v>0</v>
      </c>
      <c r="IS20" s="106">
        <v>0</v>
      </c>
      <c r="IT20" s="106"/>
      <c r="IU20" s="108">
        <f t="shared" ref="IU20" si="879">IFERROR(IT20/IS20,0)</f>
        <v>0</v>
      </c>
      <c r="IV20" s="102">
        <f t="shared" ref="IV20" si="880">+IY20+JB20</f>
        <v>0</v>
      </c>
      <c r="IW20" s="103">
        <f t="shared" ref="IW20" si="881">+IZ20+JC20</f>
        <v>0</v>
      </c>
      <c r="IX20" s="104">
        <f t="shared" ref="IX20" si="882">IFERROR(IW20/IV20,0)</f>
        <v>0</v>
      </c>
      <c r="IY20" s="105">
        <v>0</v>
      </c>
      <c r="IZ20" s="106"/>
      <c r="JA20" s="104">
        <f t="shared" ref="JA20" si="883">IFERROR(IZ20/IY20,0)</f>
        <v>0</v>
      </c>
      <c r="JB20" s="106">
        <v>0</v>
      </c>
      <c r="JC20" s="106"/>
      <c r="JD20" s="108">
        <f t="shared" ref="JD20" si="884">IFERROR(JC20/JB20,0)</f>
        <v>0</v>
      </c>
      <c r="JE20" s="102">
        <f t="shared" ref="JE20" si="885">+JH20+JK20</f>
        <v>0</v>
      </c>
      <c r="JF20" s="103">
        <f t="shared" ref="JF20" si="886">+JI20+JL20</f>
        <v>0</v>
      </c>
      <c r="JG20" s="104">
        <f t="shared" ref="JG20" si="887">IFERROR(JF20/JE20,0)</f>
        <v>0</v>
      </c>
      <c r="JH20" s="105">
        <v>0</v>
      </c>
      <c r="JI20" s="106"/>
      <c r="JJ20" s="104">
        <f t="shared" ref="JJ20" si="888">IFERROR(JI20/JH20,0)</f>
        <v>0</v>
      </c>
      <c r="JK20" s="106">
        <v>0</v>
      </c>
      <c r="JL20" s="106"/>
      <c r="JM20" s="108">
        <f t="shared" ref="JM20" si="889">IFERROR(JL20/JK20,0)</f>
        <v>0</v>
      </c>
      <c r="JN20" s="102">
        <f t="shared" ref="JN20" si="890">+JQ20+JT20</f>
        <v>0</v>
      </c>
      <c r="JO20" s="103">
        <f t="shared" ref="JO20" si="891">+JR20+JU20</f>
        <v>0</v>
      </c>
      <c r="JP20" s="104">
        <f t="shared" ref="JP20" si="892">IFERROR(JO20/JN20,0)</f>
        <v>0</v>
      </c>
      <c r="JQ20" s="105">
        <v>0</v>
      </c>
      <c r="JR20" s="106"/>
      <c r="JS20" s="104">
        <f t="shared" ref="JS20" si="893">IFERROR(JR20/JQ20,0)</f>
        <v>0</v>
      </c>
      <c r="JT20" s="106">
        <v>0</v>
      </c>
      <c r="JU20" s="106"/>
      <c r="JV20" s="108">
        <f t="shared" ref="JV20" si="894">IFERROR(JU20/JT20,0)</f>
        <v>0</v>
      </c>
      <c r="JW20" s="102">
        <f t="shared" ref="JW20" si="895">+JZ20+KC20</f>
        <v>0</v>
      </c>
      <c r="JX20" s="103">
        <f t="shared" ref="JX20" si="896">+KA20+KD20</f>
        <v>0</v>
      </c>
      <c r="JY20" s="104">
        <f t="shared" ref="JY20" si="897">IFERROR(JX20/JW20,0)</f>
        <v>0</v>
      </c>
      <c r="JZ20" s="105">
        <v>0</v>
      </c>
      <c r="KA20" s="106"/>
      <c r="KB20" s="104">
        <f t="shared" ref="KB20" si="898">IFERROR(KA20/JZ20,0)</f>
        <v>0</v>
      </c>
      <c r="KC20" s="106">
        <v>0</v>
      </c>
      <c r="KD20" s="106"/>
      <c r="KE20" s="108">
        <f t="shared" ref="KE20" si="899">IFERROR(KD20/KC20,0)</f>
        <v>0</v>
      </c>
      <c r="KF20" s="102">
        <f t="shared" ref="KF20" si="900">+KI20+KL20</f>
        <v>0</v>
      </c>
      <c r="KG20" s="103">
        <f t="shared" ref="KG20" si="901">+KJ20+KM20</f>
        <v>0</v>
      </c>
      <c r="KH20" s="104">
        <f t="shared" ref="KH20" si="902">IFERROR(KG20/KF20,0)</f>
        <v>0</v>
      </c>
      <c r="KI20" s="105">
        <v>0</v>
      </c>
      <c r="KJ20" s="106"/>
      <c r="KK20" s="104">
        <f t="shared" ref="KK20" si="903">IFERROR(KJ20/KI20,0)</f>
        <v>0</v>
      </c>
      <c r="KL20" s="106">
        <v>0</v>
      </c>
      <c r="KM20" s="106"/>
      <c r="KN20" s="108">
        <f t="shared" ref="KN20" si="904">IFERROR(KM20/KL20,0)</f>
        <v>0</v>
      </c>
      <c r="KO20" s="102">
        <f t="shared" ref="KO20" si="905">+KR20+KU20</f>
        <v>0</v>
      </c>
      <c r="KP20" s="103">
        <f t="shared" ref="KP20" si="906">+KS20+KV20</f>
        <v>0</v>
      </c>
      <c r="KQ20" s="104">
        <f t="shared" ref="KQ20" si="907">IFERROR(KP20/KO20,0)</f>
        <v>0</v>
      </c>
      <c r="KR20" s="105">
        <v>0</v>
      </c>
      <c r="KS20" s="106"/>
      <c r="KT20" s="104">
        <f t="shared" ref="KT20" si="908">IFERROR(KS20/KR20,0)</f>
        <v>0</v>
      </c>
      <c r="KU20" s="106">
        <v>0</v>
      </c>
      <c r="KV20" s="106"/>
      <c r="KW20" s="108">
        <f t="shared" ref="KW20" si="909">IFERROR(KV20/KU20,0)</f>
        <v>0</v>
      </c>
      <c r="KX20" s="102">
        <f t="shared" ref="KX20" si="910">+LA20+LD20</f>
        <v>0</v>
      </c>
      <c r="KY20" s="103">
        <f t="shared" ref="KY20" si="911">+LB20+LE20</f>
        <v>0</v>
      </c>
      <c r="KZ20" s="104">
        <f t="shared" ref="KZ20" si="912">IFERROR(KY20/KX20,0)</f>
        <v>0</v>
      </c>
      <c r="LA20" s="105">
        <v>0</v>
      </c>
      <c r="LB20" s="106"/>
      <c r="LC20" s="104">
        <f t="shared" ref="LC20" si="913">IFERROR(LB20/LA20,0)</f>
        <v>0</v>
      </c>
      <c r="LD20" s="106">
        <v>0</v>
      </c>
      <c r="LE20" s="106"/>
      <c r="LF20" s="108">
        <f t="shared" ref="LF20" si="914">IFERROR(LE20/LD20,0)</f>
        <v>0</v>
      </c>
      <c r="LG20" s="102">
        <f t="shared" ref="LG20" si="915">+LJ20+LM20</f>
        <v>0</v>
      </c>
      <c r="LH20" s="103">
        <f t="shared" ref="LH20" si="916">+LK20+LN20</f>
        <v>0</v>
      </c>
      <c r="LI20" s="104">
        <f t="shared" ref="LI20" si="917">IFERROR(LH20/LG20,0)</f>
        <v>0</v>
      </c>
      <c r="LJ20" s="105">
        <v>0</v>
      </c>
      <c r="LK20" s="106"/>
      <c r="LL20" s="104">
        <f t="shared" ref="LL20" si="918">IFERROR(LK20/LJ20,0)</f>
        <v>0</v>
      </c>
      <c r="LM20" s="106">
        <v>0</v>
      </c>
      <c r="LN20" s="106"/>
      <c r="LO20" s="108">
        <f t="shared" ref="LO20" si="919">IFERROR(LN20/LM20,0)</f>
        <v>0</v>
      </c>
      <c r="LP20" s="102">
        <f t="shared" ref="LP20" si="920">+LS20+LV20</f>
        <v>0</v>
      </c>
      <c r="LQ20" s="103">
        <f t="shared" ref="LQ20" si="921">+LT20+LW20</f>
        <v>0</v>
      </c>
      <c r="LR20" s="104">
        <f t="shared" ref="LR20" si="922">IFERROR(LQ20/LP20,0)</f>
        <v>0</v>
      </c>
      <c r="LS20" s="105">
        <v>0</v>
      </c>
      <c r="LT20" s="106"/>
      <c r="LU20" s="104">
        <f t="shared" ref="LU20" si="923">IFERROR(LT20/LS20,0)</f>
        <v>0</v>
      </c>
      <c r="LV20" s="106">
        <v>0</v>
      </c>
      <c r="LW20" s="106"/>
      <c r="LX20" s="108">
        <f t="shared" ref="LX20" si="924">IFERROR(LW20/LV20,0)</f>
        <v>0</v>
      </c>
      <c r="LY20" s="102">
        <f t="shared" ref="LY20" si="925">+MB20+ME20</f>
        <v>0</v>
      </c>
      <c r="LZ20" s="103">
        <f t="shared" ref="LZ20" si="926">+MC20+MF20</f>
        <v>0</v>
      </c>
      <c r="MA20" s="104">
        <f t="shared" ref="MA20" si="927">IFERROR(LZ20/LY20,0)</f>
        <v>0</v>
      </c>
      <c r="MB20" s="105">
        <v>0</v>
      </c>
      <c r="MC20" s="106"/>
      <c r="MD20" s="104">
        <f t="shared" ref="MD20" si="928">IFERROR(MC20/MB20,0)</f>
        <v>0</v>
      </c>
      <c r="ME20" s="106">
        <v>0</v>
      </c>
      <c r="MF20" s="106"/>
      <c r="MG20" s="104">
        <f t="shared" ref="MG20" si="929">IFERROR(MF20/ME20,0)</f>
        <v>0</v>
      </c>
      <c r="MH20" s="102">
        <f t="shared" ref="MH20" si="930">+MK20+MN20</f>
        <v>0</v>
      </c>
      <c r="MI20" s="103">
        <f t="shared" ref="MI20" si="931">+ML20+MO20</f>
        <v>0</v>
      </c>
      <c r="MJ20" s="104">
        <f t="shared" ref="MJ20" si="932">IFERROR(MI20/MH20,0)</f>
        <v>0</v>
      </c>
      <c r="MK20" s="105">
        <v>0</v>
      </c>
      <c r="ML20" s="106"/>
      <c r="MM20" s="104">
        <f t="shared" ref="MM20" si="933">IFERROR(ML20/MK20,0)</f>
        <v>0</v>
      </c>
      <c r="MN20" s="106">
        <v>0</v>
      </c>
      <c r="MO20" s="106"/>
      <c r="MP20" s="104">
        <f t="shared" ref="MP20" si="934">IFERROR(MO20/MN20,0)</f>
        <v>0</v>
      </c>
      <c r="MQ20" s="102">
        <f t="shared" ref="MQ20" si="935">+MT20+MW20</f>
        <v>0</v>
      </c>
      <c r="MR20" s="103">
        <f t="shared" ref="MR20" si="936">+MU20+MX20</f>
        <v>0</v>
      </c>
      <c r="MS20" s="104">
        <f t="shared" ref="MS20" si="937">IFERROR(MR20/MQ20,0)</f>
        <v>0</v>
      </c>
      <c r="MT20" s="105">
        <v>0</v>
      </c>
      <c r="MU20" s="106"/>
      <c r="MV20" s="104">
        <f t="shared" ref="MV20" si="938">IFERROR(MU20/MT20,0)</f>
        <v>0</v>
      </c>
      <c r="MW20" s="106">
        <v>0</v>
      </c>
      <c r="MX20" s="106"/>
      <c r="MY20" s="104">
        <f t="shared" ref="MY20" si="939">IFERROR(MX20/MW20,0)</f>
        <v>0</v>
      </c>
      <c r="MZ20" s="102">
        <f t="shared" ref="MZ20" si="940">+NC20+NF20</f>
        <v>0</v>
      </c>
      <c r="NA20" s="103">
        <f t="shared" ref="NA20" si="941">+ND20+NG20</f>
        <v>0</v>
      </c>
      <c r="NB20" s="104">
        <f t="shared" ref="NB20" si="942">IFERROR(NA20/MZ20,0)</f>
        <v>0</v>
      </c>
      <c r="NC20" s="105">
        <v>0</v>
      </c>
      <c r="ND20" s="106"/>
      <c r="NE20" s="104">
        <f t="shared" ref="NE20" si="943">IFERROR(ND20/NC20,0)</f>
        <v>0</v>
      </c>
      <c r="NF20" s="106">
        <v>0</v>
      </c>
      <c r="NG20" s="106"/>
      <c r="NH20" s="104">
        <f t="shared" ref="NH20" si="944">IFERROR(NG20/NF20,0)</f>
        <v>0</v>
      </c>
      <c r="NI20" s="102">
        <f t="shared" ref="NI20" si="945">+NL20+NO20</f>
        <v>0</v>
      </c>
      <c r="NJ20" s="103">
        <f t="shared" ref="NJ20" si="946">+NM20+NP20</f>
        <v>0</v>
      </c>
      <c r="NK20" s="104">
        <f t="shared" ref="NK20" si="947">IFERROR(NJ20/NI20,0)</f>
        <v>0</v>
      </c>
      <c r="NL20" s="105">
        <v>0</v>
      </c>
      <c r="NM20" s="106"/>
      <c r="NN20" s="104">
        <f t="shared" ref="NN20" si="948">IFERROR(NM20/NL20,0)</f>
        <v>0</v>
      </c>
      <c r="NO20" s="106">
        <v>0</v>
      </c>
      <c r="NP20" s="106"/>
      <c r="NQ20" s="104">
        <f t="shared" ref="NQ20" si="949">IFERROR(NP20/NO20,0)</f>
        <v>0</v>
      </c>
      <c r="NR20" s="102">
        <f t="shared" ref="NR20" si="950">+NU20+NX20</f>
        <v>0</v>
      </c>
      <c r="NS20" s="103">
        <f t="shared" ref="NS20" si="951">+NV20+NY20</f>
        <v>0</v>
      </c>
      <c r="NT20" s="104">
        <f t="shared" ref="NT20" si="952">IFERROR(NS20/NR20,0)</f>
        <v>0</v>
      </c>
      <c r="NU20" s="106">
        <v>0</v>
      </c>
      <c r="NV20" s="106"/>
      <c r="NW20" s="104">
        <f t="shared" ref="NW20" si="953">IFERROR(NV20/NU20,0)</f>
        <v>0</v>
      </c>
      <c r="NX20" s="106">
        <v>0</v>
      </c>
      <c r="NY20" s="106"/>
      <c r="NZ20" s="111">
        <f t="shared" ref="NZ20" si="954">IFERROR(NY20/NX20,0)</f>
        <v>0</v>
      </c>
      <c r="OA20" s="102">
        <f t="shared" ref="OA20" si="955">+OD20+OG20</f>
        <v>0</v>
      </c>
      <c r="OB20" s="103">
        <f t="shared" ref="OB20" si="956">+OE20+OH20</f>
        <v>0</v>
      </c>
      <c r="OC20" s="104">
        <f t="shared" ref="OC20" si="957">IFERROR(OB20/OA20,0)</f>
        <v>0</v>
      </c>
      <c r="OD20" s="106">
        <v>0</v>
      </c>
      <c r="OE20" s="106"/>
      <c r="OF20" s="104">
        <f t="shared" ref="OF20" si="958">IFERROR(OE20/OD20,0)</f>
        <v>0</v>
      </c>
      <c r="OG20" s="106">
        <v>0</v>
      </c>
      <c r="OH20" s="106"/>
      <c r="OI20" s="111">
        <f t="shared" ref="OI20" si="959">IFERROR(OH20/OG20,0)</f>
        <v>0</v>
      </c>
      <c r="OJ20" s="102">
        <f t="shared" ref="OJ20" si="960">+OM20+OP20</f>
        <v>0</v>
      </c>
      <c r="OK20" s="103">
        <f t="shared" ref="OK20" si="961">+ON20+OQ20</f>
        <v>0</v>
      </c>
      <c r="OL20" s="104">
        <f t="shared" ref="OL20" si="962">IFERROR(OK20/OJ20,0)</f>
        <v>0</v>
      </c>
      <c r="OM20" s="106">
        <v>0</v>
      </c>
      <c r="ON20" s="106"/>
      <c r="OO20" s="104">
        <f t="shared" ref="OO20" si="963">IFERROR(ON20/OM20,0)</f>
        <v>0</v>
      </c>
      <c r="OP20" s="106">
        <v>0</v>
      </c>
      <c r="OQ20" s="106"/>
      <c r="OR20" s="111">
        <f t="shared" ref="OR20" si="964">IFERROR(OQ20/OP20,0)</f>
        <v>0</v>
      </c>
      <c r="OS20" s="102">
        <f t="shared" ref="OS20" si="965">+OV20+OY20</f>
        <v>0</v>
      </c>
      <c r="OT20" s="103">
        <f t="shared" ref="OT20" si="966">+OW20+OZ20</f>
        <v>0</v>
      </c>
      <c r="OU20" s="104">
        <f t="shared" ref="OU20" si="967">IFERROR(OT20/OS20,0)</f>
        <v>0</v>
      </c>
      <c r="OV20" s="106">
        <v>0</v>
      </c>
      <c r="OW20" s="106"/>
      <c r="OX20" s="104">
        <f t="shared" ref="OX20" si="968">IFERROR(OW20/OV20,0)</f>
        <v>0</v>
      </c>
      <c r="OY20" s="106">
        <v>0</v>
      </c>
      <c r="OZ20" s="106"/>
      <c r="PA20" s="111">
        <f t="shared" ref="PA20" si="969">IFERROR(OZ20/OY20,0)</f>
        <v>0</v>
      </c>
      <c r="PB20" s="102">
        <f t="shared" ref="PB20" si="970">+PE20+PH20</f>
        <v>0</v>
      </c>
      <c r="PC20" s="103">
        <f t="shared" ref="PC20" si="971">+PF20+PI20</f>
        <v>0</v>
      </c>
      <c r="PD20" s="104">
        <f t="shared" ref="PD20" si="972">IFERROR(PC20/PB20,0)</f>
        <v>0</v>
      </c>
      <c r="PE20" s="106">
        <v>0</v>
      </c>
      <c r="PF20" s="106"/>
      <c r="PG20" s="104">
        <f t="shared" ref="PG20" si="973">IFERROR(PF20/PE20,0)</f>
        <v>0</v>
      </c>
      <c r="PH20" s="106">
        <v>0</v>
      </c>
      <c r="PI20" s="106"/>
      <c r="PJ20" s="111">
        <f t="shared" ref="PJ20" si="974">IFERROR(PI20/PH20,0)</f>
        <v>0</v>
      </c>
      <c r="PK20" s="102">
        <f t="shared" ref="PK20" si="975">+PN20+PQ20</f>
        <v>0</v>
      </c>
      <c r="PL20" s="103">
        <f t="shared" ref="PL20" si="976">+PO20+PR20</f>
        <v>0</v>
      </c>
      <c r="PM20" s="104">
        <f t="shared" ref="PM20" si="977">IFERROR(PL20/PK20,0)</f>
        <v>0</v>
      </c>
      <c r="PN20" s="105">
        <v>0</v>
      </c>
      <c r="PO20" s="106"/>
      <c r="PP20" s="104">
        <f t="shared" ref="PP20" si="978">IFERROR(PO20/PN20,0)</f>
        <v>0</v>
      </c>
      <c r="PQ20" s="106"/>
      <c r="PR20" s="106"/>
      <c r="PS20" s="111">
        <f t="shared" ref="PS20" si="979">IFERROR(PR20/PQ20,0)</f>
        <v>0</v>
      </c>
      <c r="PT20" s="102">
        <f t="shared" ref="PT20:PT23" si="980">+PW20+PZ20</f>
        <v>0</v>
      </c>
      <c r="PU20" s="103">
        <f t="shared" ref="PU20:PU23" si="981">+PX20+QA20</f>
        <v>0</v>
      </c>
      <c r="PV20" s="104">
        <f t="shared" ref="PV20:PV23" si="982">IFERROR(PU20/PT20,0)</f>
        <v>0</v>
      </c>
      <c r="PW20" s="105">
        <v>0</v>
      </c>
      <c r="PX20" s="106"/>
      <c r="PY20" s="104">
        <f t="shared" ref="PY20:PY22" si="983">IFERROR(PX20/PW20,0)</f>
        <v>0</v>
      </c>
      <c r="PZ20" s="106"/>
      <c r="QA20" s="106"/>
      <c r="QB20" s="111">
        <f t="shared" ref="QB20:QB23" si="984">IFERROR(QA20/PZ20,0)</f>
        <v>0</v>
      </c>
      <c r="QC20" s="102">
        <f t="shared" ref="QC20:QC23" si="985">+QF20+QI20</f>
        <v>0</v>
      </c>
      <c r="QD20" s="103">
        <f t="shared" ref="QD20:QD23" si="986">+QG20+QJ20</f>
        <v>0</v>
      </c>
      <c r="QE20" s="104">
        <f t="shared" ref="QE20:QE23" si="987">IFERROR(QD20/QC20,0)</f>
        <v>0</v>
      </c>
      <c r="QF20" s="105">
        <v>0</v>
      </c>
      <c r="QG20" s="106"/>
      <c r="QH20" s="104">
        <f t="shared" ref="QH20:QH22" si="988">IFERROR(QG20/QF20,0)</f>
        <v>0</v>
      </c>
      <c r="QI20" s="106"/>
      <c r="QJ20" s="106"/>
      <c r="QK20" s="111">
        <f t="shared" ref="QK20:QK23" si="989">IFERROR(QJ20/QI20,0)</f>
        <v>0</v>
      </c>
      <c r="QL20" s="102">
        <f t="shared" ref="QL20:QL23" si="990">+QO20+QR20</f>
        <v>0</v>
      </c>
      <c r="QM20" s="103">
        <f t="shared" ref="QM20:QM23" si="991">+QP20+QS20</f>
        <v>0</v>
      </c>
      <c r="QN20" s="104">
        <f t="shared" ref="QN20:QN23" si="992">IFERROR(QM20/QL20,0)</f>
        <v>0</v>
      </c>
      <c r="QO20" s="105">
        <v>0</v>
      </c>
      <c r="QP20" s="106"/>
      <c r="QQ20" s="104">
        <f t="shared" ref="QQ20:QQ22" si="993">IFERROR(QP20/QO20,0)</f>
        <v>0</v>
      </c>
      <c r="QR20" s="106"/>
      <c r="QS20" s="106"/>
      <c r="QT20" s="111">
        <f t="shared" ref="QT20:QT23" si="994">IFERROR(QS20/QR20,0)</f>
        <v>0</v>
      </c>
      <c r="QU20" s="102">
        <f t="shared" ref="QU20:QU23" si="995">+QX20+RA20</f>
        <v>0</v>
      </c>
      <c r="QV20" s="103">
        <f t="shared" ref="QV20:QV23" si="996">+QY20+RB20</f>
        <v>0</v>
      </c>
      <c r="QW20" s="104">
        <f t="shared" ref="QW20:QW23" si="997">IFERROR(QV20/QU20,0)</f>
        <v>0</v>
      </c>
      <c r="QX20" s="105">
        <v>0</v>
      </c>
      <c r="QY20" s="106"/>
      <c r="QZ20" s="104">
        <f t="shared" ref="QZ20:QZ22" si="998">IFERROR(QY20/QX20,0)</f>
        <v>0</v>
      </c>
      <c r="RA20" s="106"/>
      <c r="RB20" s="106"/>
      <c r="RC20" s="111">
        <f t="shared" ref="RC20:RC23" si="999">IFERROR(RB20/RA20,0)</f>
        <v>0</v>
      </c>
      <c r="RD20" s="102">
        <f t="shared" ref="RD20:RD23" si="1000">+RG20+RJ20</f>
        <v>0</v>
      </c>
      <c r="RE20" s="103">
        <f t="shared" ref="RE20:RE23" si="1001">+RH20+RK20</f>
        <v>0</v>
      </c>
      <c r="RF20" s="104">
        <f t="shared" ref="RF20:RF23" si="1002">IFERROR(RE20/RD20,0)</f>
        <v>0</v>
      </c>
      <c r="RG20" s="105">
        <v>0</v>
      </c>
      <c r="RH20" s="106"/>
      <c r="RI20" s="104">
        <f t="shared" ref="RI20:RI22" si="1003">IFERROR(RH20/RG20,0)</f>
        <v>0</v>
      </c>
      <c r="RJ20" s="106"/>
      <c r="RK20" s="106"/>
      <c r="RL20" s="111">
        <f t="shared" ref="RL20:RL23" si="1004">IFERROR(RK20/RJ20,0)</f>
        <v>0</v>
      </c>
      <c r="RM20" s="102">
        <f t="shared" ref="RM20:RM23" si="1005">+RP20+RS20</f>
        <v>0</v>
      </c>
      <c r="RN20" s="103">
        <f t="shared" ref="RN20:RN23" si="1006">+RQ20+RT20</f>
        <v>0</v>
      </c>
      <c r="RO20" s="104">
        <f t="shared" ref="RO20:RO23" si="1007">IFERROR(RN20/RM20,0)</f>
        <v>0</v>
      </c>
      <c r="RP20" s="105">
        <v>0</v>
      </c>
      <c r="RQ20" s="106"/>
      <c r="RR20" s="104">
        <f t="shared" ref="RR20:RR22" si="1008">IFERROR(RQ20/RP20,0)</f>
        <v>0</v>
      </c>
      <c r="RS20" s="106"/>
      <c r="RT20" s="106"/>
      <c r="RU20" s="111">
        <f t="shared" ref="RU20:RU23" si="1009">IFERROR(RT20/RS20,0)</f>
        <v>0</v>
      </c>
      <c r="RV20" s="102">
        <f t="shared" ref="RV20:RV23" si="1010">+RY20+SB20</f>
        <v>0</v>
      </c>
      <c r="RW20" s="103">
        <f t="shared" ref="RW20:RW23" si="1011">+RZ20+SC20</f>
        <v>0</v>
      </c>
      <c r="RX20" s="104">
        <f t="shared" ref="RX20:RX23" si="1012">IFERROR(RW20/RV20,0)</f>
        <v>0</v>
      </c>
      <c r="RY20" s="105">
        <v>0</v>
      </c>
      <c r="RZ20" s="106"/>
      <c r="SA20" s="104">
        <f t="shared" ref="SA20:SA22" si="1013">IFERROR(RZ20/RY20,0)</f>
        <v>0</v>
      </c>
      <c r="SB20" s="106"/>
      <c r="SC20" s="106"/>
      <c r="SD20" s="111">
        <f t="shared" ref="SD20:SD23" si="1014">IFERROR(SC20/SB20,0)</f>
        <v>0</v>
      </c>
      <c r="SE20" s="102">
        <f t="shared" ref="SE20:SE23" si="1015">+SH20+SK20</f>
        <v>0</v>
      </c>
      <c r="SF20" s="103">
        <f t="shared" ref="SF20:SF23" si="1016">+SI20+SL20</f>
        <v>0</v>
      </c>
      <c r="SG20" s="104">
        <f t="shared" ref="SG20:SG23" si="1017">IFERROR(SF20/SE20,0)</f>
        <v>0</v>
      </c>
      <c r="SH20" s="105">
        <v>0</v>
      </c>
      <c r="SI20" s="106"/>
      <c r="SJ20" s="104">
        <f t="shared" ref="SJ20:SJ22" si="1018">IFERROR(SI20/SH20,0)</f>
        <v>0</v>
      </c>
      <c r="SK20" s="106"/>
      <c r="SL20" s="106"/>
      <c r="SM20" s="111">
        <f t="shared" ref="SM20:SM23" si="1019">IFERROR(SL20/SK20,0)</f>
        <v>0</v>
      </c>
      <c r="SN20" s="102">
        <f t="shared" ref="SN20:SN23" si="1020">+SQ20+ST20</f>
        <v>0</v>
      </c>
      <c r="SO20" s="103">
        <f t="shared" ref="SO20:SO23" si="1021">+SR20+SU20</f>
        <v>0</v>
      </c>
      <c r="SP20" s="104">
        <f t="shared" ref="SP20:SP23" si="1022">IFERROR(SO20/SN20,0)</f>
        <v>0</v>
      </c>
      <c r="SQ20" s="105">
        <v>0</v>
      </c>
      <c r="SR20" s="106"/>
      <c r="SS20" s="104">
        <f t="shared" ref="SS20:SS22" si="1023">IFERROR(SR20/SQ20,0)</f>
        <v>0</v>
      </c>
      <c r="ST20" s="106"/>
      <c r="SU20" s="106"/>
      <c r="SV20" s="111">
        <f t="shared" ref="SV20:SV23" si="1024">IFERROR(SU20/ST20,0)</f>
        <v>0</v>
      </c>
      <c r="SW20" s="102">
        <f t="shared" ref="SW20:SW23" si="1025">+SZ20+TC20</f>
        <v>0</v>
      </c>
      <c r="SX20" s="103">
        <f t="shared" ref="SX20:SX23" si="1026">+TA20+TD20</f>
        <v>0</v>
      </c>
      <c r="SY20" s="104">
        <f t="shared" ref="SY20:SY23" si="1027">IFERROR(SX20/SW20,0)</f>
        <v>0</v>
      </c>
      <c r="SZ20" s="105">
        <v>0</v>
      </c>
      <c r="TA20" s="106"/>
      <c r="TB20" s="104">
        <f t="shared" ref="TB20:TB22" si="1028">IFERROR(TA20/SZ20,0)</f>
        <v>0</v>
      </c>
      <c r="TC20" s="106"/>
      <c r="TD20" s="106"/>
      <c r="TE20" s="111">
        <f t="shared" ref="TE20:TE23" si="1029">IFERROR(TD20/TC20,0)</f>
        <v>0</v>
      </c>
      <c r="TF20" s="102">
        <f t="shared" ref="TF20:TF23" si="1030">+TI20+TL20</f>
        <v>0</v>
      </c>
      <c r="TG20" s="103">
        <f t="shared" ref="TG20:TG23" si="1031">+TJ20+TM20</f>
        <v>0</v>
      </c>
      <c r="TH20" s="104">
        <f t="shared" ref="TH20:TH23" si="1032">IFERROR(TG20/TF20,0)</f>
        <v>0</v>
      </c>
      <c r="TI20" s="105">
        <v>0</v>
      </c>
      <c r="TJ20" s="106"/>
      <c r="TK20" s="104">
        <f t="shared" ref="TK20:TK22" si="1033">IFERROR(TJ20/TI20,0)</f>
        <v>0</v>
      </c>
      <c r="TL20" s="106"/>
      <c r="TM20" s="106"/>
      <c r="TN20" s="111">
        <f t="shared" ref="TN20:TN23" si="1034">IFERROR(TM20/TL20,0)</f>
        <v>0</v>
      </c>
      <c r="TO20" s="102">
        <f t="shared" ref="TO20:TO23" si="1035">+TR20+TU20</f>
        <v>0</v>
      </c>
      <c r="TP20" s="103">
        <f t="shared" ref="TP20:TP23" si="1036">+TS20+TV20</f>
        <v>0</v>
      </c>
      <c r="TQ20" s="104">
        <f t="shared" ref="TQ20:TQ23" si="1037">IFERROR(TP20/TO20,0)</f>
        <v>0</v>
      </c>
      <c r="TR20" s="105">
        <v>0</v>
      </c>
      <c r="TS20" s="106"/>
      <c r="TT20" s="104">
        <f t="shared" ref="TT20:TT22" si="1038">IFERROR(TS20/TR20,0)</f>
        <v>0</v>
      </c>
      <c r="TU20" s="106"/>
      <c r="TV20" s="106"/>
      <c r="TW20" s="111">
        <f t="shared" ref="TW20:TW23" si="1039">IFERROR(TV20/TU20,0)</f>
        <v>0</v>
      </c>
      <c r="TX20" s="102">
        <f t="shared" ref="TX20:TX23" si="1040">+UA20+UD20</f>
        <v>0</v>
      </c>
      <c r="TY20" s="103">
        <f t="shared" ref="TY20:TY23" si="1041">+UB20+UE20</f>
        <v>0</v>
      </c>
      <c r="TZ20" s="104">
        <f t="shared" ref="TZ20:TZ23" si="1042">IFERROR(TY20/TX20,0)</f>
        <v>0</v>
      </c>
      <c r="UA20" s="105">
        <v>0</v>
      </c>
      <c r="UB20" s="106"/>
      <c r="UC20" s="104">
        <f t="shared" ref="UC20:UC22" si="1043">IFERROR(UB20/UA20,0)</f>
        <v>0</v>
      </c>
      <c r="UD20" s="106"/>
      <c r="UE20" s="106"/>
      <c r="UF20" s="111">
        <f t="shared" ref="UF20:UF23" si="1044">IFERROR(UE20/UD20,0)</f>
        <v>0</v>
      </c>
      <c r="UG20" s="102">
        <f t="shared" si="296"/>
        <v>0</v>
      </c>
      <c r="UH20" s="103">
        <f t="shared" si="297"/>
        <v>0</v>
      </c>
      <c r="UI20" s="104">
        <f t="shared" si="298"/>
        <v>0</v>
      </c>
      <c r="UJ20" s="105">
        <v>0</v>
      </c>
      <c r="UK20" s="106"/>
      <c r="UL20" s="104">
        <f t="shared" si="299"/>
        <v>0</v>
      </c>
      <c r="UM20" s="106"/>
      <c r="UN20" s="106"/>
      <c r="UO20" s="111">
        <f t="shared" si="300"/>
        <v>0</v>
      </c>
      <c r="UP20" s="102">
        <f t="shared" si="301"/>
        <v>0</v>
      </c>
      <c r="UQ20" s="103">
        <f t="shared" si="302"/>
        <v>0</v>
      </c>
      <c r="UR20" s="104">
        <f t="shared" si="303"/>
        <v>0</v>
      </c>
      <c r="US20" s="105">
        <v>0</v>
      </c>
      <c r="UT20" s="106"/>
      <c r="UU20" s="104">
        <f t="shared" si="304"/>
        <v>0</v>
      </c>
      <c r="UV20" s="106"/>
      <c r="UW20" s="106"/>
      <c r="UX20" s="111">
        <f t="shared" si="305"/>
        <v>0</v>
      </c>
      <c r="UY20" s="102">
        <f t="shared" si="306"/>
        <v>0</v>
      </c>
      <c r="UZ20" s="103">
        <f t="shared" si="307"/>
        <v>0</v>
      </c>
      <c r="VA20" s="104">
        <f t="shared" si="308"/>
        <v>0</v>
      </c>
      <c r="VB20" s="105">
        <v>0</v>
      </c>
      <c r="VC20" s="106"/>
      <c r="VD20" s="104">
        <f t="shared" si="309"/>
        <v>0</v>
      </c>
      <c r="VE20" s="106"/>
      <c r="VF20" s="106"/>
      <c r="VG20" s="111">
        <f t="shared" si="310"/>
        <v>0</v>
      </c>
      <c r="VH20" s="102">
        <f t="shared" si="311"/>
        <v>0</v>
      </c>
      <c r="VI20" s="103">
        <f t="shared" si="312"/>
        <v>0</v>
      </c>
      <c r="VJ20" s="104">
        <f t="shared" si="313"/>
        <v>0</v>
      </c>
      <c r="VK20" s="105">
        <v>0</v>
      </c>
      <c r="VL20" s="106"/>
      <c r="VM20" s="104">
        <f t="shared" si="314"/>
        <v>0</v>
      </c>
      <c r="VN20" s="106"/>
      <c r="VO20" s="106"/>
      <c r="VP20" s="111">
        <f t="shared" si="315"/>
        <v>0</v>
      </c>
      <c r="VQ20" s="102">
        <f t="shared" si="316"/>
        <v>0</v>
      </c>
      <c r="VR20" s="103">
        <f t="shared" si="317"/>
        <v>0</v>
      </c>
      <c r="VS20" s="104">
        <f t="shared" si="318"/>
        <v>0</v>
      </c>
      <c r="VT20" s="105">
        <v>0</v>
      </c>
      <c r="VU20" s="106"/>
      <c r="VV20" s="104">
        <f t="shared" si="319"/>
        <v>0</v>
      </c>
      <c r="VW20" s="106"/>
      <c r="VX20" s="106"/>
      <c r="VY20" s="111">
        <f t="shared" si="320"/>
        <v>0</v>
      </c>
      <c r="VZ20" s="102">
        <f t="shared" si="321"/>
        <v>0</v>
      </c>
      <c r="WA20" s="103">
        <f t="shared" si="322"/>
        <v>0</v>
      </c>
      <c r="WB20" s="104">
        <f t="shared" si="323"/>
        <v>0</v>
      </c>
      <c r="WC20" s="105">
        <v>0</v>
      </c>
      <c r="WD20" s="106"/>
      <c r="WE20" s="104">
        <f t="shared" si="324"/>
        <v>0</v>
      </c>
      <c r="WF20" s="106"/>
      <c r="WG20" s="106"/>
      <c r="WH20" s="111">
        <f t="shared" si="325"/>
        <v>0</v>
      </c>
      <c r="WI20" s="102">
        <f t="shared" si="326"/>
        <v>0</v>
      </c>
      <c r="WJ20" s="103">
        <f t="shared" si="327"/>
        <v>0</v>
      </c>
      <c r="WK20" s="104">
        <f t="shared" si="328"/>
        <v>0</v>
      </c>
      <c r="WL20" s="105">
        <v>0</v>
      </c>
      <c r="WM20" s="106"/>
      <c r="WN20" s="104">
        <f t="shared" si="329"/>
        <v>0</v>
      </c>
      <c r="WO20" s="106"/>
      <c r="WP20" s="106"/>
      <c r="WQ20" s="111">
        <f t="shared" si="330"/>
        <v>0</v>
      </c>
      <c r="WR20" s="102">
        <f t="shared" si="331"/>
        <v>0</v>
      </c>
      <c r="WS20" s="103">
        <f t="shared" si="332"/>
        <v>0</v>
      </c>
      <c r="WT20" s="104">
        <f t="shared" si="333"/>
        <v>0</v>
      </c>
      <c r="WU20" s="105">
        <v>0</v>
      </c>
      <c r="WV20" s="106"/>
      <c r="WW20" s="104">
        <f t="shared" si="334"/>
        <v>0</v>
      </c>
      <c r="WX20" s="106"/>
      <c r="WY20" s="106"/>
      <c r="WZ20" s="111">
        <f t="shared" si="335"/>
        <v>0</v>
      </c>
      <c r="XA20" s="102">
        <f t="shared" si="336"/>
        <v>0</v>
      </c>
      <c r="XB20" s="103">
        <f t="shared" si="337"/>
        <v>0</v>
      </c>
      <c r="XC20" s="104">
        <f t="shared" si="338"/>
        <v>0</v>
      </c>
      <c r="XD20" s="105">
        <v>0</v>
      </c>
      <c r="XE20" s="106"/>
      <c r="XF20" s="104">
        <f t="shared" si="339"/>
        <v>0</v>
      </c>
      <c r="XG20" s="106"/>
      <c r="XH20" s="106"/>
      <c r="XI20" s="111">
        <f t="shared" si="340"/>
        <v>0</v>
      </c>
      <c r="XJ20" s="102">
        <f t="shared" si="341"/>
        <v>0</v>
      </c>
      <c r="XK20" s="103">
        <f t="shared" si="342"/>
        <v>0</v>
      </c>
      <c r="XL20" s="104">
        <f t="shared" si="343"/>
        <v>0</v>
      </c>
      <c r="XM20" s="105">
        <v>0</v>
      </c>
      <c r="XN20" s="106"/>
      <c r="XO20" s="104">
        <f t="shared" si="344"/>
        <v>0</v>
      </c>
      <c r="XP20" s="106"/>
      <c r="XQ20" s="106"/>
      <c r="XR20" s="111">
        <f t="shared" si="345"/>
        <v>0</v>
      </c>
      <c r="XS20" s="102">
        <f t="shared" si="346"/>
        <v>0</v>
      </c>
      <c r="XT20" s="103">
        <f t="shared" si="347"/>
        <v>0</v>
      </c>
      <c r="XU20" s="104">
        <f t="shared" si="348"/>
        <v>0</v>
      </c>
      <c r="XV20" s="105">
        <v>0</v>
      </c>
      <c r="XW20" s="106"/>
      <c r="XX20" s="104">
        <f t="shared" si="349"/>
        <v>0</v>
      </c>
      <c r="XY20" s="106"/>
      <c r="XZ20" s="106"/>
      <c r="YA20" s="111">
        <f t="shared" si="350"/>
        <v>0</v>
      </c>
      <c r="YB20" s="102">
        <f t="shared" si="351"/>
        <v>0</v>
      </c>
      <c r="YC20" s="103">
        <f t="shared" si="352"/>
        <v>0</v>
      </c>
      <c r="YD20" s="104">
        <f t="shared" si="353"/>
        <v>0</v>
      </c>
      <c r="YE20" s="105">
        <v>0</v>
      </c>
      <c r="YF20" s="106"/>
      <c r="YG20" s="104">
        <f t="shared" si="354"/>
        <v>0</v>
      </c>
      <c r="YH20" s="106"/>
      <c r="YI20" s="106"/>
      <c r="YJ20" s="111">
        <f t="shared" si="355"/>
        <v>0</v>
      </c>
      <c r="YK20" s="102">
        <f t="shared" si="356"/>
        <v>0</v>
      </c>
      <c r="YL20" s="103">
        <f t="shared" si="357"/>
        <v>0</v>
      </c>
      <c r="YM20" s="104">
        <f t="shared" si="358"/>
        <v>0</v>
      </c>
      <c r="YN20" s="105">
        <v>0</v>
      </c>
      <c r="YO20" s="106"/>
      <c r="YP20" s="104">
        <f t="shared" si="359"/>
        <v>0</v>
      </c>
      <c r="YQ20" s="106"/>
      <c r="YR20" s="106"/>
      <c r="YS20" s="111">
        <f t="shared" si="360"/>
        <v>0</v>
      </c>
      <c r="YT20" s="102">
        <f t="shared" si="361"/>
        <v>0</v>
      </c>
      <c r="YU20" s="103">
        <f t="shared" si="362"/>
        <v>0</v>
      </c>
      <c r="YV20" s="104">
        <f t="shared" si="363"/>
        <v>0</v>
      </c>
      <c r="YW20" s="105">
        <v>0</v>
      </c>
      <c r="YX20" s="106"/>
      <c r="YY20" s="104">
        <f t="shared" si="364"/>
        <v>0</v>
      </c>
      <c r="YZ20" s="106"/>
      <c r="ZA20" s="106"/>
      <c r="ZB20" s="111">
        <f t="shared" si="365"/>
        <v>0</v>
      </c>
      <c r="ZC20" s="102">
        <f t="shared" si="366"/>
        <v>0</v>
      </c>
      <c r="ZD20" s="103">
        <f t="shared" si="367"/>
        <v>0</v>
      </c>
      <c r="ZE20" s="104">
        <f t="shared" si="368"/>
        <v>0</v>
      </c>
      <c r="ZF20" s="105">
        <v>0</v>
      </c>
      <c r="ZG20" s="106"/>
      <c r="ZH20" s="104">
        <f t="shared" si="369"/>
        <v>0</v>
      </c>
      <c r="ZI20" s="106"/>
      <c r="ZJ20" s="106"/>
      <c r="ZK20" s="111">
        <f t="shared" si="370"/>
        <v>0</v>
      </c>
      <c r="ZL20" s="102">
        <f t="shared" si="371"/>
        <v>0</v>
      </c>
      <c r="ZM20" s="103">
        <f t="shared" si="372"/>
        <v>0</v>
      </c>
      <c r="ZN20" s="104">
        <f t="shared" si="373"/>
        <v>0</v>
      </c>
      <c r="ZO20" s="105">
        <v>0</v>
      </c>
      <c r="ZP20" s="106"/>
      <c r="ZQ20" s="104">
        <f t="shared" si="374"/>
        <v>0</v>
      </c>
      <c r="ZR20" s="106"/>
      <c r="ZS20" s="106"/>
      <c r="ZT20" s="111">
        <f t="shared" si="375"/>
        <v>0</v>
      </c>
      <c r="ZU20" s="102">
        <f t="shared" si="376"/>
        <v>0</v>
      </c>
      <c r="ZV20" s="103">
        <f t="shared" si="377"/>
        <v>0</v>
      </c>
      <c r="ZW20" s="104">
        <f t="shared" si="378"/>
        <v>0</v>
      </c>
      <c r="ZX20" s="105">
        <v>0</v>
      </c>
      <c r="ZY20" s="106"/>
      <c r="ZZ20" s="104">
        <f t="shared" si="379"/>
        <v>0</v>
      </c>
      <c r="AAA20" s="106"/>
      <c r="AAB20" s="106"/>
      <c r="AAC20" s="111">
        <f t="shared" si="380"/>
        <v>0</v>
      </c>
      <c r="AAD20" s="102">
        <f t="shared" si="381"/>
        <v>0</v>
      </c>
      <c r="AAE20" s="103">
        <f t="shared" si="382"/>
        <v>0</v>
      </c>
      <c r="AAF20" s="104">
        <f t="shared" si="383"/>
        <v>0</v>
      </c>
      <c r="AAG20" s="105">
        <v>0</v>
      </c>
      <c r="AAH20" s="106"/>
      <c r="AAI20" s="104">
        <f t="shared" si="384"/>
        <v>0</v>
      </c>
      <c r="AAJ20" s="106"/>
      <c r="AAK20" s="106"/>
      <c r="AAL20" s="111">
        <f t="shared" si="385"/>
        <v>0</v>
      </c>
      <c r="AAM20" s="102">
        <f t="shared" si="386"/>
        <v>0</v>
      </c>
      <c r="AAN20" s="103">
        <f t="shared" si="387"/>
        <v>0</v>
      </c>
      <c r="AAO20" s="104">
        <f t="shared" si="388"/>
        <v>0</v>
      </c>
      <c r="AAP20" s="105">
        <v>0</v>
      </c>
      <c r="AAQ20" s="106"/>
      <c r="AAR20" s="104">
        <f t="shared" si="389"/>
        <v>0</v>
      </c>
      <c r="AAS20" s="106"/>
      <c r="AAT20" s="106"/>
      <c r="AAU20" s="111">
        <f t="shared" si="390"/>
        <v>0</v>
      </c>
      <c r="AAV20" s="102">
        <f t="shared" si="391"/>
        <v>0</v>
      </c>
      <c r="AAW20" s="103">
        <f t="shared" si="392"/>
        <v>0</v>
      </c>
      <c r="AAX20" s="104">
        <f t="shared" si="393"/>
        <v>0</v>
      </c>
      <c r="AAY20" s="105">
        <v>0</v>
      </c>
      <c r="AAZ20" s="106"/>
      <c r="ABA20" s="104">
        <f t="shared" si="394"/>
        <v>0</v>
      </c>
      <c r="ABB20" s="106"/>
      <c r="ABC20" s="106"/>
      <c r="ABD20" s="111">
        <f t="shared" si="395"/>
        <v>0</v>
      </c>
      <c r="ABE20" s="102">
        <f t="shared" si="396"/>
        <v>0</v>
      </c>
      <c r="ABF20" s="103">
        <f t="shared" si="397"/>
        <v>0</v>
      </c>
      <c r="ABG20" s="104">
        <f t="shared" si="398"/>
        <v>0</v>
      </c>
      <c r="ABH20" s="105">
        <v>0</v>
      </c>
      <c r="ABI20" s="106"/>
      <c r="ABJ20" s="104">
        <f t="shared" si="399"/>
        <v>0</v>
      </c>
      <c r="ABK20" s="106"/>
      <c r="ABL20" s="106"/>
      <c r="ABM20" s="111">
        <f t="shared" si="400"/>
        <v>0</v>
      </c>
      <c r="ABN20" s="102">
        <f t="shared" si="401"/>
        <v>0</v>
      </c>
      <c r="ABO20" s="103">
        <f t="shared" si="402"/>
        <v>0</v>
      </c>
      <c r="ABP20" s="104">
        <f t="shared" si="403"/>
        <v>0</v>
      </c>
      <c r="ABQ20" s="105">
        <v>0</v>
      </c>
      <c r="ABR20" s="106"/>
      <c r="ABS20" s="104">
        <f t="shared" si="404"/>
        <v>0</v>
      </c>
      <c r="ABT20" s="106"/>
      <c r="ABU20" s="106"/>
      <c r="ABV20" s="111">
        <f t="shared" si="405"/>
        <v>0</v>
      </c>
      <c r="ABW20" s="102">
        <f t="shared" si="406"/>
        <v>0</v>
      </c>
      <c r="ABX20" s="103">
        <f t="shared" si="407"/>
        <v>0</v>
      </c>
      <c r="ABY20" s="104">
        <f t="shared" si="408"/>
        <v>0</v>
      </c>
      <c r="ABZ20" s="105">
        <v>0</v>
      </c>
      <c r="ACA20" s="106"/>
      <c r="ACB20" s="104">
        <f t="shared" si="409"/>
        <v>0</v>
      </c>
      <c r="ACC20" s="106"/>
      <c r="ACD20" s="106"/>
      <c r="ACE20" s="111">
        <f t="shared" si="410"/>
        <v>0</v>
      </c>
      <c r="ACF20" s="102">
        <f t="shared" si="411"/>
        <v>0</v>
      </c>
      <c r="ACG20" s="103">
        <f t="shared" si="412"/>
        <v>0</v>
      </c>
      <c r="ACH20" s="104">
        <f t="shared" si="413"/>
        <v>0</v>
      </c>
      <c r="ACI20" s="105">
        <v>0</v>
      </c>
      <c r="ACJ20" s="106"/>
      <c r="ACK20" s="104">
        <f t="shared" si="414"/>
        <v>0</v>
      </c>
      <c r="ACL20" s="106"/>
      <c r="ACM20" s="106"/>
      <c r="ACN20" s="111">
        <f t="shared" si="415"/>
        <v>0</v>
      </c>
      <c r="ACO20" s="102">
        <f t="shared" si="416"/>
        <v>0</v>
      </c>
      <c r="ACP20" s="103">
        <f t="shared" si="417"/>
        <v>0</v>
      </c>
      <c r="ACQ20" s="104">
        <f t="shared" si="418"/>
        <v>0</v>
      </c>
      <c r="ACR20" s="105">
        <v>0</v>
      </c>
      <c r="ACS20" s="106"/>
      <c r="ACT20" s="104">
        <f t="shared" si="419"/>
        <v>0</v>
      </c>
      <c r="ACU20" s="106"/>
      <c r="ACV20" s="106"/>
      <c r="ACW20" s="111">
        <f t="shared" si="420"/>
        <v>0</v>
      </c>
      <c r="ACX20" s="102">
        <f t="shared" si="421"/>
        <v>0</v>
      </c>
      <c r="ACY20" s="103">
        <f t="shared" si="422"/>
        <v>0</v>
      </c>
      <c r="ACZ20" s="104">
        <f t="shared" si="423"/>
        <v>0</v>
      </c>
      <c r="ADA20" s="105">
        <v>0</v>
      </c>
      <c r="ADB20" s="106"/>
      <c r="ADC20" s="104">
        <f t="shared" si="424"/>
        <v>0</v>
      </c>
      <c r="ADD20" s="106"/>
      <c r="ADE20" s="106"/>
      <c r="ADF20" s="111">
        <f t="shared" si="425"/>
        <v>0</v>
      </c>
      <c r="ADG20" s="102">
        <f t="shared" si="426"/>
        <v>0</v>
      </c>
      <c r="ADH20" s="103">
        <f t="shared" si="427"/>
        <v>0</v>
      </c>
      <c r="ADI20" s="104">
        <f t="shared" si="428"/>
        <v>0</v>
      </c>
      <c r="ADJ20" s="105">
        <v>0</v>
      </c>
      <c r="ADK20" s="106"/>
      <c r="ADL20" s="104">
        <f t="shared" si="429"/>
        <v>0</v>
      </c>
      <c r="ADM20" s="106"/>
      <c r="ADN20" s="106"/>
      <c r="ADO20" s="111">
        <f t="shared" si="430"/>
        <v>0</v>
      </c>
      <c r="ADP20" s="102">
        <f t="shared" si="431"/>
        <v>0</v>
      </c>
      <c r="ADQ20" s="103">
        <f t="shared" si="432"/>
        <v>0</v>
      </c>
      <c r="ADR20" s="104">
        <f t="shared" si="433"/>
        <v>0</v>
      </c>
      <c r="ADS20" s="105">
        <v>0</v>
      </c>
      <c r="ADT20" s="106"/>
      <c r="ADU20" s="104">
        <f t="shared" si="434"/>
        <v>0</v>
      </c>
      <c r="ADV20" s="106"/>
      <c r="ADW20" s="106"/>
      <c r="ADX20" s="111">
        <f t="shared" si="435"/>
        <v>0</v>
      </c>
      <c r="ADY20" s="102">
        <f t="shared" si="436"/>
        <v>0</v>
      </c>
      <c r="ADZ20" s="103">
        <f t="shared" si="437"/>
        <v>0</v>
      </c>
      <c r="AEA20" s="104">
        <f t="shared" si="438"/>
        <v>0</v>
      </c>
      <c r="AEB20" s="105">
        <v>0</v>
      </c>
      <c r="AEC20" s="106"/>
      <c r="AED20" s="104">
        <f t="shared" si="439"/>
        <v>0</v>
      </c>
      <c r="AEE20" s="106"/>
      <c r="AEF20" s="106"/>
      <c r="AEG20" s="111">
        <f t="shared" si="440"/>
        <v>0</v>
      </c>
      <c r="AEH20" s="102">
        <f t="shared" si="441"/>
        <v>0</v>
      </c>
      <c r="AEI20" s="103">
        <f t="shared" si="442"/>
        <v>0</v>
      </c>
      <c r="AEJ20" s="104">
        <f t="shared" si="443"/>
        <v>0</v>
      </c>
      <c r="AEK20" s="105">
        <v>0</v>
      </c>
      <c r="AEL20" s="106"/>
      <c r="AEM20" s="104">
        <f t="shared" si="444"/>
        <v>0</v>
      </c>
      <c r="AEN20" s="106"/>
      <c r="AEO20" s="106"/>
      <c r="AEP20" s="111">
        <f t="shared" si="445"/>
        <v>0</v>
      </c>
      <c r="AEQ20" s="102">
        <f t="shared" si="446"/>
        <v>0</v>
      </c>
      <c r="AER20" s="103">
        <f t="shared" si="447"/>
        <v>0</v>
      </c>
      <c r="AES20" s="104">
        <f t="shared" si="448"/>
        <v>0</v>
      </c>
      <c r="AET20" s="105">
        <v>0</v>
      </c>
      <c r="AEU20" s="106"/>
      <c r="AEV20" s="104">
        <f t="shared" si="449"/>
        <v>0</v>
      </c>
      <c r="AEW20" s="106"/>
      <c r="AEX20" s="106"/>
      <c r="AEY20" s="111">
        <f t="shared" si="450"/>
        <v>0</v>
      </c>
      <c r="AEZ20" s="102">
        <f t="shared" si="451"/>
        <v>0</v>
      </c>
      <c r="AFA20" s="103">
        <f t="shared" si="452"/>
        <v>0</v>
      </c>
      <c r="AFB20" s="104">
        <f t="shared" si="453"/>
        <v>0</v>
      </c>
      <c r="AFC20" s="105">
        <v>0</v>
      </c>
      <c r="AFD20" s="106"/>
      <c r="AFE20" s="104">
        <f t="shared" si="454"/>
        <v>0</v>
      </c>
      <c r="AFF20" s="106"/>
      <c r="AFG20" s="106"/>
      <c r="AFH20" s="111">
        <f t="shared" si="455"/>
        <v>0</v>
      </c>
      <c r="AFI20" s="102">
        <f t="shared" si="456"/>
        <v>0</v>
      </c>
      <c r="AFJ20" s="103">
        <f t="shared" si="457"/>
        <v>0</v>
      </c>
      <c r="AFK20" s="104">
        <f t="shared" si="458"/>
        <v>0</v>
      </c>
      <c r="AFL20" s="105">
        <v>0</v>
      </c>
      <c r="AFM20" s="106"/>
      <c r="AFN20" s="104">
        <f t="shared" si="459"/>
        <v>0</v>
      </c>
      <c r="AFO20" s="106"/>
      <c r="AFP20" s="106"/>
      <c r="AFQ20" s="111">
        <f t="shared" si="460"/>
        <v>0</v>
      </c>
      <c r="AFR20" s="102">
        <f t="shared" si="461"/>
        <v>0</v>
      </c>
      <c r="AFS20" s="103">
        <f t="shared" si="462"/>
        <v>0</v>
      </c>
      <c r="AFT20" s="104">
        <f t="shared" si="463"/>
        <v>0</v>
      </c>
      <c r="AFU20" s="105">
        <v>0</v>
      </c>
      <c r="AFV20" s="106"/>
      <c r="AFW20" s="104">
        <f t="shared" si="464"/>
        <v>0</v>
      </c>
      <c r="AFX20" s="106"/>
      <c r="AFY20" s="106"/>
      <c r="AFZ20" s="111">
        <f t="shared" si="465"/>
        <v>0</v>
      </c>
      <c r="AGA20" s="102">
        <f t="shared" si="466"/>
        <v>0</v>
      </c>
      <c r="AGB20" s="103">
        <f t="shared" si="467"/>
        <v>0</v>
      </c>
      <c r="AGC20" s="104">
        <f t="shared" si="468"/>
        <v>0</v>
      </c>
      <c r="AGD20" s="105">
        <v>0</v>
      </c>
      <c r="AGE20" s="106"/>
      <c r="AGF20" s="104">
        <f t="shared" si="469"/>
        <v>0</v>
      </c>
      <c r="AGG20" s="106"/>
      <c r="AGH20" s="106"/>
      <c r="AGI20" s="111">
        <f t="shared" si="470"/>
        <v>0</v>
      </c>
      <c r="AGJ20" s="102">
        <f t="shared" si="471"/>
        <v>0</v>
      </c>
      <c r="AGK20" s="103">
        <f t="shared" si="472"/>
        <v>0</v>
      </c>
      <c r="AGL20" s="104">
        <f t="shared" si="473"/>
        <v>0</v>
      </c>
      <c r="AGM20" s="105">
        <v>0</v>
      </c>
      <c r="AGN20" s="106"/>
      <c r="AGO20" s="104">
        <f t="shared" si="474"/>
        <v>0</v>
      </c>
      <c r="AGP20" s="106"/>
      <c r="AGQ20" s="106"/>
      <c r="AGR20" s="111">
        <f t="shared" si="475"/>
        <v>0</v>
      </c>
      <c r="AGS20" s="102">
        <f t="shared" si="476"/>
        <v>0</v>
      </c>
      <c r="AGT20" s="103">
        <f t="shared" si="477"/>
        <v>0</v>
      </c>
      <c r="AGU20" s="104">
        <f t="shared" si="478"/>
        <v>0</v>
      </c>
      <c r="AGV20" s="105">
        <v>0</v>
      </c>
      <c r="AGW20" s="106"/>
      <c r="AGX20" s="104">
        <f t="shared" si="479"/>
        <v>0</v>
      </c>
      <c r="AGY20" s="106"/>
      <c r="AGZ20" s="106"/>
      <c r="AHA20" s="111">
        <f t="shared" si="480"/>
        <v>0</v>
      </c>
      <c r="AHB20" s="102">
        <f t="shared" si="481"/>
        <v>0</v>
      </c>
      <c r="AHC20" s="103">
        <f t="shared" si="482"/>
        <v>0</v>
      </c>
      <c r="AHD20" s="104">
        <f t="shared" si="483"/>
        <v>0</v>
      </c>
      <c r="AHE20" s="105">
        <v>0</v>
      </c>
      <c r="AHF20" s="106"/>
      <c r="AHG20" s="104">
        <f t="shared" si="484"/>
        <v>0</v>
      </c>
      <c r="AHH20" s="106"/>
      <c r="AHI20" s="106"/>
      <c r="AHJ20" s="111">
        <f t="shared" si="485"/>
        <v>0</v>
      </c>
      <c r="AHK20" s="102">
        <f t="shared" si="486"/>
        <v>0</v>
      </c>
      <c r="AHL20" s="103">
        <f t="shared" si="487"/>
        <v>0</v>
      </c>
      <c r="AHM20" s="104">
        <f t="shared" si="488"/>
        <v>0</v>
      </c>
      <c r="AHN20" s="105">
        <v>0</v>
      </c>
      <c r="AHO20" s="106"/>
      <c r="AHP20" s="104">
        <f t="shared" si="489"/>
        <v>0</v>
      </c>
      <c r="AHQ20" s="106"/>
      <c r="AHR20" s="106"/>
      <c r="AHS20" s="111">
        <f t="shared" si="490"/>
        <v>0</v>
      </c>
      <c r="AHT20" s="102">
        <f t="shared" si="491"/>
        <v>0</v>
      </c>
      <c r="AHU20" s="103">
        <f t="shared" si="492"/>
        <v>0</v>
      </c>
      <c r="AHV20" s="104">
        <f t="shared" si="493"/>
        <v>0</v>
      </c>
      <c r="AHW20" s="105">
        <v>0</v>
      </c>
      <c r="AHX20" s="106"/>
      <c r="AHY20" s="104">
        <f t="shared" si="494"/>
        <v>0</v>
      </c>
      <c r="AHZ20" s="106"/>
      <c r="AIA20" s="106"/>
      <c r="AIB20" s="111">
        <f t="shared" si="495"/>
        <v>0</v>
      </c>
      <c r="AIC20" s="102">
        <f t="shared" si="496"/>
        <v>0</v>
      </c>
      <c r="AID20" s="103">
        <f t="shared" si="497"/>
        <v>0</v>
      </c>
      <c r="AIE20" s="104">
        <f t="shared" si="498"/>
        <v>0</v>
      </c>
      <c r="AIF20" s="105">
        <v>0</v>
      </c>
      <c r="AIG20" s="106"/>
      <c r="AIH20" s="104">
        <f t="shared" si="499"/>
        <v>0</v>
      </c>
      <c r="AII20" s="106"/>
      <c r="AIJ20" s="106"/>
      <c r="AIK20" s="111">
        <f t="shared" si="500"/>
        <v>0</v>
      </c>
      <c r="AIL20" s="102">
        <f t="shared" si="501"/>
        <v>0</v>
      </c>
      <c r="AIM20" s="103">
        <f t="shared" si="502"/>
        <v>0</v>
      </c>
      <c r="AIN20" s="104">
        <f t="shared" si="503"/>
        <v>0</v>
      </c>
      <c r="AIO20" s="105">
        <v>0</v>
      </c>
      <c r="AIP20" s="106"/>
      <c r="AIQ20" s="104">
        <f t="shared" si="504"/>
        <v>0</v>
      </c>
      <c r="AIR20" s="106"/>
      <c r="AIS20" s="106"/>
      <c r="AIT20" s="111">
        <f t="shared" si="505"/>
        <v>0</v>
      </c>
      <c r="AIU20" s="102">
        <f t="shared" si="506"/>
        <v>0</v>
      </c>
      <c r="AIV20" s="103">
        <f t="shared" si="507"/>
        <v>0</v>
      </c>
      <c r="AIW20" s="104">
        <f t="shared" si="508"/>
        <v>0</v>
      </c>
      <c r="AIX20" s="105">
        <v>0</v>
      </c>
      <c r="AIY20" s="106"/>
      <c r="AIZ20" s="104">
        <f t="shared" si="509"/>
        <v>0</v>
      </c>
      <c r="AJA20" s="106"/>
      <c r="AJB20" s="106"/>
      <c r="AJC20" s="111">
        <f t="shared" si="510"/>
        <v>0</v>
      </c>
      <c r="AJD20" s="102">
        <f t="shared" si="511"/>
        <v>0</v>
      </c>
      <c r="AJE20" s="103">
        <f t="shared" si="512"/>
        <v>0</v>
      </c>
      <c r="AJF20" s="104">
        <f t="shared" si="513"/>
        <v>0</v>
      </c>
      <c r="AJG20" s="105">
        <v>0</v>
      </c>
      <c r="AJH20" s="106"/>
      <c r="AJI20" s="104">
        <f t="shared" si="514"/>
        <v>0</v>
      </c>
      <c r="AJJ20" s="106"/>
      <c r="AJK20" s="106"/>
      <c r="AJL20" s="111">
        <f t="shared" si="515"/>
        <v>0</v>
      </c>
      <c r="AJM20" s="102">
        <f t="shared" si="516"/>
        <v>0</v>
      </c>
      <c r="AJN20" s="103">
        <f t="shared" si="517"/>
        <v>0</v>
      </c>
      <c r="AJO20" s="104">
        <f t="shared" si="518"/>
        <v>0</v>
      </c>
      <c r="AJP20" s="105">
        <v>0</v>
      </c>
      <c r="AJQ20" s="106"/>
      <c r="AJR20" s="104">
        <f t="shared" si="519"/>
        <v>0</v>
      </c>
      <c r="AJS20" s="106"/>
      <c r="AJT20" s="106"/>
      <c r="AJU20" s="111">
        <f t="shared" si="520"/>
        <v>0</v>
      </c>
      <c r="AJV20" s="102">
        <f t="shared" si="521"/>
        <v>0</v>
      </c>
      <c r="AJW20" s="103">
        <f t="shared" si="522"/>
        <v>0</v>
      </c>
      <c r="AJX20" s="104">
        <f t="shared" si="523"/>
        <v>0</v>
      </c>
      <c r="AJY20" s="105">
        <v>0</v>
      </c>
      <c r="AJZ20" s="106"/>
      <c r="AKA20" s="104">
        <f t="shared" si="524"/>
        <v>0</v>
      </c>
      <c r="AKB20" s="106"/>
      <c r="AKC20" s="106"/>
      <c r="AKD20" s="111">
        <f t="shared" si="525"/>
        <v>0</v>
      </c>
      <c r="AKE20" s="102">
        <f t="shared" si="526"/>
        <v>0</v>
      </c>
      <c r="AKF20" s="103">
        <f t="shared" si="527"/>
        <v>0</v>
      </c>
      <c r="AKG20" s="104">
        <f t="shared" si="528"/>
        <v>0</v>
      </c>
      <c r="AKH20" s="105">
        <v>0</v>
      </c>
      <c r="AKI20" s="106"/>
      <c r="AKJ20" s="104">
        <f t="shared" si="529"/>
        <v>0</v>
      </c>
      <c r="AKK20" s="106"/>
      <c r="AKL20" s="106"/>
      <c r="AKM20" s="111">
        <f t="shared" si="530"/>
        <v>0</v>
      </c>
      <c r="AKN20" s="102">
        <f t="shared" si="531"/>
        <v>0</v>
      </c>
      <c r="AKO20" s="103">
        <f t="shared" si="532"/>
        <v>0</v>
      </c>
      <c r="AKP20" s="104">
        <f t="shared" si="533"/>
        <v>0</v>
      </c>
      <c r="AKQ20" s="105">
        <v>0</v>
      </c>
      <c r="AKR20" s="106"/>
      <c r="AKS20" s="104">
        <f t="shared" si="534"/>
        <v>0</v>
      </c>
      <c r="AKT20" s="106"/>
      <c r="AKU20" s="106"/>
      <c r="AKV20" s="111">
        <f t="shared" si="535"/>
        <v>0</v>
      </c>
      <c r="AKW20" s="102">
        <f t="shared" si="536"/>
        <v>0</v>
      </c>
      <c r="AKX20" s="103">
        <f t="shared" si="537"/>
        <v>0</v>
      </c>
      <c r="AKY20" s="104">
        <f t="shared" si="538"/>
        <v>0</v>
      </c>
      <c r="AKZ20" s="105">
        <v>0</v>
      </c>
      <c r="ALA20" s="106"/>
      <c r="ALB20" s="104">
        <f t="shared" si="539"/>
        <v>0</v>
      </c>
      <c r="ALC20" s="106"/>
      <c r="ALD20" s="106"/>
      <c r="ALE20" s="111">
        <f t="shared" si="540"/>
        <v>0</v>
      </c>
      <c r="ALF20" s="102">
        <f t="shared" si="541"/>
        <v>0</v>
      </c>
      <c r="ALG20" s="103">
        <f t="shared" si="542"/>
        <v>0</v>
      </c>
      <c r="ALH20" s="104">
        <f t="shared" si="543"/>
        <v>0</v>
      </c>
      <c r="ALI20" s="105"/>
      <c r="ALJ20" s="106"/>
      <c r="ALK20" s="104">
        <f t="shared" si="544"/>
        <v>0</v>
      </c>
      <c r="ALL20" s="106"/>
      <c r="ALM20" s="106"/>
      <c r="ALN20" s="111">
        <f t="shared" si="545"/>
        <v>0</v>
      </c>
      <c r="ALO20" s="102">
        <f t="shared" si="546"/>
        <v>0</v>
      </c>
      <c r="ALP20" s="103">
        <f t="shared" si="547"/>
        <v>0</v>
      </c>
      <c r="ALQ20" s="104">
        <f t="shared" si="548"/>
        <v>0</v>
      </c>
      <c r="ALR20" s="105"/>
      <c r="ALS20" s="106"/>
      <c r="ALT20" s="104">
        <f t="shared" si="549"/>
        <v>0</v>
      </c>
      <c r="ALU20" s="106"/>
      <c r="ALV20" s="106"/>
      <c r="ALW20" s="111">
        <f t="shared" si="550"/>
        <v>0</v>
      </c>
      <c r="ALX20" s="102">
        <f t="shared" si="551"/>
        <v>0</v>
      </c>
      <c r="ALY20" s="103">
        <f t="shared" si="552"/>
        <v>0</v>
      </c>
      <c r="ALZ20" s="104">
        <f t="shared" si="553"/>
        <v>0</v>
      </c>
      <c r="AMA20" s="105"/>
      <c r="AMB20" s="106"/>
      <c r="AMC20" s="104">
        <f t="shared" si="554"/>
        <v>0</v>
      </c>
      <c r="AMD20" s="106"/>
      <c r="AME20" s="106"/>
      <c r="AMF20" s="111">
        <f t="shared" si="555"/>
        <v>0</v>
      </c>
      <c r="AMG20" s="102">
        <f t="shared" si="556"/>
        <v>0</v>
      </c>
      <c r="AMH20" s="103">
        <f t="shared" si="557"/>
        <v>0</v>
      </c>
      <c r="AMI20" s="104">
        <f t="shared" si="558"/>
        <v>0</v>
      </c>
      <c r="AMJ20" s="105"/>
      <c r="AMK20" s="106"/>
      <c r="AML20" s="104">
        <f t="shared" si="559"/>
        <v>0</v>
      </c>
      <c r="AMM20" s="106"/>
      <c r="AMN20" s="106"/>
      <c r="AMO20" s="111">
        <f t="shared" si="560"/>
        <v>0</v>
      </c>
      <c r="AMP20" s="102">
        <f t="shared" si="561"/>
        <v>0</v>
      </c>
      <c r="AMQ20" s="103">
        <f t="shared" si="562"/>
        <v>0</v>
      </c>
      <c r="AMR20" s="104">
        <f t="shared" si="563"/>
        <v>0</v>
      </c>
      <c r="AMS20" s="105"/>
      <c r="AMT20" s="106"/>
      <c r="AMU20" s="104">
        <f t="shared" si="564"/>
        <v>0</v>
      </c>
      <c r="AMV20" s="106"/>
      <c r="AMW20" s="106"/>
      <c r="AMX20" s="111">
        <f t="shared" si="565"/>
        <v>0</v>
      </c>
      <c r="AMY20" s="102">
        <f t="shared" si="566"/>
        <v>0</v>
      </c>
      <c r="AMZ20" s="103">
        <f t="shared" si="567"/>
        <v>0</v>
      </c>
      <c r="ANA20" s="104">
        <f t="shared" si="568"/>
        <v>0</v>
      </c>
      <c r="ANB20" s="105"/>
      <c r="ANC20" s="106"/>
      <c r="AND20" s="104">
        <f t="shared" si="569"/>
        <v>0</v>
      </c>
      <c r="ANE20" s="106"/>
      <c r="ANF20" s="106"/>
      <c r="ANG20" s="111">
        <f t="shared" si="570"/>
        <v>0</v>
      </c>
      <c r="ANH20" s="102">
        <f t="shared" si="571"/>
        <v>0</v>
      </c>
      <c r="ANI20" s="103">
        <f t="shared" si="572"/>
        <v>0</v>
      </c>
      <c r="ANJ20" s="104">
        <f t="shared" si="573"/>
        <v>0</v>
      </c>
      <c r="ANK20" s="105"/>
      <c r="ANL20" s="106"/>
      <c r="ANM20" s="104">
        <f t="shared" si="574"/>
        <v>0</v>
      </c>
      <c r="ANN20" s="106"/>
      <c r="ANO20" s="106"/>
      <c r="ANP20" s="111">
        <f t="shared" si="575"/>
        <v>0</v>
      </c>
      <c r="ANQ20" s="102">
        <f t="shared" si="576"/>
        <v>0</v>
      </c>
      <c r="ANR20" s="103">
        <f t="shared" si="577"/>
        <v>0</v>
      </c>
      <c r="ANS20" s="104">
        <f t="shared" si="578"/>
        <v>0</v>
      </c>
      <c r="ANT20" s="105"/>
      <c r="ANU20" s="106"/>
      <c r="ANV20" s="104">
        <f t="shared" si="579"/>
        <v>0</v>
      </c>
      <c r="ANW20" s="106"/>
      <c r="ANX20" s="106"/>
      <c r="ANY20" s="111">
        <f t="shared" si="580"/>
        <v>0</v>
      </c>
      <c r="ANZ20" s="102">
        <f t="shared" si="581"/>
        <v>0</v>
      </c>
      <c r="AOA20" s="103">
        <f t="shared" si="582"/>
        <v>0</v>
      </c>
      <c r="AOB20" s="104">
        <f t="shared" si="583"/>
        <v>0</v>
      </c>
      <c r="AOC20" s="105">
        <v>0</v>
      </c>
      <c r="AOD20" s="106">
        <v>0</v>
      </c>
      <c r="AOE20" s="78">
        <f t="shared" si="584"/>
        <v>0</v>
      </c>
      <c r="AOF20" s="106">
        <v>0</v>
      </c>
      <c r="AOG20" s="106">
        <v>0</v>
      </c>
      <c r="AOH20" s="111">
        <f t="shared" si="585"/>
        <v>0</v>
      </c>
      <c r="AOI20" s="102">
        <f t="shared" si="586"/>
        <v>7</v>
      </c>
      <c r="AOJ20" s="103">
        <f t="shared" si="587"/>
        <v>7</v>
      </c>
      <c r="AOK20" s="104">
        <f t="shared" si="588"/>
        <v>1</v>
      </c>
      <c r="AOL20" s="105">
        <v>5</v>
      </c>
      <c r="AOM20" s="106">
        <v>5</v>
      </c>
      <c r="AON20" s="104">
        <f t="shared" si="589"/>
        <v>1</v>
      </c>
      <c r="AOO20" s="106">
        <v>2</v>
      </c>
      <c r="AOP20" s="106">
        <v>2</v>
      </c>
      <c r="AOQ20" s="111">
        <f t="shared" si="590"/>
        <v>1</v>
      </c>
      <c r="AOR20" s="102">
        <f t="shared" si="591"/>
        <v>7</v>
      </c>
      <c r="AOS20" s="103">
        <f t="shared" si="592"/>
        <v>6</v>
      </c>
      <c r="AOT20" s="104">
        <f t="shared" si="593"/>
        <v>0.8571428571428571</v>
      </c>
      <c r="AOU20" s="105">
        <v>5</v>
      </c>
      <c r="AOV20" s="106">
        <v>4</v>
      </c>
      <c r="AOW20" s="104">
        <f t="shared" si="594"/>
        <v>0.8</v>
      </c>
      <c r="AOX20" s="106">
        <v>2</v>
      </c>
      <c r="AOY20" s="106">
        <v>2</v>
      </c>
      <c r="AOZ20" s="111">
        <f t="shared" si="595"/>
        <v>1</v>
      </c>
      <c r="APA20" s="102">
        <f t="shared" si="596"/>
        <v>8</v>
      </c>
      <c r="APB20" s="103">
        <f t="shared" si="597"/>
        <v>8</v>
      </c>
      <c r="APC20" s="104">
        <f t="shared" si="598"/>
        <v>1</v>
      </c>
      <c r="APD20" s="105">
        <v>5</v>
      </c>
      <c r="APE20" s="106">
        <v>5</v>
      </c>
      <c r="APF20" s="104">
        <f t="shared" si="599"/>
        <v>1</v>
      </c>
      <c r="APG20" s="106">
        <v>3</v>
      </c>
      <c r="APH20" s="106">
        <v>3</v>
      </c>
      <c r="API20" s="111">
        <f t="shared" si="600"/>
        <v>1</v>
      </c>
      <c r="APJ20" s="102">
        <f t="shared" si="601"/>
        <v>9</v>
      </c>
      <c r="APK20" s="103">
        <f t="shared" si="602"/>
        <v>8</v>
      </c>
      <c r="APL20" s="104">
        <f t="shared" si="603"/>
        <v>0.88888888888888884</v>
      </c>
      <c r="APM20" s="105">
        <v>6</v>
      </c>
      <c r="APN20" s="106">
        <v>5</v>
      </c>
      <c r="APO20" s="104">
        <f t="shared" si="604"/>
        <v>0.83333333333333337</v>
      </c>
      <c r="APP20" s="106">
        <v>3</v>
      </c>
      <c r="APQ20" s="106">
        <v>3</v>
      </c>
      <c r="APR20" s="111">
        <f t="shared" si="605"/>
        <v>1</v>
      </c>
      <c r="APS20" s="102">
        <f t="shared" si="606"/>
        <v>9</v>
      </c>
      <c r="APT20" s="103">
        <f t="shared" si="607"/>
        <v>7</v>
      </c>
      <c r="APU20" s="104">
        <f t="shared" si="608"/>
        <v>0.77777777777777779</v>
      </c>
      <c r="APV20" s="105">
        <v>6</v>
      </c>
      <c r="APW20" s="106">
        <v>4</v>
      </c>
      <c r="APX20" s="104">
        <f t="shared" si="609"/>
        <v>0.66666666666666663</v>
      </c>
      <c r="APY20" s="106">
        <v>3</v>
      </c>
      <c r="APZ20" s="106">
        <v>3</v>
      </c>
      <c r="AQA20" s="111">
        <f t="shared" si="610"/>
        <v>1</v>
      </c>
      <c r="AQB20" s="102">
        <f t="shared" si="611"/>
        <v>9</v>
      </c>
      <c r="AQC20" s="103">
        <f t="shared" si="612"/>
        <v>8</v>
      </c>
      <c r="AQD20" s="104">
        <f t="shared" si="613"/>
        <v>0.88888888888888884</v>
      </c>
      <c r="AQE20" s="105">
        <v>6</v>
      </c>
      <c r="AQF20" s="106">
        <v>5</v>
      </c>
      <c r="AQG20" s="104">
        <f t="shared" si="614"/>
        <v>0.83333333333333337</v>
      </c>
      <c r="AQH20" s="106">
        <v>3</v>
      </c>
      <c r="AQI20" s="106">
        <v>3</v>
      </c>
      <c r="AQJ20" s="111">
        <f t="shared" si="615"/>
        <v>1</v>
      </c>
      <c r="AQK20" s="102">
        <f t="shared" si="616"/>
        <v>10</v>
      </c>
      <c r="AQL20" s="103">
        <f t="shared" si="617"/>
        <v>9</v>
      </c>
      <c r="AQM20" s="104">
        <f t="shared" si="618"/>
        <v>0.9</v>
      </c>
      <c r="AQN20" s="105">
        <v>6</v>
      </c>
      <c r="AQO20" s="106">
        <v>5</v>
      </c>
      <c r="AQP20" s="104">
        <f t="shared" si="619"/>
        <v>0.83333333333333337</v>
      </c>
      <c r="AQQ20" s="106">
        <v>4</v>
      </c>
      <c r="AQR20" s="106">
        <v>4</v>
      </c>
      <c r="AQS20" s="111">
        <f t="shared" si="620"/>
        <v>1</v>
      </c>
      <c r="AQT20" s="102">
        <f t="shared" si="621"/>
        <v>14</v>
      </c>
      <c r="AQU20" s="103">
        <f t="shared" si="622"/>
        <v>13</v>
      </c>
      <c r="AQV20" s="104">
        <f t="shared" si="623"/>
        <v>0.9285714285714286</v>
      </c>
      <c r="AQW20" s="105">
        <v>6</v>
      </c>
      <c r="AQX20" s="106">
        <v>6</v>
      </c>
      <c r="AQY20" s="104">
        <f t="shared" si="624"/>
        <v>1</v>
      </c>
      <c r="AQZ20" s="106">
        <v>8</v>
      </c>
      <c r="ARA20" s="106">
        <v>7</v>
      </c>
      <c r="ARB20" s="111">
        <f t="shared" si="625"/>
        <v>0.875</v>
      </c>
      <c r="ARC20" s="102">
        <f t="shared" si="626"/>
        <v>16</v>
      </c>
      <c r="ARD20" s="103">
        <f t="shared" si="627"/>
        <v>13</v>
      </c>
      <c r="ARE20" s="104">
        <f t="shared" si="628"/>
        <v>0.8125</v>
      </c>
      <c r="ARF20" s="105">
        <v>6</v>
      </c>
      <c r="ARG20" s="106">
        <v>3</v>
      </c>
      <c r="ARH20" s="104">
        <f t="shared" si="629"/>
        <v>0.5</v>
      </c>
      <c r="ARI20" s="106">
        <v>10</v>
      </c>
      <c r="ARJ20" s="106">
        <v>10</v>
      </c>
      <c r="ARK20" s="111">
        <f t="shared" si="630"/>
        <v>1</v>
      </c>
      <c r="ARL20" s="102">
        <f t="shared" si="631"/>
        <v>13</v>
      </c>
      <c r="ARM20" s="103">
        <f t="shared" si="632"/>
        <v>10</v>
      </c>
      <c r="ARN20" s="104">
        <f t="shared" si="633"/>
        <v>0.76923076923076927</v>
      </c>
      <c r="ARO20" s="105">
        <v>10</v>
      </c>
      <c r="ARP20" s="106">
        <v>8</v>
      </c>
      <c r="ARQ20" s="104">
        <f t="shared" si="634"/>
        <v>0.8</v>
      </c>
      <c r="ARR20" s="106">
        <v>3</v>
      </c>
      <c r="ARS20" s="106">
        <v>2</v>
      </c>
      <c r="ART20" s="111">
        <f t="shared" si="635"/>
        <v>0.66666666666666663</v>
      </c>
      <c r="ARU20" s="102">
        <f t="shared" si="636"/>
        <v>14</v>
      </c>
      <c r="ARV20" s="103">
        <f t="shared" si="637"/>
        <v>11</v>
      </c>
      <c r="ARW20" s="104">
        <f t="shared" si="638"/>
        <v>0.7857142857142857</v>
      </c>
      <c r="ARX20" s="105">
        <v>11</v>
      </c>
      <c r="ARY20" s="106">
        <v>8</v>
      </c>
      <c r="ARZ20" s="26">
        <f t="shared" si="639"/>
        <v>0.72727272727272729</v>
      </c>
      <c r="ASA20" s="106">
        <v>3</v>
      </c>
      <c r="ASB20" s="106">
        <v>3</v>
      </c>
      <c r="ASC20" s="111">
        <f t="shared" si="640"/>
        <v>1</v>
      </c>
      <c r="ASD20" s="102">
        <f t="shared" si="641"/>
        <v>16</v>
      </c>
      <c r="ASE20" s="103">
        <f t="shared" si="642"/>
        <v>12</v>
      </c>
      <c r="ASF20" s="104">
        <f t="shared" si="643"/>
        <v>0.75</v>
      </c>
      <c r="ASG20" s="105">
        <v>11</v>
      </c>
      <c r="ASH20" s="106">
        <v>7</v>
      </c>
      <c r="ASI20" s="104">
        <f t="shared" si="644"/>
        <v>0.63636363636363635</v>
      </c>
      <c r="ASJ20" s="106">
        <v>5</v>
      </c>
      <c r="ASK20" s="106">
        <v>5</v>
      </c>
      <c r="ASL20" s="111">
        <f t="shared" si="645"/>
        <v>1</v>
      </c>
      <c r="ASM20" s="102">
        <f t="shared" si="646"/>
        <v>19</v>
      </c>
      <c r="ASN20" s="103">
        <f t="shared" si="647"/>
        <v>16</v>
      </c>
      <c r="ASO20" s="104">
        <f t="shared" si="648"/>
        <v>0.84210526315789469</v>
      </c>
      <c r="ASP20" s="105">
        <v>11</v>
      </c>
      <c r="ASQ20" s="106">
        <v>9</v>
      </c>
      <c r="ASR20" s="104">
        <f t="shared" si="649"/>
        <v>0.81818181818181823</v>
      </c>
      <c r="ASS20" s="106">
        <v>8</v>
      </c>
      <c r="AST20" s="106">
        <v>7</v>
      </c>
      <c r="ASU20" s="26">
        <f t="shared" si="650"/>
        <v>0.875</v>
      </c>
      <c r="ASV20" s="102">
        <f t="shared" si="651"/>
        <v>17</v>
      </c>
      <c r="ASW20" s="103">
        <f t="shared" si="652"/>
        <v>9</v>
      </c>
      <c r="ASX20" s="104">
        <f t="shared" si="653"/>
        <v>0.52941176470588236</v>
      </c>
      <c r="ASY20" s="105">
        <v>12</v>
      </c>
      <c r="ASZ20" s="106">
        <v>9</v>
      </c>
      <c r="ATA20" s="104">
        <f t="shared" si="654"/>
        <v>0.75</v>
      </c>
      <c r="ATB20" s="106">
        <v>5</v>
      </c>
      <c r="ATC20" s="106"/>
      <c r="ATD20" s="111">
        <f t="shared" si="655"/>
        <v>0</v>
      </c>
      <c r="ATE20" s="102">
        <f t="shared" si="656"/>
        <v>22</v>
      </c>
      <c r="ATF20" s="103">
        <f t="shared" si="657"/>
        <v>18</v>
      </c>
      <c r="ATG20" s="104">
        <f t="shared" si="658"/>
        <v>0.81818181818181823</v>
      </c>
      <c r="ATH20" s="105">
        <v>12</v>
      </c>
      <c r="ATI20" s="106">
        <v>9</v>
      </c>
      <c r="ATJ20" s="104">
        <f t="shared" si="659"/>
        <v>0.75</v>
      </c>
      <c r="ATK20" s="106">
        <v>10</v>
      </c>
      <c r="ATL20" s="106">
        <v>9</v>
      </c>
      <c r="ATM20" s="111">
        <f t="shared" si="660"/>
        <v>0.9</v>
      </c>
      <c r="ATN20" s="102">
        <f t="shared" si="661"/>
        <v>21</v>
      </c>
      <c r="ATO20" s="103">
        <f t="shared" si="662"/>
        <v>15</v>
      </c>
      <c r="ATP20" s="104">
        <f t="shared" si="663"/>
        <v>0.7142857142857143</v>
      </c>
      <c r="ATQ20" s="105">
        <v>11</v>
      </c>
      <c r="ATR20" s="106">
        <v>8</v>
      </c>
      <c r="ATS20" s="104">
        <f t="shared" si="664"/>
        <v>0.72727272727272729</v>
      </c>
      <c r="ATT20" s="106">
        <v>10</v>
      </c>
      <c r="ATU20" s="106">
        <v>7</v>
      </c>
      <c r="ATV20" s="111">
        <f t="shared" si="665"/>
        <v>0.7</v>
      </c>
      <c r="ATW20" s="102">
        <f t="shared" si="666"/>
        <v>17</v>
      </c>
      <c r="ATX20" s="103">
        <f t="shared" si="667"/>
        <v>14</v>
      </c>
      <c r="ATY20" s="104">
        <f t="shared" si="668"/>
        <v>0.82352941176470584</v>
      </c>
      <c r="ATZ20" s="105">
        <v>9</v>
      </c>
      <c r="AUA20" s="106">
        <v>7</v>
      </c>
      <c r="AUB20" s="104">
        <f t="shared" si="669"/>
        <v>0.77777777777777779</v>
      </c>
      <c r="AUC20" s="106">
        <v>8</v>
      </c>
      <c r="AUD20" s="106">
        <v>7</v>
      </c>
      <c r="AUE20" s="111">
        <f t="shared" si="670"/>
        <v>0.875</v>
      </c>
      <c r="AUF20" s="102">
        <f t="shared" si="671"/>
        <v>17</v>
      </c>
      <c r="AUG20" s="103">
        <f t="shared" si="672"/>
        <v>12</v>
      </c>
      <c r="AUH20" s="104">
        <f t="shared" si="673"/>
        <v>0.70588235294117652</v>
      </c>
      <c r="AUI20" s="105">
        <v>9</v>
      </c>
      <c r="AUJ20" s="106">
        <v>6</v>
      </c>
      <c r="AUK20" s="104">
        <f t="shared" si="674"/>
        <v>0.66666666666666663</v>
      </c>
      <c r="AUL20" s="106">
        <v>8</v>
      </c>
      <c r="AUM20" s="106">
        <v>6</v>
      </c>
      <c r="AUN20" s="111">
        <f t="shared" si="675"/>
        <v>0.75</v>
      </c>
      <c r="AUO20" s="102">
        <f t="shared" si="676"/>
        <v>15</v>
      </c>
      <c r="AUP20" s="103">
        <f t="shared" si="677"/>
        <v>14</v>
      </c>
      <c r="AUQ20" s="104">
        <f t="shared" si="678"/>
        <v>0.93333333333333335</v>
      </c>
      <c r="AUR20" s="105">
        <v>9</v>
      </c>
      <c r="AUS20" s="106">
        <v>8</v>
      </c>
      <c r="AUT20" s="104">
        <f t="shared" si="679"/>
        <v>0.88888888888888884</v>
      </c>
      <c r="AUU20" s="106">
        <v>6</v>
      </c>
      <c r="AUV20" s="106">
        <v>6</v>
      </c>
      <c r="AUW20" s="111">
        <f t="shared" si="680"/>
        <v>1</v>
      </c>
      <c r="AUX20" s="102">
        <f t="shared" si="681"/>
        <v>14</v>
      </c>
      <c r="AUY20" s="103">
        <f t="shared" si="682"/>
        <v>8</v>
      </c>
      <c r="AUZ20" s="104">
        <f t="shared" si="683"/>
        <v>0.5714285714285714</v>
      </c>
      <c r="AVA20" s="105">
        <v>8</v>
      </c>
      <c r="AVB20" s="106">
        <v>3</v>
      </c>
      <c r="AVC20" s="104">
        <f t="shared" si="684"/>
        <v>0.375</v>
      </c>
      <c r="AVD20" s="106">
        <v>6</v>
      </c>
      <c r="AVE20" s="106">
        <v>5</v>
      </c>
      <c r="AVF20" s="26">
        <f t="shared" si="685"/>
        <v>0.83333333333333337</v>
      </c>
      <c r="AVG20" s="102">
        <f t="shared" si="686"/>
        <v>7</v>
      </c>
      <c r="AVH20" s="103">
        <f t="shared" si="687"/>
        <v>4</v>
      </c>
      <c r="AVI20" s="104">
        <f t="shared" si="688"/>
        <v>0.5714285714285714</v>
      </c>
      <c r="AVJ20" s="105">
        <v>3</v>
      </c>
      <c r="AVK20" s="106">
        <v>2</v>
      </c>
      <c r="AVL20" s="104">
        <f t="shared" si="689"/>
        <v>0.66666666666666663</v>
      </c>
      <c r="AVM20" s="106">
        <v>4</v>
      </c>
      <c r="AVN20" s="106">
        <v>2</v>
      </c>
      <c r="AVO20" s="26">
        <f t="shared" si="690"/>
        <v>0.5</v>
      </c>
      <c r="AVP20" s="102">
        <f t="shared" si="755"/>
        <v>3</v>
      </c>
      <c r="AVQ20" s="103">
        <f t="shared" si="691"/>
        <v>2</v>
      </c>
      <c r="AVR20" s="26">
        <f t="shared" si="692"/>
        <v>0.66666666666666663</v>
      </c>
      <c r="AVS20" s="105">
        <v>0</v>
      </c>
      <c r="AVT20" s="106">
        <v>0</v>
      </c>
      <c r="AVU20" s="26">
        <f t="shared" si="693"/>
        <v>0</v>
      </c>
      <c r="AVV20" s="106">
        <v>3</v>
      </c>
      <c r="AVW20" s="106">
        <v>2</v>
      </c>
      <c r="AVX20" s="26">
        <f t="shared" si="694"/>
        <v>0.66666666666666663</v>
      </c>
      <c r="AVY20" s="102">
        <f t="shared" si="756"/>
        <v>2</v>
      </c>
      <c r="AVZ20" s="103">
        <f t="shared" si="695"/>
        <v>1</v>
      </c>
      <c r="AWA20" s="26">
        <f t="shared" si="696"/>
        <v>0.5</v>
      </c>
      <c r="AWB20" s="105">
        <v>0</v>
      </c>
      <c r="AWC20" s="106">
        <v>0</v>
      </c>
      <c r="AWD20" s="26">
        <f t="shared" si="697"/>
        <v>0</v>
      </c>
      <c r="AWE20" s="106">
        <v>2</v>
      </c>
      <c r="AWF20" s="106">
        <v>1</v>
      </c>
      <c r="AWG20" s="26">
        <f t="shared" si="698"/>
        <v>0.5</v>
      </c>
      <c r="AWH20" s="102">
        <f t="shared" si="757"/>
        <v>2</v>
      </c>
      <c r="AWI20" s="103">
        <f t="shared" si="699"/>
        <v>2</v>
      </c>
      <c r="AWJ20" s="26">
        <f t="shared" si="700"/>
        <v>1</v>
      </c>
      <c r="AWK20" s="105">
        <v>0</v>
      </c>
      <c r="AWL20" s="106">
        <v>0</v>
      </c>
      <c r="AWM20" s="26">
        <f t="shared" si="701"/>
        <v>0</v>
      </c>
      <c r="AWN20" s="106">
        <v>2</v>
      </c>
      <c r="AWO20" s="106">
        <v>2</v>
      </c>
      <c r="AWP20" s="26">
        <f t="shared" si="702"/>
        <v>1</v>
      </c>
      <c r="AWQ20" s="102">
        <f t="shared" si="758"/>
        <v>2</v>
      </c>
      <c r="AWR20" s="103">
        <f t="shared" si="703"/>
        <v>1</v>
      </c>
      <c r="AWS20" s="26">
        <f t="shared" si="704"/>
        <v>0.5</v>
      </c>
      <c r="AWT20" s="105">
        <v>0</v>
      </c>
      <c r="AWU20" s="106">
        <v>0</v>
      </c>
      <c r="AWV20" s="26">
        <f t="shared" si="705"/>
        <v>0</v>
      </c>
      <c r="AWW20" s="106">
        <v>2</v>
      </c>
      <c r="AWX20" s="106">
        <v>1</v>
      </c>
      <c r="AWY20" s="26">
        <f t="shared" si="706"/>
        <v>0.5</v>
      </c>
      <c r="AWZ20" s="102">
        <f t="shared" si="759"/>
        <v>2</v>
      </c>
      <c r="AXA20" s="103">
        <f t="shared" si="707"/>
        <v>1</v>
      </c>
      <c r="AXB20" s="26">
        <f t="shared" si="708"/>
        <v>0.5</v>
      </c>
      <c r="AXC20" s="105">
        <v>0</v>
      </c>
      <c r="AXD20" s="106">
        <v>0</v>
      </c>
      <c r="AXE20" s="26">
        <f t="shared" si="709"/>
        <v>0</v>
      </c>
      <c r="AXF20" s="106">
        <v>2</v>
      </c>
      <c r="AXG20" s="106">
        <v>1</v>
      </c>
      <c r="AXH20" s="26">
        <f t="shared" si="710"/>
        <v>0.5</v>
      </c>
      <c r="AXI20" s="102">
        <f t="shared" si="760"/>
        <v>1</v>
      </c>
      <c r="AXJ20" s="103">
        <f t="shared" si="711"/>
        <v>1</v>
      </c>
      <c r="AXK20" s="26">
        <f t="shared" si="712"/>
        <v>1</v>
      </c>
      <c r="AXL20" s="105">
        <v>0</v>
      </c>
      <c r="AXM20" s="106">
        <v>0</v>
      </c>
      <c r="AXN20" s="26">
        <f t="shared" si="713"/>
        <v>0</v>
      </c>
      <c r="AXO20" s="106">
        <v>1</v>
      </c>
      <c r="AXP20" s="106">
        <v>1</v>
      </c>
      <c r="AXQ20" s="26">
        <f t="shared" si="714"/>
        <v>1</v>
      </c>
      <c r="AXR20" s="102">
        <f t="shared" si="761"/>
        <v>1</v>
      </c>
      <c r="AXS20" s="103">
        <f t="shared" si="715"/>
        <v>0</v>
      </c>
      <c r="AXT20" s="26">
        <f t="shared" si="716"/>
        <v>0</v>
      </c>
      <c r="AXU20" s="105">
        <v>0</v>
      </c>
      <c r="AXV20" s="106">
        <v>0</v>
      </c>
      <c r="AXW20" s="26">
        <f t="shared" si="717"/>
        <v>0</v>
      </c>
      <c r="AXX20" s="106">
        <v>1</v>
      </c>
      <c r="AXY20" s="106">
        <v>0</v>
      </c>
      <c r="AXZ20" s="26">
        <f t="shared" si="718"/>
        <v>0</v>
      </c>
      <c r="AYA20" s="102">
        <f t="shared" si="762"/>
        <v>1</v>
      </c>
      <c r="AYB20" s="103">
        <f t="shared" si="719"/>
        <v>0</v>
      </c>
      <c r="AYC20" s="26">
        <f t="shared" si="720"/>
        <v>0</v>
      </c>
      <c r="AYD20" s="106">
        <v>0</v>
      </c>
      <c r="AYE20" s="106">
        <v>0</v>
      </c>
      <c r="AYF20" s="26">
        <f t="shared" si="721"/>
        <v>0</v>
      </c>
      <c r="AYG20" s="106">
        <v>1</v>
      </c>
      <c r="AYH20" s="106">
        <v>0</v>
      </c>
      <c r="AYI20" s="26">
        <f t="shared" si="722"/>
        <v>0</v>
      </c>
      <c r="AYJ20" s="102">
        <f t="shared" si="763"/>
        <v>0</v>
      </c>
      <c r="AYK20" s="103">
        <f t="shared" si="723"/>
        <v>0</v>
      </c>
      <c r="AYL20" s="26">
        <f t="shared" si="724"/>
        <v>0</v>
      </c>
      <c r="AYM20" s="106">
        <v>0</v>
      </c>
      <c r="AYN20" s="106">
        <v>0</v>
      </c>
      <c r="AYO20" s="26">
        <f t="shared" si="725"/>
        <v>0</v>
      </c>
      <c r="AYP20" s="106">
        <v>0</v>
      </c>
      <c r="AYQ20" s="106">
        <v>0</v>
      </c>
      <c r="AYR20" s="26">
        <f t="shared" si="726"/>
        <v>0</v>
      </c>
      <c r="AYS20" s="102">
        <f t="shared" si="764"/>
        <v>0</v>
      </c>
      <c r="AYT20" s="103">
        <f t="shared" si="727"/>
        <v>0</v>
      </c>
      <c r="AYU20" s="26">
        <f t="shared" si="728"/>
        <v>0</v>
      </c>
      <c r="AYV20" s="106">
        <v>0</v>
      </c>
      <c r="AYW20" s="106">
        <v>0</v>
      </c>
      <c r="AYX20" s="26">
        <f t="shared" si="729"/>
        <v>0</v>
      </c>
      <c r="AYY20" s="106">
        <v>0</v>
      </c>
      <c r="AYZ20" s="106">
        <v>0</v>
      </c>
      <c r="AZA20" s="26">
        <f t="shared" si="730"/>
        <v>0</v>
      </c>
      <c r="AZB20" s="102">
        <f t="shared" si="765"/>
        <v>0</v>
      </c>
      <c r="AZC20" s="103">
        <f t="shared" si="731"/>
        <v>0</v>
      </c>
      <c r="AZD20" s="26">
        <f t="shared" si="732"/>
        <v>0</v>
      </c>
      <c r="AZE20" s="106">
        <v>0</v>
      </c>
      <c r="AZF20" s="106">
        <v>0</v>
      </c>
      <c r="AZG20" s="26">
        <f t="shared" si="733"/>
        <v>0</v>
      </c>
      <c r="AZH20" s="106">
        <v>0</v>
      </c>
      <c r="AZI20" s="106">
        <v>0</v>
      </c>
      <c r="AZJ20" s="26">
        <f t="shared" si="734"/>
        <v>0</v>
      </c>
      <c r="AZK20" s="102">
        <f t="shared" si="766"/>
        <v>0</v>
      </c>
      <c r="AZL20" s="103">
        <f t="shared" si="735"/>
        <v>0</v>
      </c>
      <c r="AZM20" s="26">
        <f t="shared" si="736"/>
        <v>0</v>
      </c>
      <c r="AZN20" s="106">
        <v>0</v>
      </c>
      <c r="AZO20" s="106">
        <v>0</v>
      </c>
      <c r="AZP20" s="26">
        <f t="shared" si="737"/>
        <v>0</v>
      </c>
      <c r="AZQ20" s="106">
        <v>0</v>
      </c>
      <c r="AZR20" s="106">
        <v>0</v>
      </c>
      <c r="AZS20" s="26">
        <f t="shared" si="738"/>
        <v>0</v>
      </c>
      <c r="AZT20" s="102">
        <f t="shared" si="767"/>
        <v>0</v>
      </c>
      <c r="AZU20" s="103">
        <f t="shared" si="739"/>
        <v>0</v>
      </c>
      <c r="AZV20" s="26">
        <f t="shared" si="740"/>
        <v>0</v>
      </c>
      <c r="AZW20" s="106">
        <v>0</v>
      </c>
      <c r="AZX20" s="106">
        <v>0</v>
      </c>
      <c r="AZY20" s="26">
        <f t="shared" si="741"/>
        <v>0</v>
      </c>
      <c r="AZZ20" s="106">
        <v>0</v>
      </c>
      <c r="BAA20" s="106">
        <v>0</v>
      </c>
      <c r="BAB20" s="26">
        <f t="shared" si="742"/>
        <v>0</v>
      </c>
      <c r="BAC20" s="102">
        <f t="shared" si="768"/>
        <v>0</v>
      </c>
      <c r="BAD20" s="103">
        <f t="shared" si="769"/>
        <v>0</v>
      </c>
      <c r="BAE20" s="26">
        <f t="shared" si="743"/>
        <v>0</v>
      </c>
      <c r="BAF20" s="106">
        <v>0</v>
      </c>
      <c r="BAG20" s="106">
        <v>0</v>
      </c>
      <c r="BAH20" s="26">
        <f t="shared" si="744"/>
        <v>0</v>
      </c>
      <c r="BAI20" s="106">
        <v>0</v>
      </c>
      <c r="BAJ20" s="106">
        <v>0</v>
      </c>
      <c r="BAK20" s="26">
        <f t="shared" si="745"/>
        <v>0</v>
      </c>
      <c r="BAL20" s="102">
        <f t="shared" si="770"/>
        <v>0</v>
      </c>
      <c r="BAM20" s="103">
        <f t="shared" si="771"/>
        <v>0</v>
      </c>
      <c r="BAN20" s="26">
        <f t="shared" si="746"/>
        <v>0</v>
      </c>
      <c r="BAO20" s="106">
        <v>0</v>
      </c>
      <c r="BAP20" s="106">
        <v>0</v>
      </c>
      <c r="BAQ20" s="26">
        <f t="shared" si="747"/>
        <v>0</v>
      </c>
      <c r="BAR20" s="106">
        <v>0</v>
      </c>
      <c r="BAS20" s="106">
        <v>0</v>
      </c>
      <c r="BAT20" s="26">
        <f t="shared" si="748"/>
        <v>0</v>
      </c>
      <c r="BAU20" s="102">
        <f t="shared" si="772"/>
        <v>0</v>
      </c>
      <c r="BAV20" s="103">
        <f t="shared" si="773"/>
        <v>0</v>
      </c>
      <c r="BAW20" s="26">
        <f t="shared" si="749"/>
        <v>0</v>
      </c>
      <c r="BAX20" s="106">
        <v>0</v>
      </c>
      <c r="BAY20" s="106">
        <v>0</v>
      </c>
      <c r="BAZ20" s="26">
        <f t="shared" si="750"/>
        <v>0</v>
      </c>
      <c r="BBA20" s="106">
        <v>0</v>
      </c>
      <c r="BBB20" s="106">
        <v>0</v>
      </c>
      <c r="BBC20" s="26">
        <f t="shared" si="751"/>
        <v>0</v>
      </c>
      <c r="BBD20" s="102">
        <f t="shared" si="774"/>
        <v>0</v>
      </c>
      <c r="BBE20" s="103">
        <f t="shared" si="775"/>
        <v>0</v>
      </c>
      <c r="BBF20" s="26">
        <f t="shared" si="752"/>
        <v>0</v>
      </c>
      <c r="BBG20" s="106"/>
      <c r="BBH20" s="106"/>
      <c r="BBI20" s="26">
        <f t="shared" si="753"/>
        <v>0</v>
      </c>
      <c r="BBJ20" s="106">
        <v>0</v>
      </c>
      <c r="BBK20" s="106"/>
      <c r="BBL20" s="26">
        <f t="shared" si="754"/>
        <v>0</v>
      </c>
    </row>
    <row r="21" spans="2:1416" ht="29.25" customHeight="1">
      <c r="B21" s="14">
        <v>12</v>
      </c>
      <c r="C21" s="15" t="s">
        <v>337</v>
      </c>
      <c r="D21" s="19"/>
      <c r="E21" s="23"/>
      <c r="F21" s="27"/>
      <c r="G21" s="21"/>
      <c r="H21" s="17"/>
      <c r="I21" s="27"/>
      <c r="J21" s="21"/>
      <c r="K21" s="17"/>
      <c r="L21" s="29"/>
      <c r="M21" s="19"/>
      <c r="N21" s="23"/>
      <c r="O21" s="27"/>
      <c r="P21" s="21"/>
      <c r="Q21" s="17"/>
      <c r="R21" s="27"/>
      <c r="S21" s="21"/>
      <c r="T21" s="17"/>
      <c r="U21" s="29"/>
      <c r="V21" s="19"/>
      <c r="W21" s="23"/>
      <c r="X21" s="27"/>
      <c r="Y21" s="21"/>
      <c r="Z21" s="17"/>
      <c r="AA21" s="27"/>
      <c r="AB21" s="21"/>
      <c r="AC21" s="17"/>
      <c r="AD21" s="29"/>
      <c r="AE21" s="19"/>
      <c r="AF21" s="23"/>
      <c r="AG21" s="27"/>
      <c r="AH21" s="21"/>
      <c r="AI21" s="17"/>
      <c r="AJ21" s="27"/>
      <c r="AK21" s="21"/>
      <c r="AL21" s="17"/>
      <c r="AM21" s="29"/>
      <c r="AN21" s="19"/>
      <c r="AO21" s="23"/>
      <c r="AP21" s="27"/>
      <c r="AQ21" s="21"/>
      <c r="AR21" s="17"/>
      <c r="AS21" s="27"/>
      <c r="AT21" s="21"/>
      <c r="AU21" s="17"/>
      <c r="AV21" s="29"/>
      <c r="AW21" s="19"/>
      <c r="AX21" s="23"/>
      <c r="AY21" s="27"/>
      <c r="AZ21" s="21"/>
      <c r="BA21" s="17"/>
      <c r="BB21" s="27"/>
      <c r="BC21" s="21"/>
      <c r="BD21" s="17"/>
      <c r="BE21" s="29"/>
      <c r="BF21" s="19"/>
      <c r="BG21" s="23"/>
      <c r="BH21" s="27"/>
      <c r="BI21" s="21"/>
      <c r="BJ21" s="17"/>
      <c r="BK21" s="27"/>
      <c r="BL21" s="21"/>
      <c r="BM21" s="17"/>
      <c r="BN21" s="29"/>
      <c r="BO21" s="19"/>
      <c r="BP21" s="23"/>
      <c r="BQ21" s="27"/>
      <c r="BR21" s="21"/>
      <c r="BS21" s="17"/>
      <c r="BT21" s="27"/>
      <c r="BU21" s="21"/>
      <c r="BV21" s="17"/>
      <c r="BW21" s="29"/>
      <c r="BX21" s="19"/>
      <c r="BY21" s="23"/>
      <c r="BZ21" s="27"/>
      <c r="CA21" s="21"/>
      <c r="CB21" s="17"/>
      <c r="CC21" s="27"/>
      <c r="CD21" s="21"/>
      <c r="CE21" s="17"/>
      <c r="CF21" s="29"/>
      <c r="CG21" s="19"/>
      <c r="CH21" s="23"/>
      <c r="CI21" s="27"/>
      <c r="CJ21" s="21"/>
      <c r="CK21" s="17"/>
      <c r="CL21" s="27"/>
      <c r="CM21" s="21"/>
      <c r="CN21" s="17"/>
      <c r="CO21" s="29"/>
      <c r="CP21" s="19"/>
      <c r="CQ21" s="23"/>
      <c r="CR21" s="27"/>
      <c r="CS21" s="21"/>
      <c r="CT21" s="17"/>
      <c r="CU21" s="27"/>
      <c r="CV21" s="21"/>
      <c r="CW21" s="17"/>
      <c r="CX21" s="29"/>
      <c r="CY21" s="19"/>
      <c r="CZ21" s="23"/>
      <c r="DA21" s="27"/>
      <c r="DB21" s="21"/>
      <c r="DC21" s="17"/>
      <c r="DD21" s="27"/>
      <c r="DE21" s="21"/>
      <c r="DF21" s="17"/>
      <c r="DG21" s="29"/>
      <c r="DH21" s="19"/>
      <c r="DI21" s="23"/>
      <c r="DJ21" s="27"/>
      <c r="DK21" s="21"/>
      <c r="DL21" s="17"/>
      <c r="DM21" s="27"/>
      <c r="DN21" s="21"/>
      <c r="DO21" s="17"/>
      <c r="DP21" s="29"/>
      <c r="DQ21" s="19"/>
      <c r="DR21" s="23"/>
      <c r="DS21" s="27"/>
      <c r="DT21" s="21"/>
      <c r="DU21" s="17"/>
      <c r="DV21" s="27"/>
      <c r="DW21" s="21"/>
      <c r="DX21" s="17"/>
      <c r="DY21" s="29"/>
      <c r="DZ21" s="19"/>
      <c r="EA21" s="23"/>
      <c r="EB21" s="27"/>
      <c r="EC21" s="21"/>
      <c r="ED21" s="17"/>
      <c r="EE21" s="27"/>
      <c r="EF21" s="21"/>
      <c r="EG21" s="17"/>
      <c r="EH21" s="29"/>
      <c r="EI21" s="19"/>
      <c r="EJ21" s="23"/>
      <c r="EK21" s="27"/>
      <c r="EL21" s="21"/>
      <c r="EM21" s="17"/>
      <c r="EN21" s="27"/>
      <c r="EO21" s="21"/>
      <c r="EP21" s="17"/>
      <c r="EQ21" s="29"/>
      <c r="ER21" s="19"/>
      <c r="ES21" s="23"/>
      <c r="ET21" s="27"/>
      <c r="EU21" s="21"/>
      <c r="EV21" s="17"/>
      <c r="EW21" s="27"/>
      <c r="EX21" s="21"/>
      <c r="EY21" s="17"/>
      <c r="EZ21" s="29"/>
      <c r="FA21" s="19"/>
      <c r="FB21" s="23"/>
      <c r="FC21" s="27"/>
      <c r="FD21" s="21"/>
      <c r="FE21" s="17"/>
      <c r="FF21" s="27"/>
      <c r="FG21" s="21"/>
      <c r="FH21" s="17"/>
      <c r="FI21" s="29"/>
      <c r="FJ21" s="19"/>
      <c r="FK21" s="23"/>
      <c r="FL21" s="27"/>
      <c r="FM21" s="21"/>
      <c r="FN21" s="17"/>
      <c r="FO21" s="27"/>
      <c r="FP21" s="21"/>
      <c r="FQ21" s="17"/>
      <c r="FR21" s="29"/>
      <c r="FS21" s="19"/>
      <c r="FT21" s="23"/>
      <c r="FU21" s="27"/>
      <c r="FV21" s="21"/>
      <c r="FW21" s="17"/>
      <c r="FX21" s="27"/>
      <c r="FY21" s="21"/>
      <c r="FZ21" s="17"/>
      <c r="GA21" s="29"/>
      <c r="GB21" s="19"/>
      <c r="GC21" s="23"/>
      <c r="GD21" s="27"/>
      <c r="GE21" s="21"/>
      <c r="GF21" s="17"/>
      <c r="GG21" s="27"/>
      <c r="GH21" s="21"/>
      <c r="GI21" s="17"/>
      <c r="GJ21" s="29"/>
      <c r="GK21" s="19"/>
      <c r="GL21" s="23"/>
      <c r="GM21" s="27"/>
      <c r="GN21" s="21"/>
      <c r="GO21" s="17"/>
      <c r="GP21" s="27"/>
      <c r="GQ21" s="21"/>
      <c r="GR21" s="17"/>
      <c r="GS21" s="29"/>
      <c r="GT21" s="19"/>
      <c r="GU21" s="23"/>
      <c r="GV21" s="27"/>
      <c r="GW21" s="21"/>
      <c r="GX21" s="17"/>
      <c r="GY21" s="27"/>
      <c r="GZ21" s="21"/>
      <c r="HA21" s="17"/>
      <c r="HB21" s="29"/>
      <c r="HC21" s="19"/>
      <c r="HD21" s="23"/>
      <c r="HE21" s="27"/>
      <c r="HF21" s="21"/>
      <c r="HG21" s="17"/>
      <c r="HH21" s="27"/>
      <c r="HI21" s="21"/>
      <c r="HJ21" s="17"/>
      <c r="HK21" s="29"/>
      <c r="HL21" s="19"/>
      <c r="HM21" s="23"/>
      <c r="HN21" s="27"/>
      <c r="HO21" s="21"/>
      <c r="HP21" s="17"/>
      <c r="HQ21" s="27"/>
      <c r="HR21" s="21"/>
      <c r="HS21" s="17"/>
      <c r="HT21" s="29"/>
      <c r="HU21" s="19"/>
      <c r="HV21" s="23"/>
      <c r="HW21" s="27"/>
      <c r="HX21" s="21"/>
      <c r="HY21" s="17"/>
      <c r="HZ21" s="27"/>
      <c r="IA21" s="21"/>
      <c r="IB21" s="17"/>
      <c r="IC21" s="29"/>
      <c r="ID21" s="19"/>
      <c r="IE21" s="23"/>
      <c r="IF21" s="27"/>
      <c r="IG21" s="21"/>
      <c r="IH21" s="17"/>
      <c r="II21" s="27"/>
      <c r="IJ21" s="21"/>
      <c r="IK21" s="17"/>
      <c r="IL21" s="29"/>
      <c r="IM21" s="19"/>
      <c r="IN21" s="23"/>
      <c r="IO21" s="27"/>
      <c r="IP21" s="21"/>
      <c r="IQ21" s="17"/>
      <c r="IR21" s="27"/>
      <c r="IS21" s="21"/>
      <c r="IT21" s="17"/>
      <c r="IU21" s="29"/>
      <c r="IV21" s="19"/>
      <c r="IW21" s="23"/>
      <c r="IX21" s="27"/>
      <c r="IY21" s="21"/>
      <c r="IZ21" s="17"/>
      <c r="JA21" s="27"/>
      <c r="JB21" s="21"/>
      <c r="JC21" s="17"/>
      <c r="JD21" s="29"/>
      <c r="JE21" s="19"/>
      <c r="JF21" s="23"/>
      <c r="JG21" s="27"/>
      <c r="JH21" s="21"/>
      <c r="JI21" s="17"/>
      <c r="JJ21" s="27"/>
      <c r="JK21" s="21"/>
      <c r="JL21" s="17"/>
      <c r="JM21" s="29"/>
      <c r="JN21" s="19"/>
      <c r="JO21" s="23"/>
      <c r="JP21" s="27"/>
      <c r="JQ21" s="21"/>
      <c r="JR21" s="17"/>
      <c r="JS21" s="27"/>
      <c r="JT21" s="21"/>
      <c r="JU21" s="17"/>
      <c r="JV21" s="29"/>
      <c r="JW21" s="19"/>
      <c r="JX21" s="23"/>
      <c r="JY21" s="27"/>
      <c r="JZ21" s="21"/>
      <c r="KA21" s="17"/>
      <c r="KB21" s="27"/>
      <c r="KC21" s="21"/>
      <c r="KD21" s="17"/>
      <c r="KE21" s="29"/>
      <c r="KF21" s="19"/>
      <c r="KG21" s="23"/>
      <c r="KH21" s="27"/>
      <c r="KI21" s="21"/>
      <c r="KJ21" s="17"/>
      <c r="KK21" s="27"/>
      <c r="KL21" s="21"/>
      <c r="KM21" s="17"/>
      <c r="KN21" s="29"/>
      <c r="KO21" s="19"/>
      <c r="KP21" s="23"/>
      <c r="KQ21" s="27"/>
      <c r="KR21" s="21"/>
      <c r="KS21" s="17"/>
      <c r="KT21" s="27"/>
      <c r="KU21" s="21"/>
      <c r="KV21" s="17"/>
      <c r="KW21" s="29"/>
      <c r="KX21" s="19"/>
      <c r="KY21" s="23"/>
      <c r="KZ21" s="27"/>
      <c r="LA21" s="21"/>
      <c r="LB21" s="17"/>
      <c r="LC21" s="27"/>
      <c r="LD21" s="21"/>
      <c r="LE21" s="17"/>
      <c r="LF21" s="29"/>
      <c r="LG21" s="19"/>
      <c r="LH21" s="23"/>
      <c r="LI21" s="27"/>
      <c r="LJ21" s="21"/>
      <c r="LK21" s="17"/>
      <c r="LL21" s="27"/>
      <c r="LM21" s="21"/>
      <c r="LN21" s="17"/>
      <c r="LO21" s="29"/>
      <c r="LP21" s="19"/>
      <c r="LQ21" s="23"/>
      <c r="LR21" s="27"/>
      <c r="LS21" s="21"/>
      <c r="LT21" s="17"/>
      <c r="LU21" s="27"/>
      <c r="LV21" s="21"/>
      <c r="LW21" s="17"/>
      <c r="LX21" s="29"/>
      <c r="LY21" s="19"/>
      <c r="LZ21" s="23"/>
      <c r="MA21" s="27"/>
      <c r="MB21" s="21"/>
      <c r="MC21" s="17"/>
      <c r="MD21" s="27"/>
      <c r="ME21" s="21"/>
      <c r="MF21" s="17"/>
      <c r="MG21" s="29"/>
      <c r="MH21" s="19"/>
      <c r="MI21" s="23"/>
      <c r="MJ21" s="27"/>
      <c r="MK21" s="21"/>
      <c r="ML21" s="17"/>
      <c r="MM21" s="27"/>
      <c r="MN21" s="21"/>
      <c r="MO21" s="17"/>
      <c r="MP21" s="29"/>
      <c r="MQ21" s="19"/>
      <c r="MR21" s="23"/>
      <c r="MS21" s="27"/>
      <c r="MT21" s="21"/>
      <c r="MU21" s="17"/>
      <c r="MV21" s="27"/>
      <c r="MW21" s="21"/>
      <c r="MX21" s="17"/>
      <c r="MY21" s="29"/>
      <c r="MZ21" s="19"/>
      <c r="NA21" s="23"/>
      <c r="NB21" s="27"/>
      <c r="NC21" s="21"/>
      <c r="ND21" s="17"/>
      <c r="NE21" s="27"/>
      <c r="NF21" s="21"/>
      <c r="NG21" s="17"/>
      <c r="NH21" s="29"/>
      <c r="NI21" s="19"/>
      <c r="NJ21" s="23"/>
      <c r="NK21" s="27"/>
      <c r="NL21" s="21"/>
      <c r="NM21" s="17"/>
      <c r="NN21" s="27"/>
      <c r="NO21" s="21"/>
      <c r="NP21" s="17"/>
      <c r="NQ21" s="29"/>
      <c r="NR21" s="19"/>
      <c r="NS21" s="23"/>
      <c r="NT21" s="27"/>
      <c r="NU21" s="21"/>
      <c r="NV21" s="17"/>
      <c r="NW21" s="27"/>
      <c r="NX21" s="21"/>
      <c r="NY21" s="17"/>
      <c r="NZ21" s="29"/>
      <c r="OA21" s="19"/>
      <c r="OB21" s="23"/>
      <c r="OC21" s="27"/>
      <c r="OD21" s="21"/>
      <c r="OE21" s="17"/>
      <c r="OF21" s="27"/>
      <c r="OG21" s="21"/>
      <c r="OH21" s="17"/>
      <c r="OI21" s="29"/>
      <c r="OJ21" s="19"/>
      <c r="OK21" s="23"/>
      <c r="OL21" s="27"/>
      <c r="OM21" s="21"/>
      <c r="ON21" s="17"/>
      <c r="OO21" s="27"/>
      <c r="OP21" s="21"/>
      <c r="OQ21" s="17"/>
      <c r="OR21" s="29"/>
      <c r="OS21" s="19"/>
      <c r="OT21" s="23"/>
      <c r="OU21" s="27"/>
      <c r="OV21" s="21"/>
      <c r="OW21" s="17"/>
      <c r="OX21" s="27"/>
      <c r="OY21" s="21"/>
      <c r="OZ21" s="17"/>
      <c r="PA21" s="29"/>
      <c r="PB21" s="19"/>
      <c r="PC21" s="23"/>
      <c r="PD21" s="27"/>
      <c r="PE21" s="21"/>
      <c r="PF21" s="17"/>
      <c r="PG21" s="27"/>
      <c r="PH21" s="21"/>
      <c r="PI21" s="17"/>
      <c r="PJ21" s="29"/>
      <c r="PK21" s="19">
        <f t="shared" ref="PK21" si="1045">+PN21+PQ21</f>
        <v>0</v>
      </c>
      <c r="PL21" s="23">
        <f t="shared" ref="PL21" si="1046">+PO21+PR21</f>
        <v>0</v>
      </c>
      <c r="PM21" s="27">
        <f t="shared" ref="PM21" si="1047">IFERROR(PL21/PK21,0)</f>
        <v>0</v>
      </c>
      <c r="PN21" s="21">
        <v>0</v>
      </c>
      <c r="PO21" s="17"/>
      <c r="PP21" s="27">
        <f t="shared" ref="PP21" si="1048">IFERROR(PO21/PN21,0)</f>
        <v>0</v>
      </c>
      <c r="PQ21" s="17">
        <v>0</v>
      </c>
      <c r="PR21" s="17"/>
      <c r="PS21" s="112">
        <f t="shared" ref="PS21" si="1049">IFERROR(PR21/PQ21,0)</f>
        <v>0</v>
      </c>
      <c r="PT21" s="19">
        <f t="shared" si="980"/>
        <v>0</v>
      </c>
      <c r="PU21" s="23">
        <f t="shared" si="981"/>
        <v>0</v>
      </c>
      <c r="PV21" s="27">
        <f t="shared" si="982"/>
        <v>0</v>
      </c>
      <c r="PW21" s="21">
        <v>0</v>
      </c>
      <c r="PX21" s="17"/>
      <c r="PY21" s="27">
        <f t="shared" si="983"/>
        <v>0</v>
      </c>
      <c r="PZ21" s="17">
        <v>0</v>
      </c>
      <c r="QA21" s="17"/>
      <c r="QB21" s="112">
        <f t="shared" si="984"/>
        <v>0</v>
      </c>
      <c r="QC21" s="19">
        <f t="shared" si="985"/>
        <v>0</v>
      </c>
      <c r="QD21" s="23">
        <f t="shared" si="986"/>
        <v>0</v>
      </c>
      <c r="QE21" s="27">
        <f t="shared" si="987"/>
        <v>0</v>
      </c>
      <c r="QF21" s="21">
        <v>0</v>
      </c>
      <c r="QG21" s="17"/>
      <c r="QH21" s="27">
        <f t="shared" si="988"/>
        <v>0</v>
      </c>
      <c r="QI21" s="17">
        <v>0</v>
      </c>
      <c r="QJ21" s="17"/>
      <c r="QK21" s="112">
        <f t="shared" si="989"/>
        <v>0</v>
      </c>
      <c r="QL21" s="19">
        <f t="shared" si="990"/>
        <v>0</v>
      </c>
      <c r="QM21" s="23">
        <f t="shared" si="991"/>
        <v>0</v>
      </c>
      <c r="QN21" s="27">
        <f t="shared" si="992"/>
        <v>0</v>
      </c>
      <c r="QO21" s="21">
        <v>0</v>
      </c>
      <c r="QP21" s="17"/>
      <c r="QQ21" s="27">
        <f t="shared" si="993"/>
        <v>0</v>
      </c>
      <c r="QR21" s="17">
        <v>0</v>
      </c>
      <c r="QS21" s="17"/>
      <c r="QT21" s="112">
        <f t="shared" si="994"/>
        <v>0</v>
      </c>
      <c r="QU21" s="19">
        <f t="shared" si="995"/>
        <v>0</v>
      </c>
      <c r="QV21" s="23">
        <f t="shared" si="996"/>
        <v>0</v>
      </c>
      <c r="QW21" s="27">
        <f t="shared" si="997"/>
        <v>0</v>
      </c>
      <c r="QX21" s="21">
        <v>0</v>
      </c>
      <c r="QY21" s="17"/>
      <c r="QZ21" s="27">
        <f t="shared" si="998"/>
        <v>0</v>
      </c>
      <c r="RA21" s="17">
        <v>0</v>
      </c>
      <c r="RB21" s="17"/>
      <c r="RC21" s="112">
        <f t="shared" si="999"/>
        <v>0</v>
      </c>
      <c r="RD21" s="19">
        <f t="shared" si="1000"/>
        <v>0</v>
      </c>
      <c r="RE21" s="23">
        <f t="shared" si="1001"/>
        <v>0</v>
      </c>
      <c r="RF21" s="27">
        <f t="shared" si="1002"/>
        <v>0</v>
      </c>
      <c r="RG21" s="21">
        <v>0</v>
      </c>
      <c r="RH21" s="17"/>
      <c r="RI21" s="27">
        <f t="shared" si="1003"/>
        <v>0</v>
      </c>
      <c r="RJ21" s="17">
        <v>0</v>
      </c>
      <c r="RK21" s="17"/>
      <c r="RL21" s="112">
        <f t="shared" si="1004"/>
        <v>0</v>
      </c>
      <c r="RM21" s="19">
        <f t="shared" si="1005"/>
        <v>0</v>
      </c>
      <c r="RN21" s="23">
        <f t="shared" si="1006"/>
        <v>0</v>
      </c>
      <c r="RO21" s="27">
        <f t="shared" si="1007"/>
        <v>0</v>
      </c>
      <c r="RP21" s="21">
        <v>0</v>
      </c>
      <c r="RQ21" s="17"/>
      <c r="RR21" s="27">
        <f t="shared" si="1008"/>
        <v>0</v>
      </c>
      <c r="RS21" s="17">
        <v>0</v>
      </c>
      <c r="RT21" s="17"/>
      <c r="RU21" s="112">
        <f t="shared" si="1009"/>
        <v>0</v>
      </c>
      <c r="RV21" s="19">
        <f t="shared" si="1010"/>
        <v>0</v>
      </c>
      <c r="RW21" s="23">
        <f t="shared" si="1011"/>
        <v>0</v>
      </c>
      <c r="RX21" s="27">
        <f t="shared" si="1012"/>
        <v>0</v>
      </c>
      <c r="RY21" s="21">
        <v>0</v>
      </c>
      <c r="RZ21" s="17"/>
      <c r="SA21" s="27">
        <f t="shared" si="1013"/>
        <v>0</v>
      </c>
      <c r="SB21" s="17">
        <v>0</v>
      </c>
      <c r="SC21" s="17"/>
      <c r="SD21" s="112">
        <f t="shared" si="1014"/>
        <v>0</v>
      </c>
      <c r="SE21" s="19">
        <f t="shared" si="1015"/>
        <v>0</v>
      </c>
      <c r="SF21" s="23">
        <f t="shared" si="1016"/>
        <v>0</v>
      </c>
      <c r="SG21" s="27">
        <f t="shared" si="1017"/>
        <v>0</v>
      </c>
      <c r="SH21" s="21">
        <v>0</v>
      </c>
      <c r="SI21" s="17"/>
      <c r="SJ21" s="27">
        <f t="shared" si="1018"/>
        <v>0</v>
      </c>
      <c r="SK21" s="17">
        <v>0</v>
      </c>
      <c r="SL21" s="17"/>
      <c r="SM21" s="112">
        <f t="shared" si="1019"/>
        <v>0</v>
      </c>
      <c r="SN21" s="19">
        <f t="shared" si="1020"/>
        <v>0</v>
      </c>
      <c r="SO21" s="23">
        <f t="shared" si="1021"/>
        <v>0</v>
      </c>
      <c r="SP21" s="27">
        <f t="shared" si="1022"/>
        <v>0</v>
      </c>
      <c r="SQ21" s="21">
        <v>0</v>
      </c>
      <c r="SR21" s="17"/>
      <c r="SS21" s="27">
        <f t="shared" si="1023"/>
        <v>0</v>
      </c>
      <c r="ST21" s="17">
        <v>0</v>
      </c>
      <c r="SU21" s="17"/>
      <c r="SV21" s="112">
        <f t="shared" si="1024"/>
        <v>0</v>
      </c>
      <c r="SW21" s="19">
        <f t="shared" si="1025"/>
        <v>0</v>
      </c>
      <c r="SX21" s="23">
        <f t="shared" si="1026"/>
        <v>0</v>
      </c>
      <c r="SY21" s="27">
        <f t="shared" si="1027"/>
        <v>0</v>
      </c>
      <c r="SZ21" s="21">
        <v>0</v>
      </c>
      <c r="TA21" s="17"/>
      <c r="TB21" s="27">
        <f t="shared" si="1028"/>
        <v>0</v>
      </c>
      <c r="TC21" s="17">
        <v>0</v>
      </c>
      <c r="TD21" s="17"/>
      <c r="TE21" s="112">
        <f t="shared" si="1029"/>
        <v>0</v>
      </c>
      <c r="TF21" s="19">
        <f t="shared" si="1030"/>
        <v>0</v>
      </c>
      <c r="TG21" s="23">
        <f t="shared" si="1031"/>
        <v>0</v>
      </c>
      <c r="TH21" s="27">
        <f t="shared" si="1032"/>
        <v>0</v>
      </c>
      <c r="TI21" s="21">
        <v>0</v>
      </c>
      <c r="TJ21" s="17"/>
      <c r="TK21" s="27">
        <f t="shared" si="1033"/>
        <v>0</v>
      </c>
      <c r="TL21" s="17">
        <v>0</v>
      </c>
      <c r="TM21" s="17"/>
      <c r="TN21" s="112">
        <f t="shared" si="1034"/>
        <v>0</v>
      </c>
      <c r="TO21" s="19">
        <f t="shared" si="1035"/>
        <v>0</v>
      </c>
      <c r="TP21" s="23">
        <f t="shared" si="1036"/>
        <v>0</v>
      </c>
      <c r="TQ21" s="27">
        <f t="shared" si="1037"/>
        <v>0</v>
      </c>
      <c r="TR21" s="21">
        <v>0</v>
      </c>
      <c r="TS21" s="17"/>
      <c r="TT21" s="27">
        <f t="shared" si="1038"/>
        <v>0</v>
      </c>
      <c r="TU21" s="17">
        <v>0</v>
      </c>
      <c r="TV21" s="17"/>
      <c r="TW21" s="112">
        <f t="shared" si="1039"/>
        <v>0</v>
      </c>
      <c r="TX21" s="19">
        <f t="shared" si="1040"/>
        <v>0</v>
      </c>
      <c r="TY21" s="23">
        <f t="shared" si="1041"/>
        <v>0</v>
      </c>
      <c r="TZ21" s="27">
        <f t="shared" si="1042"/>
        <v>0</v>
      </c>
      <c r="UA21" s="21">
        <v>0</v>
      </c>
      <c r="UB21" s="17"/>
      <c r="UC21" s="27">
        <f t="shared" si="1043"/>
        <v>0</v>
      </c>
      <c r="UD21" s="17">
        <v>0</v>
      </c>
      <c r="UE21" s="17"/>
      <c r="UF21" s="112">
        <f t="shared" si="1044"/>
        <v>0</v>
      </c>
      <c r="UG21" s="19">
        <f t="shared" si="296"/>
        <v>0</v>
      </c>
      <c r="UH21" s="23">
        <f t="shared" si="297"/>
        <v>0</v>
      </c>
      <c r="UI21" s="27">
        <f t="shared" si="298"/>
        <v>0</v>
      </c>
      <c r="UJ21" s="21">
        <v>0</v>
      </c>
      <c r="UK21" s="17"/>
      <c r="UL21" s="27">
        <f t="shared" si="299"/>
        <v>0</v>
      </c>
      <c r="UM21" s="17">
        <v>0</v>
      </c>
      <c r="UN21" s="17"/>
      <c r="UO21" s="112">
        <f t="shared" si="300"/>
        <v>0</v>
      </c>
      <c r="UP21" s="19">
        <f t="shared" si="301"/>
        <v>0</v>
      </c>
      <c r="UQ21" s="23">
        <f t="shared" si="302"/>
        <v>0</v>
      </c>
      <c r="UR21" s="27">
        <f t="shared" si="303"/>
        <v>0</v>
      </c>
      <c r="US21" s="21">
        <v>0</v>
      </c>
      <c r="UT21" s="17"/>
      <c r="UU21" s="27">
        <f t="shared" si="304"/>
        <v>0</v>
      </c>
      <c r="UV21" s="17">
        <v>0</v>
      </c>
      <c r="UW21" s="17"/>
      <c r="UX21" s="112">
        <f t="shared" si="305"/>
        <v>0</v>
      </c>
      <c r="UY21" s="19">
        <f t="shared" si="306"/>
        <v>0</v>
      </c>
      <c r="UZ21" s="23">
        <f t="shared" si="307"/>
        <v>0</v>
      </c>
      <c r="VA21" s="27">
        <f t="shared" si="308"/>
        <v>0</v>
      </c>
      <c r="VB21" s="21">
        <v>0</v>
      </c>
      <c r="VC21" s="17"/>
      <c r="VD21" s="27">
        <f t="shared" si="309"/>
        <v>0</v>
      </c>
      <c r="VE21" s="17">
        <v>0</v>
      </c>
      <c r="VF21" s="17"/>
      <c r="VG21" s="112">
        <f t="shared" si="310"/>
        <v>0</v>
      </c>
      <c r="VH21" s="19">
        <f t="shared" si="311"/>
        <v>0</v>
      </c>
      <c r="VI21" s="23">
        <f t="shared" si="312"/>
        <v>0</v>
      </c>
      <c r="VJ21" s="27">
        <f t="shared" si="313"/>
        <v>0</v>
      </c>
      <c r="VK21" s="21">
        <v>0</v>
      </c>
      <c r="VL21" s="17"/>
      <c r="VM21" s="27">
        <f t="shared" si="314"/>
        <v>0</v>
      </c>
      <c r="VN21" s="17">
        <v>0</v>
      </c>
      <c r="VO21" s="17"/>
      <c r="VP21" s="112">
        <f t="shared" si="315"/>
        <v>0</v>
      </c>
      <c r="VQ21" s="19">
        <f t="shared" si="316"/>
        <v>0</v>
      </c>
      <c r="VR21" s="23">
        <f t="shared" si="317"/>
        <v>0</v>
      </c>
      <c r="VS21" s="27">
        <f t="shared" si="318"/>
        <v>0</v>
      </c>
      <c r="VT21" s="21">
        <v>0</v>
      </c>
      <c r="VU21" s="17"/>
      <c r="VV21" s="27">
        <f t="shared" si="319"/>
        <v>0</v>
      </c>
      <c r="VW21" s="17">
        <v>0</v>
      </c>
      <c r="VX21" s="17"/>
      <c r="VY21" s="112">
        <f t="shared" si="320"/>
        <v>0</v>
      </c>
      <c r="VZ21" s="19">
        <f t="shared" si="321"/>
        <v>0</v>
      </c>
      <c r="WA21" s="23">
        <f t="shared" si="322"/>
        <v>0</v>
      </c>
      <c r="WB21" s="27">
        <f t="shared" si="323"/>
        <v>0</v>
      </c>
      <c r="WC21" s="21">
        <v>0</v>
      </c>
      <c r="WD21" s="17"/>
      <c r="WE21" s="27">
        <f t="shared" si="324"/>
        <v>0</v>
      </c>
      <c r="WF21" s="17">
        <v>0</v>
      </c>
      <c r="WG21" s="17"/>
      <c r="WH21" s="112">
        <f t="shared" si="325"/>
        <v>0</v>
      </c>
      <c r="WI21" s="19">
        <f t="shared" si="326"/>
        <v>0</v>
      </c>
      <c r="WJ21" s="23">
        <f t="shared" si="327"/>
        <v>0</v>
      </c>
      <c r="WK21" s="27">
        <f t="shared" si="328"/>
        <v>0</v>
      </c>
      <c r="WL21" s="21">
        <v>0</v>
      </c>
      <c r="WM21" s="17"/>
      <c r="WN21" s="27">
        <f t="shared" si="329"/>
        <v>0</v>
      </c>
      <c r="WO21" s="17">
        <v>0</v>
      </c>
      <c r="WP21" s="17"/>
      <c r="WQ21" s="112">
        <f t="shared" si="330"/>
        <v>0</v>
      </c>
      <c r="WR21" s="19">
        <f t="shared" si="331"/>
        <v>0</v>
      </c>
      <c r="WS21" s="23">
        <f t="shared" si="332"/>
        <v>0</v>
      </c>
      <c r="WT21" s="27">
        <f t="shared" si="333"/>
        <v>0</v>
      </c>
      <c r="WU21" s="21">
        <v>0</v>
      </c>
      <c r="WV21" s="17"/>
      <c r="WW21" s="27">
        <f t="shared" si="334"/>
        <v>0</v>
      </c>
      <c r="WX21" s="17">
        <v>0</v>
      </c>
      <c r="WY21" s="17"/>
      <c r="WZ21" s="112">
        <f t="shared" si="335"/>
        <v>0</v>
      </c>
      <c r="XA21" s="19">
        <f t="shared" si="336"/>
        <v>0</v>
      </c>
      <c r="XB21" s="23">
        <f t="shared" si="337"/>
        <v>0</v>
      </c>
      <c r="XC21" s="27">
        <f t="shared" si="338"/>
        <v>0</v>
      </c>
      <c r="XD21" s="21">
        <v>0</v>
      </c>
      <c r="XE21" s="17"/>
      <c r="XF21" s="27">
        <f t="shared" si="339"/>
        <v>0</v>
      </c>
      <c r="XG21" s="17">
        <v>0</v>
      </c>
      <c r="XH21" s="17"/>
      <c r="XI21" s="112">
        <f t="shared" si="340"/>
        <v>0</v>
      </c>
      <c r="XJ21" s="19">
        <f t="shared" si="341"/>
        <v>0</v>
      </c>
      <c r="XK21" s="23">
        <f t="shared" si="342"/>
        <v>0</v>
      </c>
      <c r="XL21" s="27">
        <f t="shared" si="343"/>
        <v>0</v>
      </c>
      <c r="XM21" s="21">
        <v>0</v>
      </c>
      <c r="XN21" s="17"/>
      <c r="XO21" s="27">
        <f t="shared" si="344"/>
        <v>0</v>
      </c>
      <c r="XP21" s="17">
        <v>0</v>
      </c>
      <c r="XQ21" s="17"/>
      <c r="XR21" s="112">
        <f t="shared" si="345"/>
        <v>0</v>
      </c>
      <c r="XS21" s="19">
        <f t="shared" si="346"/>
        <v>0</v>
      </c>
      <c r="XT21" s="23">
        <f t="shared" si="347"/>
        <v>0</v>
      </c>
      <c r="XU21" s="27">
        <f t="shared" si="348"/>
        <v>0</v>
      </c>
      <c r="XV21" s="21">
        <v>0</v>
      </c>
      <c r="XW21" s="17"/>
      <c r="XX21" s="27">
        <f t="shared" si="349"/>
        <v>0</v>
      </c>
      <c r="XY21" s="17">
        <v>0</v>
      </c>
      <c r="XZ21" s="17"/>
      <c r="YA21" s="112">
        <f t="shared" si="350"/>
        <v>0</v>
      </c>
      <c r="YB21" s="19">
        <f t="shared" si="351"/>
        <v>0</v>
      </c>
      <c r="YC21" s="23">
        <f t="shared" si="352"/>
        <v>0</v>
      </c>
      <c r="YD21" s="27">
        <f t="shared" si="353"/>
        <v>0</v>
      </c>
      <c r="YE21" s="21">
        <v>0</v>
      </c>
      <c r="YF21" s="17"/>
      <c r="YG21" s="27">
        <f t="shared" si="354"/>
        <v>0</v>
      </c>
      <c r="YH21" s="17">
        <v>0</v>
      </c>
      <c r="YI21" s="17"/>
      <c r="YJ21" s="112">
        <f t="shared" si="355"/>
        <v>0</v>
      </c>
      <c r="YK21" s="19">
        <f t="shared" si="356"/>
        <v>0</v>
      </c>
      <c r="YL21" s="23">
        <f t="shared" si="357"/>
        <v>0</v>
      </c>
      <c r="YM21" s="27">
        <f t="shared" si="358"/>
        <v>0</v>
      </c>
      <c r="YN21" s="21">
        <v>0</v>
      </c>
      <c r="YO21" s="17"/>
      <c r="YP21" s="27">
        <f t="shared" si="359"/>
        <v>0</v>
      </c>
      <c r="YQ21" s="17">
        <v>0</v>
      </c>
      <c r="YR21" s="17"/>
      <c r="YS21" s="112">
        <f t="shared" si="360"/>
        <v>0</v>
      </c>
      <c r="YT21" s="19">
        <f t="shared" si="361"/>
        <v>0</v>
      </c>
      <c r="YU21" s="23">
        <f t="shared" si="362"/>
        <v>0</v>
      </c>
      <c r="YV21" s="27">
        <f t="shared" si="363"/>
        <v>0</v>
      </c>
      <c r="YW21" s="21">
        <v>0</v>
      </c>
      <c r="YX21" s="17"/>
      <c r="YY21" s="27">
        <f t="shared" si="364"/>
        <v>0</v>
      </c>
      <c r="YZ21" s="17">
        <v>0</v>
      </c>
      <c r="ZA21" s="17"/>
      <c r="ZB21" s="112">
        <f t="shared" si="365"/>
        <v>0</v>
      </c>
      <c r="ZC21" s="19">
        <f t="shared" si="366"/>
        <v>0</v>
      </c>
      <c r="ZD21" s="23">
        <f t="shared" si="367"/>
        <v>0</v>
      </c>
      <c r="ZE21" s="27">
        <f t="shared" si="368"/>
        <v>0</v>
      </c>
      <c r="ZF21" s="21">
        <v>0</v>
      </c>
      <c r="ZG21" s="17"/>
      <c r="ZH21" s="27">
        <f t="shared" si="369"/>
        <v>0</v>
      </c>
      <c r="ZI21" s="17">
        <v>0</v>
      </c>
      <c r="ZJ21" s="17"/>
      <c r="ZK21" s="112">
        <f t="shared" si="370"/>
        <v>0</v>
      </c>
      <c r="ZL21" s="19">
        <f t="shared" si="371"/>
        <v>0</v>
      </c>
      <c r="ZM21" s="23">
        <f t="shared" si="372"/>
        <v>0</v>
      </c>
      <c r="ZN21" s="27">
        <f t="shared" si="373"/>
        <v>0</v>
      </c>
      <c r="ZO21" s="21">
        <v>0</v>
      </c>
      <c r="ZP21" s="17"/>
      <c r="ZQ21" s="27">
        <f t="shared" si="374"/>
        <v>0</v>
      </c>
      <c r="ZR21" s="17">
        <v>0</v>
      </c>
      <c r="ZS21" s="17"/>
      <c r="ZT21" s="112">
        <f t="shared" si="375"/>
        <v>0</v>
      </c>
      <c r="ZU21" s="19">
        <f t="shared" si="376"/>
        <v>0</v>
      </c>
      <c r="ZV21" s="23">
        <f t="shared" si="377"/>
        <v>0</v>
      </c>
      <c r="ZW21" s="27">
        <f t="shared" si="378"/>
        <v>0</v>
      </c>
      <c r="ZX21" s="21">
        <v>0</v>
      </c>
      <c r="ZY21" s="17"/>
      <c r="ZZ21" s="27">
        <f t="shared" si="379"/>
        <v>0</v>
      </c>
      <c r="AAA21" s="17">
        <v>0</v>
      </c>
      <c r="AAB21" s="17"/>
      <c r="AAC21" s="112">
        <f t="shared" si="380"/>
        <v>0</v>
      </c>
      <c r="AAD21" s="19">
        <f t="shared" si="381"/>
        <v>0</v>
      </c>
      <c r="AAE21" s="23">
        <f t="shared" si="382"/>
        <v>0</v>
      </c>
      <c r="AAF21" s="27">
        <f t="shared" si="383"/>
        <v>0</v>
      </c>
      <c r="AAG21" s="21">
        <v>0</v>
      </c>
      <c r="AAH21" s="17"/>
      <c r="AAI21" s="27">
        <f t="shared" si="384"/>
        <v>0</v>
      </c>
      <c r="AAJ21" s="17">
        <v>0</v>
      </c>
      <c r="AAK21" s="17"/>
      <c r="AAL21" s="112">
        <f t="shared" si="385"/>
        <v>0</v>
      </c>
      <c r="AAM21" s="19">
        <f t="shared" si="386"/>
        <v>0</v>
      </c>
      <c r="AAN21" s="23">
        <f t="shared" si="387"/>
        <v>0</v>
      </c>
      <c r="AAO21" s="27">
        <f t="shared" si="388"/>
        <v>0</v>
      </c>
      <c r="AAP21" s="21">
        <v>0</v>
      </c>
      <c r="AAQ21" s="17"/>
      <c r="AAR21" s="27">
        <f t="shared" si="389"/>
        <v>0</v>
      </c>
      <c r="AAS21" s="17">
        <v>0</v>
      </c>
      <c r="AAT21" s="17"/>
      <c r="AAU21" s="112">
        <f t="shared" si="390"/>
        <v>0</v>
      </c>
      <c r="AAV21" s="19">
        <f t="shared" si="391"/>
        <v>0</v>
      </c>
      <c r="AAW21" s="23">
        <f t="shared" si="392"/>
        <v>0</v>
      </c>
      <c r="AAX21" s="27">
        <f t="shared" si="393"/>
        <v>0</v>
      </c>
      <c r="AAY21" s="21">
        <v>0</v>
      </c>
      <c r="AAZ21" s="17"/>
      <c r="ABA21" s="27">
        <f t="shared" si="394"/>
        <v>0</v>
      </c>
      <c r="ABB21" s="17">
        <v>0</v>
      </c>
      <c r="ABC21" s="17"/>
      <c r="ABD21" s="112">
        <f t="shared" si="395"/>
        <v>0</v>
      </c>
      <c r="ABE21" s="19">
        <f t="shared" si="396"/>
        <v>0</v>
      </c>
      <c r="ABF21" s="23">
        <f t="shared" si="397"/>
        <v>0</v>
      </c>
      <c r="ABG21" s="27">
        <f t="shared" si="398"/>
        <v>0</v>
      </c>
      <c r="ABH21" s="21">
        <v>0</v>
      </c>
      <c r="ABI21" s="17"/>
      <c r="ABJ21" s="27">
        <f t="shared" si="399"/>
        <v>0</v>
      </c>
      <c r="ABK21" s="17">
        <v>0</v>
      </c>
      <c r="ABL21" s="17"/>
      <c r="ABM21" s="112">
        <f t="shared" si="400"/>
        <v>0</v>
      </c>
      <c r="ABN21" s="19">
        <f t="shared" si="401"/>
        <v>0</v>
      </c>
      <c r="ABO21" s="23">
        <f t="shared" si="402"/>
        <v>0</v>
      </c>
      <c r="ABP21" s="27">
        <f t="shared" si="403"/>
        <v>0</v>
      </c>
      <c r="ABQ21" s="21">
        <v>0</v>
      </c>
      <c r="ABR21" s="17"/>
      <c r="ABS21" s="27">
        <f t="shared" si="404"/>
        <v>0</v>
      </c>
      <c r="ABT21" s="17">
        <v>0</v>
      </c>
      <c r="ABU21" s="17"/>
      <c r="ABV21" s="112">
        <f t="shared" si="405"/>
        <v>0</v>
      </c>
      <c r="ABW21" s="19">
        <f t="shared" si="406"/>
        <v>0</v>
      </c>
      <c r="ABX21" s="23">
        <f t="shared" si="407"/>
        <v>0</v>
      </c>
      <c r="ABY21" s="27">
        <f t="shared" si="408"/>
        <v>0</v>
      </c>
      <c r="ABZ21" s="21">
        <v>0</v>
      </c>
      <c r="ACA21" s="17"/>
      <c r="ACB21" s="27">
        <f t="shared" si="409"/>
        <v>0</v>
      </c>
      <c r="ACC21" s="17">
        <v>0</v>
      </c>
      <c r="ACD21" s="17"/>
      <c r="ACE21" s="112">
        <f t="shared" si="410"/>
        <v>0</v>
      </c>
      <c r="ACF21" s="19">
        <f t="shared" si="411"/>
        <v>0</v>
      </c>
      <c r="ACG21" s="23">
        <f t="shared" si="412"/>
        <v>0</v>
      </c>
      <c r="ACH21" s="27">
        <f t="shared" si="413"/>
        <v>0</v>
      </c>
      <c r="ACI21" s="21">
        <v>0</v>
      </c>
      <c r="ACJ21" s="17"/>
      <c r="ACK21" s="27">
        <f t="shared" si="414"/>
        <v>0</v>
      </c>
      <c r="ACL21" s="17">
        <v>0</v>
      </c>
      <c r="ACM21" s="17"/>
      <c r="ACN21" s="112">
        <f t="shared" si="415"/>
        <v>0</v>
      </c>
      <c r="ACO21" s="19">
        <f t="shared" si="416"/>
        <v>0</v>
      </c>
      <c r="ACP21" s="23">
        <f t="shared" si="417"/>
        <v>0</v>
      </c>
      <c r="ACQ21" s="27">
        <f t="shared" si="418"/>
        <v>0</v>
      </c>
      <c r="ACR21" s="21">
        <v>0</v>
      </c>
      <c r="ACS21" s="17"/>
      <c r="ACT21" s="27">
        <f t="shared" si="419"/>
        <v>0</v>
      </c>
      <c r="ACU21" s="17">
        <v>0</v>
      </c>
      <c r="ACV21" s="17"/>
      <c r="ACW21" s="112">
        <f t="shared" si="420"/>
        <v>0</v>
      </c>
      <c r="ACX21" s="19">
        <f t="shared" si="421"/>
        <v>0</v>
      </c>
      <c r="ACY21" s="23">
        <f t="shared" si="422"/>
        <v>0</v>
      </c>
      <c r="ACZ21" s="27">
        <f t="shared" si="423"/>
        <v>0</v>
      </c>
      <c r="ADA21" s="21">
        <v>0</v>
      </c>
      <c r="ADB21" s="17"/>
      <c r="ADC21" s="27">
        <f t="shared" si="424"/>
        <v>0</v>
      </c>
      <c r="ADD21" s="17">
        <v>0</v>
      </c>
      <c r="ADE21" s="17"/>
      <c r="ADF21" s="112">
        <f t="shared" si="425"/>
        <v>0</v>
      </c>
      <c r="ADG21" s="19">
        <f t="shared" si="426"/>
        <v>0</v>
      </c>
      <c r="ADH21" s="23">
        <f t="shared" si="427"/>
        <v>0</v>
      </c>
      <c r="ADI21" s="27">
        <f t="shared" si="428"/>
        <v>0</v>
      </c>
      <c r="ADJ21" s="21">
        <v>0</v>
      </c>
      <c r="ADK21" s="17"/>
      <c r="ADL21" s="27">
        <f t="shared" si="429"/>
        <v>0</v>
      </c>
      <c r="ADM21" s="17">
        <v>0</v>
      </c>
      <c r="ADN21" s="17"/>
      <c r="ADO21" s="112">
        <f t="shared" si="430"/>
        <v>0</v>
      </c>
      <c r="ADP21" s="19">
        <f t="shared" si="431"/>
        <v>0</v>
      </c>
      <c r="ADQ21" s="23">
        <f t="shared" si="432"/>
        <v>0</v>
      </c>
      <c r="ADR21" s="27">
        <f t="shared" si="433"/>
        <v>0</v>
      </c>
      <c r="ADS21" s="21">
        <v>0</v>
      </c>
      <c r="ADT21" s="17"/>
      <c r="ADU21" s="27">
        <f t="shared" si="434"/>
        <v>0</v>
      </c>
      <c r="ADV21" s="17">
        <v>0</v>
      </c>
      <c r="ADW21" s="17"/>
      <c r="ADX21" s="112">
        <f t="shared" si="435"/>
        <v>0</v>
      </c>
      <c r="ADY21" s="19">
        <f t="shared" si="436"/>
        <v>0</v>
      </c>
      <c r="ADZ21" s="23">
        <f t="shared" si="437"/>
        <v>0</v>
      </c>
      <c r="AEA21" s="27">
        <f t="shared" si="438"/>
        <v>0</v>
      </c>
      <c r="AEB21" s="21">
        <v>0</v>
      </c>
      <c r="AEC21" s="17"/>
      <c r="AED21" s="27">
        <f t="shared" si="439"/>
        <v>0</v>
      </c>
      <c r="AEE21" s="17">
        <v>0</v>
      </c>
      <c r="AEF21" s="17"/>
      <c r="AEG21" s="112">
        <f t="shared" si="440"/>
        <v>0</v>
      </c>
      <c r="AEH21" s="19">
        <f t="shared" si="441"/>
        <v>0</v>
      </c>
      <c r="AEI21" s="23">
        <f t="shared" si="442"/>
        <v>0</v>
      </c>
      <c r="AEJ21" s="27">
        <f t="shared" si="443"/>
        <v>0</v>
      </c>
      <c r="AEK21" s="21">
        <v>0</v>
      </c>
      <c r="AEL21" s="17"/>
      <c r="AEM21" s="27">
        <f t="shared" si="444"/>
        <v>0</v>
      </c>
      <c r="AEN21" s="17">
        <v>0</v>
      </c>
      <c r="AEO21" s="17"/>
      <c r="AEP21" s="112">
        <f t="shared" si="445"/>
        <v>0</v>
      </c>
      <c r="AEQ21" s="19">
        <f t="shared" si="446"/>
        <v>0</v>
      </c>
      <c r="AER21" s="23">
        <f t="shared" si="447"/>
        <v>0</v>
      </c>
      <c r="AES21" s="27">
        <f t="shared" si="448"/>
        <v>0</v>
      </c>
      <c r="AET21" s="21">
        <v>0</v>
      </c>
      <c r="AEU21" s="17"/>
      <c r="AEV21" s="27">
        <f t="shared" si="449"/>
        <v>0</v>
      </c>
      <c r="AEW21" s="17">
        <v>0</v>
      </c>
      <c r="AEX21" s="17"/>
      <c r="AEY21" s="112">
        <f t="shared" si="450"/>
        <v>0</v>
      </c>
      <c r="AEZ21" s="19">
        <f t="shared" si="451"/>
        <v>0</v>
      </c>
      <c r="AFA21" s="23">
        <f t="shared" si="452"/>
        <v>0</v>
      </c>
      <c r="AFB21" s="27">
        <f t="shared" si="453"/>
        <v>0</v>
      </c>
      <c r="AFC21" s="21">
        <v>0</v>
      </c>
      <c r="AFD21" s="17"/>
      <c r="AFE21" s="27">
        <f t="shared" si="454"/>
        <v>0</v>
      </c>
      <c r="AFF21" s="17">
        <v>0</v>
      </c>
      <c r="AFG21" s="17"/>
      <c r="AFH21" s="112">
        <f t="shared" si="455"/>
        <v>0</v>
      </c>
      <c r="AFI21" s="19">
        <f t="shared" si="456"/>
        <v>0</v>
      </c>
      <c r="AFJ21" s="23">
        <f t="shared" si="457"/>
        <v>0</v>
      </c>
      <c r="AFK21" s="27">
        <f t="shared" si="458"/>
        <v>0</v>
      </c>
      <c r="AFL21" s="21">
        <v>0</v>
      </c>
      <c r="AFM21" s="17"/>
      <c r="AFN21" s="27">
        <f t="shared" si="459"/>
        <v>0</v>
      </c>
      <c r="AFO21" s="17">
        <v>0</v>
      </c>
      <c r="AFP21" s="17"/>
      <c r="AFQ21" s="112">
        <f t="shared" si="460"/>
        <v>0</v>
      </c>
      <c r="AFR21" s="19">
        <f t="shared" si="461"/>
        <v>0</v>
      </c>
      <c r="AFS21" s="23">
        <f t="shared" si="462"/>
        <v>0</v>
      </c>
      <c r="AFT21" s="27">
        <f t="shared" si="463"/>
        <v>0</v>
      </c>
      <c r="AFU21" s="21">
        <v>0</v>
      </c>
      <c r="AFV21" s="17"/>
      <c r="AFW21" s="27">
        <f t="shared" si="464"/>
        <v>0</v>
      </c>
      <c r="AFX21" s="17">
        <v>0</v>
      </c>
      <c r="AFY21" s="17"/>
      <c r="AFZ21" s="112">
        <f t="shared" si="465"/>
        <v>0</v>
      </c>
      <c r="AGA21" s="19">
        <f t="shared" si="466"/>
        <v>0</v>
      </c>
      <c r="AGB21" s="23">
        <f t="shared" si="467"/>
        <v>0</v>
      </c>
      <c r="AGC21" s="27">
        <f t="shared" si="468"/>
        <v>0</v>
      </c>
      <c r="AGD21" s="21">
        <v>0</v>
      </c>
      <c r="AGE21" s="17"/>
      <c r="AGF21" s="27">
        <f t="shared" si="469"/>
        <v>0</v>
      </c>
      <c r="AGG21" s="17">
        <v>0</v>
      </c>
      <c r="AGH21" s="17"/>
      <c r="AGI21" s="112">
        <f t="shared" si="470"/>
        <v>0</v>
      </c>
      <c r="AGJ21" s="19">
        <f t="shared" si="471"/>
        <v>0</v>
      </c>
      <c r="AGK21" s="23">
        <f t="shared" si="472"/>
        <v>0</v>
      </c>
      <c r="AGL21" s="27">
        <f t="shared" si="473"/>
        <v>0</v>
      </c>
      <c r="AGM21" s="21">
        <v>0</v>
      </c>
      <c r="AGN21" s="17"/>
      <c r="AGO21" s="27">
        <f t="shared" si="474"/>
        <v>0</v>
      </c>
      <c r="AGP21" s="17">
        <v>0</v>
      </c>
      <c r="AGQ21" s="17"/>
      <c r="AGR21" s="112">
        <f t="shared" si="475"/>
        <v>0</v>
      </c>
      <c r="AGS21" s="19">
        <f t="shared" si="476"/>
        <v>0</v>
      </c>
      <c r="AGT21" s="23">
        <f t="shared" si="477"/>
        <v>0</v>
      </c>
      <c r="AGU21" s="27">
        <f t="shared" si="478"/>
        <v>0</v>
      </c>
      <c r="AGV21" s="21">
        <v>0</v>
      </c>
      <c r="AGW21" s="17"/>
      <c r="AGX21" s="27">
        <f t="shared" si="479"/>
        <v>0</v>
      </c>
      <c r="AGY21" s="17">
        <v>0</v>
      </c>
      <c r="AGZ21" s="17"/>
      <c r="AHA21" s="112">
        <f t="shared" si="480"/>
        <v>0</v>
      </c>
      <c r="AHB21" s="19">
        <f t="shared" si="481"/>
        <v>0</v>
      </c>
      <c r="AHC21" s="23">
        <f t="shared" si="482"/>
        <v>0</v>
      </c>
      <c r="AHD21" s="27">
        <f t="shared" si="483"/>
        <v>0</v>
      </c>
      <c r="AHE21" s="21">
        <v>0</v>
      </c>
      <c r="AHF21" s="17"/>
      <c r="AHG21" s="27">
        <f t="shared" si="484"/>
        <v>0</v>
      </c>
      <c r="AHH21" s="17">
        <v>0</v>
      </c>
      <c r="AHI21" s="17"/>
      <c r="AHJ21" s="112">
        <f t="shared" si="485"/>
        <v>0</v>
      </c>
      <c r="AHK21" s="19">
        <f t="shared" si="486"/>
        <v>0</v>
      </c>
      <c r="AHL21" s="23">
        <f t="shared" si="487"/>
        <v>0</v>
      </c>
      <c r="AHM21" s="27">
        <f t="shared" si="488"/>
        <v>0</v>
      </c>
      <c r="AHN21" s="21">
        <v>0</v>
      </c>
      <c r="AHO21" s="17"/>
      <c r="AHP21" s="27">
        <f t="shared" si="489"/>
        <v>0</v>
      </c>
      <c r="AHQ21" s="17">
        <v>0</v>
      </c>
      <c r="AHR21" s="17"/>
      <c r="AHS21" s="112">
        <f t="shared" si="490"/>
        <v>0</v>
      </c>
      <c r="AHT21" s="19">
        <f t="shared" si="491"/>
        <v>0</v>
      </c>
      <c r="AHU21" s="23">
        <f t="shared" si="492"/>
        <v>0</v>
      </c>
      <c r="AHV21" s="27">
        <f t="shared" si="493"/>
        <v>0</v>
      </c>
      <c r="AHW21" s="21">
        <v>0</v>
      </c>
      <c r="AHX21" s="17"/>
      <c r="AHY21" s="27">
        <f t="shared" si="494"/>
        <v>0</v>
      </c>
      <c r="AHZ21" s="17">
        <v>0</v>
      </c>
      <c r="AIA21" s="17"/>
      <c r="AIB21" s="112">
        <f t="shared" si="495"/>
        <v>0</v>
      </c>
      <c r="AIC21" s="19">
        <f t="shared" si="496"/>
        <v>0</v>
      </c>
      <c r="AID21" s="23">
        <f t="shared" si="497"/>
        <v>0</v>
      </c>
      <c r="AIE21" s="27">
        <f t="shared" si="498"/>
        <v>0</v>
      </c>
      <c r="AIF21" s="21">
        <v>0</v>
      </c>
      <c r="AIG21" s="17"/>
      <c r="AIH21" s="27">
        <f t="shared" si="499"/>
        <v>0</v>
      </c>
      <c r="AII21" s="17">
        <v>0</v>
      </c>
      <c r="AIJ21" s="17"/>
      <c r="AIK21" s="112">
        <f t="shared" si="500"/>
        <v>0</v>
      </c>
      <c r="AIL21" s="19">
        <f t="shared" si="501"/>
        <v>0</v>
      </c>
      <c r="AIM21" s="23">
        <f t="shared" si="502"/>
        <v>0</v>
      </c>
      <c r="AIN21" s="27">
        <f t="shared" si="503"/>
        <v>0</v>
      </c>
      <c r="AIO21" s="21">
        <v>0</v>
      </c>
      <c r="AIP21" s="17"/>
      <c r="AIQ21" s="27">
        <f t="shared" si="504"/>
        <v>0</v>
      </c>
      <c r="AIR21" s="17">
        <v>0</v>
      </c>
      <c r="AIS21" s="17"/>
      <c r="AIT21" s="112">
        <f t="shared" si="505"/>
        <v>0</v>
      </c>
      <c r="AIU21" s="19">
        <f t="shared" si="506"/>
        <v>0</v>
      </c>
      <c r="AIV21" s="23">
        <f t="shared" si="507"/>
        <v>0</v>
      </c>
      <c r="AIW21" s="27">
        <f t="shared" si="508"/>
        <v>0</v>
      </c>
      <c r="AIX21" s="21">
        <v>0</v>
      </c>
      <c r="AIY21" s="17"/>
      <c r="AIZ21" s="27">
        <f t="shared" si="509"/>
        <v>0</v>
      </c>
      <c r="AJA21" s="17">
        <v>0</v>
      </c>
      <c r="AJB21" s="17"/>
      <c r="AJC21" s="112">
        <f t="shared" si="510"/>
        <v>0</v>
      </c>
      <c r="AJD21" s="19">
        <f t="shared" si="511"/>
        <v>0</v>
      </c>
      <c r="AJE21" s="23">
        <f t="shared" si="512"/>
        <v>0</v>
      </c>
      <c r="AJF21" s="27">
        <f t="shared" si="513"/>
        <v>0</v>
      </c>
      <c r="AJG21" s="21">
        <v>0</v>
      </c>
      <c r="AJH21" s="17"/>
      <c r="AJI21" s="27">
        <f t="shared" si="514"/>
        <v>0</v>
      </c>
      <c r="AJJ21" s="17">
        <v>0</v>
      </c>
      <c r="AJK21" s="17"/>
      <c r="AJL21" s="112">
        <f t="shared" si="515"/>
        <v>0</v>
      </c>
      <c r="AJM21" s="19">
        <f t="shared" si="516"/>
        <v>0</v>
      </c>
      <c r="AJN21" s="23">
        <f t="shared" si="517"/>
        <v>0</v>
      </c>
      <c r="AJO21" s="27">
        <f t="shared" si="518"/>
        <v>0</v>
      </c>
      <c r="AJP21" s="21">
        <v>0</v>
      </c>
      <c r="AJQ21" s="17"/>
      <c r="AJR21" s="27">
        <f t="shared" si="519"/>
        <v>0</v>
      </c>
      <c r="AJS21" s="17">
        <v>0</v>
      </c>
      <c r="AJT21" s="17"/>
      <c r="AJU21" s="112">
        <f t="shared" si="520"/>
        <v>0</v>
      </c>
      <c r="AJV21" s="19">
        <f t="shared" si="521"/>
        <v>0</v>
      </c>
      <c r="AJW21" s="23">
        <f t="shared" si="522"/>
        <v>0</v>
      </c>
      <c r="AJX21" s="27">
        <f t="shared" si="523"/>
        <v>0</v>
      </c>
      <c r="AJY21" s="21">
        <v>0</v>
      </c>
      <c r="AJZ21" s="17"/>
      <c r="AKA21" s="27">
        <f t="shared" si="524"/>
        <v>0</v>
      </c>
      <c r="AKB21" s="17">
        <v>0</v>
      </c>
      <c r="AKC21" s="17"/>
      <c r="AKD21" s="112">
        <f t="shared" si="525"/>
        <v>0</v>
      </c>
      <c r="AKE21" s="19">
        <f t="shared" si="526"/>
        <v>0</v>
      </c>
      <c r="AKF21" s="23">
        <f t="shared" si="527"/>
        <v>0</v>
      </c>
      <c r="AKG21" s="27">
        <f t="shared" si="528"/>
        <v>0</v>
      </c>
      <c r="AKH21" s="21">
        <v>0</v>
      </c>
      <c r="AKI21" s="17"/>
      <c r="AKJ21" s="27">
        <f t="shared" si="529"/>
        <v>0</v>
      </c>
      <c r="AKK21" s="17">
        <v>0</v>
      </c>
      <c r="AKL21" s="17"/>
      <c r="AKM21" s="112">
        <f t="shared" si="530"/>
        <v>0</v>
      </c>
      <c r="AKN21" s="19">
        <f t="shared" si="531"/>
        <v>0</v>
      </c>
      <c r="AKO21" s="23">
        <f t="shared" si="532"/>
        <v>0</v>
      </c>
      <c r="AKP21" s="27">
        <f t="shared" si="533"/>
        <v>0</v>
      </c>
      <c r="AKQ21" s="21">
        <v>0</v>
      </c>
      <c r="AKR21" s="17"/>
      <c r="AKS21" s="27">
        <f t="shared" si="534"/>
        <v>0</v>
      </c>
      <c r="AKT21" s="17">
        <v>0</v>
      </c>
      <c r="AKU21" s="17"/>
      <c r="AKV21" s="112">
        <f t="shared" si="535"/>
        <v>0</v>
      </c>
      <c r="AKW21" s="19">
        <f t="shared" si="536"/>
        <v>0</v>
      </c>
      <c r="AKX21" s="23">
        <f t="shared" si="537"/>
        <v>0</v>
      </c>
      <c r="AKY21" s="27">
        <f t="shared" si="538"/>
        <v>0</v>
      </c>
      <c r="AKZ21" s="21">
        <v>0</v>
      </c>
      <c r="ALA21" s="17"/>
      <c r="ALB21" s="27">
        <f t="shared" si="539"/>
        <v>0</v>
      </c>
      <c r="ALC21" s="17">
        <v>0</v>
      </c>
      <c r="ALD21" s="17"/>
      <c r="ALE21" s="112">
        <f t="shared" si="540"/>
        <v>0</v>
      </c>
      <c r="ALF21" s="19">
        <f t="shared" si="541"/>
        <v>0</v>
      </c>
      <c r="ALG21" s="23">
        <f t="shared" si="542"/>
        <v>0</v>
      </c>
      <c r="ALH21" s="27">
        <f t="shared" si="543"/>
        <v>0</v>
      </c>
      <c r="ALI21" s="21"/>
      <c r="ALJ21" s="17"/>
      <c r="ALK21" s="27">
        <f t="shared" si="544"/>
        <v>0</v>
      </c>
      <c r="ALL21" s="17">
        <v>0</v>
      </c>
      <c r="ALM21" s="17"/>
      <c r="ALN21" s="112">
        <f t="shared" si="545"/>
        <v>0</v>
      </c>
      <c r="ALO21" s="19">
        <f t="shared" si="546"/>
        <v>0</v>
      </c>
      <c r="ALP21" s="23">
        <f t="shared" si="547"/>
        <v>0</v>
      </c>
      <c r="ALQ21" s="27">
        <f t="shared" si="548"/>
        <v>0</v>
      </c>
      <c r="ALR21" s="21"/>
      <c r="ALS21" s="17"/>
      <c r="ALT21" s="27">
        <f t="shared" si="549"/>
        <v>0</v>
      </c>
      <c r="ALU21" s="17">
        <v>0</v>
      </c>
      <c r="ALV21" s="17"/>
      <c r="ALW21" s="112">
        <f t="shared" si="550"/>
        <v>0</v>
      </c>
      <c r="ALX21" s="19">
        <f t="shared" si="551"/>
        <v>0</v>
      </c>
      <c r="ALY21" s="23">
        <f t="shared" si="552"/>
        <v>0</v>
      </c>
      <c r="ALZ21" s="27">
        <f t="shared" si="553"/>
        <v>0</v>
      </c>
      <c r="AMA21" s="21"/>
      <c r="AMB21" s="17"/>
      <c r="AMC21" s="27">
        <f t="shared" si="554"/>
        <v>0</v>
      </c>
      <c r="AMD21" s="17">
        <v>0</v>
      </c>
      <c r="AME21" s="17"/>
      <c r="AMF21" s="112">
        <f t="shared" si="555"/>
        <v>0</v>
      </c>
      <c r="AMG21" s="19">
        <f t="shared" si="556"/>
        <v>0</v>
      </c>
      <c r="AMH21" s="23">
        <f t="shared" si="557"/>
        <v>0</v>
      </c>
      <c r="AMI21" s="27">
        <f t="shared" si="558"/>
        <v>0</v>
      </c>
      <c r="AMJ21" s="21"/>
      <c r="AMK21" s="17"/>
      <c r="AML21" s="27">
        <f t="shared" si="559"/>
        <v>0</v>
      </c>
      <c r="AMM21" s="17">
        <v>0</v>
      </c>
      <c r="AMN21" s="17"/>
      <c r="AMO21" s="112">
        <f t="shared" si="560"/>
        <v>0</v>
      </c>
      <c r="AMP21" s="19">
        <f t="shared" si="561"/>
        <v>0</v>
      </c>
      <c r="AMQ21" s="23">
        <f t="shared" si="562"/>
        <v>0</v>
      </c>
      <c r="AMR21" s="27">
        <f t="shared" si="563"/>
        <v>0</v>
      </c>
      <c r="AMS21" s="21"/>
      <c r="AMT21" s="17"/>
      <c r="AMU21" s="27">
        <f t="shared" si="564"/>
        <v>0</v>
      </c>
      <c r="AMV21" s="17">
        <v>0</v>
      </c>
      <c r="AMW21" s="17"/>
      <c r="AMX21" s="112">
        <f t="shared" si="565"/>
        <v>0</v>
      </c>
      <c r="AMY21" s="19">
        <f t="shared" si="566"/>
        <v>0</v>
      </c>
      <c r="AMZ21" s="23">
        <f t="shared" si="567"/>
        <v>0</v>
      </c>
      <c r="ANA21" s="27">
        <f t="shared" si="568"/>
        <v>0</v>
      </c>
      <c r="ANB21" s="21"/>
      <c r="ANC21" s="17"/>
      <c r="AND21" s="27">
        <f t="shared" si="569"/>
        <v>0</v>
      </c>
      <c r="ANE21" s="17">
        <v>0</v>
      </c>
      <c r="ANF21" s="17"/>
      <c r="ANG21" s="112">
        <f t="shared" si="570"/>
        <v>0</v>
      </c>
      <c r="ANH21" s="19">
        <f t="shared" si="571"/>
        <v>0</v>
      </c>
      <c r="ANI21" s="23">
        <f t="shared" si="572"/>
        <v>0</v>
      </c>
      <c r="ANJ21" s="27">
        <f t="shared" si="573"/>
        <v>0</v>
      </c>
      <c r="ANK21" s="21"/>
      <c r="ANL21" s="17"/>
      <c r="ANM21" s="27">
        <f t="shared" si="574"/>
        <v>0</v>
      </c>
      <c r="ANN21" s="17">
        <v>0</v>
      </c>
      <c r="ANO21" s="17"/>
      <c r="ANP21" s="112">
        <f t="shared" si="575"/>
        <v>0</v>
      </c>
      <c r="ANQ21" s="19">
        <f t="shared" si="576"/>
        <v>0</v>
      </c>
      <c r="ANR21" s="23">
        <f t="shared" si="577"/>
        <v>0</v>
      </c>
      <c r="ANS21" s="27">
        <f t="shared" si="578"/>
        <v>0</v>
      </c>
      <c r="ANT21" s="21"/>
      <c r="ANU21" s="17"/>
      <c r="ANV21" s="27">
        <f t="shared" si="579"/>
        <v>0</v>
      </c>
      <c r="ANW21" s="17">
        <v>0</v>
      </c>
      <c r="ANX21" s="17"/>
      <c r="ANY21" s="112">
        <f t="shared" si="580"/>
        <v>0</v>
      </c>
      <c r="ANZ21" s="19">
        <f t="shared" si="581"/>
        <v>0</v>
      </c>
      <c r="AOA21" s="23">
        <f t="shared" si="582"/>
        <v>0</v>
      </c>
      <c r="AOB21" s="27">
        <f t="shared" si="583"/>
        <v>0</v>
      </c>
      <c r="AOC21" s="21"/>
      <c r="AOD21" s="17"/>
      <c r="AOE21" s="27">
        <f t="shared" si="584"/>
        <v>0</v>
      </c>
      <c r="AOF21" s="17">
        <v>0</v>
      </c>
      <c r="AOG21" s="17"/>
      <c r="AOH21" s="112">
        <f t="shared" si="585"/>
        <v>0</v>
      </c>
      <c r="AOI21" s="19">
        <f t="shared" si="586"/>
        <v>0</v>
      </c>
      <c r="AOJ21" s="23">
        <f t="shared" si="587"/>
        <v>0</v>
      </c>
      <c r="AOK21" s="27">
        <f t="shared" si="588"/>
        <v>0</v>
      </c>
      <c r="AOL21" s="21"/>
      <c r="AOM21" s="17"/>
      <c r="AON21" s="27">
        <f t="shared" si="589"/>
        <v>0</v>
      </c>
      <c r="AOO21" s="17">
        <v>0</v>
      </c>
      <c r="AOP21" s="17"/>
      <c r="AOQ21" s="112">
        <f t="shared" si="590"/>
        <v>0</v>
      </c>
      <c r="AOR21" s="19">
        <f t="shared" si="591"/>
        <v>0</v>
      </c>
      <c r="AOS21" s="23">
        <f t="shared" si="592"/>
        <v>0</v>
      </c>
      <c r="AOT21" s="27">
        <f t="shared" si="593"/>
        <v>0</v>
      </c>
      <c r="AOU21" s="21"/>
      <c r="AOV21" s="17"/>
      <c r="AOW21" s="27">
        <f t="shared" si="594"/>
        <v>0</v>
      </c>
      <c r="AOX21" s="17">
        <v>0</v>
      </c>
      <c r="AOY21" s="17"/>
      <c r="AOZ21" s="112">
        <f t="shared" si="595"/>
        <v>0</v>
      </c>
      <c r="APA21" s="19">
        <f t="shared" si="596"/>
        <v>0</v>
      </c>
      <c r="APB21" s="23">
        <f t="shared" si="597"/>
        <v>0</v>
      </c>
      <c r="APC21" s="27">
        <f t="shared" si="598"/>
        <v>0</v>
      </c>
      <c r="APD21" s="21"/>
      <c r="APE21" s="17"/>
      <c r="APF21" s="27">
        <f t="shared" si="599"/>
        <v>0</v>
      </c>
      <c r="APG21" s="17">
        <v>0</v>
      </c>
      <c r="APH21" s="17"/>
      <c r="API21" s="112">
        <f t="shared" si="600"/>
        <v>0</v>
      </c>
      <c r="APJ21" s="19">
        <f t="shared" si="601"/>
        <v>0</v>
      </c>
      <c r="APK21" s="23">
        <f t="shared" si="602"/>
        <v>0</v>
      </c>
      <c r="APL21" s="27">
        <f t="shared" si="603"/>
        <v>0</v>
      </c>
      <c r="APM21" s="21"/>
      <c r="APN21" s="17"/>
      <c r="APO21" s="27">
        <f t="shared" si="604"/>
        <v>0</v>
      </c>
      <c r="APP21" s="17">
        <v>0</v>
      </c>
      <c r="APQ21" s="17"/>
      <c r="APR21" s="112">
        <f t="shared" si="605"/>
        <v>0</v>
      </c>
      <c r="APS21" s="19">
        <f t="shared" si="606"/>
        <v>0</v>
      </c>
      <c r="APT21" s="23">
        <f t="shared" si="607"/>
        <v>0</v>
      </c>
      <c r="APU21" s="27">
        <f t="shared" si="608"/>
        <v>0</v>
      </c>
      <c r="APV21" s="21"/>
      <c r="APW21" s="17"/>
      <c r="APX21" s="27">
        <f t="shared" si="609"/>
        <v>0</v>
      </c>
      <c r="APY21" s="17">
        <v>0</v>
      </c>
      <c r="APZ21" s="17"/>
      <c r="AQA21" s="112">
        <f t="shared" si="610"/>
        <v>0</v>
      </c>
      <c r="AQB21" s="19">
        <f t="shared" si="611"/>
        <v>0</v>
      </c>
      <c r="AQC21" s="23">
        <f t="shared" si="612"/>
        <v>0</v>
      </c>
      <c r="AQD21" s="27">
        <f t="shared" si="613"/>
        <v>0</v>
      </c>
      <c r="AQE21" s="21"/>
      <c r="AQF21" s="17"/>
      <c r="AQG21" s="27">
        <f t="shared" si="614"/>
        <v>0</v>
      </c>
      <c r="AQH21" s="17">
        <v>0</v>
      </c>
      <c r="AQI21" s="17"/>
      <c r="AQJ21" s="112">
        <f t="shared" si="615"/>
        <v>0</v>
      </c>
      <c r="AQK21" s="19">
        <f t="shared" si="616"/>
        <v>0</v>
      </c>
      <c r="AQL21" s="23">
        <f t="shared" si="617"/>
        <v>0</v>
      </c>
      <c r="AQM21" s="27">
        <f t="shared" si="618"/>
        <v>0</v>
      </c>
      <c r="AQN21" s="21">
        <v>0</v>
      </c>
      <c r="AQO21" s="17">
        <v>0</v>
      </c>
      <c r="AQP21" s="27">
        <f t="shared" si="619"/>
        <v>0</v>
      </c>
      <c r="AQQ21" s="17">
        <v>0</v>
      </c>
      <c r="AQR21" s="17">
        <v>0</v>
      </c>
      <c r="AQS21" s="112">
        <f t="shared" si="620"/>
        <v>0</v>
      </c>
      <c r="AQT21" s="19">
        <f t="shared" si="621"/>
        <v>2</v>
      </c>
      <c r="AQU21" s="23">
        <f t="shared" si="622"/>
        <v>2</v>
      </c>
      <c r="AQV21" s="27">
        <f t="shared" si="623"/>
        <v>1</v>
      </c>
      <c r="AQW21" s="21">
        <v>2</v>
      </c>
      <c r="AQX21" s="17">
        <v>2</v>
      </c>
      <c r="AQY21" s="27">
        <f t="shared" si="624"/>
        <v>1</v>
      </c>
      <c r="AQZ21" s="17">
        <v>0</v>
      </c>
      <c r="ARA21" s="17">
        <v>0</v>
      </c>
      <c r="ARB21" s="112">
        <f t="shared" si="625"/>
        <v>0</v>
      </c>
      <c r="ARC21" s="19">
        <f t="shared" si="626"/>
        <v>3</v>
      </c>
      <c r="ARD21" s="23">
        <f t="shared" si="627"/>
        <v>3</v>
      </c>
      <c r="ARE21" s="27">
        <f t="shared" si="628"/>
        <v>1</v>
      </c>
      <c r="ARF21" s="21">
        <v>3</v>
      </c>
      <c r="ARG21" s="17">
        <v>3</v>
      </c>
      <c r="ARH21" s="27">
        <f t="shared" si="629"/>
        <v>1</v>
      </c>
      <c r="ARI21" s="17">
        <v>0</v>
      </c>
      <c r="ARJ21" s="17">
        <v>0</v>
      </c>
      <c r="ARK21" s="112">
        <f t="shared" si="630"/>
        <v>0</v>
      </c>
      <c r="ARL21" s="19">
        <f t="shared" si="631"/>
        <v>4</v>
      </c>
      <c r="ARM21" s="23">
        <f t="shared" si="632"/>
        <v>3</v>
      </c>
      <c r="ARN21" s="27">
        <f t="shared" si="633"/>
        <v>0.75</v>
      </c>
      <c r="ARO21" s="21">
        <v>0</v>
      </c>
      <c r="ARP21" s="17">
        <v>0</v>
      </c>
      <c r="ARQ21" s="27">
        <f t="shared" si="634"/>
        <v>0</v>
      </c>
      <c r="ARR21" s="17">
        <v>4</v>
      </c>
      <c r="ARS21" s="17">
        <v>3</v>
      </c>
      <c r="ART21" s="112">
        <f t="shared" si="635"/>
        <v>0.75</v>
      </c>
      <c r="ARU21" s="19">
        <f t="shared" si="636"/>
        <v>5</v>
      </c>
      <c r="ARV21" s="23">
        <f t="shared" si="637"/>
        <v>3</v>
      </c>
      <c r="ARW21" s="27">
        <f t="shared" si="638"/>
        <v>0.6</v>
      </c>
      <c r="ARX21" s="21">
        <v>2</v>
      </c>
      <c r="ARY21" s="17">
        <v>2</v>
      </c>
      <c r="ARZ21" s="27">
        <f t="shared" si="639"/>
        <v>1</v>
      </c>
      <c r="ASA21" s="17">
        <v>3</v>
      </c>
      <c r="ASB21" s="17">
        <v>1</v>
      </c>
      <c r="ASC21" s="112">
        <f t="shared" si="640"/>
        <v>0.33333333333333331</v>
      </c>
      <c r="ASD21" s="19">
        <f t="shared" si="641"/>
        <v>5</v>
      </c>
      <c r="ASE21" s="23">
        <f t="shared" si="642"/>
        <v>5</v>
      </c>
      <c r="ASF21" s="27">
        <f t="shared" si="643"/>
        <v>1</v>
      </c>
      <c r="ASG21" s="21">
        <v>2</v>
      </c>
      <c r="ASH21" s="17">
        <v>2</v>
      </c>
      <c r="ASI21" s="27">
        <f t="shared" si="644"/>
        <v>1</v>
      </c>
      <c r="ASJ21" s="17">
        <v>3</v>
      </c>
      <c r="ASK21" s="17">
        <v>3</v>
      </c>
      <c r="ASL21" s="112">
        <f t="shared" si="645"/>
        <v>1</v>
      </c>
      <c r="ASM21" s="19">
        <f t="shared" si="646"/>
        <v>6</v>
      </c>
      <c r="ASN21" s="23">
        <f t="shared" si="647"/>
        <v>6</v>
      </c>
      <c r="ASO21" s="27">
        <f t="shared" si="648"/>
        <v>1</v>
      </c>
      <c r="ASP21" s="21">
        <v>3</v>
      </c>
      <c r="ASQ21" s="17">
        <v>3</v>
      </c>
      <c r="ASR21" s="27">
        <f t="shared" si="649"/>
        <v>1</v>
      </c>
      <c r="ASS21" s="17">
        <v>3</v>
      </c>
      <c r="AST21" s="17">
        <v>3</v>
      </c>
      <c r="ASU21" s="112">
        <f t="shared" si="650"/>
        <v>1</v>
      </c>
      <c r="ASV21" s="19">
        <f t="shared" si="651"/>
        <v>7</v>
      </c>
      <c r="ASW21" s="23">
        <f t="shared" si="652"/>
        <v>4</v>
      </c>
      <c r="ASX21" s="27">
        <f t="shared" si="653"/>
        <v>0.5714285714285714</v>
      </c>
      <c r="ASY21" s="21">
        <v>4</v>
      </c>
      <c r="ASZ21" s="17">
        <v>4</v>
      </c>
      <c r="ATA21" s="27">
        <f t="shared" si="654"/>
        <v>1</v>
      </c>
      <c r="ATB21" s="17">
        <v>3</v>
      </c>
      <c r="ATC21" s="17"/>
      <c r="ATD21" s="112">
        <f t="shared" si="655"/>
        <v>0</v>
      </c>
      <c r="ATE21" s="19">
        <f t="shared" si="656"/>
        <v>7</v>
      </c>
      <c r="ATF21" s="23">
        <f t="shared" si="657"/>
        <v>6</v>
      </c>
      <c r="ATG21" s="27">
        <f t="shared" si="658"/>
        <v>0.8571428571428571</v>
      </c>
      <c r="ATH21" s="21">
        <v>4</v>
      </c>
      <c r="ATI21" s="17">
        <v>4</v>
      </c>
      <c r="ATJ21" s="27">
        <f t="shared" si="659"/>
        <v>1</v>
      </c>
      <c r="ATK21" s="17">
        <v>3</v>
      </c>
      <c r="ATL21" s="17">
        <v>2</v>
      </c>
      <c r="ATM21" s="112">
        <f t="shared" si="660"/>
        <v>0.66666666666666663</v>
      </c>
      <c r="ATN21" s="19">
        <f t="shared" si="661"/>
        <v>6</v>
      </c>
      <c r="ATO21" s="23">
        <f t="shared" si="662"/>
        <v>6</v>
      </c>
      <c r="ATP21" s="27">
        <f t="shared" si="663"/>
        <v>1</v>
      </c>
      <c r="ATQ21" s="21">
        <v>3</v>
      </c>
      <c r="ATR21" s="17">
        <v>3</v>
      </c>
      <c r="ATS21" s="27">
        <f t="shared" si="664"/>
        <v>1</v>
      </c>
      <c r="ATT21" s="17">
        <v>3</v>
      </c>
      <c r="ATU21" s="17">
        <v>3</v>
      </c>
      <c r="ATV21" s="112">
        <f t="shared" si="665"/>
        <v>1</v>
      </c>
      <c r="ATW21" s="19">
        <f t="shared" si="666"/>
        <v>7</v>
      </c>
      <c r="ATX21" s="23">
        <f t="shared" si="667"/>
        <v>5</v>
      </c>
      <c r="ATY21" s="27">
        <f t="shared" si="668"/>
        <v>0.7142857142857143</v>
      </c>
      <c r="ATZ21" s="21">
        <v>4</v>
      </c>
      <c r="AUA21" s="17">
        <v>4</v>
      </c>
      <c r="AUB21" s="27">
        <f t="shared" si="669"/>
        <v>1</v>
      </c>
      <c r="AUC21" s="17">
        <v>3</v>
      </c>
      <c r="AUD21" s="17">
        <v>1</v>
      </c>
      <c r="AUE21" s="112">
        <f t="shared" si="670"/>
        <v>0.33333333333333331</v>
      </c>
      <c r="AUF21" s="19">
        <f t="shared" si="671"/>
        <v>7</v>
      </c>
      <c r="AUG21" s="23">
        <f t="shared" si="672"/>
        <v>5</v>
      </c>
      <c r="AUH21" s="27">
        <f t="shared" si="673"/>
        <v>0.7142857142857143</v>
      </c>
      <c r="AUI21" s="21">
        <v>4</v>
      </c>
      <c r="AUJ21" s="17">
        <v>3</v>
      </c>
      <c r="AUK21" s="27">
        <f t="shared" si="674"/>
        <v>0.75</v>
      </c>
      <c r="AUL21" s="17">
        <v>3</v>
      </c>
      <c r="AUM21" s="17">
        <v>2</v>
      </c>
      <c r="AUN21" s="112">
        <f t="shared" si="675"/>
        <v>0.66666666666666663</v>
      </c>
      <c r="AUO21" s="19">
        <f t="shared" si="676"/>
        <v>7</v>
      </c>
      <c r="AUP21" s="23">
        <f t="shared" si="677"/>
        <v>6</v>
      </c>
      <c r="AUQ21" s="27">
        <f t="shared" si="678"/>
        <v>0.8571428571428571</v>
      </c>
      <c r="AUR21" s="21">
        <v>4</v>
      </c>
      <c r="AUS21" s="17">
        <v>4</v>
      </c>
      <c r="AUT21" s="27">
        <f t="shared" si="679"/>
        <v>1</v>
      </c>
      <c r="AUU21" s="17">
        <v>3</v>
      </c>
      <c r="AUV21" s="17">
        <v>2</v>
      </c>
      <c r="AUW21" s="112">
        <f t="shared" si="680"/>
        <v>0.66666666666666663</v>
      </c>
      <c r="AUX21" s="19">
        <f t="shared" si="681"/>
        <v>7</v>
      </c>
      <c r="AUY21" s="23">
        <f t="shared" si="682"/>
        <v>4</v>
      </c>
      <c r="AUZ21" s="27">
        <f t="shared" si="683"/>
        <v>0.5714285714285714</v>
      </c>
      <c r="AVA21" s="21">
        <v>4</v>
      </c>
      <c r="AVB21" s="17">
        <v>2</v>
      </c>
      <c r="AVC21" s="27">
        <f t="shared" si="684"/>
        <v>0.5</v>
      </c>
      <c r="AVD21" s="21">
        <v>3</v>
      </c>
      <c r="AVE21" s="17">
        <v>2</v>
      </c>
      <c r="AVF21" s="27">
        <f t="shared" si="685"/>
        <v>0.66666666666666663</v>
      </c>
      <c r="AVG21" s="19">
        <f t="shared" si="686"/>
        <v>6</v>
      </c>
      <c r="AVH21" s="23">
        <f t="shared" si="687"/>
        <v>3</v>
      </c>
      <c r="AVI21" s="27">
        <f t="shared" si="688"/>
        <v>0.5</v>
      </c>
      <c r="AVJ21" s="21">
        <v>4</v>
      </c>
      <c r="AVK21" s="17">
        <v>2</v>
      </c>
      <c r="AVL21" s="27">
        <f t="shared" si="689"/>
        <v>0.5</v>
      </c>
      <c r="AVM21" s="17">
        <v>2</v>
      </c>
      <c r="AVN21" s="17">
        <v>1</v>
      </c>
      <c r="AVO21" s="27">
        <f t="shared" si="690"/>
        <v>0.5</v>
      </c>
      <c r="AVP21" s="19">
        <f t="shared" si="755"/>
        <v>4</v>
      </c>
      <c r="AVQ21" s="23">
        <f t="shared" si="691"/>
        <v>2</v>
      </c>
      <c r="AVR21" s="27">
        <f t="shared" si="692"/>
        <v>0.5</v>
      </c>
      <c r="AVS21" s="21">
        <v>2</v>
      </c>
      <c r="AVT21" s="17">
        <v>1</v>
      </c>
      <c r="AVU21" s="27">
        <f t="shared" si="693"/>
        <v>0.5</v>
      </c>
      <c r="AVV21" s="17">
        <v>2</v>
      </c>
      <c r="AVW21" s="17">
        <v>1</v>
      </c>
      <c r="AVX21" s="27">
        <f t="shared" si="694"/>
        <v>0.5</v>
      </c>
      <c r="AVY21" s="19">
        <f t="shared" si="756"/>
        <v>2</v>
      </c>
      <c r="AVZ21" s="23">
        <f t="shared" si="695"/>
        <v>2</v>
      </c>
      <c r="AWA21" s="27">
        <f t="shared" si="696"/>
        <v>1</v>
      </c>
      <c r="AWB21" s="21">
        <v>1</v>
      </c>
      <c r="AWC21" s="17">
        <v>1</v>
      </c>
      <c r="AWD21" s="27">
        <f t="shared" si="697"/>
        <v>1</v>
      </c>
      <c r="AWE21" s="17">
        <v>1</v>
      </c>
      <c r="AWF21" s="17">
        <v>1</v>
      </c>
      <c r="AWG21" s="26">
        <f t="shared" si="698"/>
        <v>1</v>
      </c>
      <c r="AWH21" s="19">
        <f t="shared" si="757"/>
        <v>2</v>
      </c>
      <c r="AWI21" s="23">
        <f t="shared" si="699"/>
        <v>1</v>
      </c>
      <c r="AWJ21" s="27">
        <f t="shared" si="700"/>
        <v>0.5</v>
      </c>
      <c r="AWK21" s="21">
        <v>1</v>
      </c>
      <c r="AWL21" s="17">
        <v>0</v>
      </c>
      <c r="AWM21" s="27">
        <f t="shared" si="701"/>
        <v>0</v>
      </c>
      <c r="AWN21" s="17">
        <v>1</v>
      </c>
      <c r="AWO21" s="17">
        <v>1</v>
      </c>
      <c r="AWP21" s="112">
        <f t="shared" si="702"/>
        <v>1</v>
      </c>
      <c r="AWQ21" s="19">
        <f t="shared" si="758"/>
        <v>1</v>
      </c>
      <c r="AWR21" s="23">
        <f t="shared" si="703"/>
        <v>1</v>
      </c>
      <c r="AWS21" s="27">
        <f t="shared" si="704"/>
        <v>1</v>
      </c>
      <c r="AWT21" s="21">
        <v>0</v>
      </c>
      <c r="AWU21" s="17">
        <v>0</v>
      </c>
      <c r="AWV21" s="27">
        <f t="shared" si="705"/>
        <v>0</v>
      </c>
      <c r="AWW21" s="17">
        <v>1</v>
      </c>
      <c r="AWX21" s="17">
        <v>1</v>
      </c>
      <c r="AWY21" s="27">
        <f t="shared" si="706"/>
        <v>1</v>
      </c>
      <c r="AWZ21" s="19">
        <f t="shared" si="759"/>
        <v>1</v>
      </c>
      <c r="AXA21" s="23">
        <f t="shared" si="707"/>
        <v>1</v>
      </c>
      <c r="AXB21" s="27">
        <f t="shared" si="708"/>
        <v>1</v>
      </c>
      <c r="AXC21" s="21">
        <v>0</v>
      </c>
      <c r="AXD21" s="17">
        <v>0</v>
      </c>
      <c r="AXE21" s="27">
        <f t="shared" si="709"/>
        <v>0</v>
      </c>
      <c r="AXF21" s="17">
        <v>1</v>
      </c>
      <c r="AXG21" s="17">
        <v>1</v>
      </c>
      <c r="AXH21" s="27">
        <f t="shared" si="710"/>
        <v>1</v>
      </c>
      <c r="AXI21" s="19">
        <f t="shared" si="760"/>
        <v>1</v>
      </c>
      <c r="AXJ21" s="23">
        <f t="shared" si="711"/>
        <v>1</v>
      </c>
      <c r="AXK21" s="27">
        <f t="shared" si="712"/>
        <v>1</v>
      </c>
      <c r="AXL21" s="21">
        <v>0</v>
      </c>
      <c r="AXM21" s="17">
        <v>0</v>
      </c>
      <c r="AXN21" s="27">
        <f t="shared" si="713"/>
        <v>0</v>
      </c>
      <c r="AXO21" s="17">
        <v>1</v>
      </c>
      <c r="AXP21" s="17">
        <v>1</v>
      </c>
      <c r="AXQ21" s="27">
        <f t="shared" si="714"/>
        <v>1</v>
      </c>
      <c r="AXR21" s="19">
        <f t="shared" si="761"/>
        <v>1</v>
      </c>
      <c r="AXS21" s="23">
        <f t="shared" si="715"/>
        <v>1</v>
      </c>
      <c r="AXT21" s="27">
        <f t="shared" si="716"/>
        <v>1</v>
      </c>
      <c r="AXU21" s="21">
        <v>0</v>
      </c>
      <c r="AXV21" s="17">
        <v>0</v>
      </c>
      <c r="AXW21" s="27">
        <f t="shared" si="717"/>
        <v>0</v>
      </c>
      <c r="AXX21" s="17">
        <v>1</v>
      </c>
      <c r="AXY21" s="17">
        <v>1</v>
      </c>
      <c r="AXZ21" s="112">
        <f t="shared" si="718"/>
        <v>1</v>
      </c>
      <c r="AYA21" s="19">
        <f t="shared" si="762"/>
        <v>1</v>
      </c>
      <c r="AYB21" s="23">
        <f t="shared" si="719"/>
        <v>1</v>
      </c>
      <c r="AYC21" s="27">
        <f t="shared" si="720"/>
        <v>1</v>
      </c>
      <c r="AYD21" s="17">
        <v>0</v>
      </c>
      <c r="AYE21" s="17">
        <v>0</v>
      </c>
      <c r="AYF21" s="27">
        <f t="shared" si="721"/>
        <v>0</v>
      </c>
      <c r="AYG21" s="17">
        <v>1</v>
      </c>
      <c r="AYH21" s="17">
        <v>1</v>
      </c>
      <c r="AYI21" s="112">
        <f t="shared" si="722"/>
        <v>1</v>
      </c>
      <c r="AYJ21" s="19">
        <f t="shared" si="763"/>
        <v>1</v>
      </c>
      <c r="AYK21" s="23">
        <f t="shared" si="723"/>
        <v>1</v>
      </c>
      <c r="AYL21" s="27">
        <f t="shared" si="724"/>
        <v>1</v>
      </c>
      <c r="AYM21" s="17">
        <v>0</v>
      </c>
      <c r="AYN21" s="17">
        <v>0</v>
      </c>
      <c r="AYO21" s="27">
        <f t="shared" si="725"/>
        <v>0</v>
      </c>
      <c r="AYP21" s="17">
        <v>1</v>
      </c>
      <c r="AYQ21" s="17">
        <v>1</v>
      </c>
      <c r="AYR21" s="112">
        <f t="shared" si="726"/>
        <v>1</v>
      </c>
      <c r="AYS21" s="19">
        <f t="shared" si="764"/>
        <v>5</v>
      </c>
      <c r="AYT21" s="23">
        <f t="shared" si="727"/>
        <v>5</v>
      </c>
      <c r="AYU21" s="27">
        <f t="shared" si="728"/>
        <v>1</v>
      </c>
      <c r="AYV21" s="17">
        <v>0</v>
      </c>
      <c r="AYW21" s="17">
        <v>0</v>
      </c>
      <c r="AYX21" s="27">
        <f t="shared" si="729"/>
        <v>0</v>
      </c>
      <c r="AYY21" s="17">
        <v>5</v>
      </c>
      <c r="AYZ21" s="17">
        <v>5</v>
      </c>
      <c r="AZA21" s="27">
        <f t="shared" si="730"/>
        <v>1</v>
      </c>
      <c r="AZB21" s="19">
        <f t="shared" si="765"/>
        <v>10</v>
      </c>
      <c r="AZC21" s="23">
        <f t="shared" si="731"/>
        <v>10</v>
      </c>
      <c r="AZD21" s="27">
        <f t="shared" si="732"/>
        <v>1</v>
      </c>
      <c r="AZE21" s="17">
        <v>1</v>
      </c>
      <c r="AZF21" s="17">
        <v>1</v>
      </c>
      <c r="AZG21" s="27">
        <f t="shared" si="733"/>
        <v>1</v>
      </c>
      <c r="AZH21" s="17">
        <v>9</v>
      </c>
      <c r="AZI21" s="17">
        <v>9</v>
      </c>
      <c r="AZJ21" s="27">
        <f t="shared" si="734"/>
        <v>1</v>
      </c>
      <c r="AZK21" s="19">
        <f t="shared" si="766"/>
        <v>14</v>
      </c>
      <c r="AZL21" s="23">
        <f t="shared" si="735"/>
        <v>13</v>
      </c>
      <c r="AZM21" s="27">
        <f t="shared" si="736"/>
        <v>0.9285714285714286</v>
      </c>
      <c r="AZN21" s="17">
        <v>5</v>
      </c>
      <c r="AZO21" s="17">
        <v>5</v>
      </c>
      <c r="AZP21" s="27">
        <f t="shared" si="737"/>
        <v>1</v>
      </c>
      <c r="AZQ21" s="17">
        <v>9</v>
      </c>
      <c r="AZR21" s="17">
        <v>8</v>
      </c>
      <c r="AZS21" s="27">
        <f t="shared" si="738"/>
        <v>0.88888888888888884</v>
      </c>
      <c r="AZT21" s="19">
        <f t="shared" si="767"/>
        <v>8</v>
      </c>
      <c r="AZU21" s="23">
        <f t="shared" si="739"/>
        <v>1</v>
      </c>
      <c r="AZV21" s="27">
        <f t="shared" si="740"/>
        <v>0.125</v>
      </c>
      <c r="AZW21" s="17">
        <v>8</v>
      </c>
      <c r="AZX21" s="17">
        <v>1</v>
      </c>
      <c r="AZY21" s="27">
        <f t="shared" si="741"/>
        <v>0.125</v>
      </c>
      <c r="AZZ21" s="17">
        <v>0</v>
      </c>
      <c r="BAA21" s="17">
        <v>0</v>
      </c>
      <c r="BAB21" s="27">
        <f t="shared" si="742"/>
        <v>0</v>
      </c>
      <c r="BAC21" s="19">
        <f t="shared" si="768"/>
        <v>13</v>
      </c>
      <c r="BAD21" s="23">
        <f t="shared" si="769"/>
        <v>5</v>
      </c>
      <c r="BAE21" s="27">
        <f t="shared" si="743"/>
        <v>0.38461538461538464</v>
      </c>
      <c r="BAF21" s="17">
        <v>9</v>
      </c>
      <c r="BAG21" s="17">
        <v>1</v>
      </c>
      <c r="BAH21" s="27">
        <f t="shared" si="744"/>
        <v>0.1111111111111111</v>
      </c>
      <c r="BAI21" s="17">
        <v>4</v>
      </c>
      <c r="BAJ21" s="17">
        <v>4</v>
      </c>
      <c r="BAK21" s="112">
        <f t="shared" si="745"/>
        <v>1</v>
      </c>
      <c r="BAL21" s="19">
        <f t="shared" si="770"/>
        <v>18</v>
      </c>
      <c r="BAM21" s="23">
        <f t="shared" si="771"/>
        <v>11</v>
      </c>
      <c r="BAN21" s="27">
        <f t="shared" si="746"/>
        <v>0.61111111111111116</v>
      </c>
      <c r="BAO21" s="17">
        <v>8</v>
      </c>
      <c r="BAP21" s="17">
        <v>1</v>
      </c>
      <c r="BAQ21" s="27">
        <f t="shared" si="747"/>
        <v>0.125</v>
      </c>
      <c r="BAR21" s="17">
        <v>10</v>
      </c>
      <c r="BAS21" s="17">
        <v>10</v>
      </c>
      <c r="BAT21" s="27">
        <f t="shared" si="748"/>
        <v>1</v>
      </c>
      <c r="BAU21" s="19">
        <f t="shared" si="772"/>
        <v>20</v>
      </c>
      <c r="BAV21" s="23">
        <f t="shared" si="773"/>
        <v>17</v>
      </c>
      <c r="BAW21" s="27">
        <f t="shared" si="749"/>
        <v>0.85</v>
      </c>
      <c r="BAX21" s="17">
        <v>2</v>
      </c>
      <c r="BAY21" s="17">
        <v>1</v>
      </c>
      <c r="BAZ21" s="27">
        <f t="shared" si="750"/>
        <v>0.5</v>
      </c>
      <c r="BBA21" s="17">
        <v>18</v>
      </c>
      <c r="BBB21" s="17">
        <v>16</v>
      </c>
      <c r="BBC21" s="112">
        <f t="shared" si="751"/>
        <v>0.88888888888888884</v>
      </c>
      <c r="BBD21" s="19">
        <f t="shared" si="774"/>
        <v>18</v>
      </c>
      <c r="BBE21" s="23">
        <f t="shared" si="775"/>
        <v>0</v>
      </c>
      <c r="BBF21" s="27">
        <f t="shared" si="752"/>
        <v>0</v>
      </c>
      <c r="BBG21" s="17"/>
      <c r="BBH21" s="17"/>
      <c r="BBI21" s="27">
        <f t="shared" si="753"/>
        <v>0</v>
      </c>
      <c r="BBJ21" s="17">
        <v>18</v>
      </c>
      <c r="BBK21" s="17"/>
      <c r="BBL21" s="27">
        <f t="shared" si="754"/>
        <v>0</v>
      </c>
    </row>
    <row r="22" spans="2:1416" ht="29.25" hidden="1" customHeight="1">
      <c r="B22" s="14">
        <v>13</v>
      </c>
      <c r="C22" s="15" t="s">
        <v>12</v>
      </c>
      <c r="D22" s="19">
        <f t="shared" ref="D22:E23" si="1050">+G22+J22</f>
        <v>0</v>
      </c>
      <c r="E22" s="23">
        <f t="shared" si="1050"/>
        <v>0</v>
      </c>
      <c r="F22" s="27">
        <f t="shared" ref="F22:F23" si="1051">IFERROR(E22/D22,0)</f>
        <v>0</v>
      </c>
      <c r="G22" s="21">
        <v>0</v>
      </c>
      <c r="H22" s="17"/>
      <c r="I22" s="50">
        <f t="shared" ref="I22" si="1052">IFERROR(H22/G22,0)</f>
        <v>0</v>
      </c>
      <c r="J22" s="21">
        <v>0</v>
      </c>
      <c r="K22" s="17"/>
      <c r="L22" s="29">
        <f t="shared" ref="L22:L23" si="1053">IFERROR(K22/J22,0)</f>
        <v>0</v>
      </c>
      <c r="M22" s="19">
        <f t="shared" ref="M22:N23" si="1054">+P22+S22</f>
        <v>0</v>
      </c>
      <c r="N22" s="23">
        <f t="shared" si="1054"/>
        <v>0</v>
      </c>
      <c r="O22" s="27">
        <f t="shared" ref="O22:O23" si="1055">IFERROR(N22/M22,0)</f>
        <v>0</v>
      </c>
      <c r="P22" s="21">
        <v>0</v>
      </c>
      <c r="Q22" s="17"/>
      <c r="R22" s="50">
        <f t="shared" ref="R22" si="1056">IFERROR(Q22/P22,0)</f>
        <v>0</v>
      </c>
      <c r="S22" s="21">
        <v>0</v>
      </c>
      <c r="T22" s="17"/>
      <c r="U22" s="29">
        <f t="shared" ref="U22:U23" si="1057">IFERROR(T22/S22,0)</f>
        <v>0</v>
      </c>
      <c r="V22" s="19">
        <f t="shared" ref="V22:W23" si="1058">+Y22+AB22</f>
        <v>0</v>
      </c>
      <c r="W22" s="23">
        <f t="shared" si="1058"/>
        <v>0</v>
      </c>
      <c r="X22" s="27">
        <f t="shared" ref="X22:X23" si="1059">IFERROR(W22/V22,0)</f>
        <v>0</v>
      </c>
      <c r="Y22" s="21">
        <v>0</v>
      </c>
      <c r="Z22" s="17"/>
      <c r="AA22" s="50">
        <f t="shared" ref="AA22" si="1060">IFERROR(Z22/Y22,0)</f>
        <v>0</v>
      </c>
      <c r="AB22" s="21">
        <v>0</v>
      </c>
      <c r="AC22" s="17"/>
      <c r="AD22" s="29">
        <f t="shared" ref="AD22:AD23" si="1061">IFERROR(AC22/AB22,0)</f>
        <v>0</v>
      </c>
      <c r="AE22" s="19">
        <f t="shared" ref="AE22:AF23" si="1062">+AH22+AK22</f>
        <v>0</v>
      </c>
      <c r="AF22" s="23">
        <f t="shared" si="1062"/>
        <v>0</v>
      </c>
      <c r="AG22" s="27">
        <f t="shared" ref="AG22:AG23" si="1063">IFERROR(AF22/AE22,0)</f>
        <v>0</v>
      </c>
      <c r="AH22" s="21">
        <v>0</v>
      </c>
      <c r="AI22" s="17"/>
      <c r="AJ22" s="50">
        <f t="shared" ref="AJ22" si="1064">IFERROR(AI22/AH22,0)</f>
        <v>0</v>
      </c>
      <c r="AK22" s="21">
        <v>0</v>
      </c>
      <c r="AL22" s="17"/>
      <c r="AM22" s="29">
        <f t="shared" ref="AM22:AM23" si="1065">IFERROR(AL22/AK22,0)</f>
        <v>0</v>
      </c>
      <c r="AN22" s="19">
        <f t="shared" ref="AN22:AO23" si="1066">+AQ22+AT22</f>
        <v>0</v>
      </c>
      <c r="AO22" s="23">
        <f t="shared" si="1066"/>
        <v>0</v>
      </c>
      <c r="AP22" s="27">
        <f t="shared" ref="AP22:AP23" si="1067">IFERROR(AO22/AN22,0)</f>
        <v>0</v>
      </c>
      <c r="AQ22" s="21">
        <v>0</v>
      </c>
      <c r="AR22" s="17"/>
      <c r="AS22" s="50">
        <f t="shared" ref="AS22" si="1068">IFERROR(AR22/AQ22,0)</f>
        <v>0</v>
      </c>
      <c r="AT22" s="21">
        <v>0</v>
      </c>
      <c r="AU22" s="17"/>
      <c r="AV22" s="29">
        <f t="shared" ref="AV22:AV23" si="1069">IFERROR(AU22/AT22,0)</f>
        <v>0</v>
      </c>
      <c r="AW22" s="19">
        <f t="shared" ref="AW22:AX23" si="1070">+AZ22+BC22</f>
        <v>0</v>
      </c>
      <c r="AX22" s="23">
        <f t="shared" si="1070"/>
        <v>0</v>
      </c>
      <c r="AY22" s="27">
        <f t="shared" ref="AY22:AY23" si="1071">IFERROR(AX22/AW22,0)</f>
        <v>0</v>
      </c>
      <c r="AZ22" s="21">
        <v>0</v>
      </c>
      <c r="BA22" s="17"/>
      <c r="BB22" s="50">
        <f t="shared" ref="BB22" si="1072">IFERROR(BA22/AZ22,0)</f>
        <v>0</v>
      </c>
      <c r="BC22" s="21">
        <v>0</v>
      </c>
      <c r="BD22" s="17"/>
      <c r="BE22" s="29">
        <f t="shared" ref="BE22:BE23" si="1073">IFERROR(BD22/BC22,0)</f>
        <v>0</v>
      </c>
      <c r="BF22" s="19">
        <f t="shared" ref="BF22:BG23" si="1074">+BI22+BL22</f>
        <v>0</v>
      </c>
      <c r="BG22" s="23">
        <f t="shared" si="1074"/>
        <v>0</v>
      </c>
      <c r="BH22" s="27">
        <f t="shared" ref="BH22:BH23" si="1075">IFERROR(BG22/BF22,0)</f>
        <v>0</v>
      </c>
      <c r="BI22" s="21">
        <v>0</v>
      </c>
      <c r="BJ22" s="17"/>
      <c r="BK22" s="50">
        <f t="shared" ref="BK22" si="1076">IFERROR(BJ22/BI22,0)</f>
        <v>0</v>
      </c>
      <c r="BL22" s="21">
        <v>0</v>
      </c>
      <c r="BM22" s="17"/>
      <c r="BN22" s="29">
        <f t="shared" ref="BN22:BN23" si="1077">IFERROR(BM22/BL22,0)</f>
        <v>0</v>
      </c>
      <c r="BO22" s="19">
        <f t="shared" ref="BO22:BP23" si="1078">+BR22+BU22</f>
        <v>0</v>
      </c>
      <c r="BP22" s="23">
        <f t="shared" si="1078"/>
        <v>0</v>
      </c>
      <c r="BQ22" s="27">
        <f t="shared" ref="BQ22:BQ23" si="1079">IFERROR(BP22/BO22,0)</f>
        <v>0</v>
      </c>
      <c r="BR22" s="21">
        <v>0</v>
      </c>
      <c r="BS22" s="17"/>
      <c r="BT22" s="50">
        <f t="shared" ref="BT22" si="1080">IFERROR(BS22/BR22,0)</f>
        <v>0</v>
      </c>
      <c r="BU22" s="21">
        <v>0</v>
      </c>
      <c r="BV22" s="17"/>
      <c r="BW22" s="29">
        <f t="shared" ref="BW22:BW23" si="1081">IFERROR(BV22/BU22,0)</f>
        <v>0</v>
      </c>
      <c r="BX22" s="19">
        <f t="shared" ref="BX22:BY23" si="1082">+CA22+CD22</f>
        <v>0</v>
      </c>
      <c r="BY22" s="23">
        <f t="shared" si="1082"/>
        <v>0</v>
      </c>
      <c r="BZ22" s="27">
        <f t="shared" ref="BZ22:BZ23" si="1083">IFERROR(BY22/BX22,0)</f>
        <v>0</v>
      </c>
      <c r="CA22" s="21">
        <v>0</v>
      </c>
      <c r="CB22" s="17"/>
      <c r="CC22" s="50">
        <f t="shared" ref="CC22" si="1084">IFERROR(CB22/CA22,0)</f>
        <v>0</v>
      </c>
      <c r="CD22" s="21">
        <v>0</v>
      </c>
      <c r="CE22" s="17"/>
      <c r="CF22" s="29">
        <f t="shared" ref="CF22:CF23" si="1085">IFERROR(CE22/CD22,0)</f>
        <v>0</v>
      </c>
      <c r="CG22" s="19">
        <f t="shared" ref="CG22:CH23" si="1086">+CJ22+CM22</f>
        <v>0</v>
      </c>
      <c r="CH22" s="23">
        <f t="shared" si="1086"/>
        <v>0</v>
      </c>
      <c r="CI22" s="27">
        <f t="shared" ref="CI22:CI23" si="1087">IFERROR(CH22/CG22,0)</f>
        <v>0</v>
      </c>
      <c r="CJ22" s="21">
        <v>0</v>
      </c>
      <c r="CK22" s="17"/>
      <c r="CL22" s="50">
        <f t="shared" ref="CL22" si="1088">IFERROR(CK22/CJ22,0)</f>
        <v>0</v>
      </c>
      <c r="CM22" s="21">
        <v>0</v>
      </c>
      <c r="CN22" s="17"/>
      <c r="CO22" s="29">
        <f t="shared" ref="CO22:CO23" si="1089">IFERROR(CN22/CM22,0)</f>
        <v>0</v>
      </c>
      <c r="CP22" s="19">
        <f t="shared" ref="CP22:CQ23" si="1090">+CS22+CV22</f>
        <v>0</v>
      </c>
      <c r="CQ22" s="23">
        <f t="shared" si="1090"/>
        <v>0</v>
      </c>
      <c r="CR22" s="27">
        <f t="shared" ref="CR22:CR23" si="1091">IFERROR(CQ22/CP22,0)</f>
        <v>0</v>
      </c>
      <c r="CS22" s="21">
        <v>0</v>
      </c>
      <c r="CT22" s="17"/>
      <c r="CU22" s="50">
        <f t="shared" ref="CU22" si="1092">IFERROR(CT22/CS22,0)</f>
        <v>0</v>
      </c>
      <c r="CV22" s="21">
        <v>0</v>
      </c>
      <c r="CW22" s="17"/>
      <c r="CX22" s="29">
        <f t="shared" ref="CX22:CX23" si="1093">IFERROR(CW22/CV22,0)</f>
        <v>0</v>
      </c>
      <c r="CY22" s="19">
        <f t="shared" ref="CY22:CZ23" si="1094">+DB22+DE22</f>
        <v>0</v>
      </c>
      <c r="CZ22" s="23">
        <f t="shared" si="1094"/>
        <v>0</v>
      </c>
      <c r="DA22" s="27">
        <f t="shared" ref="DA22:DA23" si="1095">IFERROR(CZ22/CY22,0)</f>
        <v>0</v>
      </c>
      <c r="DB22" s="21">
        <v>0</v>
      </c>
      <c r="DC22" s="17"/>
      <c r="DD22" s="50">
        <f t="shared" ref="DD22" si="1096">IFERROR(DC22/DB22,0)</f>
        <v>0</v>
      </c>
      <c r="DE22" s="21">
        <v>0</v>
      </c>
      <c r="DF22" s="17"/>
      <c r="DG22" s="29">
        <f t="shared" ref="DG22:DG23" si="1097">IFERROR(DF22/DE22,0)</f>
        <v>0</v>
      </c>
      <c r="DH22" s="19">
        <f t="shared" ref="DH22:DH23" si="1098">+DK22+DN22</f>
        <v>0</v>
      </c>
      <c r="DI22" s="23">
        <f t="shared" ref="DI22:DI23" si="1099">+DL22+DO22</f>
        <v>0</v>
      </c>
      <c r="DJ22" s="27">
        <f t="shared" ref="DJ22:DJ23" si="1100">IFERROR(DI22/DH22,0)</f>
        <v>0</v>
      </c>
      <c r="DK22" s="21">
        <v>0</v>
      </c>
      <c r="DL22" s="17"/>
      <c r="DM22" s="50">
        <f t="shared" ref="DM22" si="1101">IFERROR(DL22/DK22,0)</f>
        <v>0</v>
      </c>
      <c r="DN22" s="21">
        <v>0</v>
      </c>
      <c r="DO22" s="17"/>
      <c r="DP22" s="29">
        <f t="shared" ref="DP22:DP23" si="1102">IFERROR(DO22/DN22,0)</f>
        <v>0</v>
      </c>
      <c r="DQ22" s="19">
        <f t="shared" ref="DQ22:DQ23" si="1103">+DT22+DW22</f>
        <v>0</v>
      </c>
      <c r="DR22" s="23">
        <f t="shared" ref="DR22:DR23" si="1104">+DU22+DX22</f>
        <v>0</v>
      </c>
      <c r="DS22" s="27">
        <f t="shared" ref="DS22:DS23" si="1105">IFERROR(DR22/DQ22,0)</f>
        <v>0</v>
      </c>
      <c r="DT22" s="21">
        <v>0</v>
      </c>
      <c r="DU22" s="17"/>
      <c r="DV22" s="50">
        <f t="shared" ref="DV22" si="1106">IFERROR(DU22/DT22,0)</f>
        <v>0</v>
      </c>
      <c r="DW22" s="21">
        <v>0</v>
      </c>
      <c r="DX22" s="17"/>
      <c r="DY22" s="29">
        <f t="shared" ref="DY22:DY23" si="1107">IFERROR(DX22/DW22,0)</f>
        <v>0</v>
      </c>
      <c r="DZ22" s="19">
        <f t="shared" ref="DZ22:DZ23" si="1108">+EC22+EF22</f>
        <v>0</v>
      </c>
      <c r="EA22" s="23">
        <f t="shared" ref="EA22:EA23" si="1109">+ED22+EG22</f>
        <v>0</v>
      </c>
      <c r="EB22" s="27">
        <f t="shared" ref="EB22:EB23" si="1110">IFERROR(EA22/DZ22,0)</f>
        <v>0</v>
      </c>
      <c r="EC22" s="21">
        <v>0</v>
      </c>
      <c r="ED22" s="17"/>
      <c r="EE22" s="50">
        <f t="shared" ref="EE22" si="1111">IFERROR(ED22/EC22,0)</f>
        <v>0</v>
      </c>
      <c r="EF22" s="21">
        <v>0</v>
      </c>
      <c r="EG22" s="17"/>
      <c r="EH22" s="29">
        <f t="shared" ref="EH22:EH23" si="1112">IFERROR(EG22/EF22,0)</f>
        <v>0</v>
      </c>
      <c r="EI22" s="19">
        <f t="shared" ref="EI22:EI23" si="1113">+EL22+EO22</f>
        <v>0</v>
      </c>
      <c r="EJ22" s="23">
        <f t="shared" ref="EJ22:EJ23" si="1114">+EM22+EP22</f>
        <v>0</v>
      </c>
      <c r="EK22" s="27">
        <f t="shared" ref="EK22:EK23" si="1115">IFERROR(EJ22/EI22,0)</f>
        <v>0</v>
      </c>
      <c r="EL22" s="21">
        <v>0</v>
      </c>
      <c r="EM22" s="17"/>
      <c r="EN22" s="50">
        <f t="shared" ref="EN22" si="1116">IFERROR(EM22/EL22,0)</f>
        <v>0</v>
      </c>
      <c r="EO22" s="21">
        <v>0</v>
      </c>
      <c r="EP22" s="17"/>
      <c r="EQ22" s="29">
        <f t="shared" ref="EQ22:EQ23" si="1117">IFERROR(EP22/EO22,0)</f>
        <v>0</v>
      </c>
      <c r="ER22" s="19">
        <f t="shared" ref="ER22:ER23" si="1118">+EU22+EX22</f>
        <v>0</v>
      </c>
      <c r="ES22" s="23">
        <f t="shared" ref="ES22:ES23" si="1119">+EV22+EY22</f>
        <v>0</v>
      </c>
      <c r="ET22" s="27">
        <f t="shared" ref="ET22:ET23" si="1120">IFERROR(ES22/ER22,0)</f>
        <v>0</v>
      </c>
      <c r="EU22" s="21">
        <v>0</v>
      </c>
      <c r="EV22" s="17"/>
      <c r="EW22" s="50">
        <f t="shared" ref="EW22" si="1121">IFERROR(EV22/EU22,0)</f>
        <v>0</v>
      </c>
      <c r="EX22" s="21">
        <v>0</v>
      </c>
      <c r="EY22" s="17"/>
      <c r="EZ22" s="29">
        <f t="shared" ref="EZ22:EZ23" si="1122">IFERROR(EY22/EX22,0)</f>
        <v>0</v>
      </c>
      <c r="FA22" s="19">
        <f t="shared" ref="FA22:FA23" si="1123">+FD22+FG22</f>
        <v>0</v>
      </c>
      <c r="FB22" s="23">
        <f t="shared" ref="FB22:FB23" si="1124">+FE22+FH22</f>
        <v>0</v>
      </c>
      <c r="FC22" s="27">
        <f t="shared" ref="FC22:FC23" si="1125">IFERROR(FB22/FA22,0)</f>
        <v>0</v>
      </c>
      <c r="FD22" s="21">
        <v>0</v>
      </c>
      <c r="FE22" s="17"/>
      <c r="FF22" s="50">
        <f t="shared" ref="FF22" si="1126">IFERROR(FE22/FD22,0)</f>
        <v>0</v>
      </c>
      <c r="FG22" s="21">
        <v>0</v>
      </c>
      <c r="FH22" s="17"/>
      <c r="FI22" s="29">
        <f t="shared" ref="FI22:FI23" si="1127">IFERROR(FH22/FG22,0)</f>
        <v>0</v>
      </c>
      <c r="FJ22" s="19">
        <f t="shared" ref="FJ22:FJ23" si="1128">+FM22+FP22</f>
        <v>0</v>
      </c>
      <c r="FK22" s="23">
        <f t="shared" ref="FK22:FK23" si="1129">+FN22+FQ22</f>
        <v>0</v>
      </c>
      <c r="FL22" s="27">
        <f t="shared" ref="FL22:FL23" si="1130">IFERROR(FK22/FJ22,0)</f>
        <v>0</v>
      </c>
      <c r="FM22" s="21">
        <v>0</v>
      </c>
      <c r="FN22" s="17"/>
      <c r="FO22" s="50">
        <f t="shared" ref="FO22" si="1131">IFERROR(FN22/FM22,0)</f>
        <v>0</v>
      </c>
      <c r="FP22" s="21">
        <v>0</v>
      </c>
      <c r="FQ22" s="17"/>
      <c r="FR22" s="29">
        <f t="shared" ref="FR22:FR23" si="1132">IFERROR(FQ22/FP22,0)</f>
        <v>0</v>
      </c>
      <c r="FS22" s="19">
        <f t="shared" ref="FS22:FS23" si="1133">+FV22+FY22</f>
        <v>0</v>
      </c>
      <c r="FT22" s="23">
        <f t="shared" ref="FT22:FT23" si="1134">+FW22+FZ22</f>
        <v>0</v>
      </c>
      <c r="FU22" s="27">
        <f t="shared" ref="FU22:FU23" si="1135">IFERROR(FT22/FS22,0)</f>
        <v>0</v>
      </c>
      <c r="FV22" s="21">
        <v>0</v>
      </c>
      <c r="FW22" s="17"/>
      <c r="FX22" s="50">
        <f t="shared" ref="FX22" si="1136">IFERROR(FW22/FV22,0)</f>
        <v>0</v>
      </c>
      <c r="FY22" s="21">
        <v>0</v>
      </c>
      <c r="FZ22" s="17"/>
      <c r="GA22" s="29">
        <f t="shared" ref="GA22:GA23" si="1137">IFERROR(FZ22/FY22,0)</f>
        <v>0</v>
      </c>
      <c r="GB22" s="19">
        <f t="shared" ref="GB22:GB23" si="1138">+GE22+GH22</f>
        <v>0</v>
      </c>
      <c r="GC22" s="23">
        <f t="shared" ref="GC22:GC23" si="1139">+GF22+GI22</f>
        <v>0</v>
      </c>
      <c r="GD22" s="27">
        <f t="shared" ref="GD22:GD23" si="1140">IFERROR(GC22/GB22,0)</f>
        <v>0</v>
      </c>
      <c r="GE22" s="21">
        <v>0</v>
      </c>
      <c r="GF22" s="17"/>
      <c r="GG22" s="50">
        <f t="shared" ref="GG22" si="1141">IFERROR(GF22/GE22,0)</f>
        <v>0</v>
      </c>
      <c r="GH22" s="21">
        <v>0</v>
      </c>
      <c r="GI22" s="17"/>
      <c r="GJ22" s="29">
        <f t="shared" ref="GJ22:GJ23" si="1142">IFERROR(GI22/GH22,0)</f>
        <v>0</v>
      </c>
      <c r="GK22" s="19">
        <f t="shared" ref="GK22:GK23" si="1143">+GN22+GQ22</f>
        <v>0</v>
      </c>
      <c r="GL22" s="23">
        <f t="shared" ref="GL22:GL23" si="1144">+GO22+GR22</f>
        <v>0</v>
      </c>
      <c r="GM22" s="27">
        <f t="shared" ref="GM22:GM23" si="1145">IFERROR(GL22/GK22,0)</f>
        <v>0</v>
      </c>
      <c r="GN22" s="21">
        <v>0</v>
      </c>
      <c r="GO22" s="17"/>
      <c r="GP22" s="50">
        <f t="shared" ref="GP22" si="1146">IFERROR(GO22/GN22,0)</f>
        <v>0</v>
      </c>
      <c r="GQ22" s="21">
        <v>0</v>
      </c>
      <c r="GR22" s="17"/>
      <c r="GS22" s="29">
        <f t="shared" ref="GS22:GS23" si="1147">IFERROR(GR22/GQ22,0)</f>
        <v>0</v>
      </c>
      <c r="GT22" s="19">
        <f t="shared" ref="GT22:GT23" si="1148">+GW22+GZ22</f>
        <v>0</v>
      </c>
      <c r="GU22" s="23">
        <f t="shared" ref="GU22:GU23" si="1149">+GX22+HA22</f>
        <v>0</v>
      </c>
      <c r="GV22" s="27">
        <f t="shared" ref="GV22:GV23" si="1150">IFERROR(GU22/GT22,0)</f>
        <v>0</v>
      </c>
      <c r="GW22" s="21">
        <v>0</v>
      </c>
      <c r="GX22" s="17"/>
      <c r="GY22" s="50">
        <f t="shared" ref="GY22" si="1151">IFERROR(GX22/GW22,0)</f>
        <v>0</v>
      </c>
      <c r="GZ22" s="21">
        <v>0</v>
      </c>
      <c r="HA22" s="17"/>
      <c r="HB22" s="29">
        <f t="shared" ref="HB22:HB23" si="1152">IFERROR(HA22/GZ22,0)</f>
        <v>0</v>
      </c>
      <c r="HC22" s="19">
        <f t="shared" ref="HC22:HC23" si="1153">+HF22+HI22</f>
        <v>0</v>
      </c>
      <c r="HD22" s="23">
        <f t="shared" ref="HD22:HD23" si="1154">+HG22+HJ22</f>
        <v>0</v>
      </c>
      <c r="HE22" s="27">
        <f t="shared" ref="HE22:HE23" si="1155">IFERROR(HD22/HC22,0)</f>
        <v>0</v>
      </c>
      <c r="HF22" s="21">
        <v>0</v>
      </c>
      <c r="HG22" s="17"/>
      <c r="HH22" s="50">
        <f t="shared" ref="HH22" si="1156">IFERROR(HG22/HF22,0)</f>
        <v>0</v>
      </c>
      <c r="HI22" s="21">
        <v>0</v>
      </c>
      <c r="HJ22" s="17"/>
      <c r="HK22" s="29">
        <f t="shared" ref="HK22:HK23" si="1157">IFERROR(HJ22/HI22,0)</f>
        <v>0</v>
      </c>
      <c r="HL22" s="19">
        <f t="shared" ref="HL22:HL23" si="1158">+HO22+HR22</f>
        <v>0</v>
      </c>
      <c r="HM22" s="23">
        <f t="shared" ref="HM22:HM23" si="1159">+HP22+HS22</f>
        <v>0</v>
      </c>
      <c r="HN22" s="27">
        <f t="shared" ref="HN22:HN23" si="1160">IFERROR(HM22/HL22,0)</f>
        <v>0</v>
      </c>
      <c r="HO22" s="21">
        <v>0</v>
      </c>
      <c r="HP22" s="17"/>
      <c r="HQ22" s="50">
        <f t="shared" ref="HQ22" si="1161">IFERROR(HP22/HO22,0)</f>
        <v>0</v>
      </c>
      <c r="HR22" s="21">
        <v>0</v>
      </c>
      <c r="HS22" s="17"/>
      <c r="HT22" s="29">
        <f t="shared" ref="HT22:HT23" si="1162">IFERROR(HS22/HR22,0)</f>
        <v>0</v>
      </c>
      <c r="HU22" s="19">
        <f t="shared" ref="HU22:HU23" si="1163">+HX22+IA22</f>
        <v>0</v>
      </c>
      <c r="HV22" s="23">
        <f t="shared" ref="HV22:HV23" si="1164">+HY22+IB22</f>
        <v>0</v>
      </c>
      <c r="HW22" s="27">
        <f t="shared" ref="HW22:HW23" si="1165">IFERROR(HV22/HU22,0)</f>
        <v>0</v>
      </c>
      <c r="HX22" s="21">
        <v>0</v>
      </c>
      <c r="HY22" s="17"/>
      <c r="HZ22" s="50">
        <f t="shared" ref="HZ22" si="1166">IFERROR(HY22/HX22,0)</f>
        <v>0</v>
      </c>
      <c r="IA22" s="21">
        <v>0</v>
      </c>
      <c r="IB22" s="17"/>
      <c r="IC22" s="29">
        <f t="shared" ref="IC22:IC23" si="1167">IFERROR(IB22/IA22,0)</f>
        <v>0</v>
      </c>
      <c r="ID22" s="19">
        <f t="shared" ref="ID22:ID23" si="1168">+IG22+IJ22</f>
        <v>0</v>
      </c>
      <c r="IE22" s="23">
        <f t="shared" ref="IE22:IE23" si="1169">+IH22+IK22</f>
        <v>0</v>
      </c>
      <c r="IF22" s="27">
        <f t="shared" ref="IF22:IF23" si="1170">IFERROR(IE22/ID22,0)</f>
        <v>0</v>
      </c>
      <c r="IG22" s="21">
        <v>0</v>
      </c>
      <c r="IH22" s="17"/>
      <c r="II22" s="50">
        <f t="shared" ref="II22" si="1171">IFERROR(IH22/IG22,0)</f>
        <v>0</v>
      </c>
      <c r="IJ22" s="21">
        <v>0</v>
      </c>
      <c r="IK22" s="17"/>
      <c r="IL22" s="29">
        <f t="shared" ref="IL22:IL23" si="1172">IFERROR(IK22/IJ22,0)</f>
        <v>0</v>
      </c>
      <c r="IM22" s="19">
        <f t="shared" ref="IM22:IM23" si="1173">+IP22+IS22</f>
        <v>0</v>
      </c>
      <c r="IN22" s="23">
        <f t="shared" ref="IN22:IN23" si="1174">+IQ22+IT22</f>
        <v>0</v>
      </c>
      <c r="IO22" s="27">
        <f t="shared" ref="IO22:IO23" si="1175">IFERROR(IN22/IM22,0)</f>
        <v>0</v>
      </c>
      <c r="IP22" s="21">
        <v>0</v>
      </c>
      <c r="IQ22" s="17"/>
      <c r="IR22" s="50">
        <f t="shared" ref="IR22" si="1176">IFERROR(IQ22/IP22,0)</f>
        <v>0</v>
      </c>
      <c r="IS22" s="21">
        <v>0</v>
      </c>
      <c r="IT22" s="17"/>
      <c r="IU22" s="29">
        <f t="shared" ref="IU22:IU23" si="1177">IFERROR(IT22/IS22,0)</f>
        <v>0</v>
      </c>
      <c r="IV22" s="19">
        <f t="shared" ref="IV22:IV23" si="1178">+IY22+JB22</f>
        <v>0</v>
      </c>
      <c r="IW22" s="23">
        <f t="shared" ref="IW22:IW23" si="1179">+IZ22+JC22</f>
        <v>0</v>
      </c>
      <c r="IX22" s="27">
        <f t="shared" ref="IX22:IX23" si="1180">IFERROR(IW22/IV22,0)</f>
        <v>0</v>
      </c>
      <c r="IY22" s="21">
        <v>0</v>
      </c>
      <c r="IZ22" s="17"/>
      <c r="JA22" s="50">
        <f t="shared" ref="JA22" si="1181">IFERROR(IZ22/IY22,0)</f>
        <v>0</v>
      </c>
      <c r="JB22" s="21">
        <v>0</v>
      </c>
      <c r="JC22" s="17"/>
      <c r="JD22" s="29">
        <f t="shared" ref="JD22:JD23" si="1182">IFERROR(JC22/JB22,0)</f>
        <v>0</v>
      </c>
      <c r="JE22" s="19">
        <f t="shared" ref="JE22:JE23" si="1183">+JH22+JK22</f>
        <v>0</v>
      </c>
      <c r="JF22" s="23">
        <f t="shared" ref="JF22:JF23" si="1184">+JI22+JL22</f>
        <v>0</v>
      </c>
      <c r="JG22" s="27">
        <f t="shared" ref="JG22:JG23" si="1185">IFERROR(JF22/JE22,0)</f>
        <v>0</v>
      </c>
      <c r="JH22" s="21">
        <v>0</v>
      </c>
      <c r="JI22" s="17"/>
      <c r="JJ22" s="50">
        <f t="shared" ref="JJ22" si="1186">IFERROR(JI22/JH22,0)</f>
        <v>0</v>
      </c>
      <c r="JK22" s="21">
        <v>0</v>
      </c>
      <c r="JL22" s="17"/>
      <c r="JM22" s="29">
        <f t="shared" ref="JM22:JM23" si="1187">IFERROR(JL22/JK22,0)</f>
        <v>0</v>
      </c>
      <c r="JN22" s="19">
        <f t="shared" ref="JN22:JN23" si="1188">+JQ22+JT22</f>
        <v>0</v>
      </c>
      <c r="JO22" s="23">
        <f t="shared" ref="JO22:JO23" si="1189">+JR22+JU22</f>
        <v>0</v>
      </c>
      <c r="JP22" s="27">
        <f t="shared" ref="JP22:JP23" si="1190">IFERROR(JO22/JN22,0)</f>
        <v>0</v>
      </c>
      <c r="JQ22" s="21">
        <v>0</v>
      </c>
      <c r="JR22" s="17"/>
      <c r="JS22" s="50">
        <f t="shared" ref="JS22" si="1191">IFERROR(JR22/JQ22,0)</f>
        <v>0</v>
      </c>
      <c r="JT22" s="21">
        <v>0</v>
      </c>
      <c r="JU22" s="17"/>
      <c r="JV22" s="29">
        <f t="shared" ref="JV22:JV23" si="1192">IFERROR(JU22/JT22,0)</f>
        <v>0</v>
      </c>
      <c r="JW22" s="19">
        <f t="shared" ref="JW22:JW23" si="1193">+JZ22+KC22</f>
        <v>0</v>
      </c>
      <c r="JX22" s="23">
        <f t="shared" ref="JX22:JX23" si="1194">+KA22+KD22</f>
        <v>0</v>
      </c>
      <c r="JY22" s="27">
        <f t="shared" ref="JY22:JY23" si="1195">IFERROR(JX22/JW22,0)</f>
        <v>0</v>
      </c>
      <c r="JZ22" s="21">
        <v>0</v>
      </c>
      <c r="KA22" s="17"/>
      <c r="KB22" s="50">
        <f t="shared" ref="KB22" si="1196">IFERROR(KA22/JZ22,0)</f>
        <v>0</v>
      </c>
      <c r="KC22" s="21">
        <v>0</v>
      </c>
      <c r="KD22" s="17"/>
      <c r="KE22" s="29">
        <f t="shared" ref="KE22:KE23" si="1197">IFERROR(KD22/KC22,0)</f>
        <v>0</v>
      </c>
      <c r="KF22" s="19">
        <f t="shared" ref="KF22:KF23" si="1198">+KI22+KL22</f>
        <v>0</v>
      </c>
      <c r="KG22" s="23">
        <f t="shared" ref="KG22:KG23" si="1199">+KJ22+KM22</f>
        <v>0</v>
      </c>
      <c r="KH22" s="27">
        <f t="shared" ref="KH22:KH23" si="1200">IFERROR(KG22/KF22,0)</f>
        <v>0</v>
      </c>
      <c r="KI22" s="21">
        <v>0</v>
      </c>
      <c r="KJ22" s="17"/>
      <c r="KK22" s="50">
        <f t="shared" ref="KK22" si="1201">IFERROR(KJ22/KI22,0)</f>
        <v>0</v>
      </c>
      <c r="KL22" s="21">
        <v>0</v>
      </c>
      <c r="KM22" s="17"/>
      <c r="KN22" s="29">
        <f t="shared" ref="KN22:KN23" si="1202">IFERROR(KM22/KL22,0)</f>
        <v>0</v>
      </c>
      <c r="KO22" s="19">
        <f t="shared" ref="KO22:KO23" si="1203">+KR22+KU22</f>
        <v>0</v>
      </c>
      <c r="KP22" s="23">
        <f t="shared" ref="KP22:KP23" si="1204">+KS22+KV22</f>
        <v>0</v>
      </c>
      <c r="KQ22" s="27">
        <f t="shared" ref="KQ22:KQ23" si="1205">IFERROR(KP22/KO22,0)</f>
        <v>0</v>
      </c>
      <c r="KR22" s="21">
        <v>0</v>
      </c>
      <c r="KS22" s="17"/>
      <c r="KT22" s="50">
        <f t="shared" ref="KT22" si="1206">IFERROR(KS22/KR22,0)</f>
        <v>0</v>
      </c>
      <c r="KU22" s="21">
        <v>0</v>
      </c>
      <c r="KV22" s="17"/>
      <c r="KW22" s="29">
        <f t="shared" ref="KW22:KW23" si="1207">IFERROR(KV22/KU22,0)</f>
        <v>0</v>
      </c>
      <c r="KX22" s="19">
        <f t="shared" ref="KX22:KX23" si="1208">+LA22+LD22</f>
        <v>0</v>
      </c>
      <c r="KY22" s="23">
        <f t="shared" ref="KY22:KY23" si="1209">+LB22+LE22</f>
        <v>0</v>
      </c>
      <c r="KZ22" s="27">
        <f t="shared" ref="KZ22:KZ23" si="1210">IFERROR(KY22/KX22,0)</f>
        <v>0</v>
      </c>
      <c r="LA22" s="21">
        <v>0</v>
      </c>
      <c r="LB22" s="17"/>
      <c r="LC22" s="50">
        <f t="shared" ref="LC22" si="1211">IFERROR(LB22/LA22,0)</f>
        <v>0</v>
      </c>
      <c r="LD22" s="21">
        <v>0</v>
      </c>
      <c r="LE22" s="17"/>
      <c r="LF22" s="29">
        <f t="shared" ref="LF22:LF23" si="1212">IFERROR(LE22/LD22,0)</f>
        <v>0</v>
      </c>
      <c r="LG22" s="19">
        <f t="shared" ref="LG22:LG23" si="1213">+LJ22+LM22</f>
        <v>0</v>
      </c>
      <c r="LH22" s="23">
        <f t="shared" ref="LH22:LH23" si="1214">+LK22+LN22</f>
        <v>0</v>
      </c>
      <c r="LI22" s="27">
        <f t="shared" ref="LI22:LI23" si="1215">IFERROR(LH22/LG22,0)</f>
        <v>0</v>
      </c>
      <c r="LJ22" s="21">
        <v>0</v>
      </c>
      <c r="LK22" s="17"/>
      <c r="LL22" s="50">
        <f t="shared" ref="LL22" si="1216">IFERROR(LK22/LJ22,0)</f>
        <v>0</v>
      </c>
      <c r="LM22" s="21">
        <v>0</v>
      </c>
      <c r="LN22" s="17"/>
      <c r="LO22" s="29">
        <f t="shared" ref="LO22:LO23" si="1217">IFERROR(LN22/LM22,0)</f>
        <v>0</v>
      </c>
      <c r="LP22" s="19">
        <f t="shared" ref="LP22:LP23" si="1218">+LS22+LV22</f>
        <v>0</v>
      </c>
      <c r="LQ22" s="23">
        <f t="shared" ref="LQ22:LQ23" si="1219">+LT22+LW22</f>
        <v>0</v>
      </c>
      <c r="LR22" s="27">
        <f t="shared" ref="LR22:LR23" si="1220">IFERROR(LQ22/LP22,0)</f>
        <v>0</v>
      </c>
      <c r="LS22" s="21">
        <v>0</v>
      </c>
      <c r="LT22" s="17"/>
      <c r="LU22" s="50">
        <f t="shared" ref="LU22" si="1221">IFERROR(LT22/LS22,0)</f>
        <v>0</v>
      </c>
      <c r="LV22" s="21">
        <v>0</v>
      </c>
      <c r="LW22" s="17"/>
      <c r="LX22" s="29">
        <f t="shared" ref="LX22:LX23" si="1222">IFERROR(LW22/LV22,0)</f>
        <v>0</v>
      </c>
      <c r="LY22" s="19">
        <f t="shared" ref="LY22:LY23" si="1223">+MB22+ME22</f>
        <v>0</v>
      </c>
      <c r="LZ22" s="23">
        <f t="shared" ref="LZ22:LZ23" si="1224">+MC22+MF22</f>
        <v>0</v>
      </c>
      <c r="MA22" s="27">
        <f t="shared" ref="MA22:MA23" si="1225">IFERROR(LZ22/LY22,0)</f>
        <v>0</v>
      </c>
      <c r="MB22" s="21">
        <v>0</v>
      </c>
      <c r="MC22" s="17"/>
      <c r="MD22" s="50">
        <f t="shared" ref="MD22" si="1226">IFERROR(MC22/MB22,0)</f>
        <v>0</v>
      </c>
      <c r="ME22" s="21">
        <v>0</v>
      </c>
      <c r="MF22" s="17"/>
      <c r="MG22" s="29">
        <f t="shared" ref="MG22:MG23" si="1227">IFERROR(MF22/ME22,0)</f>
        <v>0</v>
      </c>
      <c r="MH22" s="19">
        <f t="shared" ref="MH22:MH23" si="1228">+MK22+MN22</f>
        <v>0</v>
      </c>
      <c r="MI22" s="23">
        <f t="shared" ref="MI22:MI23" si="1229">+ML22+MO22</f>
        <v>0</v>
      </c>
      <c r="MJ22" s="27">
        <f t="shared" ref="MJ22:MJ23" si="1230">IFERROR(MI22/MH22,0)</f>
        <v>0</v>
      </c>
      <c r="MK22" s="21">
        <v>0</v>
      </c>
      <c r="ML22" s="17"/>
      <c r="MM22" s="50">
        <f t="shared" ref="MM22" si="1231">IFERROR(ML22/MK22,0)</f>
        <v>0</v>
      </c>
      <c r="MN22" s="21">
        <v>0</v>
      </c>
      <c r="MO22" s="17"/>
      <c r="MP22" s="29">
        <f t="shared" ref="MP22:MP23" si="1232">IFERROR(MO22/MN22,0)</f>
        <v>0</v>
      </c>
      <c r="MQ22" s="19">
        <f t="shared" ref="MQ22:MQ23" si="1233">+MT22+MW22</f>
        <v>0</v>
      </c>
      <c r="MR22" s="23">
        <f t="shared" ref="MR22:MR23" si="1234">+MU22+MX22</f>
        <v>0</v>
      </c>
      <c r="MS22" s="27">
        <f t="shared" ref="MS22:MS23" si="1235">IFERROR(MR22/MQ22,0)</f>
        <v>0</v>
      </c>
      <c r="MT22" s="21">
        <v>0</v>
      </c>
      <c r="MU22" s="17"/>
      <c r="MV22" s="50">
        <f t="shared" ref="MV22" si="1236">IFERROR(MU22/MT22,0)</f>
        <v>0</v>
      </c>
      <c r="MW22" s="21">
        <v>0</v>
      </c>
      <c r="MX22" s="17"/>
      <c r="MY22" s="29">
        <f t="shared" ref="MY22:MY23" si="1237">IFERROR(MX22/MW22,0)</f>
        <v>0</v>
      </c>
      <c r="MZ22" s="19">
        <f t="shared" ref="MZ22:MZ23" si="1238">+NC22+NF22</f>
        <v>0</v>
      </c>
      <c r="NA22" s="23">
        <f t="shared" ref="NA22:NA23" si="1239">+ND22+NG22</f>
        <v>0</v>
      </c>
      <c r="NB22" s="27">
        <f t="shared" ref="NB22:NB23" si="1240">IFERROR(NA22/MZ22,0)</f>
        <v>0</v>
      </c>
      <c r="NC22" s="21">
        <v>0</v>
      </c>
      <c r="ND22" s="17"/>
      <c r="NE22" s="50">
        <f t="shared" ref="NE22" si="1241">IFERROR(ND22/NC22,0)</f>
        <v>0</v>
      </c>
      <c r="NF22" s="21">
        <v>0</v>
      </c>
      <c r="NG22" s="17"/>
      <c r="NH22" s="29">
        <f t="shared" ref="NH22:NH23" si="1242">IFERROR(NG22/NF22,0)</f>
        <v>0</v>
      </c>
      <c r="NI22" s="19">
        <f t="shared" ref="NI22:NI23" si="1243">+NL22+NO22</f>
        <v>0</v>
      </c>
      <c r="NJ22" s="23">
        <f t="shared" ref="NJ22:NJ23" si="1244">+NM22+NP22</f>
        <v>0</v>
      </c>
      <c r="NK22" s="27">
        <f t="shared" ref="NK22:NK23" si="1245">IFERROR(NJ22/NI22,0)</f>
        <v>0</v>
      </c>
      <c r="NL22" s="21">
        <v>0</v>
      </c>
      <c r="NM22" s="17"/>
      <c r="NN22" s="50">
        <f t="shared" ref="NN22" si="1246">IFERROR(NM22/NL22,0)</f>
        <v>0</v>
      </c>
      <c r="NO22" s="21">
        <v>0</v>
      </c>
      <c r="NP22" s="17"/>
      <c r="NQ22" s="29">
        <f t="shared" ref="NQ22:NQ23" si="1247">IFERROR(NP22/NO22,0)</f>
        <v>0</v>
      </c>
      <c r="NR22" s="19">
        <f t="shared" ref="NR22:NR23" si="1248">+NU22+NX22</f>
        <v>0</v>
      </c>
      <c r="NS22" s="23">
        <f t="shared" ref="NS22:NS23" si="1249">+NV22+NY22</f>
        <v>0</v>
      </c>
      <c r="NT22" s="27">
        <f t="shared" ref="NT22:NT23" si="1250">IFERROR(NS22/NR22,0)</f>
        <v>0</v>
      </c>
      <c r="NU22" s="21">
        <v>0</v>
      </c>
      <c r="NV22" s="17"/>
      <c r="NW22" s="50">
        <f t="shared" ref="NW22" si="1251">IFERROR(NV22/NU22,0)</f>
        <v>0</v>
      </c>
      <c r="NX22" s="21">
        <v>0</v>
      </c>
      <c r="NY22" s="17"/>
      <c r="NZ22" s="29">
        <f t="shared" ref="NZ22:NZ23" si="1252">IFERROR(NY22/NX22,0)</f>
        <v>0</v>
      </c>
      <c r="OA22" s="19">
        <f t="shared" ref="OA22:OA23" si="1253">+OD22+OG22</f>
        <v>0</v>
      </c>
      <c r="OB22" s="23">
        <f t="shared" ref="OB22:OB23" si="1254">+OE22+OH22</f>
        <v>0</v>
      </c>
      <c r="OC22" s="27">
        <f t="shared" ref="OC22:OC23" si="1255">IFERROR(OB22/OA22,0)</f>
        <v>0</v>
      </c>
      <c r="OD22" s="21">
        <v>0</v>
      </c>
      <c r="OE22" s="17"/>
      <c r="OF22" s="50">
        <f t="shared" ref="OF22" si="1256">IFERROR(OE22/OD22,0)</f>
        <v>0</v>
      </c>
      <c r="OG22" s="21">
        <v>0</v>
      </c>
      <c r="OH22" s="17"/>
      <c r="OI22" s="29">
        <f t="shared" ref="OI22:OI23" si="1257">IFERROR(OH22/OG22,0)</f>
        <v>0</v>
      </c>
      <c r="OJ22" s="19">
        <f t="shared" ref="OJ22:OJ23" si="1258">+OM22+OP22</f>
        <v>0</v>
      </c>
      <c r="OK22" s="23">
        <f t="shared" ref="OK22:OK23" si="1259">+ON22+OQ22</f>
        <v>0</v>
      </c>
      <c r="OL22" s="27">
        <f t="shared" ref="OL22:OL23" si="1260">IFERROR(OK22/OJ22,0)</f>
        <v>0</v>
      </c>
      <c r="OM22" s="21">
        <v>0</v>
      </c>
      <c r="ON22" s="17"/>
      <c r="OO22" s="50">
        <f t="shared" ref="OO22" si="1261">IFERROR(ON22/OM22,0)</f>
        <v>0</v>
      </c>
      <c r="OP22" s="21">
        <v>0</v>
      </c>
      <c r="OQ22" s="17"/>
      <c r="OR22" s="29">
        <f t="shared" ref="OR22:OR23" si="1262">IFERROR(OQ22/OP22,0)</f>
        <v>0</v>
      </c>
      <c r="OS22" s="19">
        <f t="shared" ref="OS22:OS23" si="1263">+OV22+OY22</f>
        <v>0</v>
      </c>
      <c r="OT22" s="23">
        <f t="shared" ref="OT22:OT23" si="1264">+OW22+OZ22</f>
        <v>0</v>
      </c>
      <c r="OU22" s="27">
        <f t="shared" ref="OU22:OU23" si="1265">IFERROR(OT22/OS22,0)</f>
        <v>0</v>
      </c>
      <c r="OV22" s="21">
        <v>0</v>
      </c>
      <c r="OW22" s="17"/>
      <c r="OX22" s="50">
        <f t="shared" ref="OX22" si="1266">IFERROR(OW22/OV22,0)</f>
        <v>0</v>
      </c>
      <c r="OY22" s="21">
        <v>0</v>
      </c>
      <c r="OZ22" s="17"/>
      <c r="PA22" s="29">
        <f t="shared" ref="PA22:PA23" si="1267">IFERROR(OZ22/OY22,0)</f>
        <v>0</v>
      </c>
      <c r="PB22" s="19">
        <f t="shared" ref="PB22:PB23" si="1268">+PE22+PH22</f>
        <v>0</v>
      </c>
      <c r="PC22" s="23">
        <f t="shared" ref="PC22:PC23" si="1269">+PF22+PI22</f>
        <v>0</v>
      </c>
      <c r="PD22" s="27">
        <f t="shared" ref="PD22:PD23" si="1270">IFERROR(PC22/PB22,0)</f>
        <v>0</v>
      </c>
      <c r="PE22" s="21">
        <v>0</v>
      </c>
      <c r="PF22" s="17"/>
      <c r="PG22" s="50">
        <f t="shared" ref="PG22" si="1271">IFERROR(PF22/PE22,0)</f>
        <v>0</v>
      </c>
      <c r="PH22" s="21">
        <v>0</v>
      </c>
      <c r="PI22" s="17"/>
      <c r="PJ22" s="29">
        <f t="shared" ref="PJ22:PJ23" si="1272">IFERROR(PI22/PH22,0)</f>
        <v>0</v>
      </c>
      <c r="PK22" s="48">
        <f t="shared" ref="PK22:PK23" si="1273">+PN22+PQ22</f>
        <v>0</v>
      </c>
      <c r="PL22" s="49">
        <f t="shared" ref="PL22:PL23" si="1274">+PO22+PR22</f>
        <v>0</v>
      </c>
      <c r="PM22" s="50">
        <f t="shared" ref="PM22:PM23" si="1275">IFERROR(PL22/PK22,0)</f>
        <v>0</v>
      </c>
      <c r="PN22" s="51">
        <v>0</v>
      </c>
      <c r="PO22" s="52"/>
      <c r="PP22" s="50">
        <f t="shared" ref="PP22" si="1276">IFERROR(PO22/PN22,0)</f>
        <v>0</v>
      </c>
      <c r="PQ22" s="51">
        <v>0</v>
      </c>
      <c r="PR22" s="52"/>
      <c r="PS22" s="53">
        <f t="shared" ref="PS22:PS23" si="1277">IFERROR(PR22/PQ22,0)</f>
        <v>0</v>
      </c>
      <c r="PT22" s="48">
        <f t="shared" si="980"/>
        <v>0</v>
      </c>
      <c r="PU22" s="49">
        <f t="shared" si="981"/>
        <v>0</v>
      </c>
      <c r="PV22" s="50">
        <f t="shared" si="982"/>
        <v>0</v>
      </c>
      <c r="PW22" s="51">
        <v>0</v>
      </c>
      <c r="PX22" s="52"/>
      <c r="PY22" s="50">
        <f t="shared" si="983"/>
        <v>0</v>
      </c>
      <c r="PZ22" s="51">
        <v>0</v>
      </c>
      <c r="QA22" s="52"/>
      <c r="QB22" s="53">
        <f t="shared" si="984"/>
        <v>0</v>
      </c>
      <c r="QC22" s="48">
        <f t="shared" si="985"/>
        <v>0</v>
      </c>
      <c r="QD22" s="49">
        <f t="shared" si="986"/>
        <v>0</v>
      </c>
      <c r="QE22" s="50">
        <f t="shared" si="987"/>
        <v>0</v>
      </c>
      <c r="QF22" s="51">
        <v>0</v>
      </c>
      <c r="QG22" s="52"/>
      <c r="QH22" s="50">
        <f t="shared" si="988"/>
        <v>0</v>
      </c>
      <c r="QI22" s="51">
        <v>0</v>
      </c>
      <c r="QJ22" s="52"/>
      <c r="QK22" s="53">
        <f t="shared" si="989"/>
        <v>0</v>
      </c>
      <c r="QL22" s="48">
        <f t="shared" si="990"/>
        <v>0</v>
      </c>
      <c r="QM22" s="49">
        <f t="shared" si="991"/>
        <v>0</v>
      </c>
      <c r="QN22" s="50">
        <f t="shared" si="992"/>
        <v>0</v>
      </c>
      <c r="QO22" s="51">
        <v>0</v>
      </c>
      <c r="QP22" s="52"/>
      <c r="QQ22" s="50">
        <f t="shared" si="993"/>
        <v>0</v>
      </c>
      <c r="QR22" s="51">
        <v>0</v>
      </c>
      <c r="QS22" s="52"/>
      <c r="QT22" s="53">
        <f t="shared" si="994"/>
        <v>0</v>
      </c>
      <c r="QU22" s="48">
        <f t="shared" si="995"/>
        <v>0</v>
      </c>
      <c r="QV22" s="49">
        <f t="shared" si="996"/>
        <v>0</v>
      </c>
      <c r="QW22" s="50">
        <f t="shared" si="997"/>
        <v>0</v>
      </c>
      <c r="QX22" s="51">
        <v>0</v>
      </c>
      <c r="QY22" s="52"/>
      <c r="QZ22" s="50">
        <f t="shared" si="998"/>
        <v>0</v>
      </c>
      <c r="RA22" s="51">
        <v>0</v>
      </c>
      <c r="RB22" s="52"/>
      <c r="RC22" s="53">
        <f t="shared" si="999"/>
        <v>0</v>
      </c>
      <c r="RD22" s="48">
        <f t="shared" si="1000"/>
        <v>0</v>
      </c>
      <c r="RE22" s="49">
        <f t="shared" si="1001"/>
        <v>0</v>
      </c>
      <c r="RF22" s="50">
        <f t="shared" si="1002"/>
        <v>0</v>
      </c>
      <c r="RG22" s="51">
        <v>0</v>
      </c>
      <c r="RH22" s="52"/>
      <c r="RI22" s="50">
        <f t="shared" si="1003"/>
        <v>0</v>
      </c>
      <c r="RJ22" s="51">
        <v>0</v>
      </c>
      <c r="RK22" s="52"/>
      <c r="RL22" s="53">
        <f t="shared" si="1004"/>
        <v>0</v>
      </c>
      <c r="RM22" s="48">
        <f t="shared" si="1005"/>
        <v>0</v>
      </c>
      <c r="RN22" s="49">
        <f t="shared" si="1006"/>
        <v>0</v>
      </c>
      <c r="RO22" s="50">
        <f t="shared" si="1007"/>
        <v>0</v>
      </c>
      <c r="RP22" s="51">
        <v>0</v>
      </c>
      <c r="RQ22" s="52"/>
      <c r="RR22" s="50">
        <f t="shared" si="1008"/>
        <v>0</v>
      </c>
      <c r="RS22" s="51">
        <v>0</v>
      </c>
      <c r="RT22" s="52"/>
      <c r="RU22" s="53">
        <f t="shared" si="1009"/>
        <v>0</v>
      </c>
      <c r="RV22" s="48">
        <f t="shared" si="1010"/>
        <v>0</v>
      </c>
      <c r="RW22" s="49">
        <f t="shared" si="1011"/>
        <v>0</v>
      </c>
      <c r="RX22" s="50">
        <f t="shared" si="1012"/>
        <v>0</v>
      </c>
      <c r="RY22" s="51">
        <v>0</v>
      </c>
      <c r="RZ22" s="52"/>
      <c r="SA22" s="50">
        <f t="shared" si="1013"/>
        <v>0</v>
      </c>
      <c r="SB22" s="51">
        <v>0</v>
      </c>
      <c r="SC22" s="52"/>
      <c r="SD22" s="53">
        <f t="shared" si="1014"/>
        <v>0</v>
      </c>
      <c r="SE22" s="48">
        <f t="shared" si="1015"/>
        <v>0</v>
      </c>
      <c r="SF22" s="49">
        <f t="shared" si="1016"/>
        <v>0</v>
      </c>
      <c r="SG22" s="50">
        <f t="shared" si="1017"/>
        <v>0</v>
      </c>
      <c r="SH22" s="51">
        <v>0</v>
      </c>
      <c r="SI22" s="52"/>
      <c r="SJ22" s="50">
        <f t="shared" si="1018"/>
        <v>0</v>
      </c>
      <c r="SK22" s="51">
        <v>0</v>
      </c>
      <c r="SL22" s="52"/>
      <c r="SM22" s="53">
        <f t="shared" si="1019"/>
        <v>0</v>
      </c>
      <c r="SN22" s="48">
        <f t="shared" si="1020"/>
        <v>0</v>
      </c>
      <c r="SO22" s="49">
        <f t="shared" si="1021"/>
        <v>0</v>
      </c>
      <c r="SP22" s="50">
        <f t="shared" si="1022"/>
        <v>0</v>
      </c>
      <c r="SQ22" s="51">
        <v>0</v>
      </c>
      <c r="SR22" s="52"/>
      <c r="SS22" s="50">
        <f t="shared" si="1023"/>
        <v>0</v>
      </c>
      <c r="ST22" s="51">
        <v>0</v>
      </c>
      <c r="SU22" s="52"/>
      <c r="SV22" s="53">
        <f t="shared" si="1024"/>
        <v>0</v>
      </c>
      <c r="SW22" s="48">
        <f t="shared" si="1025"/>
        <v>0</v>
      </c>
      <c r="SX22" s="49">
        <f t="shared" si="1026"/>
        <v>0</v>
      </c>
      <c r="SY22" s="50">
        <f t="shared" si="1027"/>
        <v>0</v>
      </c>
      <c r="SZ22" s="51">
        <v>0</v>
      </c>
      <c r="TA22" s="52"/>
      <c r="TB22" s="50">
        <f t="shared" si="1028"/>
        <v>0</v>
      </c>
      <c r="TC22" s="51">
        <v>0</v>
      </c>
      <c r="TD22" s="52"/>
      <c r="TE22" s="53">
        <f t="shared" si="1029"/>
        <v>0</v>
      </c>
      <c r="TF22" s="48">
        <f t="shared" si="1030"/>
        <v>0</v>
      </c>
      <c r="TG22" s="49">
        <f t="shared" si="1031"/>
        <v>0</v>
      </c>
      <c r="TH22" s="50">
        <f t="shared" si="1032"/>
        <v>0</v>
      </c>
      <c r="TI22" s="51">
        <v>0</v>
      </c>
      <c r="TJ22" s="52"/>
      <c r="TK22" s="50">
        <f t="shared" si="1033"/>
        <v>0</v>
      </c>
      <c r="TL22" s="51">
        <v>0</v>
      </c>
      <c r="TM22" s="52"/>
      <c r="TN22" s="53">
        <f t="shared" si="1034"/>
        <v>0</v>
      </c>
      <c r="TO22" s="48">
        <f t="shared" si="1035"/>
        <v>0</v>
      </c>
      <c r="TP22" s="49">
        <f t="shared" si="1036"/>
        <v>0</v>
      </c>
      <c r="TQ22" s="50">
        <f t="shared" si="1037"/>
        <v>0</v>
      </c>
      <c r="TR22" s="51">
        <v>0</v>
      </c>
      <c r="TS22" s="52"/>
      <c r="TT22" s="50">
        <f t="shared" si="1038"/>
        <v>0</v>
      </c>
      <c r="TU22" s="51">
        <v>0</v>
      </c>
      <c r="TV22" s="52"/>
      <c r="TW22" s="53">
        <f t="shared" si="1039"/>
        <v>0</v>
      </c>
      <c r="TX22" s="48">
        <f t="shared" si="1040"/>
        <v>0</v>
      </c>
      <c r="TY22" s="49">
        <f t="shared" si="1041"/>
        <v>0</v>
      </c>
      <c r="TZ22" s="50">
        <f t="shared" si="1042"/>
        <v>0</v>
      </c>
      <c r="UA22" s="51">
        <v>0</v>
      </c>
      <c r="UB22" s="52"/>
      <c r="UC22" s="50">
        <f t="shared" si="1043"/>
        <v>0</v>
      </c>
      <c r="UD22" s="51">
        <v>0</v>
      </c>
      <c r="UE22" s="52"/>
      <c r="UF22" s="53">
        <f t="shared" si="1044"/>
        <v>0</v>
      </c>
      <c r="UG22" s="48">
        <f t="shared" si="296"/>
        <v>0</v>
      </c>
      <c r="UH22" s="49">
        <f t="shared" si="297"/>
        <v>0</v>
      </c>
      <c r="UI22" s="50">
        <f t="shared" si="298"/>
        <v>0</v>
      </c>
      <c r="UJ22" s="51">
        <v>0</v>
      </c>
      <c r="UK22" s="52"/>
      <c r="UL22" s="50">
        <f t="shared" si="299"/>
        <v>0</v>
      </c>
      <c r="UM22" s="51">
        <v>0</v>
      </c>
      <c r="UN22" s="52"/>
      <c r="UO22" s="53">
        <f t="shared" si="300"/>
        <v>0</v>
      </c>
      <c r="UP22" s="48">
        <f t="shared" si="301"/>
        <v>0</v>
      </c>
      <c r="UQ22" s="49">
        <f t="shared" si="302"/>
        <v>0</v>
      </c>
      <c r="UR22" s="50">
        <f t="shared" si="303"/>
        <v>0</v>
      </c>
      <c r="US22" s="51">
        <v>0</v>
      </c>
      <c r="UT22" s="52"/>
      <c r="UU22" s="50">
        <f t="shared" si="304"/>
        <v>0</v>
      </c>
      <c r="UV22" s="51">
        <v>0</v>
      </c>
      <c r="UW22" s="52"/>
      <c r="UX22" s="53">
        <f t="shared" si="305"/>
        <v>0</v>
      </c>
      <c r="UY22" s="48">
        <f t="shared" si="306"/>
        <v>0</v>
      </c>
      <c r="UZ22" s="49">
        <f t="shared" si="307"/>
        <v>0</v>
      </c>
      <c r="VA22" s="50">
        <f t="shared" si="308"/>
        <v>0</v>
      </c>
      <c r="VB22" s="51">
        <v>0</v>
      </c>
      <c r="VC22" s="52"/>
      <c r="VD22" s="50">
        <f t="shared" si="309"/>
        <v>0</v>
      </c>
      <c r="VE22" s="51">
        <v>0</v>
      </c>
      <c r="VF22" s="52"/>
      <c r="VG22" s="53">
        <f t="shared" si="310"/>
        <v>0</v>
      </c>
      <c r="VH22" s="48">
        <f t="shared" si="311"/>
        <v>0</v>
      </c>
      <c r="VI22" s="49">
        <f t="shared" si="312"/>
        <v>0</v>
      </c>
      <c r="VJ22" s="50">
        <f t="shared" si="313"/>
        <v>0</v>
      </c>
      <c r="VK22" s="51">
        <v>0</v>
      </c>
      <c r="VL22" s="52"/>
      <c r="VM22" s="50">
        <f t="shared" si="314"/>
        <v>0</v>
      </c>
      <c r="VN22" s="51">
        <v>0</v>
      </c>
      <c r="VO22" s="52"/>
      <c r="VP22" s="53">
        <f t="shared" si="315"/>
        <v>0</v>
      </c>
      <c r="VQ22" s="48">
        <f t="shared" si="316"/>
        <v>0</v>
      </c>
      <c r="VR22" s="49">
        <f t="shared" si="317"/>
        <v>0</v>
      </c>
      <c r="VS22" s="50">
        <f t="shared" si="318"/>
        <v>0</v>
      </c>
      <c r="VT22" s="51">
        <v>0</v>
      </c>
      <c r="VU22" s="52"/>
      <c r="VV22" s="50">
        <f t="shared" si="319"/>
        <v>0</v>
      </c>
      <c r="VW22" s="51">
        <v>0</v>
      </c>
      <c r="VX22" s="52"/>
      <c r="VY22" s="53">
        <f t="shared" si="320"/>
        <v>0</v>
      </c>
      <c r="VZ22" s="48">
        <f t="shared" si="321"/>
        <v>0</v>
      </c>
      <c r="WA22" s="49">
        <f t="shared" si="322"/>
        <v>0</v>
      </c>
      <c r="WB22" s="50">
        <f t="shared" si="323"/>
        <v>0</v>
      </c>
      <c r="WC22" s="51">
        <v>0</v>
      </c>
      <c r="WD22" s="52"/>
      <c r="WE22" s="50">
        <f t="shared" si="324"/>
        <v>0</v>
      </c>
      <c r="WF22" s="51">
        <v>0</v>
      </c>
      <c r="WG22" s="52"/>
      <c r="WH22" s="53">
        <f t="shared" si="325"/>
        <v>0</v>
      </c>
      <c r="WI22" s="48">
        <f t="shared" si="326"/>
        <v>0</v>
      </c>
      <c r="WJ22" s="49">
        <f t="shared" si="327"/>
        <v>0</v>
      </c>
      <c r="WK22" s="50">
        <f t="shared" si="328"/>
        <v>0</v>
      </c>
      <c r="WL22" s="51">
        <v>0</v>
      </c>
      <c r="WM22" s="52"/>
      <c r="WN22" s="50">
        <f t="shared" si="329"/>
        <v>0</v>
      </c>
      <c r="WO22" s="51">
        <v>0</v>
      </c>
      <c r="WP22" s="52"/>
      <c r="WQ22" s="53">
        <f t="shared" si="330"/>
        <v>0</v>
      </c>
      <c r="WR22" s="48">
        <f t="shared" si="331"/>
        <v>0</v>
      </c>
      <c r="WS22" s="49">
        <f t="shared" si="332"/>
        <v>0</v>
      </c>
      <c r="WT22" s="50">
        <f t="shared" si="333"/>
        <v>0</v>
      </c>
      <c r="WU22" s="51">
        <v>0</v>
      </c>
      <c r="WV22" s="52"/>
      <c r="WW22" s="50">
        <f t="shared" si="334"/>
        <v>0</v>
      </c>
      <c r="WX22" s="51">
        <v>0</v>
      </c>
      <c r="WY22" s="52"/>
      <c r="WZ22" s="53">
        <f t="shared" si="335"/>
        <v>0</v>
      </c>
      <c r="XA22" s="48">
        <f t="shared" si="336"/>
        <v>0</v>
      </c>
      <c r="XB22" s="49">
        <f t="shared" si="337"/>
        <v>0</v>
      </c>
      <c r="XC22" s="50">
        <f t="shared" si="338"/>
        <v>0</v>
      </c>
      <c r="XD22" s="51">
        <v>0</v>
      </c>
      <c r="XE22" s="52"/>
      <c r="XF22" s="50">
        <f t="shared" si="339"/>
        <v>0</v>
      </c>
      <c r="XG22" s="51">
        <v>0</v>
      </c>
      <c r="XH22" s="52"/>
      <c r="XI22" s="53">
        <f t="shared" si="340"/>
        <v>0</v>
      </c>
      <c r="XJ22" s="48">
        <f t="shared" si="341"/>
        <v>0</v>
      </c>
      <c r="XK22" s="49">
        <f t="shared" si="342"/>
        <v>0</v>
      </c>
      <c r="XL22" s="50">
        <f t="shared" si="343"/>
        <v>0</v>
      </c>
      <c r="XM22" s="51">
        <v>0</v>
      </c>
      <c r="XN22" s="52"/>
      <c r="XO22" s="50">
        <f t="shared" si="344"/>
        <v>0</v>
      </c>
      <c r="XP22" s="51">
        <v>0</v>
      </c>
      <c r="XQ22" s="52"/>
      <c r="XR22" s="53">
        <f t="shared" si="345"/>
        <v>0</v>
      </c>
      <c r="XS22" s="48">
        <f t="shared" si="346"/>
        <v>0</v>
      </c>
      <c r="XT22" s="49">
        <f t="shared" si="347"/>
        <v>0</v>
      </c>
      <c r="XU22" s="50">
        <f t="shared" si="348"/>
        <v>0</v>
      </c>
      <c r="XV22" s="51">
        <v>0</v>
      </c>
      <c r="XW22" s="52"/>
      <c r="XX22" s="50">
        <f t="shared" si="349"/>
        <v>0</v>
      </c>
      <c r="XY22" s="51">
        <v>0</v>
      </c>
      <c r="XZ22" s="52"/>
      <c r="YA22" s="53">
        <f t="shared" si="350"/>
        <v>0</v>
      </c>
      <c r="YB22" s="48">
        <f t="shared" si="351"/>
        <v>0</v>
      </c>
      <c r="YC22" s="49">
        <f t="shared" si="352"/>
        <v>0</v>
      </c>
      <c r="YD22" s="50">
        <f t="shared" si="353"/>
        <v>0</v>
      </c>
      <c r="YE22" s="51">
        <v>0</v>
      </c>
      <c r="YF22" s="52"/>
      <c r="YG22" s="50">
        <f t="shared" si="354"/>
        <v>0</v>
      </c>
      <c r="YH22" s="51">
        <v>0</v>
      </c>
      <c r="YI22" s="52"/>
      <c r="YJ22" s="53">
        <f t="shared" si="355"/>
        <v>0</v>
      </c>
      <c r="YK22" s="48">
        <f t="shared" si="356"/>
        <v>0</v>
      </c>
      <c r="YL22" s="49">
        <f t="shared" si="357"/>
        <v>0</v>
      </c>
      <c r="YM22" s="50">
        <f t="shared" si="358"/>
        <v>0</v>
      </c>
      <c r="YN22" s="51">
        <v>0</v>
      </c>
      <c r="YO22" s="52"/>
      <c r="YP22" s="50">
        <f t="shared" si="359"/>
        <v>0</v>
      </c>
      <c r="YQ22" s="51">
        <v>0</v>
      </c>
      <c r="YR22" s="52"/>
      <c r="YS22" s="53">
        <f t="shared" si="360"/>
        <v>0</v>
      </c>
      <c r="YT22" s="48">
        <f t="shared" si="361"/>
        <v>0</v>
      </c>
      <c r="YU22" s="49">
        <f t="shared" si="362"/>
        <v>0</v>
      </c>
      <c r="YV22" s="50">
        <f t="shared" si="363"/>
        <v>0</v>
      </c>
      <c r="YW22" s="51">
        <v>0</v>
      </c>
      <c r="YX22" s="52"/>
      <c r="YY22" s="50">
        <f t="shared" si="364"/>
        <v>0</v>
      </c>
      <c r="YZ22" s="51">
        <v>0</v>
      </c>
      <c r="ZA22" s="52"/>
      <c r="ZB22" s="53">
        <f t="shared" si="365"/>
        <v>0</v>
      </c>
      <c r="ZC22" s="48">
        <f t="shared" si="366"/>
        <v>0</v>
      </c>
      <c r="ZD22" s="49">
        <f t="shared" si="367"/>
        <v>0</v>
      </c>
      <c r="ZE22" s="50">
        <f t="shared" si="368"/>
        <v>0</v>
      </c>
      <c r="ZF22" s="51">
        <v>0</v>
      </c>
      <c r="ZG22" s="52"/>
      <c r="ZH22" s="50">
        <f t="shared" si="369"/>
        <v>0</v>
      </c>
      <c r="ZI22" s="51">
        <v>0</v>
      </c>
      <c r="ZJ22" s="52"/>
      <c r="ZK22" s="53">
        <f t="shared" si="370"/>
        <v>0</v>
      </c>
      <c r="ZL22" s="48">
        <f t="shared" si="371"/>
        <v>0</v>
      </c>
      <c r="ZM22" s="49">
        <f t="shared" si="372"/>
        <v>0</v>
      </c>
      <c r="ZN22" s="50">
        <f t="shared" si="373"/>
        <v>0</v>
      </c>
      <c r="ZO22" s="51">
        <v>0</v>
      </c>
      <c r="ZP22" s="52"/>
      <c r="ZQ22" s="50">
        <f t="shared" si="374"/>
        <v>0</v>
      </c>
      <c r="ZR22" s="51">
        <v>0</v>
      </c>
      <c r="ZS22" s="52"/>
      <c r="ZT22" s="53">
        <f t="shared" si="375"/>
        <v>0</v>
      </c>
      <c r="ZU22" s="48">
        <f t="shared" si="376"/>
        <v>0</v>
      </c>
      <c r="ZV22" s="49">
        <f t="shared" si="377"/>
        <v>0</v>
      </c>
      <c r="ZW22" s="50">
        <f t="shared" si="378"/>
        <v>0</v>
      </c>
      <c r="ZX22" s="51">
        <v>0</v>
      </c>
      <c r="ZY22" s="52"/>
      <c r="ZZ22" s="50">
        <f t="shared" si="379"/>
        <v>0</v>
      </c>
      <c r="AAA22" s="51">
        <v>0</v>
      </c>
      <c r="AAB22" s="52"/>
      <c r="AAC22" s="53">
        <f t="shared" si="380"/>
        <v>0</v>
      </c>
      <c r="AAD22" s="48">
        <f t="shared" si="381"/>
        <v>0</v>
      </c>
      <c r="AAE22" s="49">
        <f t="shared" si="382"/>
        <v>0</v>
      </c>
      <c r="AAF22" s="50">
        <f t="shared" si="383"/>
        <v>0</v>
      </c>
      <c r="AAG22" s="51">
        <v>0</v>
      </c>
      <c r="AAH22" s="52"/>
      <c r="AAI22" s="50">
        <f t="shared" si="384"/>
        <v>0</v>
      </c>
      <c r="AAJ22" s="51">
        <v>0</v>
      </c>
      <c r="AAK22" s="52"/>
      <c r="AAL22" s="53">
        <f t="shared" si="385"/>
        <v>0</v>
      </c>
      <c r="AAM22" s="48">
        <f t="shared" si="386"/>
        <v>0</v>
      </c>
      <c r="AAN22" s="49">
        <f t="shared" si="387"/>
        <v>0</v>
      </c>
      <c r="AAO22" s="50">
        <f t="shared" si="388"/>
        <v>0</v>
      </c>
      <c r="AAP22" s="51">
        <v>0</v>
      </c>
      <c r="AAQ22" s="52"/>
      <c r="AAR22" s="50">
        <f t="shared" si="389"/>
        <v>0</v>
      </c>
      <c r="AAS22" s="51">
        <v>0</v>
      </c>
      <c r="AAT22" s="52"/>
      <c r="AAU22" s="53">
        <f t="shared" si="390"/>
        <v>0</v>
      </c>
      <c r="AAV22" s="48">
        <f t="shared" si="391"/>
        <v>0</v>
      </c>
      <c r="AAW22" s="49">
        <f t="shared" si="392"/>
        <v>0</v>
      </c>
      <c r="AAX22" s="50">
        <f t="shared" si="393"/>
        <v>0</v>
      </c>
      <c r="AAY22" s="51">
        <v>0</v>
      </c>
      <c r="AAZ22" s="52"/>
      <c r="ABA22" s="50">
        <f t="shared" si="394"/>
        <v>0</v>
      </c>
      <c r="ABB22" s="51">
        <v>0</v>
      </c>
      <c r="ABC22" s="52"/>
      <c r="ABD22" s="53">
        <f t="shared" si="395"/>
        <v>0</v>
      </c>
      <c r="ABE22" s="48">
        <f t="shared" si="396"/>
        <v>0</v>
      </c>
      <c r="ABF22" s="49">
        <f t="shared" si="397"/>
        <v>0</v>
      </c>
      <c r="ABG22" s="50">
        <f t="shared" si="398"/>
        <v>0</v>
      </c>
      <c r="ABH22" s="51">
        <v>0</v>
      </c>
      <c r="ABI22" s="52"/>
      <c r="ABJ22" s="50">
        <f t="shared" si="399"/>
        <v>0</v>
      </c>
      <c r="ABK22" s="51">
        <v>0</v>
      </c>
      <c r="ABL22" s="52"/>
      <c r="ABM22" s="53">
        <f t="shared" si="400"/>
        <v>0</v>
      </c>
      <c r="ABN22" s="48">
        <f t="shared" si="401"/>
        <v>0</v>
      </c>
      <c r="ABO22" s="49">
        <f t="shared" si="402"/>
        <v>0</v>
      </c>
      <c r="ABP22" s="50">
        <f t="shared" si="403"/>
        <v>0</v>
      </c>
      <c r="ABQ22" s="51">
        <v>0</v>
      </c>
      <c r="ABR22" s="52"/>
      <c r="ABS22" s="50">
        <f t="shared" si="404"/>
        <v>0</v>
      </c>
      <c r="ABT22" s="51">
        <v>0</v>
      </c>
      <c r="ABU22" s="52"/>
      <c r="ABV22" s="53">
        <f t="shared" si="405"/>
        <v>0</v>
      </c>
      <c r="ABW22" s="48">
        <f t="shared" si="406"/>
        <v>0</v>
      </c>
      <c r="ABX22" s="49">
        <f t="shared" si="407"/>
        <v>0</v>
      </c>
      <c r="ABY22" s="50">
        <f t="shared" si="408"/>
        <v>0</v>
      </c>
      <c r="ABZ22" s="51">
        <v>0</v>
      </c>
      <c r="ACA22" s="52"/>
      <c r="ACB22" s="50">
        <f t="shared" si="409"/>
        <v>0</v>
      </c>
      <c r="ACC22" s="51">
        <v>0</v>
      </c>
      <c r="ACD22" s="52"/>
      <c r="ACE22" s="53">
        <f t="shared" si="410"/>
        <v>0</v>
      </c>
      <c r="ACF22" s="48">
        <f t="shared" si="411"/>
        <v>0</v>
      </c>
      <c r="ACG22" s="49">
        <f t="shared" si="412"/>
        <v>0</v>
      </c>
      <c r="ACH22" s="50">
        <f t="shared" si="413"/>
        <v>0</v>
      </c>
      <c r="ACI22" s="51">
        <v>0</v>
      </c>
      <c r="ACJ22" s="52"/>
      <c r="ACK22" s="50">
        <f t="shared" si="414"/>
        <v>0</v>
      </c>
      <c r="ACL22" s="51">
        <v>0</v>
      </c>
      <c r="ACM22" s="52"/>
      <c r="ACN22" s="53">
        <f t="shared" si="415"/>
        <v>0</v>
      </c>
      <c r="ACO22" s="48">
        <f t="shared" si="416"/>
        <v>0</v>
      </c>
      <c r="ACP22" s="49">
        <f t="shared" si="417"/>
        <v>0</v>
      </c>
      <c r="ACQ22" s="50">
        <f t="shared" si="418"/>
        <v>0</v>
      </c>
      <c r="ACR22" s="51">
        <v>0</v>
      </c>
      <c r="ACS22" s="52"/>
      <c r="ACT22" s="50">
        <f t="shared" si="419"/>
        <v>0</v>
      </c>
      <c r="ACU22" s="51">
        <v>0</v>
      </c>
      <c r="ACV22" s="52"/>
      <c r="ACW22" s="53">
        <f t="shared" si="420"/>
        <v>0</v>
      </c>
      <c r="ACX22" s="48">
        <f t="shared" si="421"/>
        <v>0</v>
      </c>
      <c r="ACY22" s="49">
        <f t="shared" si="422"/>
        <v>0</v>
      </c>
      <c r="ACZ22" s="50">
        <f t="shared" si="423"/>
        <v>0</v>
      </c>
      <c r="ADA22" s="51">
        <v>0</v>
      </c>
      <c r="ADB22" s="52"/>
      <c r="ADC22" s="50">
        <f t="shared" si="424"/>
        <v>0</v>
      </c>
      <c r="ADD22" s="51">
        <v>0</v>
      </c>
      <c r="ADE22" s="52"/>
      <c r="ADF22" s="53">
        <f t="shared" si="425"/>
        <v>0</v>
      </c>
      <c r="ADG22" s="48">
        <f t="shared" si="426"/>
        <v>0</v>
      </c>
      <c r="ADH22" s="49">
        <f t="shared" si="427"/>
        <v>0</v>
      </c>
      <c r="ADI22" s="50">
        <f t="shared" si="428"/>
        <v>0</v>
      </c>
      <c r="ADJ22" s="51">
        <v>0</v>
      </c>
      <c r="ADK22" s="52"/>
      <c r="ADL22" s="50">
        <f t="shared" si="429"/>
        <v>0</v>
      </c>
      <c r="ADM22" s="51">
        <v>0</v>
      </c>
      <c r="ADN22" s="52"/>
      <c r="ADO22" s="53">
        <f t="shared" si="430"/>
        <v>0</v>
      </c>
      <c r="ADP22" s="48">
        <f t="shared" si="431"/>
        <v>0</v>
      </c>
      <c r="ADQ22" s="49">
        <f t="shared" si="432"/>
        <v>0</v>
      </c>
      <c r="ADR22" s="50">
        <f t="shared" si="433"/>
        <v>0</v>
      </c>
      <c r="ADS22" s="51">
        <v>0</v>
      </c>
      <c r="ADT22" s="52"/>
      <c r="ADU22" s="50">
        <f t="shared" si="434"/>
        <v>0</v>
      </c>
      <c r="ADV22" s="51">
        <v>0</v>
      </c>
      <c r="ADW22" s="52"/>
      <c r="ADX22" s="53">
        <f t="shared" si="435"/>
        <v>0</v>
      </c>
      <c r="ADY22" s="48">
        <f t="shared" si="436"/>
        <v>0</v>
      </c>
      <c r="ADZ22" s="49">
        <f t="shared" si="437"/>
        <v>0</v>
      </c>
      <c r="AEA22" s="50">
        <f t="shared" si="438"/>
        <v>0</v>
      </c>
      <c r="AEB22" s="51">
        <v>0</v>
      </c>
      <c r="AEC22" s="52"/>
      <c r="AED22" s="50">
        <f t="shared" si="439"/>
        <v>0</v>
      </c>
      <c r="AEE22" s="51">
        <v>0</v>
      </c>
      <c r="AEF22" s="52"/>
      <c r="AEG22" s="53">
        <f t="shared" si="440"/>
        <v>0</v>
      </c>
      <c r="AEH22" s="48">
        <f t="shared" si="441"/>
        <v>0</v>
      </c>
      <c r="AEI22" s="49">
        <f t="shared" si="442"/>
        <v>0</v>
      </c>
      <c r="AEJ22" s="50">
        <f t="shared" si="443"/>
        <v>0</v>
      </c>
      <c r="AEK22" s="51">
        <v>0</v>
      </c>
      <c r="AEL22" s="52"/>
      <c r="AEM22" s="50">
        <f t="shared" si="444"/>
        <v>0</v>
      </c>
      <c r="AEN22" s="51">
        <v>0</v>
      </c>
      <c r="AEO22" s="52"/>
      <c r="AEP22" s="53">
        <f t="shared" si="445"/>
        <v>0</v>
      </c>
      <c r="AEQ22" s="48">
        <f t="shared" si="446"/>
        <v>0</v>
      </c>
      <c r="AER22" s="49">
        <f t="shared" si="447"/>
        <v>0</v>
      </c>
      <c r="AES22" s="50">
        <f t="shared" si="448"/>
        <v>0</v>
      </c>
      <c r="AET22" s="51">
        <v>0</v>
      </c>
      <c r="AEU22" s="52"/>
      <c r="AEV22" s="50">
        <f t="shared" si="449"/>
        <v>0</v>
      </c>
      <c r="AEW22" s="51">
        <v>0</v>
      </c>
      <c r="AEX22" s="52"/>
      <c r="AEY22" s="53">
        <f t="shared" si="450"/>
        <v>0</v>
      </c>
      <c r="AEZ22" s="48">
        <f t="shared" si="451"/>
        <v>0</v>
      </c>
      <c r="AFA22" s="49">
        <f t="shared" si="452"/>
        <v>0</v>
      </c>
      <c r="AFB22" s="50">
        <f t="shared" si="453"/>
        <v>0</v>
      </c>
      <c r="AFC22" s="51">
        <v>0</v>
      </c>
      <c r="AFD22" s="52"/>
      <c r="AFE22" s="50">
        <f t="shared" si="454"/>
        <v>0</v>
      </c>
      <c r="AFF22" s="51">
        <v>0</v>
      </c>
      <c r="AFG22" s="52"/>
      <c r="AFH22" s="53">
        <f t="shared" si="455"/>
        <v>0</v>
      </c>
      <c r="AFI22" s="48">
        <f t="shared" si="456"/>
        <v>0</v>
      </c>
      <c r="AFJ22" s="49">
        <f t="shared" si="457"/>
        <v>0</v>
      </c>
      <c r="AFK22" s="50">
        <f t="shared" si="458"/>
        <v>0</v>
      </c>
      <c r="AFL22" s="51">
        <v>0</v>
      </c>
      <c r="AFM22" s="52"/>
      <c r="AFN22" s="50">
        <f t="shared" si="459"/>
        <v>0</v>
      </c>
      <c r="AFO22" s="51">
        <v>0</v>
      </c>
      <c r="AFP22" s="52"/>
      <c r="AFQ22" s="53">
        <f t="shared" si="460"/>
        <v>0</v>
      </c>
      <c r="AFR22" s="48">
        <f t="shared" si="461"/>
        <v>0</v>
      </c>
      <c r="AFS22" s="49">
        <f t="shared" si="462"/>
        <v>0</v>
      </c>
      <c r="AFT22" s="50">
        <f t="shared" si="463"/>
        <v>0</v>
      </c>
      <c r="AFU22" s="51">
        <v>0</v>
      </c>
      <c r="AFV22" s="52"/>
      <c r="AFW22" s="50">
        <f t="shared" si="464"/>
        <v>0</v>
      </c>
      <c r="AFX22" s="51">
        <v>0</v>
      </c>
      <c r="AFY22" s="52"/>
      <c r="AFZ22" s="53">
        <f t="shared" si="465"/>
        <v>0</v>
      </c>
      <c r="AGA22" s="48">
        <f t="shared" si="466"/>
        <v>0</v>
      </c>
      <c r="AGB22" s="49">
        <f t="shared" si="467"/>
        <v>0</v>
      </c>
      <c r="AGC22" s="50">
        <f t="shared" si="468"/>
        <v>0</v>
      </c>
      <c r="AGD22" s="51">
        <v>0</v>
      </c>
      <c r="AGE22" s="52"/>
      <c r="AGF22" s="50">
        <f t="shared" si="469"/>
        <v>0</v>
      </c>
      <c r="AGG22" s="51">
        <v>0</v>
      </c>
      <c r="AGH22" s="52"/>
      <c r="AGI22" s="53">
        <f t="shared" si="470"/>
        <v>0</v>
      </c>
      <c r="AGJ22" s="48">
        <f t="shared" si="471"/>
        <v>0</v>
      </c>
      <c r="AGK22" s="49">
        <f t="shared" si="472"/>
        <v>0</v>
      </c>
      <c r="AGL22" s="50">
        <f t="shared" si="473"/>
        <v>0</v>
      </c>
      <c r="AGM22" s="51">
        <v>0</v>
      </c>
      <c r="AGN22" s="52"/>
      <c r="AGO22" s="50">
        <f t="shared" si="474"/>
        <v>0</v>
      </c>
      <c r="AGP22" s="51">
        <v>0</v>
      </c>
      <c r="AGQ22" s="52"/>
      <c r="AGR22" s="53">
        <f t="shared" si="475"/>
        <v>0</v>
      </c>
      <c r="AGS22" s="48">
        <f t="shared" si="476"/>
        <v>0</v>
      </c>
      <c r="AGT22" s="49">
        <f t="shared" si="477"/>
        <v>0</v>
      </c>
      <c r="AGU22" s="50">
        <f t="shared" si="478"/>
        <v>0</v>
      </c>
      <c r="AGV22" s="51">
        <v>0</v>
      </c>
      <c r="AGW22" s="52"/>
      <c r="AGX22" s="50">
        <f t="shared" si="479"/>
        <v>0</v>
      </c>
      <c r="AGY22" s="51">
        <v>0</v>
      </c>
      <c r="AGZ22" s="52"/>
      <c r="AHA22" s="53">
        <f t="shared" si="480"/>
        <v>0</v>
      </c>
      <c r="AHB22" s="48">
        <f t="shared" si="481"/>
        <v>0</v>
      </c>
      <c r="AHC22" s="49">
        <f t="shared" si="482"/>
        <v>0</v>
      </c>
      <c r="AHD22" s="50">
        <f t="shared" si="483"/>
        <v>0</v>
      </c>
      <c r="AHE22" s="51">
        <v>0</v>
      </c>
      <c r="AHF22" s="52"/>
      <c r="AHG22" s="50">
        <f t="shared" si="484"/>
        <v>0</v>
      </c>
      <c r="AHH22" s="51">
        <v>0</v>
      </c>
      <c r="AHI22" s="52"/>
      <c r="AHJ22" s="53">
        <f t="shared" si="485"/>
        <v>0</v>
      </c>
      <c r="AHK22" s="48">
        <f t="shared" si="486"/>
        <v>0</v>
      </c>
      <c r="AHL22" s="49">
        <f t="shared" si="487"/>
        <v>0</v>
      </c>
      <c r="AHM22" s="50">
        <f t="shared" si="488"/>
        <v>0</v>
      </c>
      <c r="AHN22" s="51">
        <v>0</v>
      </c>
      <c r="AHO22" s="52"/>
      <c r="AHP22" s="50">
        <f t="shared" si="489"/>
        <v>0</v>
      </c>
      <c r="AHQ22" s="51">
        <v>0</v>
      </c>
      <c r="AHR22" s="52"/>
      <c r="AHS22" s="53">
        <f t="shared" si="490"/>
        <v>0</v>
      </c>
      <c r="AHT22" s="48">
        <f t="shared" si="491"/>
        <v>0</v>
      </c>
      <c r="AHU22" s="49">
        <f t="shared" si="492"/>
        <v>0</v>
      </c>
      <c r="AHV22" s="50">
        <f t="shared" si="493"/>
        <v>0</v>
      </c>
      <c r="AHW22" s="51">
        <v>0</v>
      </c>
      <c r="AHX22" s="52"/>
      <c r="AHY22" s="50">
        <f t="shared" si="494"/>
        <v>0</v>
      </c>
      <c r="AHZ22" s="51">
        <v>0</v>
      </c>
      <c r="AIA22" s="52"/>
      <c r="AIB22" s="53">
        <f t="shared" si="495"/>
        <v>0</v>
      </c>
      <c r="AIC22" s="48">
        <f t="shared" si="496"/>
        <v>0</v>
      </c>
      <c r="AID22" s="49">
        <f t="shared" si="497"/>
        <v>0</v>
      </c>
      <c r="AIE22" s="50">
        <f t="shared" si="498"/>
        <v>0</v>
      </c>
      <c r="AIF22" s="51">
        <v>0</v>
      </c>
      <c r="AIG22" s="52"/>
      <c r="AIH22" s="50">
        <f t="shared" si="499"/>
        <v>0</v>
      </c>
      <c r="AII22" s="51">
        <v>0</v>
      </c>
      <c r="AIJ22" s="52"/>
      <c r="AIK22" s="53">
        <f t="shared" si="500"/>
        <v>0</v>
      </c>
      <c r="AIL22" s="48">
        <f t="shared" si="501"/>
        <v>0</v>
      </c>
      <c r="AIM22" s="49">
        <f t="shared" si="502"/>
        <v>0</v>
      </c>
      <c r="AIN22" s="50">
        <f t="shared" si="503"/>
        <v>0</v>
      </c>
      <c r="AIO22" s="51">
        <v>0</v>
      </c>
      <c r="AIP22" s="52"/>
      <c r="AIQ22" s="50">
        <f t="shared" si="504"/>
        <v>0</v>
      </c>
      <c r="AIR22" s="51">
        <v>0</v>
      </c>
      <c r="AIS22" s="52"/>
      <c r="AIT22" s="53">
        <f t="shared" si="505"/>
        <v>0</v>
      </c>
      <c r="AIU22" s="48">
        <f t="shared" si="506"/>
        <v>0</v>
      </c>
      <c r="AIV22" s="49">
        <f t="shared" si="507"/>
        <v>0</v>
      </c>
      <c r="AIW22" s="50">
        <f t="shared" si="508"/>
        <v>0</v>
      </c>
      <c r="AIX22" s="51">
        <v>0</v>
      </c>
      <c r="AIY22" s="52"/>
      <c r="AIZ22" s="50">
        <f t="shared" si="509"/>
        <v>0</v>
      </c>
      <c r="AJA22" s="51">
        <v>0</v>
      </c>
      <c r="AJB22" s="52"/>
      <c r="AJC22" s="53">
        <f t="shared" si="510"/>
        <v>0</v>
      </c>
      <c r="AJD22" s="48">
        <f t="shared" si="511"/>
        <v>0</v>
      </c>
      <c r="AJE22" s="49">
        <f t="shared" si="512"/>
        <v>0</v>
      </c>
      <c r="AJF22" s="50">
        <f t="shared" si="513"/>
        <v>0</v>
      </c>
      <c r="AJG22" s="51">
        <v>0</v>
      </c>
      <c r="AJH22" s="52"/>
      <c r="AJI22" s="50">
        <f t="shared" si="514"/>
        <v>0</v>
      </c>
      <c r="AJJ22" s="51">
        <v>0</v>
      </c>
      <c r="AJK22" s="52"/>
      <c r="AJL22" s="53">
        <f t="shared" si="515"/>
        <v>0</v>
      </c>
      <c r="AJM22" s="48">
        <f t="shared" si="516"/>
        <v>0</v>
      </c>
      <c r="AJN22" s="49">
        <f t="shared" si="517"/>
        <v>0</v>
      </c>
      <c r="AJO22" s="50">
        <f t="shared" si="518"/>
        <v>0</v>
      </c>
      <c r="AJP22" s="51">
        <v>0</v>
      </c>
      <c r="AJQ22" s="52"/>
      <c r="AJR22" s="50">
        <f t="shared" si="519"/>
        <v>0</v>
      </c>
      <c r="AJS22" s="51">
        <v>0</v>
      </c>
      <c r="AJT22" s="52"/>
      <c r="AJU22" s="53">
        <f t="shared" si="520"/>
        <v>0</v>
      </c>
      <c r="AJV22" s="48">
        <f t="shared" si="521"/>
        <v>0</v>
      </c>
      <c r="AJW22" s="49">
        <f t="shared" si="522"/>
        <v>0</v>
      </c>
      <c r="AJX22" s="50">
        <f t="shared" si="523"/>
        <v>0</v>
      </c>
      <c r="AJY22" s="51">
        <v>0</v>
      </c>
      <c r="AJZ22" s="52"/>
      <c r="AKA22" s="50">
        <f t="shared" si="524"/>
        <v>0</v>
      </c>
      <c r="AKB22" s="51">
        <v>0</v>
      </c>
      <c r="AKC22" s="52"/>
      <c r="AKD22" s="53">
        <f t="shared" si="525"/>
        <v>0</v>
      </c>
      <c r="AKE22" s="48">
        <f t="shared" si="526"/>
        <v>0</v>
      </c>
      <c r="AKF22" s="49">
        <f t="shared" si="527"/>
        <v>0</v>
      </c>
      <c r="AKG22" s="50">
        <f t="shared" si="528"/>
        <v>0</v>
      </c>
      <c r="AKH22" s="51">
        <v>0</v>
      </c>
      <c r="AKI22" s="52"/>
      <c r="AKJ22" s="50">
        <f t="shared" si="529"/>
        <v>0</v>
      </c>
      <c r="AKK22" s="51">
        <v>0</v>
      </c>
      <c r="AKL22" s="52"/>
      <c r="AKM22" s="53">
        <f t="shared" si="530"/>
        <v>0</v>
      </c>
      <c r="AKN22" s="48">
        <f t="shared" si="531"/>
        <v>0</v>
      </c>
      <c r="AKO22" s="49">
        <f t="shared" si="532"/>
        <v>0</v>
      </c>
      <c r="AKP22" s="50">
        <f t="shared" si="533"/>
        <v>0</v>
      </c>
      <c r="AKQ22" s="51">
        <v>0</v>
      </c>
      <c r="AKR22" s="52"/>
      <c r="AKS22" s="50">
        <f t="shared" si="534"/>
        <v>0</v>
      </c>
      <c r="AKT22" s="51">
        <v>0</v>
      </c>
      <c r="AKU22" s="52"/>
      <c r="AKV22" s="53">
        <f t="shared" si="535"/>
        <v>0</v>
      </c>
      <c r="AKW22" s="48">
        <f t="shared" si="536"/>
        <v>0</v>
      </c>
      <c r="AKX22" s="49">
        <f t="shared" si="537"/>
        <v>0</v>
      </c>
      <c r="AKY22" s="50">
        <f t="shared" si="538"/>
        <v>0</v>
      </c>
      <c r="AKZ22" s="51">
        <v>0</v>
      </c>
      <c r="ALA22" s="52"/>
      <c r="ALB22" s="50">
        <f t="shared" si="539"/>
        <v>0</v>
      </c>
      <c r="ALC22" s="51">
        <v>0</v>
      </c>
      <c r="ALD22" s="52"/>
      <c r="ALE22" s="53">
        <f t="shared" si="540"/>
        <v>0</v>
      </c>
      <c r="ALF22" s="48">
        <f t="shared" si="541"/>
        <v>0</v>
      </c>
      <c r="ALG22" s="49">
        <f t="shared" si="542"/>
        <v>0</v>
      </c>
      <c r="ALH22" s="50">
        <f t="shared" si="543"/>
        <v>0</v>
      </c>
      <c r="ALI22" s="51"/>
      <c r="ALJ22" s="52"/>
      <c r="ALK22" s="50">
        <f t="shared" si="544"/>
        <v>0</v>
      </c>
      <c r="ALL22" s="51">
        <v>0</v>
      </c>
      <c r="ALM22" s="52"/>
      <c r="ALN22" s="53">
        <f t="shared" si="545"/>
        <v>0</v>
      </c>
      <c r="ALO22" s="48">
        <f t="shared" si="546"/>
        <v>0</v>
      </c>
      <c r="ALP22" s="49">
        <f t="shared" si="547"/>
        <v>0</v>
      </c>
      <c r="ALQ22" s="50">
        <f t="shared" si="548"/>
        <v>0</v>
      </c>
      <c r="ALR22" s="51"/>
      <c r="ALS22" s="52"/>
      <c r="ALT22" s="50">
        <f t="shared" si="549"/>
        <v>0</v>
      </c>
      <c r="ALU22" s="51">
        <v>0</v>
      </c>
      <c r="ALV22" s="52"/>
      <c r="ALW22" s="53">
        <f t="shared" si="550"/>
        <v>0</v>
      </c>
      <c r="ALX22" s="48">
        <f t="shared" si="551"/>
        <v>0</v>
      </c>
      <c r="ALY22" s="49">
        <f t="shared" si="552"/>
        <v>0</v>
      </c>
      <c r="ALZ22" s="50">
        <f t="shared" si="553"/>
        <v>0</v>
      </c>
      <c r="AMA22" s="51"/>
      <c r="AMB22" s="52"/>
      <c r="AMC22" s="50">
        <f t="shared" si="554"/>
        <v>0</v>
      </c>
      <c r="AMD22" s="51">
        <v>0</v>
      </c>
      <c r="AME22" s="52"/>
      <c r="AMF22" s="53">
        <f t="shared" si="555"/>
        <v>0</v>
      </c>
      <c r="AMG22" s="48">
        <f t="shared" si="556"/>
        <v>0</v>
      </c>
      <c r="AMH22" s="49">
        <f t="shared" si="557"/>
        <v>0</v>
      </c>
      <c r="AMI22" s="50">
        <f t="shared" si="558"/>
        <v>0</v>
      </c>
      <c r="AMJ22" s="51"/>
      <c r="AMK22" s="52"/>
      <c r="AML22" s="50">
        <f t="shared" si="559"/>
        <v>0</v>
      </c>
      <c r="AMM22" s="51">
        <v>0</v>
      </c>
      <c r="AMN22" s="52"/>
      <c r="AMO22" s="53">
        <f t="shared" si="560"/>
        <v>0</v>
      </c>
      <c r="AMP22" s="48">
        <f t="shared" si="561"/>
        <v>0</v>
      </c>
      <c r="AMQ22" s="49">
        <f t="shared" si="562"/>
        <v>0</v>
      </c>
      <c r="AMR22" s="50">
        <f t="shared" si="563"/>
        <v>0</v>
      </c>
      <c r="AMS22" s="51"/>
      <c r="AMT22" s="52"/>
      <c r="AMU22" s="50">
        <f t="shared" si="564"/>
        <v>0</v>
      </c>
      <c r="AMV22" s="51">
        <v>0</v>
      </c>
      <c r="AMW22" s="52"/>
      <c r="AMX22" s="53">
        <f t="shared" si="565"/>
        <v>0</v>
      </c>
      <c r="AMY22" s="48">
        <f t="shared" si="566"/>
        <v>0</v>
      </c>
      <c r="AMZ22" s="49">
        <f t="shared" si="567"/>
        <v>0</v>
      </c>
      <c r="ANA22" s="50">
        <f t="shared" si="568"/>
        <v>0</v>
      </c>
      <c r="ANB22" s="51"/>
      <c r="ANC22" s="52"/>
      <c r="AND22" s="50">
        <f t="shared" si="569"/>
        <v>0</v>
      </c>
      <c r="ANE22" s="51">
        <v>0</v>
      </c>
      <c r="ANF22" s="52"/>
      <c r="ANG22" s="53">
        <f t="shared" si="570"/>
        <v>0</v>
      </c>
      <c r="ANH22" s="48">
        <f t="shared" si="571"/>
        <v>0</v>
      </c>
      <c r="ANI22" s="49">
        <f t="shared" si="572"/>
        <v>0</v>
      </c>
      <c r="ANJ22" s="50">
        <f t="shared" si="573"/>
        <v>0</v>
      </c>
      <c r="ANK22" s="51"/>
      <c r="ANL22" s="52"/>
      <c r="ANM22" s="50">
        <f t="shared" si="574"/>
        <v>0</v>
      </c>
      <c r="ANN22" s="51">
        <v>0</v>
      </c>
      <c r="ANO22" s="52"/>
      <c r="ANP22" s="53">
        <f t="shared" si="575"/>
        <v>0</v>
      </c>
      <c r="ANQ22" s="48">
        <f t="shared" si="576"/>
        <v>0</v>
      </c>
      <c r="ANR22" s="49">
        <f t="shared" si="577"/>
        <v>0</v>
      </c>
      <c r="ANS22" s="50">
        <f t="shared" si="578"/>
        <v>0</v>
      </c>
      <c r="ANT22" s="51"/>
      <c r="ANU22" s="52"/>
      <c r="ANV22" s="50">
        <f t="shared" si="579"/>
        <v>0</v>
      </c>
      <c r="ANW22" s="51">
        <v>0</v>
      </c>
      <c r="ANX22" s="52"/>
      <c r="ANY22" s="53">
        <f t="shared" si="580"/>
        <v>0</v>
      </c>
      <c r="ANZ22" s="48">
        <f t="shared" si="581"/>
        <v>0</v>
      </c>
      <c r="AOA22" s="49">
        <f t="shared" si="582"/>
        <v>0</v>
      </c>
      <c r="AOB22" s="50">
        <f t="shared" si="583"/>
        <v>0</v>
      </c>
      <c r="AOC22" s="51"/>
      <c r="AOD22" s="52"/>
      <c r="AOE22" s="50">
        <f t="shared" si="584"/>
        <v>0</v>
      </c>
      <c r="AOF22" s="51">
        <v>0</v>
      </c>
      <c r="AOG22" s="52"/>
      <c r="AOH22" s="53">
        <f t="shared" si="585"/>
        <v>0</v>
      </c>
      <c r="AOI22" s="48">
        <f t="shared" si="586"/>
        <v>0</v>
      </c>
      <c r="AOJ22" s="49">
        <f t="shared" si="587"/>
        <v>0</v>
      </c>
      <c r="AOK22" s="50">
        <f t="shared" si="588"/>
        <v>0</v>
      </c>
      <c r="AOL22" s="51"/>
      <c r="AOM22" s="52"/>
      <c r="AON22" s="50">
        <f t="shared" si="589"/>
        <v>0</v>
      </c>
      <c r="AOO22" s="51">
        <v>0</v>
      </c>
      <c r="AOP22" s="52"/>
      <c r="AOQ22" s="53">
        <f t="shared" si="590"/>
        <v>0</v>
      </c>
      <c r="AOR22" s="48">
        <f t="shared" si="591"/>
        <v>0</v>
      </c>
      <c r="AOS22" s="49">
        <f t="shared" si="592"/>
        <v>0</v>
      </c>
      <c r="AOT22" s="50">
        <f t="shared" si="593"/>
        <v>0</v>
      </c>
      <c r="AOU22" s="51"/>
      <c r="AOV22" s="52"/>
      <c r="AOW22" s="50">
        <f t="shared" si="594"/>
        <v>0</v>
      </c>
      <c r="AOX22" s="51">
        <v>0</v>
      </c>
      <c r="AOY22" s="52"/>
      <c r="AOZ22" s="53">
        <f t="shared" si="595"/>
        <v>0</v>
      </c>
      <c r="APA22" s="48">
        <f t="shared" si="596"/>
        <v>0</v>
      </c>
      <c r="APB22" s="49">
        <f t="shared" si="597"/>
        <v>0</v>
      </c>
      <c r="APC22" s="50">
        <f t="shared" si="598"/>
        <v>0</v>
      </c>
      <c r="APD22" s="51"/>
      <c r="APE22" s="52"/>
      <c r="APF22" s="50">
        <f t="shared" si="599"/>
        <v>0</v>
      </c>
      <c r="APG22" s="51">
        <v>0</v>
      </c>
      <c r="APH22" s="52"/>
      <c r="API22" s="53">
        <f t="shared" si="600"/>
        <v>0</v>
      </c>
      <c r="APJ22" s="48">
        <f t="shared" si="601"/>
        <v>0</v>
      </c>
      <c r="APK22" s="49">
        <f t="shared" si="602"/>
        <v>0</v>
      </c>
      <c r="APL22" s="50">
        <f t="shared" si="603"/>
        <v>0</v>
      </c>
      <c r="APM22" s="51"/>
      <c r="APN22" s="52"/>
      <c r="APO22" s="50">
        <f t="shared" si="604"/>
        <v>0</v>
      </c>
      <c r="APP22" s="51">
        <v>0</v>
      </c>
      <c r="APQ22" s="52"/>
      <c r="APR22" s="53">
        <f t="shared" si="605"/>
        <v>0</v>
      </c>
      <c r="APS22" s="48">
        <f t="shared" si="606"/>
        <v>0</v>
      </c>
      <c r="APT22" s="49">
        <f t="shared" si="607"/>
        <v>0</v>
      </c>
      <c r="APU22" s="50">
        <f t="shared" si="608"/>
        <v>0</v>
      </c>
      <c r="APV22" s="51"/>
      <c r="APW22" s="52"/>
      <c r="APX22" s="50">
        <f t="shared" si="609"/>
        <v>0</v>
      </c>
      <c r="APY22" s="51">
        <v>0</v>
      </c>
      <c r="APZ22" s="52"/>
      <c r="AQA22" s="53">
        <f t="shared" si="610"/>
        <v>0</v>
      </c>
      <c r="AQB22" s="48">
        <f t="shared" si="611"/>
        <v>0</v>
      </c>
      <c r="AQC22" s="49">
        <f t="shared" si="612"/>
        <v>0</v>
      </c>
      <c r="AQD22" s="50">
        <f t="shared" si="613"/>
        <v>0</v>
      </c>
      <c r="AQE22" s="51"/>
      <c r="AQF22" s="52"/>
      <c r="AQG22" s="50">
        <f t="shared" si="614"/>
        <v>0</v>
      </c>
      <c r="AQH22" s="51">
        <v>0</v>
      </c>
      <c r="AQI22" s="52"/>
      <c r="AQJ22" s="53">
        <f t="shared" si="615"/>
        <v>0</v>
      </c>
      <c r="AQK22" s="48">
        <f t="shared" si="616"/>
        <v>0</v>
      </c>
      <c r="AQL22" s="49">
        <f t="shared" si="617"/>
        <v>0</v>
      </c>
      <c r="AQM22" s="50">
        <f t="shared" si="618"/>
        <v>0</v>
      </c>
      <c r="AQN22" s="51"/>
      <c r="AQO22" s="52"/>
      <c r="AQP22" s="50">
        <f t="shared" si="619"/>
        <v>0</v>
      </c>
      <c r="AQQ22" s="51">
        <v>0</v>
      </c>
      <c r="AQR22" s="52"/>
      <c r="AQS22" s="53">
        <f t="shared" si="620"/>
        <v>0</v>
      </c>
      <c r="AQT22" s="48">
        <f t="shared" si="621"/>
        <v>0</v>
      </c>
      <c r="AQU22" s="49">
        <f t="shared" si="622"/>
        <v>0</v>
      </c>
      <c r="AQV22" s="50">
        <f t="shared" si="623"/>
        <v>0</v>
      </c>
      <c r="AQW22" s="51"/>
      <c r="AQX22" s="52"/>
      <c r="AQY22" s="50">
        <f t="shared" si="624"/>
        <v>0</v>
      </c>
      <c r="AQZ22" s="51">
        <v>0</v>
      </c>
      <c r="ARA22" s="52"/>
      <c r="ARB22" s="53">
        <f t="shared" si="625"/>
        <v>0</v>
      </c>
      <c r="ARC22" s="48">
        <f t="shared" si="626"/>
        <v>0</v>
      </c>
      <c r="ARD22" s="49">
        <f t="shared" si="627"/>
        <v>0</v>
      </c>
      <c r="ARE22" s="50">
        <f t="shared" si="628"/>
        <v>0</v>
      </c>
      <c r="ARF22" s="51"/>
      <c r="ARG22" s="52"/>
      <c r="ARH22" s="50">
        <f t="shared" si="629"/>
        <v>0</v>
      </c>
      <c r="ARI22" s="51">
        <v>0</v>
      </c>
      <c r="ARJ22" s="52"/>
      <c r="ARK22" s="53">
        <f t="shared" si="630"/>
        <v>0</v>
      </c>
      <c r="ARL22" s="48">
        <f t="shared" si="631"/>
        <v>0</v>
      </c>
      <c r="ARM22" s="49">
        <f t="shared" si="632"/>
        <v>0</v>
      </c>
      <c r="ARN22" s="50">
        <f t="shared" si="633"/>
        <v>0</v>
      </c>
      <c r="ARO22" s="51"/>
      <c r="ARP22" s="52"/>
      <c r="ARQ22" s="50">
        <f t="shared" si="634"/>
        <v>0</v>
      </c>
      <c r="ARR22" s="51">
        <v>0</v>
      </c>
      <c r="ARS22" s="52"/>
      <c r="ART22" s="53">
        <f t="shared" si="635"/>
        <v>0</v>
      </c>
      <c r="ARU22" s="48">
        <f t="shared" si="636"/>
        <v>0</v>
      </c>
      <c r="ARV22" s="49">
        <f t="shared" si="637"/>
        <v>0</v>
      </c>
      <c r="ARW22" s="50">
        <f t="shared" si="638"/>
        <v>0</v>
      </c>
      <c r="ARX22" s="51"/>
      <c r="ARY22" s="52"/>
      <c r="ARZ22" s="50">
        <f t="shared" si="639"/>
        <v>0</v>
      </c>
      <c r="ASA22" s="51">
        <v>0</v>
      </c>
      <c r="ASB22" s="52"/>
      <c r="ASC22" s="53">
        <f t="shared" si="640"/>
        <v>0</v>
      </c>
      <c r="ASD22" s="48">
        <f t="shared" si="641"/>
        <v>0</v>
      </c>
      <c r="ASE22" s="49">
        <f t="shared" si="642"/>
        <v>0</v>
      </c>
      <c r="ASF22" s="50">
        <f t="shared" si="643"/>
        <v>0</v>
      </c>
      <c r="ASG22" s="51"/>
      <c r="ASH22" s="52"/>
      <c r="ASI22" s="50">
        <f t="shared" si="644"/>
        <v>0</v>
      </c>
      <c r="ASJ22" s="51">
        <v>0</v>
      </c>
      <c r="ASK22" s="52"/>
      <c r="ASL22" s="53">
        <f t="shared" si="645"/>
        <v>0</v>
      </c>
      <c r="ASM22" s="48">
        <f t="shared" si="646"/>
        <v>0</v>
      </c>
      <c r="ASN22" s="49">
        <f t="shared" si="647"/>
        <v>0</v>
      </c>
      <c r="ASO22" s="50">
        <f t="shared" si="648"/>
        <v>0</v>
      </c>
      <c r="ASP22" s="51"/>
      <c r="ASQ22" s="52"/>
      <c r="ASR22" s="50">
        <f t="shared" si="649"/>
        <v>0</v>
      </c>
      <c r="ASS22" s="51">
        <v>0</v>
      </c>
      <c r="AST22" s="52"/>
      <c r="ASU22" s="53">
        <f t="shared" si="650"/>
        <v>0</v>
      </c>
      <c r="ASV22" s="48">
        <f t="shared" si="651"/>
        <v>0</v>
      </c>
      <c r="ASW22" s="49">
        <f t="shared" si="652"/>
        <v>0</v>
      </c>
      <c r="ASX22" s="50">
        <f t="shared" si="653"/>
        <v>0</v>
      </c>
      <c r="ASY22" s="51"/>
      <c r="ASZ22" s="52"/>
      <c r="ATA22" s="50">
        <f t="shared" si="654"/>
        <v>0</v>
      </c>
      <c r="ATB22" s="51">
        <v>0</v>
      </c>
      <c r="ATC22" s="52"/>
      <c r="ATD22" s="53">
        <f t="shared" si="655"/>
        <v>0</v>
      </c>
      <c r="ATE22" s="48">
        <f t="shared" si="656"/>
        <v>0</v>
      </c>
      <c r="ATF22" s="49">
        <f t="shared" si="657"/>
        <v>0</v>
      </c>
      <c r="ATG22" s="50">
        <f t="shared" si="658"/>
        <v>0</v>
      </c>
      <c r="ATH22" s="51"/>
      <c r="ATI22" s="52"/>
      <c r="ATJ22" s="50">
        <f t="shared" si="659"/>
        <v>0</v>
      </c>
      <c r="ATK22" s="51">
        <v>0</v>
      </c>
      <c r="ATL22" s="52"/>
      <c r="ATM22" s="53">
        <f t="shared" si="660"/>
        <v>0</v>
      </c>
      <c r="ATN22" s="48">
        <f t="shared" si="661"/>
        <v>0</v>
      </c>
      <c r="ATO22" s="49">
        <f t="shared" si="662"/>
        <v>0</v>
      </c>
      <c r="ATP22" s="50">
        <f t="shared" si="663"/>
        <v>0</v>
      </c>
      <c r="ATQ22" s="51"/>
      <c r="ATR22" s="52"/>
      <c r="ATS22" s="50">
        <f t="shared" si="664"/>
        <v>0</v>
      </c>
      <c r="ATT22" s="51">
        <v>0</v>
      </c>
      <c r="ATU22" s="52"/>
      <c r="ATV22" s="53">
        <f t="shared" si="665"/>
        <v>0</v>
      </c>
      <c r="ATW22" s="48">
        <f t="shared" si="666"/>
        <v>0</v>
      </c>
      <c r="ATX22" s="49">
        <f t="shared" si="667"/>
        <v>0</v>
      </c>
      <c r="ATY22" s="50">
        <f t="shared" si="668"/>
        <v>0</v>
      </c>
      <c r="ATZ22" s="51"/>
      <c r="AUA22" s="52"/>
      <c r="AUB22" s="50">
        <f t="shared" si="669"/>
        <v>0</v>
      </c>
      <c r="AUC22" s="51">
        <v>0</v>
      </c>
      <c r="AUD22" s="52"/>
      <c r="AUE22" s="53">
        <f t="shared" si="670"/>
        <v>0</v>
      </c>
      <c r="AUF22" s="48">
        <f t="shared" si="671"/>
        <v>0</v>
      </c>
      <c r="AUG22" s="49">
        <f t="shared" si="672"/>
        <v>0</v>
      </c>
      <c r="AUH22" s="50">
        <f t="shared" si="673"/>
        <v>0</v>
      </c>
      <c r="AUI22" s="51"/>
      <c r="AUJ22" s="52"/>
      <c r="AUK22" s="50">
        <f t="shared" si="674"/>
        <v>0</v>
      </c>
      <c r="AUL22" s="51">
        <v>0</v>
      </c>
      <c r="AUM22" s="52"/>
      <c r="AUN22" s="53">
        <f t="shared" si="675"/>
        <v>0</v>
      </c>
      <c r="AUO22" s="48">
        <f t="shared" si="676"/>
        <v>0</v>
      </c>
      <c r="AUP22" s="49">
        <f t="shared" si="677"/>
        <v>0</v>
      </c>
      <c r="AUQ22" s="50">
        <f t="shared" si="678"/>
        <v>0</v>
      </c>
      <c r="AUR22" s="51"/>
      <c r="AUS22" s="52"/>
      <c r="AUT22" s="50">
        <f t="shared" si="679"/>
        <v>0</v>
      </c>
      <c r="AUU22" s="51">
        <v>0</v>
      </c>
      <c r="AUV22" s="52"/>
      <c r="AUW22" s="53">
        <f t="shared" si="680"/>
        <v>0</v>
      </c>
      <c r="AUX22" s="48">
        <f t="shared" si="681"/>
        <v>0</v>
      </c>
      <c r="AUY22" s="49">
        <f t="shared" si="682"/>
        <v>0</v>
      </c>
      <c r="AUZ22" s="50">
        <f t="shared" si="683"/>
        <v>0</v>
      </c>
      <c r="AVA22" s="51"/>
      <c r="AVB22" s="52"/>
      <c r="AVC22" s="50">
        <f t="shared" si="684"/>
        <v>0</v>
      </c>
      <c r="AVD22" s="51">
        <v>0</v>
      </c>
      <c r="AVE22" s="52"/>
      <c r="AVF22" s="53">
        <f t="shared" si="685"/>
        <v>0</v>
      </c>
      <c r="AVG22" s="48">
        <f t="shared" si="686"/>
        <v>0</v>
      </c>
      <c r="AVH22" s="49">
        <f t="shared" si="687"/>
        <v>0</v>
      </c>
      <c r="AVI22" s="50">
        <f t="shared" si="688"/>
        <v>0</v>
      </c>
      <c r="AVJ22" s="51"/>
      <c r="AVK22" s="52"/>
      <c r="AVL22" s="50">
        <f t="shared" si="689"/>
        <v>0</v>
      </c>
      <c r="AVM22" s="51">
        <v>0</v>
      </c>
      <c r="AVN22" s="52"/>
      <c r="AVO22" s="53">
        <f t="shared" si="690"/>
        <v>0</v>
      </c>
      <c r="AVP22" s="48">
        <f t="shared" si="755"/>
        <v>0</v>
      </c>
      <c r="AVQ22" s="49">
        <f t="shared" si="691"/>
        <v>0</v>
      </c>
      <c r="AVR22" s="50">
        <f t="shared" si="692"/>
        <v>0</v>
      </c>
      <c r="AVS22" s="51"/>
      <c r="AVT22" s="52"/>
      <c r="AVU22" s="50">
        <f t="shared" si="693"/>
        <v>0</v>
      </c>
      <c r="AVV22" s="51">
        <v>0</v>
      </c>
      <c r="AVW22" s="52"/>
      <c r="AVX22" s="53">
        <f t="shared" si="694"/>
        <v>0</v>
      </c>
      <c r="AVY22" s="48">
        <f t="shared" si="756"/>
        <v>0</v>
      </c>
      <c r="AVZ22" s="49">
        <f t="shared" si="695"/>
        <v>0</v>
      </c>
      <c r="AWA22" s="50">
        <f t="shared" si="696"/>
        <v>0</v>
      </c>
      <c r="AWB22" s="51"/>
      <c r="AWC22" s="52"/>
      <c r="AWD22" s="50">
        <f t="shared" si="697"/>
        <v>0</v>
      </c>
      <c r="AWE22" s="51">
        <v>0</v>
      </c>
      <c r="AWF22" s="52"/>
      <c r="AWG22" s="53">
        <f t="shared" si="698"/>
        <v>0</v>
      </c>
      <c r="AWH22" s="48">
        <f t="shared" si="757"/>
        <v>0</v>
      </c>
      <c r="AWI22" s="49">
        <f t="shared" si="699"/>
        <v>0</v>
      </c>
      <c r="AWJ22" s="50">
        <f t="shared" si="700"/>
        <v>0</v>
      </c>
      <c r="AWK22" s="51"/>
      <c r="AWL22" s="52"/>
      <c r="AWM22" s="50">
        <f t="shared" si="701"/>
        <v>0</v>
      </c>
      <c r="AWN22" s="51">
        <v>0</v>
      </c>
      <c r="AWO22" s="52"/>
      <c r="AWP22" s="53">
        <f t="shared" si="702"/>
        <v>0</v>
      </c>
      <c r="AWQ22" s="48">
        <f t="shared" si="758"/>
        <v>0</v>
      </c>
      <c r="AWR22" s="49">
        <f t="shared" si="703"/>
        <v>0</v>
      </c>
      <c r="AWS22" s="50">
        <f t="shared" si="704"/>
        <v>0</v>
      </c>
      <c r="AWT22" s="51"/>
      <c r="AWU22" s="52"/>
      <c r="AWV22" s="50">
        <f t="shared" si="705"/>
        <v>0</v>
      </c>
      <c r="AWW22" s="51">
        <v>0</v>
      </c>
      <c r="AWX22" s="52"/>
      <c r="AWY22" s="53">
        <f t="shared" si="706"/>
        <v>0</v>
      </c>
      <c r="AWZ22" s="48">
        <f t="shared" si="759"/>
        <v>0</v>
      </c>
      <c r="AXA22" s="49">
        <f t="shared" si="707"/>
        <v>0</v>
      </c>
      <c r="AXB22" s="50">
        <f t="shared" si="708"/>
        <v>0</v>
      </c>
      <c r="AXC22" s="51"/>
      <c r="AXD22" s="52"/>
      <c r="AXE22" s="50">
        <f t="shared" si="709"/>
        <v>0</v>
      </c>
      <c r="AXF22" s="51">
        <v>0</v>
      </c>
      <c r="AXG22" s="52"/>
      <c r="AXH22" s="53">
        <f t="shared" si="710"/>
        <v>0</v>
      </c>
      <c r="AXI22" s="48">
        <f t="shared" si="760"/>
        <v>0</v>
      </c>
      <c r="AXJ22" s="49">
        <f t="shared" si="711"/>
        <v>0</v>
      </c>
      <c r="AXK22" s="50">
        <f t="shared" si="712"/>
        <v>0</v>
      </c>
      <c r="AXL22" s="51"/>
      <c r="AXM22" s="52"/>
      <c r="AXN22" s="50">
        <f t="shared" si="713"/>
        <v>0</v>
      </c>
      <c r="AXO22" s="51">
        <v>0</v>
      </c>
      <c r="AXP22" s="52"/>
      <c r="AXQ22" s="53">
        <f t="shared" si="714"/>
        <v>0</v>
      </c>
      <c r="AXR22" s="48">
        <f t="shared" si="761"/>
        <v>0</v>
      </c>
      <c r="AXS22" s="49">
        <f t="shared" si="715"/>
        <v>0</v>
      </c>
      <c r="AXT22" s="50">
        <f t="shared" si="716"/>
        <v>0</v>
      </c>
      <c r="AXU22" s="51"/>
      <c r="AXV22" s="52"/>
      <c r="AXW22" s="50">
        <f t="shared" si="717"/>
        <v>0</v>
      </c>
      <c r="AXX22" s="51">
        <v>0</v>
      </c>
      <c r="AXY22" s="52"/>
      <c r="AXZ22" s="53">
        <f t="shared" si="718"/>
        <v>0</v>
      </c>
      <c r="AYA22" s="48">
        <f t="shared" si="762"/>
        <v>0</v>
      </c>
      <c r="AYB22" s="49">
        <f t="shared" si="719"/>
        <v>0</v>
      </c>
      <c r="AYC22" s="50">
        <f t="shared" si="720"/>
        <v>0</v>
      </c>
      <c r="AYD22" s="51"/>
      <c r="AYE22" s="52"/>
      <c r="AYF22" s="50">
        <f t="shared" si="721"/>
        <v>0</v>
      </c>
      <c r="AYG22" s="51">
        <v>0</v>
      </c>
      <c r="AYH22" s="52"/>
      <c r="AYI22" s="53">
        <f t="shared" si="722"/>
        <v>0</v>
      </c>
      <c r="AYJ22" s="48">
        <f t="shared" si="763"/>
        <v>0</v>
      </c>
      <c r="AYK22" s="49">
        <f t="shared" si="723"/>
        <v>0</v>
      </c>
      <c r="AYL22" s="50">
        <f t="shared" si="724"/>
        <v>0</v>
      </c>
      <c r="AYM22" s="51"/>
      <c r="AYN22" s="52"/>
      <c r="AYO22" s="50">
        <f t="shared" si="725"/>
        <v>0</v>
      </c>
      <c r="AYP22" s="51">
        <v>0</v>
      </c>
      <c r="AYQ22" s="52"/>
      <c r="AYR22" s="53">
        <f t="shared" si="726"/>
        <v>0</v>
      </c>
      <c r="AYS22" s="48">
        <f t="shared" si="764"/>
        <v>0</v>
      </c>
      <c r="AYT22" s="49">
        <f t="shared" si="727"/>
        <v>0</v>
      </c>
      <c r="AYU22" s="50">
        <f t="shared" si="728"/>
        <v>0</v>
      </c>
      <c r="AYV22" s="51"/>
      <c r="AYW22" s="52"/>
      <c r="AYX22" s="50">
        <f t="shared" si="729"/>
        <v>0</v>
      </c>
      <c r="AYY22" s="51">
        <v>0</v>
      </c>
      <c r="AYZ22" s="52"/>
      <c r="AZA22" s="53">
        <f t="shared" si="730"/>
        <v>0</v>
      </c>
      <c r="AZB22" s="48">
        <f t="shared" si="765"/>
        <v>0</v>
      </c>
      <c r="AZC22" s="49">
        <f t="shared" si="731"/>
        <v>0</v>
      </c>
      <c r="AZD22" s="50">
        <f t="shared" si="732"/>
        <v>0</v>
      </c>
      <c r="AZE22" s="51"/>
      <c r="AZF22" s="52"/>
      <c r="AZG22" s="50">
        <f t="shared" si="733"/>
        <v>0</v>
      </c>
      <c r="AZH22" s="51">
        <v>0</v>
      </c>
      <c r="AZI22" s="52"/>
      <c r="AZJ22" s="53">
        <f t="shared" si="734"/>
        <v>0</v>
      </c>
      <c r="AZK22" s="48">
        <f t="shared" si="766"/>
        <v>0</v>
      </c>
      <c r="AZL22" s="49">
        <f t="shared" si="735"/>
        <v>0</v>
      </c>
      <c r="AZM22" s="50">
        <f t="shared" si="736"/>
        <v>0</v>
      </c>
      <c r="AZN22" s="51"/>
      <c r="AZO22" s="52"/>
      <c r="AZP22" s="50">
        <f t="shared" si="737"/>
        <v>0</v>
      </c>
      <c r="AZQ22" s="51">
        <v>0</v>
      </c>
      <c r="AZR22" s="52"/>
      <c r="AZS22" s="53">
        <f t="shared" si="738"/>
        <v>0</v>
      </c>
      <c r="AZT22" s="48">
        <f t="shared" si="767"/>
        <v>0</v>
      </c>
      <c r="AZU22" s="49">
        <f t="shared" si="739"/>
        <v>0</v>
      </c>
      <c r="AZV22" s="50">
        <f t="shared" si="740"/>
        <v>0</v>
      </c>
      <c r="AZW22" s="51"/>
      <c r="AZX22" s="52"/>
      <c r="AZY22" s="50">
        <f t="shared" si="741"/>
        <v>0</v>
      </c>
      <c r="AZZ22" s="51">
        <v>0</v>
      </c>
      <c r="BAA22" s="52"/>
      <c r="BAB22" s="53">
        <f t="shared" si="742"/>
        <v>0</v>
      </c>
      <c r="BAC22" s="48">
        <f t="shared" si="768"/>
        <v>0</v>
      </c>
      <c r="BAD22" s="49">
        <f t="shared" si="769"/>
        <v>0</v>
      </c>
      <c r="BAE22" s="50">
        <f t="shared" si="743"/>
        <v>0</v>
      </c>
      <c r="BAF22" s="51"/>
      <c r="BAG22" s="52"/>
      <c r="BAH22" s="50">
        <f t="shared" si="744"/>
        <v>0</v>
      </c>
      <c r="BAI22" s="51">
        <v>0</v>
      </c>
      <c r="BAJ22" s="52"/>
      <c r="BAK22" s="53">
        <f t="shared" si="745"/>
        <v>0</v>
      </c>
      <c r="BAL22" s="48">
        <f t="shared" si="770"/>
        <v>0</v>
      </c>
      <c r="BAM22" s="49">
        <f t="shared" si="771"/>
        <v>0</v>
      </c>
      <c r="BAN22" s="50">
        <f t="shared" si="746"/>
        <v>0</v>
      </c>
      <c r="BAO22" s="51"/>
      <c r="BAP22" s="52"/>
      <c r="BAQ22" s="50">
        <f t="shared" si="747"/>
        <v>0</v>
      </c>
      <c r="BAR22" s="51">
        <v>0</v>
      </c>
      <c r="BAS22" s="52"/>
      <c r="BAT22" s="53">
        <f t="shared" si="748"/>
        <v>0</v>
      </c>
      <c r="BAU22" s="48">
        <f t="shared" si="772"/>
        <v>0</v>
      </c>
      <c r="BAV22" s="49">
        <f t="shared" si="773"/>
        <v>0</v>
      </c>
      <c r="BAW22" s="50">
        <f t="shared" si="749"/>
        <v>0</v>
      </c>
      <c r="BAX22" s="51"/>
      <c r="BAY22" s="52"/>
      <c r="BAZ22" s="50">
        <f t="shared" si="750"/>
        <v>0</v>
      </c>
      <c r="BBA22" s="51">
        <v>0</v>
      </c>
      <c r="BBB22" s="52"/>
      <c r="BBC22" s="53">
        <f t="shared" si="751"/>
        <v>0</v>
      </c>
      <c r="BBD22" s="48">
        <f t="shared" si="774"/>
        <v>0</v>
      </c>
      <c r="BBE22" s="49">
        <f t="shared" si="775"/>
        <v>0</v>
      </c>
      <c r="BBF22" s="50">
        <f t="shared" si="752"/>
        <v>0</v>
      </c>
      <c r="BBG22" s="51"/>
      <c r="BBH22" s="52"/>
      <c r="BBI22" s="50">
        <f t="shared" si="753"/>
        <v>0</v>
      </c>
      <c r="BBJ22" s="51">
        <v>0</v>
      </c>
      <c r="BBK22" s="52"/>
      <c r="BBL22" s="53">
        <f t="shared" si="754"/>
        <v>0</v>
      </c>
    </row>
    <row r="23" spans="2:1416" ht="29.25" hidden="1" customHeight="1">
      <c r="B23" s="33">
        <v>14</v>
      </c>
      <c r="C23" s="47" t="s">
        <v>27</v>
      </c>
      <c r="D23" s="48">
        <f t="shared" si="1050"/>
        <v>0</v>
      </c>
      <c r="E23" s="49">
        <f t="shared" si="1050"/>
        <v>0</v>
      </c>
      <c r="F23" s="50">
        <f t="shared" si="1051"/>
        <v>0</v>
      </c>
      <c r="G23" s="51">
        <v>0</v>
      </c>
      <c r="H23" s="52"/>
      <c r="I23" s="50"/>
      <c r="J23" s="51">
        <v>0</v>
      </c>
      <c r="K23" s="52"/>
      <c r="L23" s="53">
        <f t="shared" si="1053"/>
        <v>0</v>
      </c>
      <c r="M23" s="48">
        <f t="shared" si="1054"/>
        <v>0</v>
      </c>
      <c r="N23" s="49">
        <f t="shared" si="1054"/>
        <v>0</v>
      </c>
      <c r="O23" s="50">
        <f t="shared" si="1055"/>
        <v>0</v>
      </c>
      <c r="P23" s="51">
        <v>0</v>
      </c>
      <c r="Q23" s="52"/>
      <c r="R23" s="50"/>
      <c r="S23" s="51">
        <v>0</v>
      </c>
      <c r="T23" s="52"/>
      <c r="U23" s="53">
        <f t="shared" si="1057"/>
        <v>0</v>
      </c>
      <c r="V23" s="48">
        <f t="shared" si="1058"/>
        <v>0</v>
      </c>
      <c r="W23" s="49">
        <f t="shared" si="1058"/>
        <v>0</v>
      </c>
      <c r="X23" s="50">
        <f t="shared" si="1059"/>
        <v>0</v>
      </c>
      <c r="Y23" s="51">
        <v>0</v>
      </c>
      <c r="Z23" s="52"/>
      <c r="AA23" s="50"/>
      <c r="AB23" s="51">
        <v>0</v>
      </c>
      <c r="AC23" s="52"/>
      <c r="AD23" s="53">
        <f t="shared" si="1061"/>
        <v>0</v>
      </c>
      <c r="AE23" s="48">
        <f t="shared" si="1062"/>
        <v>0</v>
      </c>
      <c r="AF23" s="49">
        <f t="shared" si="1062"/>
        <v>0</v>
      </c>
      <c r="AG23" s="50">
        <f t="shared" si="1063"/>
        <v>0</v>
      </c>
      <c r="AH23" s="51">
        <v>0</v>
      </c>
      <c r="AI23" s="52"/>
      <c r="AJ23" s="50"/>
      <c r="AK23" s="51">
        <v>0</v>
      </c>
      <c r="AL23" s="52"/>
      <c r="AM23" s="53">
        <f t="shared" si="1065"/>
        <v>0</v>
      </c>
      <c r="AN23" s="48">
        <f t="shared" si="1066"/>
        <v>0</v>
      </c>
      <c r="AO23" s="49">
        <f t="shared" si="1066"/>
        <v>0</v>
      </c>
      <c r="AP23" s="50">
        <f t="shared" si="1067"/>
        <v>0</v>
      </c>
      <c r="AQ23" s="51">
        <v>0</v>
      </c>
      <c r="AR23" s="52"/>
      <c r="AS23" s="50"/>
      <c r="AT23" s="51">
        <v>0</v>
      </c>
      <c r="AU23" s="52"/>
      <c r="AV23" s="53">
        <f t="shared" si="1069"/>
        <v>0</v>
      </c>
      <c r="AW23" s="48">
        <f t="shared" si="1070"/>
        <v>0</v>
      </c>
      <c r="AX23" s="49">
        <f t="shared" si="1070"/>
        <v>0</v>
      </c>
      <c r="AY23" s="50">
        <f t="shared" si="1071"/>
        <v>0</v>
      </c>
      <c r="AZ23" s="51">
        <v>0</v>
      </c>
      <c r="BA23" s="52"/>
      <c r="BB23" s="50"/>
      <c r="BC23" s="51">
        <v>0</v>
      </c>
      <c r="BD23" s="52"/>
      <c r="BE23" s="53">
        <f t="shared" si="1073"/>
        <v>0</v>
      </c>
      <c r="BF23" s="48">
        <f t="shared" si="1074"/>
        <v>0</v>
      </c>
      <c r="BG23" s="49">
        <f t="shared" si="1074"/>
        <v>0</v>
      </c>
      <c r="BH23" s="50">
        <f t="shared" si="1075"/>
        <v>0</v>
      </c>
      <c r="BI23" s="51">
        <v>0</v>
      </c>
      <c r="BJ23" s="52"/>
      <c r="BK23" s="50"/>
      <c r="BL23" s="51">
        <v>0</v>
      </c>
      <c r="BM23" s="52"/>
      <c r="BN23" s="53">
        <f t="shared" si="1077"/>
        <v>0</v>
      </c>
      <c r="BO23" s="48">
        <f t="shared" si="1078"/>
        <v>0</v>
      </c>
      <c r="BP23" s="49">
        <f t="shared" si="1078"/>
        <v>0</v>
      </c>
      <c r="BQ23" s="50">
        <f t="shared" si="1079"/>
        <v>0</v>
      </c>
      <c r="BR23" s="51">
        <v>0</v>
      </c>
      <c r="BS23" s="52"/>
      <c r="BT23" s="50"/>
      <c r="BU23" s="51">
        <v>0</v>
      </c>
      <c r="BV23" s="52"/>
      <c r="BW23" s="53">
        <f t="shared" si="1081"/>
        <v>0</v>
      </c>
      <c r="BX23" s="48">
        <f t="shared" si="1082"/>
        <v>0</v>
      </c>
      <c r="BY23" s="49">
        <f t="shared" si="1082"/>
        <v>0</v>
      </c>
      <c r="BZ23" s="50">
        <f t="shared" si="1083"/>
        <v>0</v>
      </c>
      <c r="CA23" s="51">
        <v>0</v>
      </c>
      <c r="CB23" s="52"/>
      <c r="CC23" s="50"/>
      <c r="CD23" s="51">
        <v>0</v>
      </c>
      <c r="CE23" s="52"/>
      <c r="CF23" s="53">
        <f t="shared" si="1085"/>
        <v>0</v>
      </c>
      <c r="CG23" s="48">
        <f t="shared" si="1086"/>
        <v>0</v>
      </c>
      <c r="CH23" s="49">
        <f t="shared" si="1086"/>
        <v>0</v>
      </c>
      <c r="CI23" s="50">
        <f t="shared" si="1087"/>
        <v>0</v>
      </c>
      <c r="CJ23" s="51">
        <v>0</v>
      </c>
      <c r="CK23" s="52"/>
      <c r="CL23" s="50"/>
      <c r="CM23" s="51">
        <v>0</v>
      </c>
      <c r="CN23" s="52"/>
      <c r="CO23" s="53">
        <f t="shared" si="1089"/>
        <v>0</v>
      </c>
      <c r="CP23" s="48">
        <f t="shared" si="1090"/>
        <v>0</v>
      </c>
      <c r="CQ23" s="49">
        <f t="shared" si="1090"/>
        <v>0</v>
      </c>
      <c r="CR23" s="50">
        <f t="shared" si="1091"/>
        <v>0</v>
      </c>
      <c r="CS23" s="51">
        <v>0</v>
      </c>
      <c r="CT23" s="52"/>
      <c r="CU23" s="50"/>
      <c r="CV23" s="51">
        <v>0</v>
      </c>
      <c r="CW23" s="52"/>
      <c r="CX23" s="53">
        <f t="shared" si="1093"/>
        <v>0</v>
      </c>
      <c r="CY23" s="48">
        <f t="shared" si="1094"/>
        <v>0</v>
      </c>
      <c r="CZ23" s="49">
        <f t="shared" si="1094"/>
        <v>0</v>
      </c>
      <c r="DA23" s="50">
        <f t="shared" si="1095"/>
        <v>0</v>
      </c>
      <c r="DB23" s="51">
        <v>0</v>
      </c>
      <c r="DC23" s="52"/>
      <c r="DD23" s="50"/>
      <c r="DE23" s="51">
        <v>0</v>
      </c>
      <c r="DF23" s="52"/>
      <c r="DG23" s="53">
        <f t="shared" si="1097"/>
        <v>0</v>
      </c>
      <c r="DH23" s="48">
        <f t="shared" si="1098"/>
        <v>0</v>
      </c>
      <c r="DI23" s="49">
        <f t="shared" si="1099"/>
        <v>0</v>
      </c>
      <c r="DJ23" s="50">
        <f t="shared" si="1100"/>
        <v>0</v>
      </c>
      <c r="DK23" s="51">
        <v>0</v>
      </c>
      <c r="DL23" s="52"/>
      <c r="DM23" s="50"/>
      <c r="DN23" s="51">
        <v>0</v>
      </c>
      <c r="DO23" s="52"/>
      <c r="DP23" s="53">
        <f t="shared" si="1102"/>
        <v>0</v>
      </c>
      <c r="DQ23" s="48">
        <f t="shared" si="1103"/>
        <v>0</v>
      </c>
      <c r="DR23" s="49">
        <f t="shared" si="1104"/>
        <v>0</v>
      </c>
      <c r="DS23" s="50">
        <f t="shared" si="1105"/>
        <v>0</v>
      </c>
      <c r="DT23" s="51">
        <v>0</v>
      </c>
      <c r="DU23" s="52"/>
      <c r="DV23" s="50"/>
      <c r="DW23" s="51">
        <v>0</v>
      </c>
      <c r="DX23" s="52"/>
      <c r="DY23" s="53">
        <f t="shared" si="1107"/>
        <v>0</v>
      </c>
      <c r="DZ23" s="48">
        <f t="shared" si="1108"/>
        <v>0</v>
      </c>
      <c r="EA23" s="49">
        <f t="shared" si="1109"/>
        <v>0</v>
      </c>
      <c r="EB23" s="50">
        <f t="shared" si="1110"/>
        <v>0</v>
      </c>
      <c r="EC23" s="51">
        <v>0</v>
      </c>
      <c r="ED23" s="52"/>
      <c r="EE23" s="50"/>
      <c r="EF23" s="51">
        <v>0</v>
      </c>
      <c r="EG23" s="52"/>
      <c r="EH23" s="53">
        <f t="shared" si="1112"/>
        <v>0</v>
      </c>
      <c r="EI23" s="48">
        <f t="shared" si="1113"/>
        <v>0</v>
      </c>
      <c r="EJ23" s="49">
        <f t="shared" si="1114"/>
        <v>0</v>
      </c>
      <c r="EK23" s="50">
        <f t="shared" si="1115"/>
        <v>0</v>
      </c>
      <c r="EL23" s="51">
        <v>0</v>
      </c>
      <c r="EM23" s="52"/>
      <c r="EN23" s="50"/>
      <c r="EO23" s="51">
        <v>0</v>
      </c>
      <c r="EP23" s="52"/>
      <c r="EQ23" s="53">
        <f t="shared" si="1117"/>
        <v>0</v>
      </c>
      <c r="ER23" s="48">
        <f t="shared" si="1118"/>
        <v>0</v>
      </c>
      <c r="ES23" s="49">
        <f t="shared" si="1119"/>
        <v>0</v>
      </c>
      <c r="ET23" s="50">
        <f t="shared" si="1120"/>
        <v>0</v>
      </c>
      <c r="EU23" s="51">
        <v>0</v>
      </c>
      <c r="EV23" s="52"/>
      <c r="EW23" s="50"/>
      <c r="EX23" s="51">
        <v>0</v>
      </c>
      <c r="EY23" s="52"/>
      <c r="EZ23" s="53">
        <f t="shared" si="1122"/>
        <v>0</v>
      </c>
      <c r="FA23" s="48">
        <f t="shared" si="1123"/>
        <v>0</v>
      </c>
      <c r="FB23" s="49">
        <f t="shared" si="1124"/>
        <v>0</v>
      </c>
      <c r="FC23" s="50">
        <f t="shared" si="1125"/>
        <v>0</v>
      </c>
      <c r="FD23" s="51">
        <v>0</v>
      </c>
      <c r="FE23" s="52"/>
      <c r="FF23" s="50"/>
      <c r="FG23" s="51">
        <v>0</v>
      </c>
      <c r="FH23" s="52"/>
      <c r="FI23" s="53">
        <f t="shared" si="1127"/>
        <v>0</v>
      </c>
      <c r="FJ23" s="48">
        <f t="shared" si="1128"/>
        <v>0</v>
      </c>
      <c r="FK23" s="49">
        <f t="shared" si="1129"/>
        <v>0</v>
      </c>
      <c r="FL23" s="50">
        <f t="shared" si="1130"/>
        <v>0</v>
      </c>
      <c r="FM23" s="51">
        <v>0</v>
      </c>
      <c r="FN23" s="52"/>
      <c r="FO23" s="50"/>
      <c r="FP23" s="51">
        <v>0</v>
      </c>
      <c r="FQ23" s="52"/>
      <c r="FR23" s="53">
        <f t="shared" si="1132"/>
        <v>0</v>
      </c>
      <c r="FS23" s="48">
        <f t="shared" si="1133"/>
        <v>0</v>
      </c>
      <c r="FT23" s="49">
        <f t="shared" si="1134"/>
        <v>0</v>
      </c>
      <c r="FU23" s="50">
        <f t="shared" si="1135"/>
        <v>0</v>
      </c>
      <c r="FV23" s="51">
        <v>0</v>
      </c>
      <c r="FW23" s="52"/>
      <c r="FX23" s="50"/>
      <c r="FY23" s="51">
        <v>0</v>
      </c>
      <c r="FZ23" s="52"/>
      <c r="GA23" s="53">
        <f t="shared" si="1137"/>
        <v>0</v>
      </c>
      <c r="GB23" s="48">
        <f t="shared" si="1138"/>
        <v>0</v>
      </c>
      <c r="GC23" s="49">
        <f t="shared" si="1139"/>
        <v>0</v>
      </c>
      <c r="GD23" s="50">
        <f t="shared" si="1140"/>
        <v>0</v>
      </c>
      <c r="GE23" s="51">
        <v>0</v>
      </c>
      <c r="GF23" s="52"/>
      <c r="GG23" s="50"/>
      <c r="GH23" s="51">
        <v>0</v>
      </c>
      <c r="GI23" s="52"/>
      <c r="GJ23" s="53">
        <f t="shared" si="1142"/>
        <v>0</v>
      </c>
      <c r="GK23" s="48">
        <f t="shared" si="1143"/>
        <v>0</v>
      </c>
      <c r="GL23" s="49">
        <f t="shared" si="1144"/>
        <v>0</v>
      </c>
      <c r="GM23" s="50">
        <f t="shared" si="1145"/>
        <v>0</v>
      </c>
      <c r="GN23" s="51">
        <v>0</v>
      </c>
      <c r="GO23" s="52"/>
      <c r="GP23" s="50"/>
      <c r="GQ23" s="51">
        <v>0</v>
      </c>
      <c r="GR23" s="52"/>
      <c r="GS23" s="53">
        <f t="shared" si="1147"/>
        <v>0</v>
      </c>
      <c r="GT23" s="48">
        <f t="shared" si="1148"/>
        <v>0</v>
      </c>
      <c r="GU23" s="49">
        <f t="shared" si="1149"/>
        <v>0</v>
      </c>
      <c r="GV23" s="50">
        <f t="shared" si="1150"/>
        <v>0</v>
      </c>
      <c r="GW23" s="51">
        <v>0</v>
      </c>
      <c r="GX23" s="52"/>
      <c r="GY23" s="50"/>
      <c r="GZ23" s="51">
        <v>0</v>
      </c>
      <c r="HA23" s="52"/>
      <c r="HB23" s="53">
        <f t="shared" si="1152"/>
        <v>0</v>
      </c>
      <c r="HC23" s="48">
        <f t="shared" si="1153"/>
        <v>0</v>
      </c>
      <c r="HD23" s="49">
        <f t="shared" si="1154"/>
        <v>0</v>
      </c>
      <c r="HE23" s="50">
        <f t="shared" si="1155"/>
        <v>0</v>
      </c>
      <c r="HF23" s="51">
        <v>0</v>
      </c>
      <c r="HG23" s="52"/>
      <c r="HH23" s="50"/>
      <c r="HI23" s="51">
        <v>0</v>
      </c>
      <c r="HJ23" s="52"/>
      <c r="HK23" s="53">
        <f t="shared" si="1157"/>
        <v>0</v>
      </c>
      <c r="HL23" s="48">
        <f t="shared" si="1158"/>
        <v>0</v>
      </c>
      <c r="HM23" s="49">
        <f t="shared" si="1159"/>
        <v>0</v>
      </c>
      <c r="HN23" s="50">
        <f t="shared" si="1160"/>
        <v>0</v>
      </c>
      <c r="HO23" s="51">
        <v>0</v>
      </c>
      <c r="HP23" s="52"/>
      <c r="HQ23" s="50"/>
      <c r="HR23" s="51">
        <v>0</v>
      </c>
      <c r="HS23" s="52"/>
      <c r="HT23" s="53">
        <f t="shared" si="1162"/>
        <v>0</v>
      </c>
      <c r="HU23" s="48">
        <f t="shared" si="1163"/>
        <v>0</v>
      </c>
      <c r="HV23" s="49">
        <f t="shared" si="1164"/>
        <v>0</v>
      </c>
      <c r="HW23" s="50">
        <f t="shared" si="1165"/>
        <v>0</v>
      </c>
      <c r="HX23" s="51">
        <v>0</v>
      </c>
      <c r="HY23" s="52"/>
      <c r="HZ23" s="50"/>
      <c r="IA23" s="51">
        <v>0</v>
      </c>
      <c r="IB23" s="52"/>
      <c r="IC23" s="53">
        <f t="shared" si="1167"/>
        <v>0</v>
      </c>
      <c r="ID23" s="48">
        <f t="shared" si="1168"/>
        <v>0</v>
      </c>
      <c r="IE23" s="49">
        <f t="shared" si="1169"/>
        <v>0</v>
      </c>
      <c r="IF23" s="50">
        <f t="shared" si="1170"/>
        <v>0</v>
      </c>
      <c r="IG23" s="51">
        <v>0</v>
      </c>
      <c r="IH23" s="52"/>
      <c r="II23" s="50"/>
      <c r="IJ23" s="51">
        <v>0</v>
      </c>
      <c r="IK23" s="52"/>
      <c r="IL23" s="53">
        <f t="shared" si="1172"/>
        <v>0</v>
      </c>
      <c r="IM23" s="48">
        <f t="shared" si="1173"/>
        <v>0</v>
      </c>
      <c r="IN23" s="49">
        <f t="shared" si="1174"/>
        <v>0</v>
      </c>
      <c r="IO23" s="50">
        <f t="shared" si="1175"/>
        <v>0</v>
      </c>
      <c r="IP23" s="51">
        <v>0</v>
      </c>
      <c r="IQ23" s="52"/>
      <c r="IR23" s="50"/>
      <c r="IS23" s="51">
        <v>0</v>
      </c>
      <c r="IT23" s="52"/>
      <c r="IU23" s="53">
        <f t="shared" si="1177"/>
        <v>0</v>
      </c>
      <c r="IV23" s="48">
        <f t="shared" si="1178"/>
        <v>0</v>
      </c>
      <c r="IW23" s="49">
        <f t="shared" si="1179"/>
        <v>0</v>
      </c>
      <c r="IX23" s="50">
        <f t="shared" si="1180"/>
        <v>0</v>
      </c>
      <c r="IY23" s="51">
        <v>0</v>
      </c>
      <c r="IZ23" s="52"/>
      <c r="JA23" s="50"/>
      <c r="JB23" s="51">
        <v>0</v>
      </c>
      <c r="JC23" s="52"/>
      <c r="JD23" s="53">
        <f t="shared" si="1182"/>
        <v>0</v>
      </c>
      <c r="JE23" s="48">
        <f t="shared" si="1183"/>
        <v>0</v>
      </c>
      <c r="JF23" s="49">
        <f t="shared" si="1184"/>
        <v>0</v>
      </c>
      <c r="JG23" s="50">
        <f t="shared" si="1185"/>
        <v>0</v>
      </c>
      <c r="JH23" s="51">
        <v>0</v>
      </c>
      <c r="JI23" s="52"/>
      <c r="JJ23" s="50"/>
      <c r="JK23" s="51">
        <v>0</v>
      </c>
      <c r="JL23" s="52"/>
      <c r="JM23" s="53">
        <f t="shared" si="1187"/>
        <v>0</v>
      </c>
      <c r="JN23" s="48">
        <f t="shared" si="1188"/>
        <v>0</v>
      </c>
      <c r="JO23" s="49">
        <f t="shared" si="1189"/>
        <v>0</v>
      </c>
      <c r="JP23" s="50">
        <f t="shared" si="1190"/>
        <v>0</v>
      </c>
      <c r="JQ23" s="51">
        <v>0</v>
      </c>
      <c r="JR23" s="52"/>
      <c r="JS23" s="50"/>
      <c r="JT23" s="51">
        <v>0</v>
      </c>
      <c r="JU23" s="52"/>
      <c r="JV23" s="53">
        <f t="shared" si="1192"/>
        <v>0</v>
      </c>
      <c r="JW23" s="48">
        <f t="shared" si="1193"/>
        <v>0</v>
      </c>
      <c r="JX23" s="49">
        <f t="shared" si="1194"/>
        <v>0</v>
      </c>
      <c r="JY23" s="50">
        <f t="shared" si="1195"/>
        <v>0</v>
      </c>
      <c r="JZ23" s="51">
        <v>0</v>
      </c>
      <c r="KA23" s="52"/>
      <c r="KB23" s="50"/>
      <c r="KC23" s="51">
        <v>0</v>
      </c>
      <c r="KD23" s="52"/>
      <c r="KE23" s="53">
        <f t="shared" si="1197"/>
        <v>0</v>
      </c>
      <c r="KF23" s="48">
        <f t="shared" si="1198"/>
        <v>0</v>
      </c>
      <c r="KG23" s="49">
        <f t="shared" si="1199"/>
        <v>0</v>
      </c>
      <c r="KH23" s="50">
        <f t="shared" si="1200"/>
        <v>0</v>
      </c>
      <c r="KI23" s="51">
        <v>0</v>
      </c>
      <c r="KJ23" s="52"/>
      <c r="KK23" s="50"/>
      <c r="KL23" s="51">
        <v>0</v>
      </c>
      <c r="KM23" s="52"/>
      <c r="KN23" s="53">
        <f t="shared" si="1202"/>
        <v>0</v>
      </c>
      <c r="KO23" s="48">
        <f t="shared" si="1203"/>
        <v>0</v>
      </c>
      <c r="KP23" s="49">
        <f t="shared" si="1204"/>
        <v>0</v>
      </c>
      <c r="KQ23" s="50">
        <f t="shared" si="1205"/>
        <v>0</v>
      </c>
      <c r="KR23" s="51">
        <v>0</v>
      </c>
      <c r="KS23" s="52"/>
      <c r="KT23" s="50"/>
      <c r="KU23" s="51">
        <v>0</v>
      </c>
      <c r="KV23" s="52"/>
      <c r="KW23" s="53">
        <f t="shared" si="1207"/>
        <v>0</v>
      </c>
      <c r="KX23" s="48">
        <f t="shared" si="1208"/>
        <v>0</v>
      </c>
      <c r="KY23" s="49">
        <f t="shared" si="1209"/>
        <v>0</v>
      </c>
      <c r="KZ23" s="50">
        <f t="shared" si="1210"/>
        <v>0</v>
      </c>
      <c r="LA23" s="51">
        <v>0</v>
      </c>
      <c r="LB23" s="52"/>
      <c r="LC23" s="50"/>
      <c r="LD23" s="51">
        <v>0</v>
      </c>
      <c r="LE23" s="52"/>
      <c r="LF23" s="53">
        <f t="shared" si="1212"/>
        <v>0</v>
      </c>
      <c r="LG23" s="48">
        <f t="shared" si="1213"/>
        <v>0</v>
      </c>
      <c r="LH23" s="49">
        <f t="shared" si="1214"/>
        <v>0</v>
      </c>
      <c r="LI23" s="50">
        <f t="shared" si="1215"/>
        <v>0</v>
      </c>
      <c r="LJ23" s="51">
        <v>0</v>
      </c>
      <c r="LK23" s="52"/>
      <c r="LL23" s="50"/>
      <c r="LM23" s="51">
        <v>0</v>
      </c>
      <c r="LN23" s="52"/>
      <c r="LO23" s="53">
        <f t="shared" si="1217"/>
        <v>0</v>
      </c>
      <c r="LP23" s="48">
        <f t="shared" si="1218"/>
        <v>0</v>
      </c>
      <c r="LQ23" s="49">
        <f t="shared" si="1219"/>
        <v>0</v>
      </c>
      <c r="LR23" s="50">
        <f t="shared" si="1220"/>
        <v>0</v>
      </c>
      <c r="LS23" s="51">
        <v>0</v>
      </c>
      <c r="LT23" s="52"/>
      <c r="LU23" s="50"/>
      <c r="LV23" s="51">
        <v>0</v>
      </c>
      <c r="LW23" s="52"/>
      <c r="LX23" s="53">
        <f t="shared" si="1222"/>
        <v>0</v>
      </c>
      <c r="LY23" s="48">
        <f t="shared" si="1223"/>
        <v>0</v>
      </c>
      <c r="LZ23" s="49">
        <f t="shared" si="1224"/>
        <v>0</v>
      </c>
      <c r="MA23" s="50">
        <f t="shared" si="1225"/>
        <v>0</v>
      </c>
      <c r="MB23" s="51">
        <v>0</v>
      </c>
      <c r="MC23" s="52"/>
      <c r="MD23" s="50"/>
      <c r="ME23" s="51">
        <v>0</v>
      </c>
      <c r="MF23" s="52"/>
      <c r="MG23" s="53">
        <f t="shared" si="1227"/>
        <v>0</v>
      </c>
      <c r="MH23" s="48">
        <f t="shared" si="1228"/>
        <v>0</v>
      </c>
      <c r="MI23" s="49">
        <f t="shared" si="1229"/>
        <v>0</v>
      </c>
      <c r="MJ23" s="50">
        <f t="shared" si="1230"/>
        <v>0</v>
      </c>
      <c r="MK23" s="51">
        <v>0</v>
      </c>
      <c r="ML23" s="52"/>
      <c r="MM23" s="50"/>
      <c r="MN23" s="51">
        <v>0</v>
      </c>
      <c r="MO23" s="52"/>
      <c r="MP23" s="53">
        <f t="shared" si="1232"/>
        <v>0</v>
      </c>
      <c r="MQ23" s="48">
        <f t="shared" si="1233"/>
        <v>0</v>
      </c>
      <c r="MR23" s="49">
        <f t="shared" si="1234"/>
        <v>0</v>
      </c>
      <c r="MS23" s="50">
        <f t="shared" si="1235"/>
        <v>0</v>
      </c>
      <c r="MT23" s="51">
        <v>0</v>
      </c>
      <c r="MU23" s="52"/>
      <c r="MV23" s="50"/>
      <c r="MW23" s="51">
        <v>0</v>
      </c>
      <c r="MX23" s="52"/>
      <c r="MY23" s="53">
        <f t="shared" si="1237"/>
        <v>0</v>
      </c>
      <c r="MZ23" s="48">
        <f t="shared" si="1238"/>
        <v>0</v>
      </c>
      <c r="NA23" s="49">
        <f t="shared" si="1239"/>
        <v>0</v>
      </c>
      <c r="NB23" s="50">
        <f t="shared" si="1240"/>
        <v>0</v>
      </c>
      <c r="NC23" s="51">
        <v>0</v>
      </c>
      <c r="ND23" s="52"/>
      <c r="NE23" s="50"/>
      <c r="NF23" s="51">
        <v>0</v>
      </c>
      <c r="NG23" s="52"/>
      <c r="NH23" s="53">
        <f t="shared" si="1242"/>
        <v>0</v>
      </c>
      <c r="NI23" s="48">
        <f t="shared" si="1243"/>
        <v>0</v>
      </c>
      <c r="NJ23" s="49">
        <f t="shared" si="1244"/>
        <v>0</v>
      </c>
      <c r="NK23" s="50">
        <f t="shared" si="1245"/>
        <v>0</v>
      </c>
      <c r="NL23" s="51">
        <v>0</v>
      </c>
      <c r="NM23" s="52"/>
      <c r="NN23" s="50"/>
      <c r="NO23" s="51">
        <v>0</v>
      </c>
      <c r="NP23" s="52"/>
      <c r="NQ23" s="53">
        <f t="shared" si="1247"/>
        <v>0</v>
      </c>
      <c r="NR23" s="48">
        <f t="shared" si="1248"/>
        <v>0</v>
      </c>
      <c r="NS23" s="49">
        <f t="shared" si="1249"/>
        <v>0</v>
      </c>
      <c r="NT23" s="50">
        <f t="shared" si="1250"/>
        <v>0</v>
      </c>
      <c r="NU23" s="51">
        <v>0</v>
      </c>
      <c r="NV23" s="52"/>
      <c r="NW23" s="50"/>
      <c r="NX23" s="51">
        <v>0</v>
      </c>
      <c r="NY23" s="52"/>
      <c r="NZ23" s="53">
        <f t="shared" si="1252"/>
        <v>0</v>
      </c>
      <c r="OA23" s="48">
        <f t="shared" si="1253"/>
        <v>0</v>
      </c>
      <c r="OB23" s="49">
        <f t="shared" si="1254"/>
        <v>0</v>
      </c>
      <c r="OC23" s="50">
        <f t="shared" si="1255"/>
        <v>0</v>
      </c>
      <c r="OD23" s="51">
        <v>0</v>
      </c>
      <c r="OE23" s="52"/>
      <c r="OF23" s="50"/>
      <c r="OG23" s="51">
        <v>0</v>
      </c>
      <c r="OH23" s="52"/>
      <c r="OI23" s="53">
        <f t="shared" si="1257"/>
        <v>0</v>
      </c>
      <c r="OJ23" s="48">
        <f t="shared" si="1258"/>
        <v>0</v>
      </c>
      <c r="OK23" s="49">
        <f t="shared" si="1259"/>
        <v>0</v>
      </c>
      <c r="OL23" s="50">
        <f t="shared" si="1260"/>
        <v>0</v>
      </c>
      <c r="OM23" s="51">
        <v>0</v>
      </c>
      <c r="ON23" s="52"/>
      <c r="OO23" s="50"/>
      <c r="OP23" s="51">
        <v>0</v>
      </c>
      <c r="OQ23" s="52"/>
      <c r="OR23" s="53">
        <f t="shared" si="1262"/>
        <v>0</v>
      </c>
      <c r="OS23" s="48">
        <f t="shared" si="1263"/>
        <v>0</v>
      </c>
      <c r="OT23" s="49">
        <f t="shared" si="1264"/>
        <v>0</v>
      </c>
      <c r="OU23" s="50">
        <f t="shared" si="1265"/>
        <v>0</v>
      </c>
      <c r="OV23" s="51">
        <v>0</v>
      </c>
      <c r="OW23" s="52"/>
      <c r="OX23" s="50"/>
      <c r="OY23" s="51">
        <v>0</v>
      </c>
      <c r="OZ23" s="52"/>
      <c r="PA23" s="53">
        <f t="shared" si="1267"/>
        <v>0</v>
      </c>
      <c r="PB23" s="48">
        <f t="shared" si="1268"/>
        <v>0</v>
      </c>
      <c r="PC23" s="49">
        <f t="shared" si="1269"/>
        <v>0</v>
      </c>
      <c r="PD23" s="50">
        <f t="shared" si="1270"/>
        <v>0</v>
      </c>
      <c r="PE23" s="51">
        <v>0</v>
      </c>
      <c r="PF23" s="52"/>
      <c r="PG23" s="50"/>
      <c r="PH23" s="51">
        <v>0</v>
      </c>
      <c r="PI23" s="52"/>
      <c r="PJ23" s="53">
        <f t="shared" si="1272"/>
        <v>0</v>
      </c>
      <c r="PK23" s="48">
        <f t="shared" si="1273"/>
        <v>0</v>
      </c>
      <c r="PL23" s="49">
        <f t="shared" si="1274"/>
        <v>0</v>
      </c>
      <c r="PM23" s="50">
        <f t="shared" si="1275"/>
        <v>0</v>
      </c>
      <c r="PN23" s="51">
        <v>0</v>
      </c>
      <c r="PO23" s="52"/>
      <c r="PP23" s="50"/>
      <c r="PQ23" s="51">
        <v>0</v>
      </c>
      <c r="PR23" s="52"/>
      <c r="PS23" s="53">
        <f t="shared" si="1277"/>
        <v>0</v>
      </c>
      <c r="PT23" s="48">
        <f t="shared" si="980"/>
        <v>0</v>
      </c>
      <c r="PU23" s="49">
        <f t="shared" si="981"/>
        <v>0</v>
      </c>
      <c r="PV23" s="50">
        <f t="shared" si="982"/>
        <v>0</v>
      </c>
      <c r="PW23" s="51">
        <v>0</v>
      </c>
      <c r="PX23" s="52"/>
      <c r="PY23" s="50"/>
      <c r="PZ23" s="51">
        <v>0</v>
      </c>
      <c r="QA23" s="52"/>
      <c r="QB23" s="53">
        <f t="shared" si="984"/>
        <v>0</v>
      </c>
      <c r="QC23" s="48">
        <f t="shared" si="985"/>
        <v>0</v>
      </c>
      <c r="QD23" s="49">
        <f t="shared" si="986"/>
        <v>0</v>
      </c>
      <c r="QE23" s="50">
        <f t="shared" si="987"/>
        <v>0</v>
      </c>
      <c r="QF23" s="51">
        <v>0</v>
      </c>
      <c r="QG23" s="52"/>
      <c r="QH23" s="50"/>
      <c r="QI23" s="51">
        <v>0</v>
      </c>
      <c r="QJ23" s="52"/>
      <c r="QK23" s="53">
        <f t="shared" si="989"/>
        <v>0</v>
      </c>
      <c r="QL23" s="48">
        <f t="shared" si="990"/>
        <v>0</v>
      </c>
      <c r="QM23" s="49">
        <f t="shared" si="991"/>
        <v>0</v>
      </c>
      <c r="QN23" s="50">
        <f t="shared" si="992"/>
        <v>0</v>
      </c>
      <c r="QO23" s="51">
        <v>0</v>
      </c>
      <c r="QP23" s="52"/>
      <c r="QQ23" s="50"/>
      <c r="QR23" s="51">
        <v>0</v>
      </c>
      <c r="QS23" s="52"/>
      <c r="QT23" s="53">
        <f t="shared" si="994"/>
        <v>0</v>
      </c>
      <c r="QU23" s="48">
        <f t="shared" si="995"/>
        <v>0</v>
      </c>
      <c r="QV23" s="49">
        <f t="shared" si="996"/>
        <v>0</v>
      </c>
      <c r="QW23" s="50">
        <f t="shared" si="997"/>
        <v>0</v>
      </c>
      <c r="QX23" s="51">
        <v>0</v>
      </c>
      <c r="QY23" s="52"/>
      <c r="QZ23" s="50"/>
      <c r="RA23" s="51">
        <v>0</v>
      </c>
      <c r="RB23" s="52"/>
      <c r="RC23" s="53">
        <f t="shared" si="999"/>
        <v>0</v>
      </c>
      <c r="RD23" s="48">
        <f t="shared" si="1000"/>
        <v>0</v>
      </c>
      <c r="RE23" s="49">
        <f t="shared" si="1001"/>
        <v>0</v>
      </c>
      <c r="RF23" s="50">
        <f t="shared" si="1002"/>
        <v>0</v>
      </c>
      <c r="RG23" s="51">
        <v>0</v>
      </c>
      <c r="RH23" s="52"/>
      <c r="RI23" s="50"/>
      <c r="RJ23" s="51">
        <v>0</v>
      </c>
      <c r="RK23" s="52"/>
      <c r="RL23" s="53">
        <f t="shared" si="1004"/>
        <v>0</v>
      </c>
      <c r="RM23" s="48">
        <f t="shared" si="1005"/>
        <v>0</v>
      </c>
      <c r="RN23" s="49">
        <f t="shared" si="1006"/>
        <v>0</v>
      </c>
      <c r="RO23" s="50">
        <f t="shared" si="1007"/>
        <v>0</v>
      </c>
      <c r="RP23" s="51">
        <v>0</v>
      </c>
      <c r="RQ23" s="52"/>
      <c r="RR23" s="50"/>
      <c r="RS23" s="51">
        <v>0</v>
      </c>
      <c r="RT23" s="52"/>
      <c r="RU23" s="53">
        <f t="shared" si="1009"/>
        <v>0</v>
      </c>
      <c r="RV23" s="48">
        <f t="shared" si="1010"/>
        <v>0</v>
      </c>
      <c r="RW23" s="49">
        <f t="shared" si="1011"/>
        <v>0</v>
      </c>
      <c r="RX23" s="50">
        <f t="shared" si="1012"/>
        <v>0</v>
      </c>
      <c r="RY23" s="51">
        <v>0</v>
      </c>
      <c r="RZ23" s="52"/>
      <c r="SA23" s="50"/>
      <c r="SB23" s="51">
        <v>0</v>
      </c>
      <c r="SC23" s="52"/>
      <c r="SD23" s="53">
        <f t="shared" si="1014"/>
        <v>0</v>
      </c>
      <c r="SE23" s="48">
        <f t="shared" si="1015"/>
        <v>0</v>
      </c>
      <c r="SF23" s="49">
        <f t="shared" si="1016"/>
        <v>0</v>
      </c>
      <c r="SG23" s="50">
        <f t="shared" si="1017"/>
        <v>0</v>
      </c>
      <c r="SH23" s="51">
        <v>0</v>
      </c>
      <c r="SI23" s="52"/>
      <c r="SJ23" s="50"/>
      <c r="SK23" s="51">
        <v>0</v>
      </c>
      <c r="SL23" s="52"/>
      <c r="SM23" s="53">
        <f t="shared" si="1019"/>
        <v>0</v>
      </c>
      <c r="SN23" s="48">
        <f t="shared" si="1020"/>
        <v>0</v>
      </c>
      <c r="SO23" s="49">
        <f t="shared" si="1021"/>
        <v>0</v>
      </c>
      <c r="SP23" s="50">
        <f t="shared" si="1022"/>
        <v>0</v>
      </c>
      <c r="SQ23" s="51">
        <v>0</v>
      </c>
      <c r="SR23" s="52"/>
      <c r="SS23" s="50"/>
      <c r="ST23" s="51">
        <v>0</v>
      </c>
      <c r="SU23" s="52"/>
      <c r="SV23" s="53">
        <f t="shared" si="1024"/>
        <v>0</v>
      </c>
      <c r="SW23" s="48">
        <f t="shared" si="1025"/>
        <v>0</v>
      </c>
      <c r="SX23" s="49">
        <f t="shared" si="1026"/>
        <v>0</v>
      </c>
      <c r="SY23" s="50">
        <f t="shared" si="1027"/>
        <v>0</v>
      </c>
      <c r="SZ23" s="51">
        <v>0</v>
      </c>
      <c r="TA23" s="52"/>
      <c r="TB23" s="50"/>
      <c r="TC23" s="51">
        <v>0</v>
      </c>
      <c r="TD23" s="52"/>
      <c r="TE23" s="53">
        <f t="shared" si="1029"/>
        <v>0</v>
      </c>
      <c r="TF23" s="48">
        <f t="shared" si="1030"/>
        <v>0</v>
      </c>
      <c r="TG23" s="49">
        <f t="shared" si="1031"/>
        <v>0</v>
      </c>
      <c r="TH23" s="50">
        <f t="shared" si="1032"/>
        <v>0</v>
      </c>
      <c r="TI23" s="51">
        <v>0</v>
      </c>
      <c r="TJ23" s="52"/>
      <c r="TK23" s="50"/>
      <c r="TL23" s="51">
        <v>0</v>
      </c>
      <c r="TM23" s="52"/>
      <c r="TN23" s="53">
        <f t="shared" si="1034"/>
        <v>0</v>
      </c>
      <c r="TO23" s="48">
        <f t="shared" si="1035"/>
        <v>0</v>
      </c>
      <c r="TP23" s="49">
        <f t="shared" si="1036"/>
        <v>0</v>
      </c>
      <c r="TQ23" s="50">
        <f t="shared" si="1037"/>
        <v>0</v>
      </c>
      <c r="TR23" s="51">
        <v>0</v>
      </c>
      <c r="TS23" s="52"/>
      <c r="TT23" s="50"/>
      <c r="TU23" s="51">
        <v>0</v>
      </c>
      <c r="TV23" s="52"/>
      <c r="TW23" s="53">
        <f t="shared" si="1039"/>
        <v>0</v>
      </c>
      <c r="TX23" s="48">
        <f t="shared" si="1040"/>
        <v>0</v>
      </c>
      <c r="TY23" s="49">
        <f t="shared" si="1041"/>
        <v>0</v>
      </c>
      <c r="TZ23" s="50">
        <f t="shared" si="1042"/>
        <v>0</v>
      </c>
      <c r="UA23" s="51">
        <v>0</v>
      </c>
      <c r="UB23" s="52"/>
      <c r="UC23" s="50"/>
      <c r="UD23" s="51">
        <v>0</v>
      </c>
      <c r="UE23" s="52"/>
      <c r="UF23" s="53">
        <f t="shared" si="1044"/>
        <v>0</v>
      </c>
      <c r="UG23" s="48">
        <f t="shared" si="296"/>
        <v>0</v>
      </c>
      <c r="UH23" s="49">
        <f t="shared" si="297"/>
        <v>0</v>
      </c>
      <c r="UI23" s="50">
        <f t="shared" si="298"/>
        <v>0</v>
      </c>
      <c r="UJ23" s="51">
        <v>0</v>
      </c>
      <c r="UK23" s="52"/>
      <c r="UL23" s="50"/>
      <c r="UM23" s="51">
        <v>0</v>
      </c>
      <c r="UN23" s="52"/>
      <c r="UO23" s="53">
        <f t="shared" si="300"/>
        <v>0</v>
      </c>
      <c r="UP23" s="48">
        <f t="shared" si="301"/>
        <v>0</v>
      </c>
      <c r="UQ23" s="49">
        <f t="shared" si="302"/>
        <v>0</v>
      </c>
      <c r="UR23" s="50">
        <f t="shared" si="303"/>
        <v>0</v>
      </c>
      <c r="US23" s="51">
        <v>0</v>
      </c>
      <c r="UT23" s="52"/>
      <c r="UU23" s="50"/>
      <c r="UV23" s="51">
        <v>0</v>
      </c>
      <c r="UW23" s="52"/>
      <c r="UX23" s="53">
        <f t="shared" si="305"/>
        <v>0</v>
      </c>
      <c r="UY23" s="48">
        <f t="shared" si="306"/>
        <v>0</v>
      </c>
      <c r="UZ23" s="49">
        <f t="shared" si="307"/>
        <v>0</v>
      </c>
      <c r="VA23" s="50">
        <f t="shared" si="308"/>
        <v>0</v>
      </c>
      <c r="VB23" s="51">
        <v>0</v>
      </c>
      <c r="VC23" s="52"/>
      <c r="VD23" s="50"/>
      <c r="VE23" s="51">
        <v>0</v>
      </c>
      <c r="VF23" s="52"/>
      <c r="VG23" s="53">
        <f t="shared" si="310"/>
        <v>0</v>
      </c>
      <c r="VH23" s="48">
        <f t="shared" si="311"/>
        <v>0</v>
      </c>
      <c r="VI23" s="49">
        <f t="shared" si="312"/>
        <v>0</v>
      </c>
      <c r="VJ23" s="50">
        <f t="shared" si="313"/>
        <v>0</v>
      </c>
      <c r="VK23" s="51">
        <v>0</v>
      </c>
      <c r="VL23" s="52"/>
      <c r="VM23" s="50"/>
      <c r="VN23" s="51">
        <v>0</v>
      </c>
      <c r="VO23" s="52"/>
      <c r="VP23" s="53">
        <f t="shared" si="315"/>
        <v>0</v>
      </c>
      <c r="VQ23" s="48">
        <f t="shared" si="316"/>
        <v>0</v>
      </c>
      <c r="VR23" s="49">
        <f t="shared" si="317"/>
        <v>0</v>
      </c>
      <c r="VS23" s="50">
        <f t="shared" si="318"/>
        <v>0</v>
      </c>
      <c r="VT23" s="51">
        <v>0</v>
      </c>
      <c r="VU23" s="52"/>
      <c r="VV23" s="50"/>
      <c r="VW23" s="51">
        <v>0</v>
      </c>
      <c r="VX23" s="52"/>
      <c r="VY23" s="53">
        <f t="shared" si="320"/>
        <v>0</v>
      </c>
      <c r="VZ23" s="48">
        <f t="shared" si="321"/>
        <v>0</v>
      </c>
      <c r="WA23" s="49">
        <f t="shared" si="322"/>
        <v>0</v>
      </c>
      <c r="WB23" s="50">
        <f t="shared" si="323"/>
        <v>0</v>
      </c>
      <c r="WC23" s="51">
        <v>0</v>
      </c>
      <c r="WD23" s="52"/>
      <c r="WE23" s="50"/>
      <c r="WF23" s="51">
        <v>0</v>
      </c>
      <c r="WG23" s="52"/>
      <c r="WH23" s="53">
        <f t="shared" si="325"/>
        <v>0</v>
      </c>
      <c r="WI23" s="48">
        <f t="shared" si="326"/>
        <v>0</v>
      </c>
      <c r="WJ23" s="49">
        <f t="shared" si="327"/>
        <v>0</v>
      </c>
      <c r="WK23" s="50">
        <f t="shared" si="328"/>
        <v>0</v>
      </c>
      <c r="WL23" s="51">
        <v>0</v>
      </c>
      <c r="WM23" s="52"/>
      <c r="WN23" s="50"/>
      <c r="WO23" s="51">
        <v>0</v>
      </c>
      <c r="WP23" s="52"/>
      <c r="WQ23" s="53">
        <f t="shared" si="330"/>
        <v>0</v>
      </c>
      <c r="WR23" s="48">
        <f t="shared" si="331"/>
        <v>0</v>
      </c>
      <c r="WS23" s="49">
        <f t="shared" si="332"/>
        <v>0</v>
      </c>
      <c r="WT23" s="50">
        <f t="shared" si="333"/>
        <v>0</v>
      </c>
      <c r="WU23" s="51">
        <v>0</v>
      </c>
      <c r="WV23" s="52"/>
      <c r="WW23" s="50"/>
      <c r="WX23" s="51">
        <v>0</v>
      </c>
      <c r="WY23" s="52"/>
      <c r="WZ23" s="53">
        <f t="shared" si="335"/>
        <v>0</v>
      </c>
      <c r="XA23" s="48">
        <f t="shared" si="336"/>
        <v>0</v>
      </c>
      <c r="XB23" s="49">
        <f t="shared" si="337"/>
        <v>0</v>
      </c>
      <c r="XC23" s="50">
        <f t="shared" si="338"/>
        <v>0</v>
      </c>
      <c r="XD23" s="51">
        <v>0</v>
      </c>
      <c r="XE23" s="52"/>
      <c r="XF23" s="50"/>
      <c r="XG23" s="51">
        <v>0</v>
      </c>
      <c r="XH23" s="52"/>
      <c r="XI23" s="53">
        <f t="shared" si="340"/>
        <v>0</v>
      </c>
      <c r="XJ23" s="48">
        <f t="shared" si="341"/>
        <v>0</v>
      </c>
      <c r="XK23" s="49">
        <f t="shared" si="342"/>
        <v>0</v>
      </c>
      <c r="XL23" s="50">
        <f t="shared" si="343"/>
        <v>0</v>
      </c>
      <c r="XM23" s="51">
        <v>0</v>
      </c>
      <c r="XN23" s="52"/>
      <c r="XO23" s="50"/>
      <c r="XP23" s="51">
        <v>0</v>
      </c>
      <c r="XQ23" s="52"/>
      <c r="XR23" s="53">
        <f t="shared" si="345"/>
        <v>0</v>
      </c>
      <c r="XS23" s="48">
        <f t="shared" si="346"/>
        <v>0</v>
      </c>
      <c r="XT23" s="49">
        <f t="shared" si="347"/>
        <v>0</v>
      </c>
      <c r="XU23" s="50">
        <f t="shared" si="348"/>
        <v>0</v>
      </c>
      <c r="XV23" s="51">
        <v>0</v>
      </c>
      <c r="XW23" s="52"/>
      <c r="XX23" s="50"/>
      <c r="XY23" s="51">
        <v>0</v>
      </c>
      <c r="XZ23" s="52"/>
      <c r="YA23" s="53">
        <f t="shared" si="350"/>
        <v>0</v>
      </c>
      <c r="YB23" s="48">
        <f t="shared" si="351"/>
        <v>0</v>
      </c>
      <c r="YC23" s="49">
        <f t="shared" si="352"/>
        <v>0</v>
      </c>
      <c r="YD23" s="50">
        <f t="shared" si="353"/>
        <v>0</v>
      </c>
      <c r="YE23" s="51">
        <v>0</v>
      </c>
      <c r="YF23" s="52"/>
      <c r="YG23" s="50"/>
      <c r="YH23" s="51">
        <v>0</v>
      </c>
      <c r="YI23" s="52"/>
      <c r="YJ23" s="53">
        <f t="shared" si="355"/>
        <v>0</v>
      </c>
      <c r="YK23" s="48">
        <f t="shared" si="356"/>
        <v>0</v>
      </c>
      <c r="YL23" s="49">
        <f t="shared" si="357"/>
        <v>0</v>
      </c>
      <c r="YM23" s="50">
        <f t="shared" si="358"/>
        <v>0</v>
      </c>
      <c r="YN23" s="51">
        <v>0</v>
      </c>
      <c r="YO23" s="52"/>
      <c r="YP23" s="50"/>
      <c r="YQ23" s="51">
        <v>0</v>
      </c>
      <c r="YR23" s="52"/>
      <c r="YS23" s="53">
        <f t="shared" si="360"/>
        <v>0</v>
      </c>
      <c r="YT23" s="48">
        <f t="shared" si="361"/>
        <v>0</v>
      </c>
      <c r="YU23" s="49">
        <f t="shared" si="362"/>
        <v>0</v>
      </c>
      <c r="YV23" s="50">
        <f t="shared" si="363"/>
        <v>0</v>
      </c>
      <c r="YW23" s="51">
        <v>0</v>
      </c>
      <c r="YX23" s="52"/>
      <c r="YY23" s="50"/>
      <c r="YZ23" s="51">
        <v>0</v>
      </c>
      <c r="ZA23" s="52"/>
      <c r="ZB23" s="53">
        <f t="shared" si="365"/>
        <v>0</v>
      </c>
      <c r="ZC23" s="48">
        <f t="shared" si="366"/>
        <v>0</v>
      </c>
      <c r="ZD23" s="49">
        <f t="shared" si="367"/>
        <v>0</v>
      </c>
      <c r="ZE23" s="50">
        <f t="shared" si="368"/>
        <v>0</v>
      </c>
      <c r="ZF23" s="51">
        <v>0</v>
      </c>
      <c r="ZG23" s="52"/>
      <c r="ZH23" s="50"/>
      <c r="ZI23" s="51">
        <v>0</v>
      </c>
      <c r="ZJ23" s="52"/>
      <c r="ZK23" s="53">
        <f t="shared" si="370"/>
        <v>0</v>
      </c>
      <c r="ZL23" s="48">
        <f t="shared" si="371"/>
        <v>0</v>
      </c>
      <c r="ZM23" s="49">
        <f t="shared" si="372"/>
        <v>0</v>
      </c>
      <c r="ZN23" s="50">
        <f t="shared" si="373"/>
        <v>0</v>
      </c>
      <c r="ZO23" s="51">
        <v>0</v>
      </c>
      <c r="ZP23" s="52"/>
      <c r="ZQ23" s="50"/>
      <c r="ZR23" s="51">
        <v>0</v>
      </c>
      <c r="ZS23" s="52"/>
      <c r="ZT23" s="53">
        <f t="shared" si="375"/>
        <v>0</v>
      </c>
      <c r="ZU23" s="48">
        <f t="shared" si="376"/>
        <v>0</v>
      </c>
      <c r="ZV23" s="49">
        <f t="shared" si="377"/>
        <v>0</v>
      </c>
      <c r="ZW23" s="50">
        <f t="shared" si="378"/>
        <v>0</v>
      </c>
      <c r="ZX23" s="51">
        <v>0</v>
      </c>
      <c r="ZY23" s="52"/>
      <c r="ZZ23" s="50"/>
      <c r="AAA23" s="51">
        <v>0</v>
      </c>
      <c r="AAB23" s="52"/>
      <c r="AAC23" s="53">
        <f t="shared" si="380"/>
        <v>0</v>
      </c>
      <c r="AAD23" s="48">
        <f t="shared" si="381"/>
        <v>0</v>
      </c>
      <c r="AAE23" s="49">
        <f t="shared" si="382"/>
        <v>0</v>
      </c>
      <c r="AAF23" s="50">
        <f t="shared" si="383"/>
        <v>0</v>
      </c>
      <c r="AAG23" s="51">
        <v>0</v>
      </c>
      <c r="AAH23" s="52"/>
      <c r="AAI23" s="50"/>
      <c r="AAJ23" s="51">
        <v>0</v>
      </c>
      <c r="AAK23" s="52"/>
      <c r="AAL23" s="53">
        <f t="shared" si="385"/>
        <v>0</v>
      </c>
      <c r="AAM23" s="48">
        <f t="shared" si="386"/>
        <v>0</v>
      </c>
      <c r="AAN23" s="49">
        <f t="shared" si="387"/>
        <v>0</v>
      </c>
      <c r="AAO23" s="50">
        <f t="shared" si="388"/>
        <v>0</v>
      </c>
      <c r="AAP23" s="51">
        <v>0</v>
      </c>
      <c r="AAQ23" s="52"/>
      <c r="AAR23" s="50"/>
      <c r="AAS23" s="51">
        <v>0</v>
      </c>
      <c r="AAT23" s="52"/>
      <c r="AAU23" s="53">
        <f t="shared" si="390"/>
        <v>0</v>
      </c>
      <c r="AAV23" s="48">
        <f t="shared" si="391"/>
        <v>0</v>
      </c>
      <c r="AAW23" s="49">
        <f t="shared" si="392"/>
        <v>0</v>
      </c>
      <c r="AAX23" s="50">
        <f t="shared" si="393"/>
        <v>0</v>
      </c>
      <c r="AAY23" s="51">
        <v>0</v>
      </c>
      <c r="AAZ23" s="52"/>
      <c r="ABA23" s="50"/>
      <c r="ABB23" s="51">
        <v>0</v>
      </c>
      <c r="ABC23" s="52"/>
      <c r="ABD23" s="53">
        <f t="shared" si="395"/>
        <v>0</v>
      </c>
      <c r="ABE23" s="48">
        <f t="shared" si="396"/>
        <v>0</v>
      </c>
      <c r="ABF23" s="49">
        <f t="shared" si="397"/>
        <v>0</v>
      </c>
      <c r="ABG23" s="50">
        <f t="shared" si="398"/>
        <v>0</v>
      </c>
      <c r="ABH23" s="51">
        <v>0</v>
      </c>
      <c r="ABI23" s="52"/>
      <c r="ABJ23" s="50"/>
      <c r="ABK23" s="51">
        <v>0</v>
      </c>
      <c r="ABL23" s="52"/>
      <c r="ABM23" s="53">
        <f t="shared" si="400"/>
        <v>0</v>
      </c>
      <c r="ABN23" s="48">
        <f t="shared" si="401"/>
        <v>0</v>
      </c>
      <c r="ABO23" s="49">
        <f t="shared" si="402"/>
        <v>0</v>
      </c>
      <c r="ABP23" s="50">
        <f t="shared" si="403"/>
        <v>0</v>
      </c>
      <c r="ABQ23" s="51">
        <v>0</v>
      </c>
      <c r="ABR23" s="52"/>
      <c r="ABS23" s="50"/>
      <c r="ABT23" s="51">
        <v>0</v>
      </c>
      <c r="ABU23" s="52"/>
      <c r="ABV23" s="53">
        <f t="shared" si="405"/>
        <v>0</v>
      </c>
      <c r="ABW23" s="48">
        <f t="shared" si="406"/>
        <v>0</v>
      </c>
      <c r="ABX23" s="49">
        <f t="shared" si="407"/>
        <v>0</v>
      </c>
      <c r="ABY23" s="50">
        <f t="shared" si="408"/>
        <v>0</v>
      </c>
      <c r="ABZ23" s="51">
        <v>0</v>
      </c>
      <c r="ACA23" s="52"/>
      <c r="ACB23" s="50"/>
      <c r="ACC23" s="51">
        <v>0</v>
      </c>
      <c r="ACD23" s="52"/>
      <c r="ACE23" s="53">
        <f t="shared" si="410"/>
        <v>0</v>
      </c>
      <c r="ACF23" s="48">
        <f t="shared" si="411"/>
        <v>0</v>
      </c>
      <c r="ACG23" s="49">
        <f t="shared" si="412"/>
        <v>0</v>
      </c>
      <c r="ACH23" s="50">
        <f t="shared" si="413"/>
        <v>0</v>
      </c>
      <c r="ACI23" s="51">
        <v>0</v>
      </c>
      <c r="ACJ23" s="52"/>
      <c r="ACK23" s="50"/>
      <c r="ACL23" s="51">
        <v>0</v>
      </c>
      <c r="ACM23" s="52"/>
      <c r="ACN23" s="53">
        <f t="shared" si="415"/>
        <v>0</v>
      </c>
      <c r="ACO23" s="48">
        <f t="shared" si="416"/>
        <v>0</v>
      </c>
      <c r="ACP23" s="49">
        <f t="shared" si="417"/>
        <v>0</v>
      </c>
      <c r="ACQ23" s="50">
        <f t="shared" si="418"/>
        <v>0</v>
      </c>
      <c r="ACR23" s="51">
        <v>0</v>
      </c>
      <c r="ACS23" s="52"/>
      <c r="ACT23" s="50"/>
      <c r="ACU23" s="51">
        <v>0</v>
      </c>
      <c r="ACV23" s="52"/>
      <c r="ACW23" s="53">
        <f t="shared" si="420"/>
        <v>0</v>
      </c>
      <c r="ACX23" s="48">
        <f t="shared" si="421"/>
        <v>0</v>
      </c>
      <c r="ACY23" s="49">
        <f t="shared" si="422"/>
        <v>0</v>
      </c>
      <c r="ACZ23" s="50">
        <f t="shared" si="423"/>
        <v>0</v>
      </c>
      <c r="ADA23" s="51">
        <v>0</v>
      </c>
      <c r="ADB23" s="52"/>
      <c r="ADC23" s="50"/>
      <c r="ADD23" s="51">
        <v>0</v>
      </c>
      <c r="ADE23" s="52"/>
      <c r="ADF23" s="53">
        <f t="shared" si="425"/>
        <v>0</v>
      </c>
      <c r="ADG23" s="48">
        <f t="shared" si="426"/>
        <v>0</v>
      </c>
      <c r="ADH23" s="49">
        <f t="shared" si="427"/>
        <v>0</v>
      </c>
      <c r="ADI23" s="50">
        <f t="shared" si="428"/>
        <v>0</v>
      </c>
      <c r="ADJ23" s="51">
        <v>0</v>
      </c>
      <c r="ADK23" s="52"/>
      <c r="ADL23" s="50"/>
      <c r="ADM23" s="51">
        <v>0</v>
      </c>
      <c r="ADN23" s="52"/>
      <c r="ADO23" s="53">
        <f t="shared" si="430"/>
        <v>0</v>
      </c>
      <c r="ADP23" s="48">
        <f t="shared" si="431"/>
        <v>0</v>
      </c>
      <c r="ADQ23" s="49">
        <f t="shared" si="432"/>
        <v>0</v>
      </c>
      <c r="ADR23" s="50">
        <f t="shared" si="433"/>
        <v>0</v>
      </c>
      <c r="ADS23" s="51">
        <v>0</v>
      </c>
      <c r="ADT23" s="52"/>
      <c r="ADU23" s="50"/>
      <c r="ADV23" s="51">
        <v>0</v>
      </c>
      <c r="ADW23" s="52"/>
      <c r="ADX23" s="53">
        <f t="shared" si="435"/>
        <v>0</v>
      </c>
      <c r="ADY23" s="48">
        <f t="shared" si="436"/>
        <v>0</v>
      </c>
      <c r="ADZ23" s="49">
        <f t="shared" si="437"/>
        <v>0</v>
      </c>
      <c r="AEA23" s="50">
        <f t="shared" si="438"/>
        <v>0</v>
      </c>
      <c r="AEB23" s="51">
        <v>0</v>
      </c>
      <c r="AEC23" s="52"/>
      <c r="AED23" s="50"/>
      <c r="AEE23" s="51">
        <v>0</v>
      </c>
      <c r="AEF23" s="52"/>
      <c r="AEG23" s="53">
        <f t="shared" si="440"/>
        <v>0</v>
      </c>
      <c r="AEH23" s="48">
        <f t="shared" si="441"/>
        <v>0</v>
      </c>
      <c r="AEI23" s="49">
        <f t="shared" si="442"/>
        <v>0</v>
      </c>
      <c r="AEJ23" s="50">
        <f t="shared" si="443"/>
        <v>0</v>
      </c>
      <c r="AEK23" s="51">
        <v>0</v>
      </c>
      <c r="AEL23" s="52"/>
      <c r="AEM23" s="50"/>
      <c r="AEN23" s="51">
        <v>0</v>
      </c>
      <c r="AEO23" s="52"/>
      <c r="AEP23" s="53">
        <f t="shared" si="445"/>
        <v>0</v>
      </c>
      <c r="AEQ23" s="48">
        <f t="shared" si="446"/>
        <v>0</v>
      </c>
      <c r="AER23" s="49">
        <f t="shared" si="447"/>
        <v>0</v>
      </c>
      <c r="AES23" s="50">
        <f t="shared" si="448"/>
        <v>0</v>
      </c>
      <c r="AET23" s="51">
        <v>0</v>
      </c>
      <c r="AEU23" s="52"/>
      <c r="AEV23" s="50"/>
      <c r="AEW23" s="51">
        <v>0</v>
      </c>
      <c r="AEX23" s="52"/>
      <c r="AEY23" s="53">
        <f t="shared" si="450"/>
        <v>0</v>
      </c>
      <c r="AEZ23" s="48">
        <f t="shared" si="451"/>
        <v>0</v>
      </c>
      <c r="AFA23" s="49">
        <f t="shared" si="452"/>
        <v>0</v>
      </c>
      <c r="AFB23" s="50">
        <f t="shared" si="453"/>
        <v>0</v>
      </c>
      <c r="AFC23" s="51">
        <v>0</v>
      </c>
      <c r="AFD23" s="52"/>
      <c r="AFE23" s="50"/>
      <c r="AFF23" s="51">
        <v>0</v>
      </c>
      <c r="AFG23" s="52"/>
      <c r="AFH23" s="53">
        <f t="shared" si="455"/>
        <v>0</v>
      </c>
      <c r="AFI23" s="48">
        <f t="shared" si="456"/>
        <v>0</v>
      </c>
      <c r="AFJ23" s="49">
        <f t="shared" si="457"/>
        <v>0</v>
      </c>
      <c r="AFK23" s="50">
        <f t="shared" si="458"/>
        <v>0</v>
      </c>
      <c r="AFL23" s="51">
        <v>0</v>
      </c>
      <c r="AFM23" s="52"/>
      <c r="AFN23" s="50"/>
      <c r="AFO23" s="51">
        <v>0</v>
      </c>
      <c r="AFP23" s="52"/>
      <c r="AFQ23" s="53">
        <f t="shared" si="460"/>
        <v>0</v>
      </c>
      <c r="AFR23" s="48">
        <f t="shared" si="461"/>
        <v>0</v>
      </c>
      <c r="AFS23" s="49">
        <f t="shared" si="462"/>
        <v>0</v>
      </c>
      <c r="AFT23" s="50">
        <f t="shared" si="463"/>
        <v>0</v>
      </c>
      <c r="AFU23" s="51">
        <v>0</v>
      </c>
      <c r="AFV23" s="52"/>
      <c r="AFW23" s="50"/>
      <c r="AFX23" s="51">
        <v>0</v>
      </c>
      <c r="AFY23" s="52"/>
      <c r="AFZ23" s="53">
        <f t="shared" si="465"/>
        <v>0</v>
      </c>
      <c r="AGA23" s="48">
        <f t="shared" si="466"/>
        <v>0</v>
      </c>
      <c r="AGB23" s="49">
        <f t="shared" si="467"/>
        <v>0</v>
      </c>
      <c r="AGC23" s="50">
        <f t="shared" si="468"/>
        <v>0</v>
      </c>
      <c r="AGD23" s="51">
        <v>0</v>
      </c>
      <c r="AGE23" s="52"/>
      <c r="AGF23" s="50"/>
      <c r="AGG23" s="51">
        <v>0</v>
      </c>
      <c r="AGH23" s="52"/>
      <c r="AGI23" s="53">
        <f t="shared" si="470"/>
        <v>0</v>
      </c>
      <c r="AGJ23" s="48">
        <f t="shared" si="471"/>
        <v>0</v>
      </c>
      <c r="AGK23" s="49">
        <f t="shared" si="472"/>
        <v>0</v>
      </c>
      <c r="AGL23" s="50">
        <f t="shared" si="473"/>
        <v>0</v>
      </c>
      <c r="AGM23" s="51">
        <v>0</v>
      </c>
      <c r="AGN23" s="52"/>
      <c r="AGO23" s="50"/>
      <c r="AGP23" s="51">
        <v>0</v>
      </c>
      <c r="AGQ23" s="52"/>
      <c r="AGR23" s="53">
        <f t="shared" si="475"/>
        <v>0</v>
      </c>
      <c r="AGS23" s="48">
        <f t="shared" si="476"/>
        <v>0</v>
      </c>
      <c r="AGT23" s="49">
        <f t="shared" si="477"/>
        <v>0</v>
      </c>
      <c r="AGU23" s="50">
        <f t="shared" si="478"/>
        <v>0</v>
      </c>
      <c r="AGV23" s="51">
        <v>0</v>
      </c>
      <c r="AGW23" s="52"/>
      <c r="AGX23" s="50"/>
      <c r="AGY23" s="51">
        <v>0</v>
      </c>
      <c r="AGZ23" s="52"/>
      <c r="AHA23" s="53">
        <f t="shared" si="480"/>
        <v>0</v>
      </c>
      <c r="AHB23" s="48">
        <f t="shared" si="481"/>
        <v>0</v>
      </c>
      <c r="AHC23" s="49">
        <f t="shared" si="482"/>
        <v>0</v>
      </c>
      <c r="AHD23" s="50">
        <f t="shared" si="483"/>
        <v>0</v>
      </c>
      <c r="AHE23" s="51">
        <v>0</v>
      </c>
      <c r="AHF23" s="52"/>
      <c r="AHG23" s="50"/>
      <c r="AHH23" s="51">
        <v>0</v>
      </c>
      <c r="AHI23" s="52"/>
      <c r="AHJ23" s="53">
        <f t="shared" si="485"/>
        <v>0</v>
      </c>
      <c r="AHK23" s="48">
        <f t="shared" si="486"/>
        <v>0</v>
      </c>
      <c r="AHL23" s="49">
        <f t="shared" si="487"/>
        <v>0</v>
      </c>
      <c r="AHM23" s="50">
        <f t="shared" si="488"/>
        <v>0</v>
      </c>
      <c r="AHN23" s="51">
        <v>0</v>
      </c>
      <c r="AHO23" s="52"/>
      <c r="AHP23" s="50"/>
      <c r="AHQ23" s="51">
        <v>0</v>
      </c>
      <c r="AHR23" s="52"/>
      <c r="AHS23" s="53">
        <f t="shared" si="490"/>
        <v>0</v>
      </c>
      <c r="AHT23" s="48">
        <f t="shared" si="491"/>
        <v>0</v>
      </c>
      <c r="AHU23" s="49">
        <f t="shared" si="492"/>
        <v>0</v>
      </c>
      <c r="AHV23" s="50">
        <f t="shared" si="493"/>
        <v>0</v>
      </c>
      <c r="AHW23" s="51">
        <v>0</v>
      </c>
      <c r="AHX23" s="52"/>
      <c r="AHY23" s="50"/>
      <c r="AHZ23" s="51">
        <v>0</v>
      </c>
      <c r="AIA23" s="52"/>
      <c r="AIB23" s="53">
        <f t="shared" si="495"/>
        <v>0</v>
      </c>
      <c r="AIC23" s="48">
        <f t="shared" si="496"/>
        <v>0</v>
      </c>
      <c r="AID23" s="49">
        <f t="shared" si="497"/>
        <v>0</v>
      </c>
      <c r="AIE23" s="50">
        <f t="shared" si="498"/>
        <v>0</v>
      </c>
      <c r="AIF23" s="51">
        <v>0</v>
      </c>
      <c r="AIG23" s="52"/>
      <c r="AIH23" s="50"/>
      <c r="AII23" s="51">
        <v>0</v>
      </c>
      <c r="AIJ23" s="52"/>
      <c r="AIK23" s="53">
        <f t="shared" si="500"/>
        <v>0</v>
      </c>
      <c r="AIL23" s="48">
        <f t="shared" si="501"/>
        <v>0</v>
      </c>
      <c r="AIM23" s="49">
        <f t="shared" si="502"/>
        <v>0</v>
      </c>
      <c r="AIN23" s="50">
        <f t="shared" si="503"/>
        <v>0</v>
      </c>
      <c r="AIO23" s="51">
        <v>0</v>
      </c>
      <c r="AIP23" s="52"/>
      <c r="AIQ23" s="50"/>
      <c r="AIR23" s="51">
        <v>0</v>
      </c>
      <c r="AIS23" s="52"/>
      <c r="AIT23" s="53">
        <f t="shared" si="505"/>
        <v>0</v>
      </c>
      <c r="AIU23" s="48">
        <f t="shared" si="506"/>
        <v>0</v>
      </c>
      <c r="AIV23" s="49">
        <f t="shared" si="507"/>
        <v>0</v>
      </c>
      <c r="AIW23" s="50">
        <f t="shared" si="508"/>
        <v>0</v>
      </c>
      <c r="AIX23" s="51">
        <v>0</v>
      </c>
      <c r="AIY23" s="52"/>
      <c r="AIZ23" s="50"/>
      <c r="AJA23" s="51">
        <v>0</v>
      </c>
      <c r="AJB23" s="52"/>
      <c r="AJC23" s="53">
        <f t="shared" si="510"/>
        <v>0</v>
      </c>
      <c r="AJD23" s="48">
        <f t="shared" si="511"/>
        <v>0</v>
      </c>
      <c r="AJE23" s="49">
        <f t="shared" si="512"/>
        <v>0</v>
      </c>
      <c r="AJF23" s="50">
        <f t="shared" si="513"/>
        <v>0</v>
      </c>
      <c r="AJG23" s="51">
        <v>0</v>
      </c>
      <c r="AJH23" s="52"/>
      <c r="AJI23" s="50"/>
      <c r="AJJ23" s="51">
        <v>0</v>
      </c>
      <c r="AJK23" s="52"/>
      <c r="AJL23" s="53">
        <f t="shared" si="515"/>
        <v>0</v>
      </c>
      <c r="AJM23" s="48">
        <f t="shared" si="516"/>
        <v>0</v>
      </c>
      <c r="AJN23" s="49">
        <f t="shared" si="517"/>
        <v>0</v>
      </c>
      <c r="AJO23" s="50">
        <f t="shared" si="518"/>
        <v>0</v>
      </c>
      <c r="AJP23" s="51">
        <v>0</v>
      </c>
      <c r="AJQ23" s="52"/>
      <c r="AJR23" s="50"/>
      <c r="AJS23" s="51">
        <v>0</v>
      </c>
      <c r="AJT23" s="52"/>
      <c r="AJU23" s="53">
        <f t="shared" si="520"/>
        <v>0</v>
      </c>
      <c r="AJV23" s="48">
        <f t="shared" si="521"/>
        <v>0</v>
      </c>
      <c r="AJW23" s="49">
        <f t="shared" si="522"/>
        <v>0</v>
      </c>
      <c r="AJX23" s="50">
        <f t="shared" si="523"/>
        <v>0</v>
      </c>
      <c r="AJY23" s="51">
        <v>0</v>
      </c>
      <c r="AJZ23" s="52"/>
      <c r="AKA23" s="50"/>
      <c r="AKB23" s="51">
        <v>0</v>
      </c>
      <c r="AKC23" s="52"/>
      <c r="AKD23" s="53">
        <f t="shared" si="525"/>
        <v>0</v>
      </c>
      <c r="AKE23" s="48">
        <f t="shared" si="526"/>
        <v>0</v>
      </c>
      <c r="AKF23" s="49">
        <f t="shared" si="527"/>
        <v>0</v>
      </c>
      <c r="AKG23" s="50">
        <f t="shared" si="528"/>
        <v>0</v>
      </c>
      <c r="AKH23" s="51">
        <v>0</v>
      </c>
      <c r="AKI23" s="52"/>
      <c r="AKJ23" s="50"/>
      <c r="AKK23" s="51">
        <v>0</v>
      </c>
      <c r="AKL23" s="52"/>
      <c r="AKM23" s="53">
        <f t="shared" si="530"/>
        <v>0</v>
      </c>
      <c r="AKN23" s="48">
        <f t="shared" si="531"/>
        <v>0</v>
      </c>
      <c r="AKO23" s="49">
        <f t="shared" si="532"/>
        <v>0</v>
      </c>
      <c r="AKP23" s="50">
        <f t="shared" si="533"/>
        <v>0</v>
      </c>
      <c r="AKQ23" s="51">
        <v>0</v>
      </c>
      <c r="AKR23" s="52"/>
      <c r="AKS23" s="50"/>
      <c r="AKT23" s="51">
        <v>0</v>
      </c>
      <c r="AKU23" s="52"/>
      <c r="AKV23" s="53">
        <f t="shared" si="535"/>
        <v>0</v>
      </c>
      <c r="AKW23" s="48">
        <f t="shared" si="536"/>
        <v>0</v>
      </c>
      <c r="AKX23" s="49">
        <f t="shared" si="537"/>
        <v>0</v>
      </c>
      <c r="AKY23" s="50">
        <f t="shared" si="538"/>
        <v>0</v>
      </c>
      <c r="AKZ23" s="51">
        <v>0</v>
      </c>
      <c r="ALA23" s="52"/>
      <c r="ALB23" s="50"/>
      <c r="ALC23" s="51">
        <v>0</v>
      </c>
      <c r="ALD23" s="52"/>
      <c r="ALE23" s="53">
        <f t="shared" si="540"/>
        <v>0</v>
      </c>
      <c r="ALF23" s="48">
        <f t="shared" si="541"/>
        <v>0</v>
      </c>
      <c r="ALG23" s="49">
        <f t="shared" si="542"/>
        <v>0</v>
      </c>
      <c r="ALH23" s="50">
        <f t="shared" si="543"/>
        <v>0</v>
      </c>
      <c r="ALI23" s="51"/>
      <c r="ALJ23" s="52"/>
      <c r="ALK23" s="50"/>
      <c r="ALL23" s="51">
        <v>0</v>
      </c>
      <c r="ALM23" s="52"/>
      <c r="ALN23" s="53">
        <f t="shared" si="545"/>
        <v>0</v>
      </c>
      <c r="ALO23" s="48">
        <f t="shared" si="546"/>
        <v>0</v>
      </c>
      <c r="ALP23" s="49">
        <f t="shared" si="547"/>
        <v>0</v>
      </c>
      <c r="ALQ23" s="50">
        <f t="shared" si="548"/>
        <v>0</v>
      </c>
      <c r="ALR23" s="51"/>
      <c r="ALS23" s="52"/>
      <c r="ALT23" s="50"/>
      <c r="ALU23" s="51">
        <v>0</v>
      </c>
      <c r="ALV23" s="52"/>
      <c r="ALW23" s="53">
        <f t="shared" si="550"/>
        <v>0</v>
      </c>
      <c r="ALX23" s="48">
        <f t="shared" si="551"/>
        <v>0</v>
      </c>
      <c r="ALY23" s="49">
        <f t="shared" si="552"/>
        <v>0</v>
      </c>
      <c r="ALZ23" s="50">
        <f t="shared" si="553"/>
        <v>0</v>
      </c>
      <c r="AMA23" s="51"/>
      <c r="AMB23" s="52"/>
      <c r="AMC23" s="50"/>
      <c r="AMD23" s="51">
        <v>0</v>
      </c>
      <c r="AME23" s="52"/>
      <c r="AMF23" s="53">
        <f t="shared" si="555"/>
        <v>0</v>
      </c>
      <c r="AMG23" s="48">
        <f t="shared" si="556"/>
        <v>0</v>
      </c>
      <c r="AMH23" s="49">
        <f t="shared" si="557"/>
        <v>0</v>
      </c>
      <c r="AMI23" s="50">
        <f t="shared" si="558"/>
        <v>0</v>
      </c>
      <c r="AMJ23" s="51"/>
      <c r="AMK23" s="52"/>
      <c r="AML23" s="50"/>
      <c r="AMM23" s="51">
        <v>0</v>
      </c>
      <c r="AMN23" s="52"/>
      <c r="AMO23" s="53">
        <f t="shared" si="560"/>
        <v>0</v>
      </c>
      <c r="AMP23" s="48">
        <f t="shared" si="561"/>
        <v>0</v>
      </c>
      <c r="AMQ23" s="49">
        <f t="shared" si="562"/>
        <v>0</v>
      </c>
      <c r="AMR23" s="50">
        <f t="shared" si="563"/>
        <v>0</v>
      </c>
      <c r="AMS23" s="51"/>
      <c r="AMT23" s="52"/>
      <c r="AMU23" s="50"/>
      <c r="AMV23" s="51">
        <v>0</v>
      </c>
      <c r="AMW23" s="52"/>
      <c r="AMX23" s="53">
        <f t="shared" si="565"/>
        <v>0</v>
      </c>
      <c r="AMY23" s="48">
        <f t="shared" si="566"/>
        <v>0</v>
      </c>
      <c r="AMZ23" s="49">
        <f t="shared" si="567"/>
        <v>0</v>
      </c>
      <c r="ANA23" s="50">
        <f t="shared" si="568"/>
        <v>0</v>
      </c>
      <c r="ANB23" s="51"/>
      <c r="ANC23" s="52"/>
      <c r="AND23" s="50"/>
      <c r="ANE23" s="51">
        <v>0</v>
      </c>
      <c r="ANF23" s="52"/>
      <c r="ANG23" s="53">
        <f t="shared" si="570"/>
        <v>0</v>
      </c>
      <c r="ANH23" s="48">
        <f t="shared" si="571"/>
        <v>0</v>
      </c>
      <c r="ANI23" s="49">
        <f t="shared" si="572"/>
        <v>0</v>
      </c>
      <c r="ANJ23" s="50">
        <f t="shared" si="573"/>
        <v>0</v>
      </c>
      <c r="ANK23" s="51"/>
      <c r="ANL23" s="52"/>
      <c r="ANM23" s="50"/>
      <c r="ANN23" s="51">
        <v>0</v>
      </c>
      <c r="ANO23" s="52"/>
      <c r="ANP23" s="53">
        <f t="shared" si="575"/>
        <v>0</v>
      </c>
      <c r="ANQ23" s="48">
        <f t="shared" si="576"/>
        <v>0</v>
      </c>
      <c r="ANR23" s="49">
        <f t="shared" si="577"/>
        <v>0</v>
      </c>
      <c r="ANS23" s="50">
        <f t="shared" si="578"/>
        <v>0</v>
      </c>
      <c r="ANT23" s="51"/>
      <c r="ANU23" s="52"/>
      <c r="ANV23" s="50"/>
      <c r="ANW23" s="51">
        <v>0</v>
      </c>
      <c r="ANX23" s="52"/>
      <c r="ANY23" s="53">
        <f t="shared" si="580"/>
        <v>0</v>
      </c>
      <c r="ANZ23" s="48">
        <f t="shared" si="581"/>
        <v>0</v>
      </c>
      <c r="AOA23" s="49">
        <f t="shared" si="582"/>
        <v>0</v>
      </c>
      <c r="AOB23" s="50">
        <f t="shared" si="583"/>
        <v>0</v>
      </c>
      <c r="AOC23" s="51"/>
      <c r="AOD23" s="52"/>
      <c r="AOE23" s="50"/>
      <c r="AOF23" s="51">
        <v>0</v>
      </c>
      <c r="AOG23" s="52"/>
      <c r="AOH23" s="53">
        <f t="shared" si="585"/>
        <v>0</v>
      </c>
      <c r="AOI23" s="48">
        <f t="shared" si="586"/>
        <v>0</v>
      </c>
      <c r="AOJ23" s="49">
        <f t="shared" si="587"/>
        <v>0</v>
      </c>
      <c r="AOK23" s="50">
        <f t="shared" si="588"/>
        <v>0</v>
      </c>
      <c r="AOL23" s="51"/>
      <c r="AOM23" s="52"/>
      <c r="AON23" s="50"/>
      <c r="AOO23" s="51">
        <v>0</v>
      </c>
      <c r="AOP23" s="52"/>
      <c r="AOQ23" s="53">
        <f t="shared" si="590"/>
        <v>0</v>
      </c>
      <c r="AOR23" s="48">
        <f t="shared" si="591"/>
        <v>0</v>
      </c>
      <c r="AOS23" s="49">
        <f t="shared" si="592"/>
        <v>0</v>
      </c>
      <c r="AOT23" s="50">
        <f t="shared" si="593"/>
        <v>0</v>
      </c>
      <c r="AOU23" s="51"/>
      <c r="AOV23" s="52"/>
      <c r="AOW23" s="50"/>
      <c r="AOX23" s="51">
        <v>0</v>
      </c>
      <c r="AOY23" s="52"/>
      <c r="AOZ23" s="53">
        <f t="shared" si="595"/>
        <v>0</v>
      </c>
      <c r="APA23" s="48">
        <f t="shared" si="596"/>
        <v>0</v>
      </c>
      <c r="APB23" s="49">
        <f t="shared" si="597"/>
        <v>0</v>
      </c>
      <c r="APC23" s="50">
        <f t="shared" si="598"/>
        <v>0</v>
      </c>
      <c r="APD23" s="51"/>
      <c r="APE23" s="52"/>
      <c r="APF23" s="50"/>
      <c r="APG23" s="51">
        <v>0</v>
      </c>
      <c r="APH23" s="52"/>
      <c r="API23" s="53">
        <f t="shared" si="600"/>
        <v>0</v>
      </c>
      <c r="APJ23" s="48">
        <f t="shared" si="601"/>
        <v>0</v>
      </c>
      <c r="APK23" s="49">
        <f t="shared" si="602"/>
        <v>0</v>
      </c>
      <c r="APL23" s="50">
        <f t="shared" si="603"/>
        <v>0</v>
      </c>
      <c r="APM23" s="51"/>
      <c r="APN23" s="52"/>
      <c r="APO23" s="50"/>
      <c r="APP23" s="51">
        <v>0</v>
      </c>
      <c r="APQ23" s="52"/>
      <c r="APR23" s="53">
        <f t="shared" si="605"/>
        <v>0</v>
      </c>
      <c r="APS23" s="48">
        <f t="shared" si="606"/>
        <v>0</v>
      </c>
      <c r="APT23" s="49">
        <f t="shared" si="607"/>
        <v>0</v>
      </c>
      <c r="APU23" s="50">
        <f t="shared" si="608"/>
        <v>0</v>
      </c>
      <c r="APV23" s="51"/>
      <c r="APW23" s="52"/>
      <c r="APX23" s="50"/>
      <c r="APY23" s="51">
        <v>0</v>
      </c>
      <c r="APZ23" s="52"/>
      <c r="AQA23" s="53">
        <f t="shared" si="610"/>
        <v>0</v>
      </c>
      <c r="AQB23" s="48">
        <f t="shared" si="611"/>
        <v>0</v>
      </c>
      <c r="AQC23" s="49">
        <f t="shared" si="612"/>
        <v>0</v>
      </c>
      <c r="AQD23" s="50">
        <f t="shared" si="613"/>
        <v>0</v>
      </c>
      <c r="AQE23" s="51"/>
      <c r="AQF23" s="52"/>
      <c r="AQG23" s="50"/>
      <c r="AQH23" s="51">
        <v>0</v>
      </c>
      <c r="AQI23" s="52"/>
      <c r="AQJ23" s="53">
        <f t="shared" si="615"/>
        <v>0</v>
      </c>
      <c r="AQK23" s="48">
        <f t="shared" si="616"/>
        <v>0</v>
      </c>
      <c r="AQL23" s="49">
        <f t="shared" si="617"/>
        <v>0</v>
      </c>
      <c r="AQM23" s="50">
        <f t="shared" si="618"/>
        <v>0</v>
      </c>
      <c r="AQN23" s="51"/>
      <c r="AQO23" s="52"/>
      <c r="AQP23" s="50"/>
      <c r="AQQ23" s="51">
        <v>0</v>
      </c>
      <c r="AQR23" s="52"/>
      <c r="AQS23" s="53">
        <f t="shared" si="620"/>
        <v>0</v>
      </c>
      <c r="AQT23" s="48">
        <f t="shared" si="621"/>
        <v>0</v>
      </c>
      <c r="AQU23" s="49">
        <f t="shared" si="622"/>
        <v>0</v>
      </c>
      <c r="AQV23" s="50">
        <f t="shared" si="623"/>
        <v>0</v>
      </c>
      <c r="AQW23" s="51"/>
      <c r="AQX23" s="52"/>
      <c r="AQY23" s="50"/>
      <c r="AQZ23" s="51">
        <v>0</v>
      </c>
      <c r="ARA23" s="52"/>
      <c r="ARB23" s="53">
        <f t="shared" si="625"/>
        <v>0</v>
      </c>
      <c r="ARC23" s="48">
        <f t="shared" si="626"/>
        <v>0</v>
      </c>
      <c r="ARD23" s="49">
        <f t="shared" si="627"/>
        <v>0</v>
      </c>
      <c r="ARE23" s="50">
        <f t="shared" si="628"/>
        <v>0</v>
      </c>
      <c r="ARF23" s="51"/>
      <c r="ARG23" s="52"/>
      <c r="ARH23" s="50"/>
      <c r="ARI23" s="51">
        <v>0</v>
      </c>
      <c r="ARJ23" s="52"/>
      <c r="ARK23" s="53">
        <f t="shared" si="630"/>
        <v>0</v>
      </c>
      <c r="ARL23" s="48">
        <f t="shared" si="631"/>
        <v>0</v>
      </c>
      <c r="ARM23" s="49">
        <f t="shared" si="632"/>
        <v>0</v>
      </c>
      <c r="ARN23" s="50">
        <f t="shared" si="633"/>
        <v>0</v>
      </c>
      <c r="ARO23" s="51"/>
      <c r="ARP23" s="52"/>
      <c r="ARQ23" s="50"/>
      <c r="ARR23" s="51">
        <v>0</v>
      </c>
      <c r="ARS23" s="52"/>
      <c r="ART23" s="53">
        <f t="shared" si="635"/>
        <v>0</v>
      </c>
      <c r="ARU23" s="48">
        <f t="shared" si="636"/>
        <v>0</v>
      </c>
      <c r="ARV23" s="49">
        <f t="shared" si="637"/>
        <v>0</v>
      </c>
      <c r="ARW23" s="50">
        <f t="shared" si="638"/>
        <v>0</v>
      </c>
      <c r="ARX23" s="51"/>
      <c r="ARY23" s="52"/>
      <c r="ARZ23" s="50"/>
      <c r="ASA23" s="51">
        <v>0</v>
      </c>
      <c r="ASB23" s="52"/>
      <c r="ASC23" s="53">
        <f t="shared" si="640"/>
        <v>0</v>
      </c>
      <c r="ASD23" s="48">
        <f t="shared" si="641"/>
        <v>0</v>
      </c>
      <c r="ASE23" s="49">
        <f t="shared" si="642"/>
        <v>0</v>
      </c>
      <c r="ASF23" s="50">
        <f t="shared" si="643"/>
        <v>0</v>
      </c>
      <c r="ASG23" s="51"/>
      <c r="ASH23" s="52"/>
      <c r="ASI23" s="50"/>
      <c r="ASJ23" s="51">
        <v>0</v>
      </c>
      <c r="ASK23" s="52"/>
      <c r="ASL23" s="53">
        <f t="shared" si="645"/>
        <v>0</v>
      </c>
      <c r="ASM23" s="48">
        <f t="shared" si="646"/>
        <v>0</v>
      </c>
      <c r="ASN23" s="49">
        <f t="shared" si="647"/>
        <v>0</v>
      </c>
      <c r="ASO23" s="50">
        <f t="shared" si="648"/>
        <v>0</v>
      </c>
      <c r="ASP23" s="51"/>
      <c r="ASQ23" s="52"/>
      <c r="ASR23" s="50"/>
      <c r="ASS23" s="51">
        <v>0</v>
      </c>
      <c r="AST23" s="52"/>
      <c r="ASU23" s="53">
        <f t="shared" si="650"/>
        <v>0</v>
      </c>
      <c r="ASV23" s="48">
        <f t="shared" si="651"/>
        <v>0</v>
      </c>
      <c r="ASW23" s="49">
        <f t="shared" si="652"/>
        <v>0</v>
      </c>
      <c r="ASX23" s="50">
        <f t="shared" si="653"/>
        <v>0</v>
      </c>
      <c r="ASY23" s="51"/>
      <c r="ASZ23" s="52"/>
      <c r="ATA23" s="50"/>
      <c r="ATB23" s="51">
        <v>0</v>
      </c>
      <c r="ATC23" s="52"/>
      <c r="ATD23" s="53">
        <f t="shared" si="655"/>
        <v>0</v>
      </c>
      <c r="ATE23" s="48">
        <f t="shared" si="656"/>
        <v>0</v>
      </c>
      <c r="ATF23" s="49">
        <f t="shared" si="657"/>
        <v>0</v>
      </c>
      <c r="ATG23" s="50">
        <f t="shared" si="658"/>
        <v>0</v>
      </c>
      <c r="ATH23" s="51"/>
      <c r="ATI23" s="52"/>
      <c r="ATJ23" s="50"/>
      <c r="ATK23" s="51">
        <v>0</v>
      </c>
      <c r="ATL23" s="52"/>
      <c r="ATM23" s="53">
        <f t="shared" si="660"/>
        <v>0</v>
      </c>
      <c r="ATN23" s="48">
        <f t="shared" si="661"/>
        <v>0</v>
      </c>
      <c r="ATO23" s="49">
        <f t="shared" si="662"/>
        <v>0</v>
      </c>
      <c r="ATP23" s="50">
        <f t="shared" si="663"/>
        <v>0</v>
      </c>
      <c r="ATQ23" s="51"/>
      <c r="ATR23" s="52"/>
      <c r="ATS23" s="50"/>
      <c r="ATT23" s="51">
        <v>0</v>
      </c>
      <c r="ATU23" s="52"/>
      <c r="ATV23" s="53">
        <f t="shared" si="665"/>
        <v>0</v>
      </c>
      <c r="ATW23" s="48">
        <f t="shared" si="666"/>
        <v>0</v>
      </c>
      <c r="ATX23" s="49">
        <f t="shared" si="667"/>
        <v>0</v>
      </c>
      <c r="ATY23" s="50">
        <f t="shared" si="668"/>
        <v>0</v>
      </c>
      <c r="ATZ23" s="51"/>
      <c r="AUA23" s="52"/>
      <c r="AUB23" s="50"/>
      <c r="AUC23" s="51">
        <v>0</v>
      </c>
      <c r="AUD23" s="52"/>
      <c r="AUE23" s="53">
        <f t="shared" si="670"/>
        <v>0</v>
      </c>
      <c r="AUF23" s="48">
        <f t="shared" si="671"/>
        <v>0</v>
      </c>
      <c r="AUG23" s="49">
        <f t="shared" si="672"/>
        <v>0</v>
      </c>
      <c r="AUH23" s="50">
        <f t="shared" si="673"/>
        <v>0</v>
      </c>
      <c r="AUI23" s="51"/>
      <c r="AUJ23" s="52"/>
      <c r="AUK23" s="50"/>
      <c r="AUL23" s="51">
        <v>0</v>
      </c>
      <c r="AUM23" s="52"/>
      <c r="AUN23" s="53">
        <f t="shared" si="675"/>
        <v>0</v>
      </c>
      <c r="AUO23" s="48">
        <f t="shared" si="676"/>
        <v>0</v>
      </c>
      <c r="AUP23" s="49">
        <f t="shared" si="677"/>
        <v>0</v>
      </c>
      <c r="AUQ23" s="50">
        <f t="shared" si="678"/>
        <v>0</v>
      </c>
      <c r="AUR23" s="51"/>
      <c r="AUS23" s="52"/>
      <c r="AUT23" s="50"/>
      <c r="AUU23" s="51">
        <v>0</v>
      </c>
      <c r="AUV23" s="52"/>
      <c r="AUW23" s="53">
        <f t="shared" si="680"/>
        <v>0</v>
      </c>
      <c r="AUX23" s="48">
        <f t="shared" si="681"/>
        <v>0</v>
      </c>
      <c r="AUY23" s="49">
        <f t="shared" si="682"/>
        <v>0</v>
      </c>
      <c r="AUZ23" s="50">
        <f t="shared" si="683"/>
        <v>0</v>
      </c>
      <c r="AVA23" s="51"/>
      <c r="AVB23" s="52"/>
      <c r="AVC23" s="50"/>
      <c r="AVD23" s="51">
        <v>0</v>
      </c>
      <c r="AVE23" s="52"/>
      <c r="AVF23" s="53">
        <f t="shared" si="685"/>
        <v>0</v>
      </c>
      <c r="AVG23" s="48">
        <f t="shared" si="686"/>
        <v>0</v>
      </c>
      <c r="AVH23" s="49">
        <f t="shared" si="687"/>
        <v>0</v>
      </c>
      <c r="AVI23" s="50">
        <f t="shared" si="688"/>
        <v>0</v>
      </c>
      <c r="AVJ23" s="51"/>
      <c r="AVK23" s="52"/>
      <c r="AVL23" s="50"/>
      <c r="AVM23" s="51">
        <v>0</v>
      </c>
      <c r="AVN23" s="52"/>
      <c r="AVO23" s="53">
        <f t="shared" si="690"/>
        <v>0</v>
      </c>
      <c r="AVP23" s="48">
        <f t="shared" si="755"/>
        <v>0</v>
      </c>
      <c r="AVQ23" s="49">
        <f t="shared" si="691"/>
        <v>0</v>
      </c>
      <c r="AVR23" s="50">
        <f t="shared" si="692"/>
        <v>0</v>
      </c>
      <c r="AVS23" s="51"/>
      <c r="AVT23" s="52"/>
      <c r="AVU23" s="50"/>
      <c r="AVV23" s="51">
        <v>0</v>
      </c>
      <c r="AVW23" s="52"/>
      <c r="AVX23" s="53">
        <f t="shared" si="694"/>
        <v>0</v>
      </c>
      <c r="AVY23" s="48">
        <f t="shared" si="756"/>
        <v>0</v>
      </c>
      <c r="AVZ23" s="49">
        <f t="shared" si="695"/>
        <v>0</v>
      </c>
      <c r="AWA23" s="50">
        <f t="shared" si="696"/>
        <v>0</v>
      </c>
      <c r="AWB23" s="51"/>
      <c r="AWC23" s="52"/>
      <c r="AWD23" s="50"/>
      <c r="AWE23" s="51">
        <v>0</v>
      </c>
      <c r="AWF23" s="52"/>
      <c r="AWG23" s="53">
        <f t="shared" si="698"/>
        <v>0</v>
      </c>
      <c r="AWH23" s="48">
        <f t="shared" si="757"/>
        <v>0</v>
      </c>
      <c r="AWI23" s="49">
        <f t="shared" si="699"/>
        <v>0</v>
      </c>
      <c r="AWJ23" s="50">
        <f t="shared" si="700"/>
        <v>0</v>
      </c>
      <c r="AWK23" s="51"/>
      <c r="AWL23" s="52"/>
      <c r="AWM23" s="50"/>
      <c r="AWN23" s="51">
        <v>0</v>
      </c>
      <c r="AWO23" s="52"/>
      <c r="AWP23" s="53">
        <f t="shared" si="702"/>
        <v>0</v>
      </c>
      <c r="AWQ23" s="48">
        <f t="shared" si="758"/>
        <v>0</v>
      </c>
      <c r="AWR23" s="49">
        <f t="shared" si="703"/>
        <v>0</v>
      </c>
      <c r="AWS23" s="50">
        <f t="shared" si="704"/>
        <v>0</v>
      </c>
      <c r="AWT23" s="51"/>
      <c r="AWU23" s="52"/>
      <c r="AWV23" s="50"/>
      <c r="AWW23" s="51">
        <v>0</v>
      </c>
      <c r="AWX23" s="52"/>
      <c r="AWY23" s="53">
        <f t="shared" si="706"/>
        <v>0</v>
      </c>
      <c r="AWZ23" s="48">
        <f t="shared" si="759"/>
        <v>0</v>
      </c>
      <c r="AXA23" s="49">
        <f t="shared" si="707"/>
        <v>0</v>
      </c>
      <c r="AXB23" s="50">
        <f t="shared" si="708"/>
        <v>0</v>
      </c>
      <c r="AXC23" s="51"/>
      <c r="AXD23" s="52"/>
      <c r="AXE23" s="50"/>
      <c r="AXF23" s="51">
        <v>0</v>
      </c>
      <c r="AXG23" s="52"/>
      <c r="AXH23" s="53">
        <f t="shared" si="710"/>
        <v>0</v>
      </c>
      <c r="AXI23" s="48">
        <f t="shared" si="760"/>
        <v>0</v>
      </c>
      <c r="AXJ23" s="49">
        <f t="shared" si="711"/>
        <v>0</v>
      </c>
      <c r="AXK23" s="50">
        <f t="shared" si="712"/>
        <v>0</v>
      </c>
      <c r="AXL23" s="51"/>
      <c r="AXM23" s="52"/>
      <c r="AXN23" s="50"/>
      <c r="AXO23" s="51">
        <v>0</v>
      </c>
      <c r="AXP23" s="52"/>
      <c r="AXQ23" s="53">
        <f t="shared" si="714"/>
        <v>0</v>
      </c>
      <c r="AXR23" s="48">
        <f t="shared" si="761"/>
        <v>0</v>
      </c>
      <c r="AXS23" s="49">
        <f t="shared" si="715"/>
        <v>0</v>
      </c>
      <c r="AXT23" s="50">
        <f t="shared" si="716"/>
        <v>0</v>
      </c>
      <c r="AXU23" s="51"/>
      <c r="AXV23" s="52"/>
      <c r="AXW23" s="50"/>
      <c r="AXX23" s="51">
        <v>0</v>
      </c>
      <c r="AXY23" s="52"/>
      <c r="AXZ23" s="53">
        <f t="shared" si="718"/>
        <v>0</v>
      </c>
      <c r="AYA23" s="48">
        <f t="shared" si="762"/>
        <v>0</v>
      </c>
      <c r="AYB23" s="49">
        <f t="shared" si="719"/>
        <v>0</v>
      </c>
      <c r="AYC23" s="50">
        <f t="shared" si="720"/>
        <v>0</v>
      </c>
      <c r="AYD23" s="51"/>
      <c r="AYE23" s="52"/>
      <c r="AYF23" s="50"/>
      <c r="AYG23" s="51">
        <v>0</v>
      </c>
      <c r="AYH23" s="52"/>
      <c r="AYI23" s="53">
        <f t="shared" si="722"/>
        <v>0</v>
      </c>
      <c r="AYJ23" s="48">
        <f t="shared" si="763"/>
        <v>0</v>
      </c>
      <c r="AYK23" s="49">
        <f t="shared" si="723"/>
        <v>0</v>
      </c>
      <c r="AYL23" s="50">
        <f t="shared" si="724"/>
        <v>0</v>
      </c>
      <c r="AYM23" s="51"/>
      <c r="AYN23" s="52"/>
      <c r="AYO23" s="50"/>
      <c r="AYP23" s="51">
        <v>0</v>
      </c>
      <c r="AYQ23" s="52"/>
      <c r="AYR23" s="53">
        <f t="shared" si="726"/>
        <v>0</v>
      </c>
      <c r="AYS23" s="48">
        <f t="shared" si="764"/>
        <v>0</v>
      </c>
      <c r="AYT23" s="49">
        <f t="shared" si="727"/>
        <v>0</v>
      </c>
      <c r="AYU23" s="50">
        <f t="shared" si="728"/>
        <v>0</v>
      </c>
      <c r="AYV23" s="51"/>
      <c r="AYW23" s="52"/>
      <c r="AYX23" s="50"/>
      <c r="AYY23" s="51">
        <v>0</v>
      </c>
      <c r="AYZ23" s="52"/>
      <c r="AZA23" s="53">
        <f t="shared" si="730"/>
        <v>0</v>
      </c>
      <c r="AZB23" s="48">
        <f t="shared" si="765"/>
        <v>0</v>
      </c>
      <c r="AZC23" s="49">
        <f t="shared" si="731"/>
        <v>0</v>
      </c>
      <c r="AZD23" s="50">
        <f t="shared" si="732"/>
        <v>0</v>
      </c>
      <c r="AZE23" s="51"/>
      <c r="AZF23" s="52"/>
      <c r="AZG23" s="50"/>
      <c r="AZH23" s="51">
        <v>0</v>
      </c>
      <c r="AZI23" s="52"/>
      <c r="AZJ23" s="53">
        <f t="shared" si="734"/>
        <v>0</v>
      </c>
      <c r="AZK23" s="48">
        <f t="shared" si="766"/>
        <v>0</v>
      </c>
      <c r="AZL23" s="49">
        <f t="shared" si="735"/>
        <v>0</v>
      </c>
      <c r="AZM23" s="50">
        <f t="shared" si="736"/>
        <v>0</v>
      </c>
      <c r="AZN23" s="51"/>
      <c r="AZO23" s="52"/>
      <c r="AZP23" s="50"/>
      <c r="AZQ23" s="51">
        <v>0</v>
      </c>
      <c r="AZR23" s="52"/>
      <c r="AZS23" s="53">
        <f t="shared" si="738"/>
        <v>0</v>
      </c>
      <c r="AZT23" s="48">
        <f t="shared" si="767"/>
        <v>0</v>
      </c>
      <c r="AZU23" s="49">
        <f t="shared" si="739"/>
        <v>0</v>
      </c>
      <c r="AZV23" s="50">
        <f t="shared" si="740"/>
        <v>0</v>
      </c>
      <c r="AZW23" s="51"/>
      <c r="AZX23" s="52"/>
      <c r="AZY23" s="50"/>
      <c r="AZZ23" s="51">
        <v>0</v>
      </c>
      <c r="BAA23" s="52"/>
      <c r="BAB23" s="53">
        <f t="shared" si="742"/>
        <v>0</v>
      </c>
      <c r="BAC23" s="48">
        <f t="shared" si="768"/>
        <v>0</v>
      </c>
      <c r="BAD23" s="49">
        <f t="shared" si="769"/>
        <v>0</v>
      </c>
      <c r="BAE23" s="50">
        <f t="shared" si="743"/>
        <v>0</v>
      </c>
      <c r="BAF23" s="51"/>
      <c r="BAG23" s="52"/>
      <c r="BAH23" s="50"/>
      <c r="BAI23" s="51">
        <v>0</v>
      </c>
      <c r="BAJ23" s="52"/>
      <c r="BAK23" s="53">
        <f t="shared" si="745"/>
        <v>0</v>
      </c>
      <c r="BAL23" s="48">
        <f t="shared" si="770"/>
        <v>0</v>
      </c>
      <c r="BAM23" s="49">
        <f t="shared" si="771"/>
        <v>0</v>
      </c>
      <c r="BAN23" s="50">
        <f t="shared" si="746"/>
        <v>0</v>
      </c>
      <c r="BAO23" s="51"/>
      <c r="BAP23" s="52"/>
      <c r="BAQ23" s="50"/>
      <c r="BAR23" s="51">
        <v>0</v>
      </c>
      <c r="BAS23" s="52"/>
      <c r="BAT23" s="53">
        <f t="shared" si="748"/>
        <v>0</v>
      </c>
      <c r="BAU23" s="48">
        <f t="shared" si="772"/>
        <v>0</v>
      </c>
      <c r="BAV23" s="49">
        <f t="shared" si="773"/>
        <v>0</v>
      </c>
      <c r="BAW23" s="50">
        <f t="shared" si="749"/>
        <v>0</v>
      </c>
      <c r="BAX23" s="51"/>
      <c r="BAY23" s="52"/>
      <c r="BAZ23" s="50"/>
      <c r="BBA23" s="51">
        <v>0</v>
      </c>
      <c r="BBB23" s="52"/>
      <c r="BBC23" s="53">
        <f t="shared" si="751"/>
        <v>0</v>
      </c>
      <c r="BBD23" s="48">
        <f t="shared" si="774"/>
        <v>0</v>
      </c>
      <c r="BBE23" s="49">
        <f t="shared" si="775"/>
        <v>0</v>
      </c>
      <c r="BBF23" s="50">
        <f t="shared" si="752"/>
        <v>0</v>
      </c>
      <c r="BBG23" s="51"/>
      <c r="BBH23" s="52"/>
      <c r="BBI23" s="50"/>
      <c r="BBJ23" s="51">
        <v>0</v>
      </c>
      <c r="BBK23" s="52"/>
      <c r="BBL23" s="53">
        <f t="shared" si="754"/>
        <v>0</v>
      </c>
    </row>
    <row r="24" spans="2:1416">
      <c r="ABZ24" s="8" t="s">
        <v>335</v>
      </c>
      <c r="ACI24" s="8" t="s">
        <v>335</v>
      </c>
      <c r="ACR24" s="8" t="s">
        <v>335</v>
      </c>
      <c r="ADA24" s="8" t="s">
        <v>335</v>
      </c>
      <c r="ADJ24" s="8" t="s">
        <v>335</v>
      </c>
      <c r="ADS24" s="8" t="s">
        <v>335</v>
      </c>
      <c r="AEB24" s="8" t="s">
        <v>335</v>
      </c>
      <c r="AEK24" s="8" t="s">
        <v>335</v>
      </c>
      <c r="AET24" s="8" t="s">
        <v>335</v>
      </c>
      <c r="AFC24" s="8" t="s">
        <v>335</v>
      </c>
      <c r="AFL24" s="8" t="s">
        <v>335</v>
      </c>
      <c r="AFU24" s="8" t="s">
        <v>335</v>
      </c>
      <c r="AGD24" s="8" t="s">
        <v>335</v>
      </c>
      <c r="AGM24" s="8" t="s">
        <v>335</v>
      </c>
      <c r="AGV24" s="8" t="s">
        <v>335</v>
      </c>
      <c r="AHE24" s="8" t="s">
        <v>335</v>
      </c>
      <c r="AHN24" s="8" t="s">
        <v>335</v>
      </c>
      <c r="AHW24" s="8" t="s">
        <v>335</v>
      </c>
      <c r="AIF24" s="8" t="s">
        <v>335</v>
      </c>
      <c r="AIO24" s="8" t="s">
        <v>335</v>
      </c>
      <c r="AIX24" s="8" t="s">
        <v>335</v>
      </c>
      <c r="AJG24" s="8" t="s">
        <v>335</v>
      </c>
      <c r="AJP24" s="8" t="s">
        <v>335</v>
      </c>
      <c r="AJY24" s="8" t="s">
        <v>335</v>
      </c>
      <c r="AKH24" s="8" t="s">
        <v>335</v>
      </c>
      <c r="AKQ24" s="8" t="s">
        <v>335</v>
      </c>
      <c r="AKZ24" s="8" t="s">
        <v>335</v>
      </c>
    </row>
    <row r="27" spans="2:1416">
      <c r="F27" s="9"/>
      <c r="O27" s="9"/>
      <c r="X27" s="9"/>
      <c r="AG27" s="9"/>
      <c r="AP27" s="9"/>
      <c r="AY27" s="9"/>
    </row>
  </sheetData>
  <mergeCells count="2044">
    <mergeCell ref="AZT6:AZT7"/>
    <mergeCell ref="AYS4:AZA4"/>
    <mergeCell ref="AYS5:AYU5"/>
    <mergeCell ref="AYV5:AYX5"/>
    <mergeCell ref="AYY5:AZA5"/>
    <mergeCell ref="AYS6:AYS7"/>
    <mergeCell ref="AYT6:AYT7"/>
    <mergeCell ref="AYU6:AYU7"/>
    <mergeCell ref="AYV6:AYV7"/>
    <mergeCell ref="AYW6:AYW7"/>
    <mergeCell ref="AYX6:AYX7"/>
    <mergeCell ref="AYY6:AYY7"/>
    <mergeCell ref="AYZ6:AYZ7"/>
    <mergeCell ref="AZA6:AZA7"/>
    <mergeCell ref="AZB4:AZJ4"/>
    <mergeCell ref="AZB5:AZD5"/>
    <mergeCell ref="AZE5:AZG5"/>
    <mergeCell ref="AZH5:AZJ5"/>
    <mergeCell ref="AZB6:AZB7"/>
    <mergeCell ref="AZC6:AZC7"/>
    <mergeCell ref="AYJ4:AYR4"/>
    <mergeCell ref="AYJ5:AYL5"/>
    <mergeCell ref="AYM5:AYO5"/>
    <mergeCell ref="AYP5:AYR5"/>
    <mergeCell ref="AYJ6:AYJ7"/>
    <mergeCell ref="AYK6:AYK7"/>
    <mergeCell ref="AYL6:AYL7"/>
    <mergeCell ref="AYM6:AYM7"/>
    <mergeCell ref="AYN6:AYN7"/>
    <mergeCell ref="AYO6:AYO7"/>
    <mergeCell ref="AYP6:AYP7"/>
    <mergeCell ref="AYQ6:AYQ7"/>
    <mergeCell ref="AYR6:AYR7"/>
    <mergeCell ref="AYA4:AYI4"/>
    <mergeCell ref="AYA5:AYC5"/>
    <mergeCell ref="AYD5:AYF5"/>
    <mergeCell ref="AYG5:AYI5"/>
    <mergeCell ref="AYA6:AYA7"/>
    <mergeCell ref="AYB6:AYB7"/>
    <mergeCell ref="AYC6:AYC7"/>
    <mergeCell ref="AYD6:AYD7"/>
    <mergeCell ref="AYE6:AYE7"/>
    <mergeCell ref="AYF6:AYF7"/>
    <mergeCell ref="AYG6:AYG7"/>
    <mergeCell ref="AYH6:AYH7"/>
    <mergeCell ref="AYI6:AYI7"/>
    <mergeCell ref="AXS6:AXS7"/>
    <mergeCell ref="AXT6:AXT7"/>
    <mergeCell ref="AXU6:AXU7"/>
    <mergeCell ref="AXV6:AXV7"/>
    <mergeCell ref="AXW6:AXW7"/>
    <mergeCell ref="AXX6:AXX7"/>
    <mergeCell ref="AXY6:AXY7"/>
    <mergeCell ref="AVY4:AWG4"/>
    <mergeCell ref="AVY5:AWA5"/>
    <mergeCell ref="AWB5:AWD5"/>
    <mergeCell ref="AWE5:AWG5"/>
    <mergeCell ref="AVY6:AVY7"/>
    <mergeCell ref="AVZ6:AVZ7"/>
    <mergeCell ref="AWA6:AWA7"/>
    <mergeCell ref="AWB6:AWB7"/>
    <mergeCell ref="AWC6:AWC7"/>
    <mergeCell ref="AWD6:AWD7"/>
    <mergeCell ref="AWE6:AWE7"/>
    <mergeCell ref="AWF6:AWF7"/>
    <mergeCell ref="AWG6:AWG7"/>
    <mergeCell ref="AWH4:AWP4"/>
    <mergeCell ref="AWH5:AWJ5"/>
    <mergeCell ref="AWK5:AWM5"/>
    <mergeCell ref="AWN5:AWP5"/>
    <mergeCell ref="AWH6:AWH7"/>
    <mergeCell ref="AWI6:AWI7"/>
    <mergeCell ref="AWJ6:AWJ7"/>
    <mergeCell ref="AWK6:AWK7"/>
    <mergeCell ref="AWL6:AWL7"/>
    <mergeCell ref="AWM6:AWM7"/>
    <mergeCell ref="AWN6:AWN7"/>
    <mergeCell ref="AWO6:AWO7"/>
    <mergeCell ref="AVP4:AVX4"/>
    <mergeCell ref="AVP5:AVR5"/>
    <mergeCell ref="AVS5:AVU5"/>
    <mergeCell ref="AVV5:AVX5"/>
    <mergeCell ref="AVP6:AVP7"/>
    <mergeCell ref="AVV6:AVV7"/>
    <mergeCell ref="AVW6:AVW7"/>
    <mergeCell ref="AVX6:AVX7"/>
    <mergeCell ref="AVQ6:AVQ7"/>
    <mergeCell ref="AVR6:AVR7"/>
    <mergeCell ref="AVS6:AVS7"/>
    <mergeCell ref="AVT6:AVT7"/>
    <mergeCell ref="AVF6:AVF7"/>
    <mergeCell ref="AUF4:AUN4"/>
    <mergeCell ref="AUF5:AUH5"/>
    <mergeCell ref="AUI5:AUK5"/>
    <mergeCell ref="AUL5:AUN5"/>
    <mergeCell ref="AUJ6:AUJ7"/>
    <mergeCell ref="AUK6:AUK7"/>
    <mergeCell ref="AUL6:AUL7"/>
    <mergeCell ref="AUM6:AUM7"/>
    <mergeCell ref="AUN6:AUN7"/>
    <mergeCell ref="AUO4:AUW4"/>
    <mergeCell ref="AUO5:AUQ5"/>
    <mergeCell ref="AUR5:AUT5"/>
    <mergeCell ref="AUU5:AUW5"/>
    <mergeCell ref="AUO6:AUO7"/>
    <mergeCell ref="AUF6:AUF7"/>
    <mergeCell ref="AUG6:AUG7"/>
    <mergeCell ref="AUH6:AUH7"/>
    <mergeCell ref="AVA6:AVA7"/>
    <mergeCell ref="AVB6:AVB7"/>
    <mergeCell ref="AQT4:ARB4"/>
    <mergeCell ref="AQT5:AQV5"/>
    <mergeCell ref="AQW5:AQY5"/>
    <mergeCell ref="AVC6:AVC7"/>
    <mergeCell ref="AVD6:AVD7"/>
    <mergeCell ref="AVE6:AVE7"/>
    <mergeCell ref="ATD6:ATD7"/>
    <mergeCell ref="ASM4:ASU4"/>
    <mergeCell ref="ASM5:ASO5"/>
    <mergeCell ref="AUP6:AUP7"/>
    <mergeCell ref="ATN4:ATV4"/>
    <mergeCell ref="ATN5:ATP5"/>
    <mergeCell ref="ATQ5:ATS5"/>
    <mergeCell ref="ATT5:ATV5"/>
    <mergeCell ref="ATN6:ATN7"/>
    <mergeCell ref="ATO6:ATO7"/>
    <mergeCell ref="ATP6:ATP7"/>
    <mergeCell ref="ATQ6:ATQ7"/>
    <mergeCell ref="ATR6:ATR7"/>
    <mergeCell ref="ATS6:ATS7"/>
    <mergeCell ref="ATT6:ATT7"/>
    <mergeCell ref="ATU6:ATU7"/>
    <mergeCell ref="ATV6:ATV7"/>
    <mergeCell ref="AUA6:AUA7"/>
    <mergeCell ref="AUB6:AUB7"/>
    <mergeCell ref="AUC6:AUC7"/>
    <mergeCell ref="AUD6:AUD7"/>
    <mergeCell ref="AUE6:AUE7"/>
    <mergeCell ref="ATE4:ATM4"/>
    <mergeCell ref="ATE5:ATG5"/>
    <mergeCell ref="ATH5:ATJ5"/>
    <mergeCell ref="ATK5:ATM5"/>
    <mergeCell ref="AQY6:AQY7"/>
    <mergeCell ref="AQZ6:AQZ7"/>
    <mergeCell ref="ARA6:ARA7"/>
    <mergeCell ref="ARB6:ARB7"/>
    <mergeCell ref="ATH6:ATH7"/>
    <mergeCell ref="ATI6:ATI7"/>
    <mergeCell ref="ATJ6:ATJ7"/>
    <mergeCell ref="ATK6:ATK7"/>
    <mergeCell ref="ATL6:ATL7"/>
    <mergeCell ref="ATM6:ATM7"/>
    <mergeCell ref="AQB4:AQJ4"/>
    <mergeCell ref="AQB5:AQD5"/>
    <mergeCell ref="AQE5:AQG5"/>
    <mergeCell ref="AQH5:AQJ5"/>
    <mergeCell ref="AQB6:AQB7"/>
    <mergeCell ref="AQC6:AQC7"/>
    <mergeCell ref="AQD6:AQD7"/>
    <mergeCell ref="AQE6:AQE7"/>
    <mergeCell ref="AQF6:AQF7"/>
    <mergeCell ref="AQG6:AQG7"/>
    <mergeCell ref="AQH6:AQH7"/>
    <mergeCell ref="AQI6:AQI7"/>
    <mergeCell ref="AQQ5:AQS5"/>
    <mergeCell ref="ARE6:ARE7"/>
    <mergeCell ref="ARC6:ARC7"/>
    <mergeCell ref="ARD6:ARD7"/>
    <mergeCell ref="ARF6:ARF7"/>
    <mergeCell ref="AQK4:AQS4"/>
    <mergeCell ref="AQK5:AQM5"/>
    <mergeCell ref="AQN5:AQP5"/>
    <mergeCell ref="AQQ6:AQQ7"/>
    <mergeCell ref="AQR6:AQR7"/>
    <mergeCell ref="AQV6:AQV7"/>
    <mergeCell ref="AQW6:AQW7"/>
    <mergeCell ref="AOC5:AOE5"/>
    <mergeCell ref="AQX6:AQX7"/>
    <mergeCell ref="APB6:APB7"/>
    <mergeCell ref="APC6:APC7"/>
    <mergeCell ref="APD6:APD7"/>
    <mergeCell ref="APE6:APE7"/>
    <mergeCell ref="APF6:APF7"/>
    <mergeCell ref="APG6:APG7"/>
    <mergeCell ref="APH6:APH7"/>
    <mergeCell ref="API6:API7"/>
    <mergeCell ref="APX6:APX7"/>
    <mergeCell ref="APY6:APY7"/>
    <mergeCell ref="APZ6:APZ7"/>
    <mergeCell ref="AOG6:AOG7"/>
    <mergeCell ref="AOH6:AOH7"/>
    <mergeCell ref="AQK6:AQK7"/>
    <mergeCell ref="AQL6:AQL7"/>
    <mergeCell ref="AQM6:AQM7"/>
    <mergeCell ref="AQN6:AQN7"/>
    <mergeCell ref="AQO6:AQO7"/>
    <mergeCell ref="AQP6:AQP7"/>
    <mergeCell ref="AQS6:AQS7"/>
    <mergeCell ref="AOI4:AOQ4"/>
    <mergeCell ref="AOI5:AOK5"/>
    <mergeCell ref="AOL5:AON5"/>
    <mergeCell ref="AOO5:AOQ5"/>
    <mergeCell ref="AOI6:AOI7"/>
    <mergeCell ref="AOJ6:AOJ7"/>
    <mergeCell ref="AOK6:AOK7"/>
    <mergeCell ref="AOL6:AOL7"/>
    <mergeCell ref="APO6:APO7"/>
    <mergeCell ref="APN6:APN7"/>
    <mergeCell ref="APU6:APU7"/>
    <mergeCell ref="APV6:APV7"/>
    <mergeCell ref="APW6:APW7"/>
    <mergeCell ref="AOM6:AOM7"/>
    <mergeCell ref="AON6:AON7"/>
    <mergeCell ref="AOO6:AOO7"/>
    <mergeCell ref="AOP6:AOP7"/>
    <mergeCell ref="AOQ6:AOQ7"/>
    <mergeCell ref="AOY6:AOY7"/>
    <mergeCell ref="APM6:APM7"/>
    <mergeCell ref="APJ4:APR4"/>
    <mergeCell ref="APJ5:APL5"/>
    <mergeCell ref="APM5:APO5"/>
    <mergeCell ref="APP5:APR5"/>
    <mergeCell ref="APJ6:APJ7"/>
    <mergeCell ref="APK6:APK7"/>
    <mergeCell ref="APS4:AQA4"/>
    <mergeCell ref="APS5:APU5"/>
    <mergeCell ref="APV5:APX5"/>
    <mergeCell ref="APY5:AQA5"/>
    <mergeCell ref="APS6:APS7"/>
    <mergeCell ref="APA4:API4"/>
    <mergeCell ref="ANH4:ANP4"/>
    <mergeCell ref="ANH5:ANJ5"/>
    <mergeCell ref="ANK5:ANM5"/>
    <mergeCell ref="ANN5:ANP5"/>
    <mergeCell ref="ANP6:ANP7"/>
    <mergeCell ref="ANM6:ANM7"/>
    <mergeCell ref="ANN6:ANN7"/>
    <mergeCell ref="ANO6:ANO7"/>
    <mergeCell ref="ANQ4:ANY4"/>
    <mergeCell ref="ANQ5:ANS5"/>
    <mergeCell ref="ANT5:ANV5"/>
    <mergeCell ref="ANW5:ANY5"/>
    <mergeCell ref="ANH6:ANH7"/>
    <mergeCell ref="ANI6:ANI7"/>
    <mergeCell ref="ANT6:ANT7"/>
    <mergeCell ref="ANU6:ANU7"/>
    <mergeCell ref="ANV6:ANV7"/>
    <mergeCell ref="ANW6:ANW7"/>
    <mergeCell ref="ANX6:ANX7"/>
    <mergeCell ref="ANQ6:ANQ7"/>
    <mergeCell ref="ANR6:ANR7"/>
    <mergeCell ref="ANS6:ANS7"/>
    <mergeCell ref="ANY6:ANY7"/>
    <mergeCell ref="ANZ4:AOH4"/>
    <mergeCell ref="AOR4:AOZ4"/>
    <mergeCell ref="AJG5:AJI5"/>
    <mergeCell ref="AKG6:AKG7"/>
    <mergeCell ref="AKH6:AKH7"/>
    <mergeCell ref="AKI6:AKI7"/>
    <mergeCell ref="AKJ6:AKJ7"/>
    <mergeCell ref="AJD6:AJD7"/>
    <mergeCell ref="AJE6:AJE7"/>
    <mergeCell ref="AKE5:AKG5"/>
    <mergeCell ref="AKH5:AKJ5"/>
    <mergeCell ref="AKK5:AKM5"/>
    <mergeCell ref="AKE6:AKE7"/>
    <mergeCell ref="AKF6:AKF7"/>
    <mergeCell ref="AJM5:AJO5"/>
    <mergeCell ref="AJP5:AJR5"/>
    <mergeCell ref="AJS5:AJU5"/>
    <mergeCell ref="AJM6:AJM7"/>
    <mergeCell ref="AJN6:AJN7"/>
    <mergeCell ref="AJD5:AJF5"/>
    <mergeCell ref="AJF6:AJF7"/>
    <mergeCell ref="AJG6:AJG7"/>
    <mergeCell ref="AJH6:AJH7"/>
    <mergeCell ref="AJI6:AJI7"/>
    <mergeCell ref="AJJ6:AJJ7"/>
    <mergeCell ref="AJK6:AJK7"/>
    <mergeCell ref="AOF5:AOH5"/>
    <mergeCell ref="ANZ6:ANZ7"/>
    <mergeCell ref="AOA6:AOA7"/>
    <mergeCell ref="AOB6:AOB7"/>
    <mergeCell ref="AJV5:AJX5"/>
    <mergeCell ref="AJY5:AKA5"/>
    <mergeCell ref="AKB5:AKD5"/>
    <mergeCell ref="AJV6:AJV7"/>
    <mergeCell ref="AJW6:AJW7"/>
    <mergeCell ref="AJY6:AJY7"/>
    <mergeCell ref="AKZ6:AKZ7"/>
    <mergeCell ref="ALA6:ALA7"/>
    <mergeCell ref="ALB6:ALB7"/>
    <mergeCell ref="ALC6:ALC7"/>
    <mergeCell ref="ALO4:ALW4"/>
    <mergeCell ref="ALO5:ALQ5"/>
    <mergeCell ref="ALR5:ALT5"/>
    <mergeCell ref="ALU5:ALW5"/>
    <mergeCell ref="ALO6:ALO7"/>
    <mergeCell ref="ALP6:ALP7"/>
    <mergeCell ref="ALQ6:ALQ7"/>
    <mergeCell ref="ALR6:ALR7"/>
    <mergeCell ref="ALS6:ALS7"/>
    <mergeCell ref="ALT6:ALT7"/>
    <mergeCell ref="ALU6:ALU7"/>
    <mergeCell ref="ALV6:ALV7"/>
    <mergeCell ref="ALW6:ALW7"/>
    <mergeCell ref="AKW4:ALE4"/>
    <mergeCell ref="AKW5:AKY5"/>
    <mergeCell ref="AKZ5:ALB5"/>
    <mergeCell ref="ALF5:ALH5"/>
    <mergeCell ref="ALI5:ALK5"/>
    <mergeCell ref="ALL5:ALN5"/>
    <mergeCell ref="ALF6:ALF7"/>
    <mergeCell ref="ALG6:ALG7"/>
    <mergeCell ref="ALH6:ALH7"/>
    <mergeCell ref="ALI6:ALI7"/>
    <mergeCell ref="ALJ6:ALJ7"/>
    <mergeCell ref="AJM4:AJU4"/>
    <mergeCell ref="AJD4:AJL4"/>
    <mergeCell ref="AKN4:AKV4"/>
    <mergeCell ref="AKN5:AKP5"/>
    <mergeCell ref="AKQ5:AKS5"/>
    <mergeCell ref="AKT5:AKV5"/>
    <mergeCell ref="AKK6:AKK7"/>
    <mergeCell ref="AJX6:AJX7"/>
    <mergeCell ref="AGY5:AHA5"/>
    <mergeCell ref="AIE6:AIE7"/>
    <mergeCell ref="AIF6:AIF7"/>
    <mergeCell ref="AIG6:AIG7"/>
    <mergeCell ref="AIH6:AIH7"/>
    <mergeCell ref="AII6:AII7"/>
    <mergeCell ref="AHQ6:AHQ7"/>
    <mergeCell ref="AHR6:AHR7"/>
    <mergeCell ref="AIA6:AIA7"/>
    <mergeCell ref="AHS6:AHS7"/>
    <mergeCell ref="AIC5:AIE5"/>
    <mergeCell ref="AIF5:AIH5"/>
    <mergeCell ref="AII5:AIK5"/>
    <mergeCell ref="AIC6:AIC7"/>
    <mergeCell ref="AHO6:AHO7"/>
    <mergeCell ref="AHP6:AHP7"/>
    <mergeCell ref="AIB6:AIB7"/>
    <mergeCell ref="AJO6:AJO7"/>
    <mergeCell ref="AJP6:AJP7"/>
    <mergeCell ref="AJQ6:AJQ7"/>
    <mergeCell ref="AJR6:AJR7"/>
    <mergeCell ref="AJS6:AJS7"/>
    <mergeCell ref="AJT6:AJT7"/>
    <mergeCell ref="AJU6:AJU7"/>
    <mergeCell ref="AGD5:AGF5"/>
    <mergeCell ref="AGG5:AGI5"/>
    <mergeCell ref="AGA6:AGA7"/>
    <mergeCell ref="AGB6:AGB7"/>
    <mergeCell ref="AGC6:AGC7"/>
    <mergeCell ref="AGD6:AGD7"/>
    <mergeCell ref="AGE6:AGE7"/>
    <mergeCell ref="AGF6:AGF7"/>
    <mergeCell ref="AGG6:AGG7"/>
    <mergeCell ref="AGH6:AGH7"/>
    <mergeCell ref="AGI6:AGI7"/>
    <mergeCell ref="AID6:AID7"/>
    <mergeCell ref="AIJ6:AIJ7"/>
    <mergeCell ref="AIK6:AIK7"/>
    <mergeCell ref="AHV6:AHV7"/>
    <mergeCell ref="AHW6:AHW7"/>
    <mergeCell ref="AHX6:AHX7"/>
    <mergeCell ref="AHN5:AHP5"/>
    <mergeCell ref="AHQ5:AHS5"/>
    <mergeCell ref="AHK6:AHK7"/>
    <mergeCell ref="AHT6:AHT7"/>
    <mergeCell ref="AHU6:AHU7"/>
    <mergeCell ref="AJL6:AJL7"/>
    <mergeCell ref="AJJ5:AJL5"/>
    <mergeCell ref="AIC4:AIK4"/>
    <mergeCell ref="AGX6:AGX7"/>
    <mergeCell ref="AGY6:AGY7"/>
    <mergeCell ref="AGZ6:AGZ7"/>
    <mergeCell ref="AHA6:AHA7"/>
    <mergeCell ref="AGA4:AGI4"/>
    <mergeCell ref="AGA5:AGC5"/>
    <mergeCell ref="AGJ4:AGR4"/>
    <mergeCell ref="AGJ5:AGL5"/>
    <mergeCell ref="AGM5:AGO5"/>
    <mergeCell ref="AGP5:AGR5"/>
    <mergeCell ref="AHY6:AHY7"/>
    <mergeCell ref="AHZ6:AHZ7"/>
    <mergeCell ref="AHM6:AHM7"/>
    <mergeCell ref="AHN6:AHN7"/>
    <mergeCell ref="AHH5:AHJ5"/>
    <mergeCell ref="AHI6:AHI7"/>
    <mergeCell ref="AGJ6:AGJ7"/>
    <mergeCell ref="AGK6:AGK7"/>
    <mergeCell ref="AGL6:AGL7"/>
    <mergeCell ref="AGM6:AGM7"/>
    <mergeCell ref="AGN6:AGN7"/>
    <mergeCell ref="AGO6:AGO7"/>
    <mergeCell ref="AGP6:AGP7"/>
    <mergeCell ref="AGQ6:AGQ7"/>
    <mergeCell ref="AGR6:AGR7"/>
    <mergeCell ref="AHT4:AIB4"/>
    <mergeCell ref="AHT5:AHV5"/>
    <mergeCell ref="AHW5:AHY5"/>
    <mergeCell ref="AHZ5:AIB5"/>
    <mergeCell ref="AGS4:AHA4"/>
    <mergeCell ref="AGS5:AGU5"/>
    <mergeCell ref="AHB4:AHJ4"/>
    <mergeCell ref="AHB5:AHD5"/>
    <mergeCell ref="AHE5:AHG5"/>
    <mergeCell ref="AHB6:AHB7"/>
    <mergeCell ref="AHC6:AHC7"/>
    <mergeCell ref="AHD6:AHD7"/>
    <mergeCell ref="AHE6:AHE7"/>
    <mergeCell ref="AGV5:AGX5"/>
    <mergeCell ref="AHF6:AHF7"/>
    <mergeCell ref="AHG6:AHG7"/>
    <mergeCell ref="AHH6:AHH7"/>
    <mergeCell ref="AHL6:AHL7"/>
    <mergeCell ref="AEP6:AEP7"/>
    <mergeCell ref="AEM6:AEM7"/>
    <mergeCell ref="AEO6:AEO7"/>
    <mergeCell ref="AGS6:AGS7"/>
    <mergeCell ref="AGT6:AGT7"/>
    <mergeCell ref="AGU6:AGU7"/>
    <mergeCell ref="AGV6:AGV7"/>
    <mergeCell ref="AGW6:AGW7"/>
    <mergeCell ref="AFR4:AFZ4"/>
    <mergeCell ref="AFR5:AFT5"/>
    <mergeCell ref="AFU5:AFW5"/>
    <mergeCell ref="AFX5:AFZ5"/>
    <mergeCell ref="AFR6:AFR7"/>
    <mergeCell ref="AFS6:AFS7"/>
    <mergeCell ref="AFT6:AFT7"/>
    <mergeCell ref="AFU6:AFU7"/>
    <mergeCell ref="AFV6:AFV7"/>
    <mergeCell ref="AFW6:AFW7"/>
    <mergeCell ref="ADG4:ADO4"/>
    <mergeCell ref="ADG5:ADI5"/>
    <mergeCell ref="ADJ5:ADL5"/>
    <mergeCell ref="ADM5:ADO5"/>
    <mergeCell ref="ADG6:ADG7"/>
    <mergeCell ref="ADH6:ADH7"/>
    <mergeCell ref="AEQ4:AEY4"/>
    <mergeCell ref="AEQ5:AES5"/>
    <mergeCell ref="AET5:AEV5"/>
    <mergeCell ref="AEW5:AEY5"/>
    <mergeCell ref="AEQ6:AEQ7"/>
    <mergeCell ref="AER6:AER7"/>
    <mergeCell ref="AES6:AES7"/>
    <mergeCell ref="AET6:AET7"/>
    <mergeCell ref="AEU6:AEU7"/>
    <mergeCell ref="AEV6:AEV7"/>
    <mergeCell ref="AEW6:AEW7"/>
    <mergeCell ref="AEX6:AEX7"/>
    <mergeCell ref="AEY6:AEY7"/>
    <mergeCell ref="AEA6:AEA7"/>
    <mergeCell ref="AEB6:AEB7"/>
    <mergeCell ref="AEC6:AEC7"/>
    <mergeCell ref="AED6:AED7"/>
    <mergeCell ref="AEE6:AEE7"/>
    <mergeCell ref="AEF6:AEF7"/>
    <mergeCell ref="AEG6:AEG7"/>
    <mergeCell ref="ADY4:AEG4"/>
    <mergeCell ref="ADY5:AEA5"/>
    <mergeCell ref="AEB5:AED5"/>
    <mergeCell ref="AEE5:AEG5"/>
    <mergeCell ref="ADY6:ADY7"/>
    <mergeCell ref="AEN6:AEN7"/>
    <mergeCell ref="ZU4:AAC4"/>
    <mergeCell ref="ZR6:ZR7"/>
    <mergeCell ref="ADZ6:ADZ7"/>
    <mergeCell ref="ACO4:ACW4"/>
    <mergeCell ref="ACO5:ACQ5"/>
    <mergeCell ref="ACR5:ACT5"/>
    <mergeCell ref="ACU5:ACW5"/>
    <mergeCell ref="ACO6:ACO7"/>
    <mergeCell ref="ACP6:ACP7"/>
    <mergeCell ref="ACQ6:ACQ7"/>
    <mergeCell ref="ACR6:ACR7"/>
    <mergeCell ref="ACS6:ACS7"/>
    <mergeCell ref="ACT6:ACT7"/>
    <mergeCell ref="ACU6:ACU7"/>
    <mergeCell ref="ACV6:ACV7"/>
    <mergeCell ref="ACW6:ACW7"/>
    <mergeCell ref="ACX4:ADF4"/>
    <mergeCell ref="ACX5:ACZ5"/>
    <mergeCell ref="ADA5:ADC5"/>
    <mergeCell ref="ADD5:ADF5"/>
    <mergeCell ref="ACX6:ACX7"/>
    <mergeCell ref="ACY6:ACY7"/>
    <mergeCell ref="ADA6:ADA7"/>
    <mergeCell ref="ADB6:ADB7"/>
    <mergeCell ref="ADC6:ADC7"/>
    <mergeCell ref="ADD6:ADD7"/>
    <mergeCell ref="ADE6:ADE7"/>
    <mergeCell ref="ADF6:ADF7"/>
    <mergeCell ref="ACF4:ACN4"/>
    <mergeCell ref="ACF5:ACH5"/>
    <mergeCell ref="ACI5:ACK5"/>
    <mergeCell ref="ACL5:ACN5"/>
    <mergeCell ref="ACK6:ACK7"/>
    <mergeCell ref="ACL6:ACL7"/>
    <mergeCell ref="ACN6:ACN7"/>
    <mergeCell ref="ABE4:ABM4"/>
    <mergeCell ref="ABE5:ABG5"/>
    <mergeCell ref="ABH5:ABJ5"/>
    <mergeCell ref="ABK5:ABM5"/>
    <mergeCell ref="ABE6:ABE7"/>
    <mergeCell ref="ABF6:ABF7"/>
    <mergeCell ref="ABH6:ABH7"/>
    <mergeCell ref="ABI6:ABI7"/>
    <mergeCell ref="ABJ6:ABJ7"/>
    <mergeCell ref="ABK6:ABK7"/>
    <mergeCell ref="ABP6:ABP7"/>
    <mergeCell ref="ABQ6:ABQ7"/>
    <mergeCell ref="ABR6:ABR7"/>
    <mergeCell ref="ABS6:ABS7"/>
    <mergeCell ref="ACM6:ACM7"/>
    <mergeCell ref="ABW6:ABW7"/>
    <mergeCell ref="ABX6:ABX7"/>
    <mergeCell ref="ABY6:ABY7"/>
    <mergeCell ref="ABZ6:ABZ7"/>
    <mergeCell ref="ACA6:ACA7"/>
    <mergeCell ref="ACB6:ACB7"/>
    <mergeCell ref="ACE6:ACE7"/>
    <mergeCell ref="ABN4:ABV4"/>
    <mergeCell ref="ABW4:ACE4"/>
    <mergeCell ref="ABL6:ABL7"/>
    <mergeCell ref="ABM6:ABM7"/>
    <mergeCell ref="ABN5:ABP5"/>
    <mergeCell ref="ABQ5:ABS5"/>
    <mergeCell ref="ABN6:ABN7"/>
    <mergeCell ref="AAZ6:AAZ7"/>
    <mergeCell ref="ABA6:ABA7"/>
    <mergeCell ref="ABB6:ABB7"/>
    <mergeCell ref="ABC6:ABC7"/>
    <mergeCell ref="ABD6:ABD7"/>
    <mergeCell ref="AAQ6:AAQ7"/>
    <mergeCell ref="AAF6:AAF7"/>
    <mergeCell ref="AAG6:AAG7"/>
    <mergeCell ref="AAH6:AAH7"/>
    <mergeCell ref="AAI6:AAI7"/>
    <mergeCell ref="AAJ6:AAJ7"/>
    <mergeCell ref="AAK6:AAK7"/>
    <mergeCell ref="ABG6:ABG7"/>
    <mergeCell ref="AAM5:AAO5"/>
    <mergeCell ref="AAP5:AAR5"/>
    <mergeCell ref="AAS5:AAU5"/>
    <mergeCell ref="AAM6:AAM7"/>
    <mergeCell ref="AAN6:AAN7"/>
    <mergeCell ref="AAO6:AAO7"/>
    <mergeCell ref="ABO6:ABO7"/>
    <mergeCell ref="AAP6:AAP7"/>
    <mergeCell ref="AAG5:AAI5"/>
    <mergeCell ref="AAM4:AAU4"/>
    <mergeCell ref="YK5:YM5"/>
    <mergeCell ref="AAD4:AAL4"/>
    <mergeCell ref="YT4:ZB4"/>
    <mergeCell ref="YT6:YT7"/>
    <mergeCell ref="YU6:YU7"/>
    <mergeCell ref="ZL4:ZT4"/>
    <mergeCell ref="ZL5:ZN5"/>
    <mergeCell ref="ZO5:ZQ5"/>
    <mergeCell ref="ZR5:ZT5"/>
    <mergeCell ref="ZL6:ZL7"/>
    <mergeCell ref="ZM6:ZM7"/>
    <mergeCell ref="ZN6:ZN7"/>
    <mergeCell ref="ZO6:ZO7"/>
    <mergeCell ref="ZC4:ZK4"/>
    <mergeCell ref="ZC5:ZE5"/>
    <mergeCell ref="ZF5:ZH5"/>
    <mergeCell ref="AAD5:AAF5"/>
    <mergeCell ref="YQ5:YS5"/>
    <mergeCell ref="YK4:YS4"/>
    <mergeCell ref="YN5:YP5"/>
    <mergeCell ref="AAA5:AAC5"/>
    <mergeCell ref="AAJ5:AAL5"/>
    <mergeCell ref="YT5:YV5"/>
    <mergeCell ref="ZU6:ZU7"/>
    <mergeCell ref="YW5:YY5"/>
    <mergeCell ref="YZ5:ZB5"/>
    <mergeCell ref="ZV6:ZV7"/>
    <mergeCell ref="ZW6:ZW7"/>
    <mergeCell ref="ZX6:ZX7"/>
    <mergeCell ref="ZY6:ZY7"/>
    <mergeCell ref="ZZ6:ZZ7"/>
    <mergeCell ref="AAA6:AAA7"/>
    <mergeCell ref="YV6:YV7"/>
    <mergeCell ref="YW6:YW7"/>
    <mergeCell ref="AAD6:AAD7"/>
    <mergeCell ref="AAE6:AAE7"/>
    <mergeCell ref="AAL6:AAL7"/>
    <mergeCell ref="AAY5:ABA5"/>
    <mergeCell ref="ABB5:ABD5"/>
    <mergeCell ref="AAV6:AAV7"/>
    <mergeCell ref="AAW6:AAW7"/>
    <mergeCell ref="AAV5:AAX5"/>
    <mergeCell ref="ZI5:ZK5"/>
    <mergeCell ref="ZC6:ZC7"/>
    <mergeCell ref="ZD6:ZD7"/>
    <mergeCell ref="ZE6:ZE7"/>
    <mergeCell ref="ZF6:ZF7"/>
    <mergeCell ref="ZG6:ZG7"/>
    <mergeCell ref="ZH6:ZH7"/>
    <mergeCell ref="ZI6:ZI7"/>
    <mergeCell ref="ZJ6:ZJ7"/>
    <mergeCell ref="ZK6:ZK7"/>
    <mergeCell ref="ZU5:ZW5"/>
    <mergeCell ref="ZX5:ZZ5"/>
    <mergeCell ref="AAB6:AAB7"/>
    <mergeCell ref="ZP6:ZP7"/>
    <mergeCell ref="ZQ6:ZQ7"/>
    <mergeCell ref="ZS6:ZS7"/>
    <mergeCell ref="ZT6:ZT7"/>
    <mergeCell ref="AAC6:AAC7"/>
    <mergeCell ref="VZ4:WH4"/>
    <mergeCell ref="VZ5:WB5"/>
    <mergeCell ref="WC5:WE5"/>
    <mergeCell ref="WF5:WH5"/>
    <mergeCell ref="VZ6:VZ7"/>
    <mergeCell ref="WA6:WA7"/>
    <mergeCell ref="WB6:WB7"/>
    <mergeCell ref="WC6:WC7"/>
    <mergeCell ref="WD6:WD7"/>
    <mergeCell ref="WE6:WE7"/>
    <mergeCell ref="WF6:WF7"/>
    <mergeCell ref="WG6:WG7"/>
    <mergeCell ref="WH6:WH7"/>
    <mergeCell ref="WI4:WQ4"/>
    <mergeCell ref="WI5:WK5"/>
    <mergeCell ref="WL5:WN5"/>
    <mergeCell ref="WO5:WQ5"/>
    <mergeCell ref="WI6:WI7"/>
    <mergeCell ref="WJ6:WJ7"/>
    <mergeCell ref="WK6:WK7"/>
    <mergeCell ref="WL6:WL7"/>
    <mergeCell ref="WM6:WM7"/>
    <mergeCell ref="WN6:WN7"/>
    <mergeCell ref="WO6:WO7"/>
    <mergeCell ref="WP6:WP7"/>
    <mergeCell ref="WQ6:WQ7"/>
    <mergeCell ref="UX6:UX7"/>
    <mergeCell ref="UM6:UM7"/>
    <mergeCell ref="UN6:UN7"/>
    <mergeCell ref="VA6:VA7"/>
    <mergeCell ref="VB6:VB7"/>
    <mergeCell ref="VC6:VC7"/>
    <mergeCell ref="VD6:VD7"/>
    <mergeCell ref="VE6:VE7"/>
    <mergeCell ref="VF6:VF7"/>
    <mergeCell ref="YX6:YX7"/>
    <mergeCell ref="YY6:YY7"/>
    <mergeCell ref="YZ6:YZ7"/>
    <mergeCell ref="ZA6:ZA7"/>
    <mergeCell ref="ZB6:ZB7"/>
    <mergeCell ref="XU6:XU7"/>
    <mergeCell ref="XV6:XV7"/>
    <mergeCell ref="XW6:XW7"/>
    <mergeCell ref="XX6:XX7"/>
    <mergeCell ref="XY6:XY7"/>
    <mergeCell ref="XZ6:XZ7"/>
    <mergeCell ref="YA6:YA7"/>
    <mergeCell ref="VX6:VX7"/>
    <mergeCell ref="VY6:VY7"/>
    <mergeCell ref="YK6:YK7"/>
    <mergeCell ref="YL6:YL7"/>
    <mergeCell ref="YM6:YM7"/>
    <mergeCell ref="YN6:YN7"/>
    <mergeCell ref="YO6:YO7"/>
    <mergeCell ref="YP6:YP7"/>
    <mergeCell ref="YQ6:YQ7"/>
    <mergeCell ref="YR6:YR7"/>
    <mergeCell ref="YS6:YS7"/>
    <mergeCell ref="UV5:UX5"/>
    <mergeCell ref="UP6:UP7"/>
    <mergeCell ref="UQ6:UQ7"/>
    <mergeCell ref="UR6:UR7"/>
    <mergeCell ref="US6:US7"/>
    <mergeCell ref="UT6:UT7"/>
    <mergeCell ref="PM6:PM7"/>
    <mergeCell ref="PN6:PN7"/>
    <mergeCell ref="PO6:PO7"/>
    <mergeCell ref="PP6:PP7"/>
    <mergeCell ref="PQ6:PQ7"/>
    <mergeCell ref="PR6:PR7"/>
    <mergeCell ref="PS6:PS7"/>
    <mergeCell ref="PT4:QB4"/>
    <mergeCell ref="SN4:SV4"/>
    <mergeCell ref="SN5:SP5"/>
    <mergeCell ref="SQ5:SS5"/>
    <mergeCell ref="ST5:SV5"/>
    <mergeCell ref="SN6:SN7"/>
    <mergeCell ref="SO6:SO7"/>
    <mergeCell ref="SP6:SP7"/>
    <mergeCell ref="SQ6:SQ7"/>
    <mergeCell ref="SR6:SR7"/>
    <mergeCell ref="SS6:SS7"/>
    <mergeCell ref="ST6:ST7"/>
    <mergeCell ref="SU6:SU7"/>
    <mergeCell ref="SV6:SV7"/>
    <mergeCell ref="PT5:PV5"/>
    <mergeCell ref="PW5:PY5"/>
    <mergeCell ref="PZ5:QB5"/>
    <mergeCell ref="PT6:PT7"/>
    <mergeCell ref="PU6:PU7"/>
    <mergeCell ref="PV6:PV7"/>
    <mergeCell ref="PW6:PW7"/>
    <mergeCell ref="PX6:PX7"/>
    <mergeCell ref="PY6:PY7"/>
    <mergeCell ref="PZ6:PZ7"/>
    <mergeCell ref="QA6:QA7"/>
    <mergeCell ref="OQ6:OQ7"/>
    <mergeCell ref="OR6:OR7"/>
    <mergeCell ref="OJ4:OR4"/>
    <mergeCell ref="OJ5:OL5"/>
    <mergeCell ref="OM5:OO5"/>
    <mergeCell ref="OP5:OR5"/>
    <mergeCell ref="OJ6:OJ7"/>
    <mergeCell ref="OK6:OK7"/>
    <mergeCell ref="TF4:TN4"/>
    <mergeCell ref="TF5:TH5"/>
    <mergeCell ref="TI5:TK5"/>
    <mergeCell ref="TL5:TN5"/>
    <mergeCell ref="TF6:TF7"/>
    <mergeCell ref="PB4:PJ4"/>
    <mergeCell ref="PB5:PD5"/>
    <mergeCell ref="PE5:PG5"/>
    <mergeCell ref="PH5:PJ5"/>
    <mergeCell ref="PB6:PB7"/>
    <mergeCell ref="PC6:PC7"/>
    <mergeCell ref="PD6:PD7"/>
    <mergeCell ref="PE6:PE7"/>
    <mergeCell ref="PF6:PF7"/>
    <mergeCell ref="PG6:PG7"/>
    <mergeCell ref="PH6:PH7"/>
    <mergeCell ref="PI6:PI7"/>
    <mergeCell ref="PJ6:PJ7"/>
    <mergeCell ref="PK4:PS4"/>
    <mergeCell ref="PK5:PM5"/>
    <mergeCell ref="PN5:PP5"/>
    <mergeCell ref="PQ5:PS5"/>
    <mergeCell ref="PK6:PK7"/>
    <mergeCell ref="PL6:PL7"/>
    <mergeCell ref="MR6:MR7"/>
    <mergeCell ref="MS6:MS7"/>
    <mergeCell ref="MT6:MT7"/>
    <mergeCell ref="MU6:MU7"/>
    <mergeCell ref="MV6:MV7"/>
    <mergeCell ref="MW6:MW7"/>
    <mergeCell ref="MX6:MX7"/>
    <mergeCell ref="MY6:MY7"/>
    <mergeCell ref="NI4:NQ4"/>
    <mergeCell ref="NI5:NK5"/>
    <mergeCell ref="NL5:NN5"/>
    <mergeCell ref="NO5:NQ5"/>
    <mergeCell ref="NI6:NI7"/>
    <mergeCell ref="NJ6:NJ7"/>
    <mergeCell ref="OS4:PA4"/>
    <mergeCell ref="OS5:OU5"/>
    <mergeCell ref="OV5:OX5"/>
    <mergeCell ref="OY5:PA5"/>
    <mergeCell ref="OS6:OS7"/>
    <mergeCell ref="OT6:OT7"/>
    <mergeCell ref="OU6:OU7"/>
    <mergeCell ref="OV6:OV7"/>
    <mergeCell ref="OW6:OW7"/>
    <mergeCell ref="OX6:OX7"/>
    <mergeCell ref="OY6:OY7"/>
    <mergeCell ref="OZ6:OZ7"/>
    <mergeCell ref="PA6:PA7"/>
    <mergeCell ref="OL6:OL7"/>
    <mergeCell ref="OM6:OM7"/>
    <mergeCell ref="ON6:ON7"/>
    <mergeCell ref="OO6:OO7"/>
    <mergeCell ref="OP6:OP7"/>
    <mergeCell ref="LQ6:LQ7"/>
    <mergeCell ref="LR6:LR7"/>
    <mergeCell ref="LS6:LS7"/>
    <mergeCell ref="LT6:LT7"/>
    <mergeCell ref="LU6:LU7"/>
    <mergeCell ref="LV6:LV7"/>
    <mergeCell ref="LW6:LW7"/>
    <mergeCell ref="LX6:LX7"/>
    <mergeCell ref="LY4:MG4"/>
    <mergeCell ref="LY5:MA5"/>
    <mergeCell ref="MB5:MD5"/>
    <mergeCell ref="ME5:MG5"/>
    <mergeCell ref="LY6:LY7"/>
    <mergeCell ref="LZ6:LZ7"/>
    <mergeCell ref="OA4:OI4"/>
    <mergeCell ref="OA5:OC5"/>
    <mergeCell ref="OD5:OF5"/>
    <mergeCell ref="OG5:OI5"/>
    <mergeCell ref="OA6:OA7"/>
    <mergeCell ref="OB6:OB7"/>
    <mergeCell ref="OC6:OC7"/>
    <mergeCell ref="OD6:OD7"/>
    <mergeCell ref="OE6:OE7"/>
    <mergeCell ref="OF6:OF7"/>
    <mergeCell ref="OG6:OG7"/>
    <mergeCell ref="OH6:OH7"/>
    <mergeCell ref="OI6:OI7"/>
    <mergeCell ref="MQ4:MY4"/>
    <mergeCell ref="MQ5:MS5"/>
    <mergeCell ref="MT5:MV5"/>
    <mergeCell ref="MW5:MY5"/>
    <mergeCell ref="MQ6:MQ7"/>
    <mergeCell ref="LI6:LI7"/>
    <mergeCell ref="LJ6:LJ7"/>
    <mergeCell ref="LK6:LK7"/>
    <mergeCell ref="LL6:LL7"/>
    <mergeCell ref="LM6:LM7"/>
    <mergeCell ref="LN6:LN7"/>
    <mergeCell ref="LO6:LO7"/>
    <mergeCell ref="KZ6:KZ7"/>
    <mergeCell ref="LA6:LA7"/>
    <mergeCell ref="LB6:LB7"/>
    <mergeCell ref="LC6:LC7"/>
    <mergeCell ref="LD6:LD7"/>
    <mergeCell ref="LE6:LE7"/>
    <mergeCell ref="LF6:LF7"/>
    <mergeCell ref="MH4:MP4"/>
    <mergeCell ref="MH5:MJ5"/>
    <mergeCell ref="MK5:MM5"/>
    <mergeCell ref="MN5:MP5"/>
    <mergeCell ref="MH6:MH7"/>
    <mergeCell ref="MI6:MI7"/>
    <mergeCell ref="MJ6:MJ7"/>
    <mergeCell ref="MK6:MK7"/>
    <mergeCell ref="ML6:ML7"/>
    <mergeCell ref="MM6:MM7"/>
    <mergeCell ref="MN6:MN7"/>
    <mergeCell ref="MO6:MO7"/>
    <mergeCell ref="KO4:KW4"/>
    <mergeCell ref="KO5:KQ5"/>
    <mergeCell ref="KR5:KT5"/>
    <mergeCell ref="KU5:KW5"/>
    <mergeCell ref="KO6:KO7"/>
    <mergeCell ref="KP6:KP7"/>
    <mergeCell ref="KQ6:KQ7"/>
    <mergeCell ref="KR6:KR7"/>
    <mergeCell ref="KS6:KS7"/>
    <mergeCell ref="KT6:KT7"/>
    <mergeCell ref="KU6:KU7"/>
    <mergeCell ref="KV6:KV7"/>
    <mergeCell ref="KW6:KW7"/>
    <mergeCell ref="MA6:MA7"/>
    <mergeCell ref="MB6:MB7"/>
    <mergeCell ref="MC6:MC7"/>
    <mergeCell ref="MD6:MD7"/>
    <mergeCell ref="KX4:LF4"/>
    <mergeCell ref="KX5:KZ5"/>
    <mergeCell ref="LA5:LC5"/>
    <mergeCell ref="LD5:LF5"/>
    <mergeCell ref="KX6:KX7"/>
    <mergeCell ref="KY6:KY7"/>
    <mergeCell ref="GA6:GA7"/>
    <mergeCell ref="JY6:JY7"/>
    <mergeCell ref="JZ6:JZ7"/>
    <mergeCell ref="KA6:KA7"/>
    <mergeCell ref="KB6:KB7"/>
    <mergeCell ref="KC6:KC7"/>
    <mergeCell ref="KD6:KD7"/>
    <mergeCell ref="KE6:KE7"/>
    <mergeCell ref="HE6:HE7"/>
    <mergeCell ref="HF6:HF7"/>
    <mergeCell ref="HG6:HG7"/>
    <mergeCell ref="HH6:HH7"/>
    <mergeCell ref="HI6:HI7"/>
    <mergeCell ref="HJ6:HJ7"/>
    <mergeCell ref="HK6:HK7"/>
    <mergeCell ref="HU4:IC4"/>
    <mergeCell ref="HU5:HW5"/>
    <mergeCell ref="HX5:HZ5"/>
    <mergeCell ref="IA5:IC5"/>
    <mergeCell ref="HU6:HU7"/>
    <mergeCell ref="HV6:HV7"/>
    <mergeCell ref="HW6:HW7"/>
    <mergeCell ref="HX6:HX7"/>
    <mergeCell ref="HY6:HY7"/>
    <mergeCell ref="HZ6:HZ7"/>
    <mergeCell ref="IA6:IA7"/>
    <mergeCell ref="IB6:IB7"/>
    <mergeCell ref="IC6:IC7"/>
    <mergeCell ref="HL4:HT4"/>
    <mergeCell ref="HL5:HN5"/>
    <mergeCell ref="HO5:HQ5"/>
    <mergeCell ref="HR5:HT5"/>
    <mergeCell ref="GL6:GL7"/>
    <mergeCell ref="GM6:GM7"/>
    <mergeCell ref="GN6:GN7"/>
    <mergeCell ref="GO6:GO7"/>
    <mergeCell ref="GP6:GP7"/>
    <mergeCell ref="GQ6:GQ7"/>
    <mergeCell ref="GR6:GR7"/>
    <mergeCell ref="FJ4:FR4"/>
    <mergeCell ref="FJ5:FL5"/>
    <mergeCell ref="FM5:FO5"/>
    <mergeCell ref="FP5:FR5"/>
    <mergeCell ref="FJ6:FJ7"/>
    <mergeCell ref="FK6:FK7"/>
    <mergeCell ref="FL6:FL7"/>
    <mergeCell ref="FM6:FM7"/>
    <mergeCell ref="FN6:FN7"/>
    <mergeCell ref="FO6:FO7"/>
    <mergeCell ref="FP6:FP7"/>
    <mergeCell ref="FQ6:FQ7"/>
    <mergeCell ref="FR6:FR7"/>
    <mergeCell ref="FS4:GA4"/>
    <mergeCell ref="FS5:FU5"/>
    <mergeCell ref="FV5:FX5"/>
    <mergeCell ref="FY5:GA5"/>
    <mergeCell ref="FS6:FS7"/>
    <mergeCell ref="FT6:FT7"/>
    <mergeCell ref="FU6:FU7"/>
    <mergeCell ref="FV6:FV7"/>
    <mergeCell ref="FW6:FW7"/>
    <mergeCell ref="FX6:FX7"/>
    <mergeCell ref="FY6:FY7"/>
    <mergeCell ref="FZ6:FZ7"/>
    <mergeCell ref="ET6:ET7"/>
    <mergeCell ref="EU6:EU7"/>
    <mergeCell ref="EV6:EV7"/>
    <mergeCell ref="EW6:EW7"/>
    <mergeCell ref="EX6:EX7"/>
    <mergeCell ref="EY6:EY7"/>
    <mergeCell ref="EZ6:EZ7"/>
    <mergeCell ref="EI4:EQ4"/>
    <mergeCell ref="EI5:EK5"/>
    <mergeCell ref="EL5:EN5"/>
    <mergeCell ref="EO5:EQ5"/>
    <mergeCell ref="EI6:EI7"/>
    <mergeCell ref="EJ6:EJ7"/>
    <mergeCell ref="EK6:EK7"/>
    <mergeCell ref="EL6:EL7"/>
    <mergeCell ref="EM6:EM7"/>
    <mergeCell ref="EN6:EN7"/>
    <mergeCell ref="EO6:EO7"/>
    <mergeCell ref="EP6:EP7"/>
    <mergeCell ref="EQ6:EQ7"/>
    <mergeCell ref="DC6:DC7"/>
    <mergeCell ref="DD6:DD7"/>
    <mergeCell ref="DE6:DE7"/>
    <mergeCell ref="DF6:DF7"/>
    <mergeCell ref="DG6:DG7"/>
    <mergeCell ref="CV6:CV7"/>
    <mergeCell ref="CW6:CW7"/>
    <mergeCell ref="CX6:CX7"/>
    <mergeCell ref="CY6:CY7"/>
    <mergeCell ref="CZ6:CZ7"/>
    <mergeCell ref="DA6:DA7"/>
    <mergeCell ref="CP6:CP7"/>
    <mergeCell ref="CQ6:CQ7"/>
    <mergeCell ref="CR6:CR7"/>
    <mergeCell ref="CS6:CS7"/>
    <mergeCell ref="CT6:CT7"/>
    <mergeCell ref="CU6:CU7"/>
    <mergeCell ref="DB6:DB7"/>
    <mergeCell ref="CJ6:CJ7"/>
    <mergeCell ref="CK6:CK7"/>
    <mergeCell ref="CL6:CL7"/>
    <mergeCell ref="CM6:CM7"/>
    <mergeCell ref="CN6:CN7"/>
    <mergeCell ref="CO6:CO7"/>
    <mergeCell ref="CD6:CD7"/>
    <mergeCell ref="CE6:CE7"/>
    <mergeCell ref="CF6:CF7"/>
    <mergeCell ref="CG6:CG7"/>
    <mergeCell ref="CH6:CH7"/>
    <mergeCell ref="CI6:CI7"/>
    <mergeCell ref="BX6:BX7"/>
    <mergeCell ref="AZ6:AZ7"/>
    <mergeCell ref="BA6:BA7"/>
    <mergeCell ref="BE6:BE7"/>
    <mergeCell ref="BF6:BF7"/>
    <mergeCell ref="BY6:BY7"/>
    <mergeCell ref="BZ6:BZ7"/>
    <mergeCell ref="CD5:CF5"/>
    <mergeCell ref="CB6:CB7"/>
    <mergeCell ref="CC6:CC7"/>
    <mergeCell ref="BR6:BR7"/>
    <mergeCell ref="BS6:BS7"/>
    <mergeCell ref="BT6:BT7"/>
    <mergeCell ref="BU6:BU7"/>
    <mergeCell ref="BV6:BV7"/>
    <mergeCell ref="BW6:BW7"/>
    <mergeCell ref="BL6:BL7"/>
    <mergeCell ref="BM6:BM7"/>
    <mergeCell ref="BN6:BN7"/>
    <mergeCell ref="BO6:BO7"/>
    <mergeCell ref="BP6:BP7"/>
    <mergeCell ref="BQ6:BQ7"/>
    <mergeCell ref="CG5:CI5"/>
    <mergeCell ref="B8:C8"/>
    <mergeCell ref="AY6:AY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B4:B7"/>
    <mergeCell ref="C4:C7"/>
    <mergeCell ref="D4:L4"/>
    <mergeCell ref="M4:U4"/>
    <mergeCell ref="CJ5:CL5"/>
    <mergeCell ref="CM5:CO5"/>
    <mergeCell ref="J6:J7"/>
    <mergeCell ref="K6:K7"/>
    <mergeCell ref="L6:L7"/>
    <mergeCell ref="M6:M7"/>
    <mergeCell ref="N6:N7"/>
    <mergeCell ref="O6:O7"/>
    <mergeCell ref="V6:V7"/>
    <mergeCell ref="W6:W7"/>
    <mergeCell ref="X6:X7"/>
    <mergeCell ref="Y6:Y7"/>
    <mergeCell ref="Z6:Z7"/>
    <mergeCell ref="AA6:AA7"/>
    <mergeCell ref="P6:P7"/>
    <mergeCell ref="Q6:Q7"/>
    <mergeCell ref="R6:R7"/>
    <mergeCell ref="S6:S7"/>
    <mergeCell ref="BG6:BG7"/>
    <mergeCell ref="BH6:BH7"/>
    <mergeCell ref="BI6:BI7"/>
    <mergeCell ref="BJ6:BJ7"/>
    <mergeCell ref="BK6:BK7"/>
    <mergeCell ref="AT5:AV5"/>
    <mergeCell ref="AW5:AY5"/>
    <mergeCell ref="AZ5:BB5"/>
    <mergeCell ref="BC5:BE5"/>
    <mergeCell ref="BB6:BB7"/>
    <mergeCell ref="BC6:BC7"/>
    <mergeCell ref="BD6:BD7"/>
    <mergeCell ref="AX6:AX7"/>
    <mergeCell ref="CA6:CA7"/>
    <mergeCell ref="CP5:CR5"/>
    <mergeCell ref="CS5:CU5"/>
    <mergeCell ref="CV5:CX5"/>
    <mergeCell ref="CY5:DA5"/>
    <mergeCell ref="DB5:DD5"/>
    <mergeCell ref="CP4:CX4"/>
    <mergeCell ref="CY4:DG4"/>
    <mergeCell ref="D5:F5"/>
    <mergeCell ref="G5:I5"/>
    <mergeCell ref="J5:L5"/>
    <mergeCell ref="M5:O5"/>
    <mergeCell ref="P5:R5"/>
    <mergeCell ref="S5:U5"/>
    <mergeCell ref="V5:X5"/>
    <mergeCell ref="Y5:AA5"/>
    <mergeCell ref="AN4:AV4"/>
    <mergeCell ref="AW4:BE4"/>
    <mergeCell ref="BF4:BN4"/>
    <mergeCell ref="BO4:BW4"/>
    <mergeCell ref="BX4:CF4"/>
    <mergeCell ref="CG4:CO4"/>
    <mergeCell ref="BF5:BH5"/>
    <mergeCell ref="BI5:BK5"/>
    <mergeCell ref="BL5:BN5"/>
    <mergeCell ref="BO5:BQ5"/>
    <mergeCell ref="BR5:BT5"/>
    <mergeCell ref="BU5:BW5"/>
    <mergeCell ref="AN5:AP5"/>
    <mergeCell ref="AQ5:AS5"/>
    <mergeCell ref="DE5:DG5"/>
    <mergeCell ref="BX5:BZ5"/>
    <mergeCell ref="CA5:CC5"/>
    <mergeCell ref="V4:AD4"/>
    <mergeCell ref="AE4:AM4"/>
    <mergeCell ref="AB5:AD5"/>
    <mergeCell ref="AE5:AG5"/>
    <mergeCell ref="AH5:AJ5"/>
    <mergeCell ref="AK5:AM5"/>
    <mergeCell ref="D6:D7"/>
    <mergeCell ref="E6:E7"/>
    <mergeCell ref="F6:F7"/>
    <mergeCell ref="G6:G7"/>
    <mergeCell ref="H6:H7"/>
    <mergeCell ref="I6:I7"/>
    <mergeCell ref="U6:U7"/>
    <mergeCell ref="AH6:AH7"/>
    <mergeCell ref="AI6:AI7"/>
    <mergeCell ref="AJ6:AJ7"/>
    <mergeCell ref="AK6:AK7"/>
    <mergeCell ref="AL6:AL7"/>
    <mergeCell ref="AM6:AM7"/>
    <mergeCell ref="AB6:AB7"/>
    <mergeCell ref="T6:T7"/>
    <mergeCell ref="AC6:AC7"/>
    <mergeCell ref="AD6:AD7"/>
    <mergeCell ref="AE6:AE7"/>
    <mergeCell ref="AF6:AF7"/>
    <mergeCell ref="AG6:AG7"/>
    <mergeCell ref="DH4:DP4"/>
    <mergeCell ref="DH5:DJ5"/>
    <mergeCell ref="DK5:DM5"/>
    <mergeCell ref="DN5:DP5"/>
    <mergeCell ref="DH6:DH7"/>
    <mergeCell ref="DI6:DI7"/>
    <mergeCell ref="DJ6:DJ7"/>
    <mergeCell ref="DK6:DK7"/>
    <mergeCell ref="DL6:DL7"/>
    <mergeCell ref="DM6:DM7"/>
    <mergeCell ref="DN6:DN7"/>
    <mergeCell ref="DO6:DO7"/>
    <mergeCell ref="DP6:DP7"/>
    <mergeCell ref="DQ4:DY4"/>
    <mergeCell ref="DQ5:DS5"/>
    <mergeCell ref="DT5:DV5"/>
    <mergeCell ref="DW5:DY5"/>
    <mergeCell ref="DQ6:DQ7"/>
    <mergeCell ref="DR6:DR7"/>
    <mergeCell ref="DS6:DS7"/>
    <mergeCell ref="DT6:DT7"/>
    <mergeCell ref="DU6:DU7"/>
    <mergeCell ref="DV6:DV7"/>
    <mergeCell ref="DW6:DW7"/>
    <mergeCell ref="DX6:DX7"/>
    <mergeCell ref="DY6:DY7"/>
    <mergeCell ref="DZ4:EH4"/>
    <mergeCell ref="DZ5:EB5"/>
    <mergeCell ref="EC5:EE5"/>
    <mergeCell ref="EF5:EH5"/>
    <mergeCell ref="DZ6:DZ7"/>
    <mergeCell ref="EA6:EA7"/>
    <mergeCell ref="EB6:EB7"/>
    <mergeCell ref="EC6:EC7"/>
    <mergeCell ref="ED6:ED7"/>
    <mergeCell ref="EE6:EE7"/>
    <mergeCell ref="EF6:EF7"/>
    <mergeCell ref="EG6:EG7"/>
    <mergeCell ref="EH6:EH7"/>
    <mergeCell ref="FA4:FI4"/>
    <mergeCell ref="FA5:FC5"/>
    <mergeCell ref="FD5:FF5"/>
    <mergeCell ref="FG5:FI5"/>
    <mergeCell ref="FA6:FA7"/>
    <mergeCell ref="FB6:FB7"/>
    <mergeCell ref="FC6:FC7"/>
    <mergeCell ref="FD6:FD7"/>
    <mergeCell ref="FE6:FE7"/>
    <mergeCell ref="FF6:FF7"/>
    <mergeCell ref="FG6:FG7"/>
    <mergeCell ref="FH6:FH7"/>
    <mergeCell ref="FI6:FI7"/>
    <mergeCell ref="ER4:EZ4"/>
    <mergeCell ref="ER5:ET5"/>
    <mergeCell ref="EU5:EW5"/>
    <mergeCell ref="EX5:EZ5"/>
    <mergeCell ref="ER6:ER7"/>
    <mergeCell ref="ES6:ES7"/>
    <mergeCell ref="GS6:GS7"/>
    <mergeCell ref="GB4:GJ4"/>
    <mergeCell ref="GB5:GD5"/>
    <mergeCell ref="GE5:GG5"/>
    <mergeCell ref="GH5:GJ5"/>
    <mergeCell ref="GB6:GB7"/>
    <mergeCell ref="GC6:GC7"/>
    <mergeCell ref="GD6:GD7"/>
    <mergeCell ref="GE6:GE7"/>
    <mergeCell ref="GF6:GF7"/>
    <mergeCell ref="GG6:GG7"/>
    <mergeCell ref="GH6:GH7"/>
    <mergeCell ref="GI6:GI7"/>
    <mergeCell ref="GJ6:GJ7"/>
    <mergeCell ref="GT4:HB4"/>
    <mergeCell ref="GT5:GV5"/>
    <mergeCell ref="GW5:GY5"/>
    <mergeCell ref="GZ5:HB5"/>
    <mergeCell ref="GT6:GT7"/>
    <mergeCell ref="GU6:GU7"/>
    <mergeCell ref="GV6:GV7"/>
    <mergeCell ref="GW6:GW7"/>
    <mergeCell ref="GX6:GX7"/>
    <mergeCell ref="GY6:GY7"/>
    <mergeCell ref="GZ6:GZ7"/>
    <mergeCell ref="HA6:HA7"/>
    <mergeCell ref="HB6:HB7"/>
    <mergeCell ref="GK4:GS4"/>
    <mergeCell ref="GK5:GM5"/>
    <mergeCell ref="GN5:GP5"/>
    <mergeCell ref="GQ5:GS5"/>
    <mergeCell ref="GK6:GK7"/>
    <mergeCell ref="HM6:HM7"/>
    <mergeCell ref="HN6:HN7"/>
    <mergeCell ref="HO6:HO7"/>
    <mergeCell ref="HP6:HP7"/>
    <mergeCell ref="HQ6:HQ7"/>
    <mergeCell ref="HR6:HR7"/>
    <mergeCell ref="HS6:HS7"/>
    <mergeCell ref="HT6:HT7"/>
    <mergeCell ref="HC4:HK4"/>
    <mergeCell ref="HC5:HE5"/>
    <mergeCell ref="HF5:HH5"/>
    <mergeCell ref="HI5:HK5"/>
    <mergeCell ref="HC6:HC7"/>
    <mergeCell ref="HD6:HD7"/>
    <mergeCell ref="ID4:IL4"/>
    <mergeCell ref="ID5:IF5"/>
    <mergeCell ref="IG5:II5"/>
    <mergeCell ref="IJ5:IL5"/>
    <mergeCell ref="ID6:ID7"/>
    <mergeCell ref="IE6:IE7"/>
    <mergeCell ref="IF6:IF7"/>
    <mergeCell ref="IG6:IG7"/>
    <mergeCell ref="IH6:IH7"/>
    <mergeCell ref="II6:II7"/>
    <mergeCell ref="IJ6:IJ7"/>
    <mergeCell ref="IK6:IK7"/>
    <mergeCell ref="IL6:IL7"/>
    <mergeCell ref="HL6:HL7"/>
    <mergeCell ref="IM4:IU4"/>
    <mergeCell ref="IM5:IO5"/>
    <mergeCell ref="IP5:IR5"/>
    <mergeCell ref="IS5:IU5"/>
    <mergeCell ref="IM6:IM7"/>
    <mergeCell ref="IN6:IN7"/>
    <mergeCell ref="IO6:IO7"/>
    <mergeCell ref="IP6:IP7"/>
    <mergeCell ref="IQ6:IQ7"/>
    <mergeCell ref="IR6:IR7"/>
    <mergeCell ref="IS6:IS7"/>
    <mergeCell ref="IT6:IT7"/>
    <mergeCell ref="IU6:IU7"/>
    <mergeCell ref="IV4:JD4"/>
    <mergeCell ref="IV5:IX5"/>
    <mergeCell ref="IY5:JA5"/>
    <mergeCell ref="JB5:JD5"/>
    <mergeCell ref="IV6:IV7"/>
    <mergeCell ref="IW6:IW7"/>
    <mergeCell ref="IX6:IX7"/>
    <mergeCell ref="IY6:IY7"/>
    <mergeCell ref="IZ6:IZ7"/>
    <mergeCell ref="JA6:JA7"/>
    <mergeCell ref="JB6:JB7"/>
    <mergeCell ref="JC6:JC7"/>
    <mergeCell ref="JD6:JD7"/>
    <mergeCell ref="JE4:JM4"/>
    <mergeCell ref="JE5:JG5"/>
    <mergeCell ref="JH5:JJ5"/>
    <mergeCell ref="JK5:JM5"/>
    <mergeCell ref="JE6:JE7"/>
    <mergeCell ref="JF6:JF7"/>
    <mergeCell ref="JG6:JG7"/>
    <mergeCell ref="JH6:JH7"/>
    <mergeCell ref="JI6:JI7"/>
    <mergeCell ref="JJ6:JJ7"/>
    <mergeCell ref="JK6:JK7"/>
    <mergeCell ref="JL6:JL7"/>
    <mergeCell ref="JM6:JM7"/>
    <mergeCell ref="JN4:JV4"/>
    <mergeCell ref="JN5:JP5"/>
    <mergeCell ref="JQ5:JS5"/>
    <mergeCell ref="JT5:JV5"/>
    <mergeCell ref="JN6:JN7"/>
    <mergeCell ref="JO6:JO7"/>
    <mergeCell ref="JP6:JP7"/>
    <mergeCell ref="JQ6:JQ7"/>
    <mergeCell ref="JR6:JR7"/>
    <mergeCell ref="JS6:JS7"/>
    <mergeCell ref="JT6:JT7"/>
    <mergeCell ref="JU6:JU7"/>
    <mergeCell ref="JV6:JV7"/>
    <mergeCell ref="KF4:KN4"/>
    <mergeCell ref="KF5:KH5"/>
    <mergeCell ref="KI5:KK5"/>
    <mergeCell ref="KL5:KN5"/>
    <mergeCell ref="KF6:KF7"/>
    <mergeCell ref="KG6:KG7"/>
    <mergeCell ref="KH6:KH7"/>
    <mergeCell ref="KI6:KI7"/>
    <mergeCell ref="KJ6:KJ7"/>
    <mergeCell ref="KK6:KK7"/>
    <mergeCell ref="KL6:KL7"/>
    <mergeCell ref="KM6:KM7"/>
    <mergeCell ref="KN6:KN7"/>
    <mergeCell ref="JW4:KE4"/>
    <mergeCell ref="JW5:JY5"/>
    <mergeCell ref="JZ5:KB5"/>
    <mergeCell ref="KC5:KE5"/>
    <mergeCell ref="JW6:JW7"/>
    <mergeCell ref="JX6:JX7"/>
    <mergeCell ref="MZ4:NH4"/>
    <mergeCell ref="MZ5:NB5"/>
    <mergeCell ref="NC5:NE5"/>
    <mergeCell ref="NF5:NH5"/>
    <mergeCell ref="MZ6:MZ7"/>
    <mergeCell ref="NA6:NA7"/>
    <mergeCell ref="NB6:NB7"/>
    <mergeCell ref="NC6:NC7"/>
    <mergeCell ref="ND6:ND7"/>
    <mergeCell ref="NE6:NE7"/>
    <mergeCell ref="NF6:NF7"/>
    <mergeCell ref="NG6:NG7"/>
    <mergeCell ref="NH6:NH7"/>
    <mergeCell ref="LG4:LO4"/>
    <mergeCell ref="LG5:LI5"/>
    <mergeCell ref="LJ5:LL5"/>
    <mergeCell ref="LM5:LO5"/>
    <mergeCell ref="LG6:LG7"/>
    <mergeCell ref="LH6:LH7"/>
    <mergeCell ref="MP6:MP7"/>
    <mergeCell ref="LP4:LX4"/>
    <mergeCell ref="LP5:LR5"/>
    <mergeCell ref="LS5:LU5"/>
    <mergeCell ref="LV5:LX5"/>
    <mergeCell ref="LP6:LP7"/>
    <mergeCell ref="ME6:ME7"/>
    <mergeCell ref="MF6:MF7"/>
    <mergeCell ref="MG6:MG7"/>
    <mergeCell ref="NK6:NK7"/>
    <mergeCell ref="NL6:NL7"/>
    <mergeCell ref="NM6:NM7"/>
    <mergeCell ref="NN6:NN7"/>
    <mergeCell ref="NO6:NO7"/>
    <mergeCell ref="NP6:NP7"/>
    <mergeCell ref="NQ6:NQ7"/>
    <mergeCell ref="NR4:NZ4"/>
    <mergeCell ref="NR5:NT5"/>
    <mergeCell ref="NU5:NW5"/>
    <mergeCell ref="NX5:NZ5"/>
    <mergeCell ref="NR6:NR7"/>
    <mergeCell ref="NS6:NS7"/>
    <mergeCell ref="NT6:NT7"/>
    <mergeCell ref="NU6:NU7"/>
    <mergeCell ref="NV6:NV7"/>
    <mergeCell ref="NW6:NW7"/>
    <mergeCell ref="NX6:NX7"/>
    <mergeCell ref="NY6:NY7"/>
    <mergeCell ref="NZ6:NZ7"/>
    <mergeCell ref="QB6:QB7"/>
    <mergeCell ref="QC4:QK4"/>
    <mergeCell ref="QC5:QE5"/>
    <mergeCell ref="QF5:QH5"/>
    <mergeCell ref="QI5:QK5"/>
    <mergeCell ref="QC6:QC7"/>
    <mergeCell ref="QD6:QD7"/>
    <mergeCell ref="QE6:QE7"/>
    <mergeCell ref="QF6:QF7"/>
    <mergeCell ref="QG6:QG7"/>
    <mergeCell ref="QH6:QH7"/>
    <mergeCell ref="QI6:QI7"/>
    <mergeCell ref="QJ6:QJ7"/>
    <mergeCell ref="QK6:QK7"/>
    <mergeCell ref="QL4:QT4"/>
    <mergeCell ref="QL5:QN5"/>
    <mergeCell ref="QO5:QQ5"/>
    <mergeCell ref="QR5:QT5"/>
    <mergeCell ref="QL6:QL7"/>
    <mergeCell ref="QM6:QM7"/>
    <mergeCell ref="QN6:QN7"/>
    <mergeCell ref="QO6:QO7"/>
    <mergeCell ref="QP6:QP7"/>
    <mergeCell ref="QQ6:QQ7"/>
    <mergeCell ref="QR6:QR7"/>
    <mergeCell ref="QS6:QS7"/>
    <mergeCell ref="QT6:QT7"/>
    <mergeCell ref="QU4:RC4"/>
    <mergeCell ref="QU5:QW5"/>
    <mergeCell ref="QX5:QZ5"/>
    <mergeCell ref="RA5:RC5"/>
    <mergeCell ref="QU6:QU7"/>
    <mergeCell ref="QV6:QV7"/>
    <mergeCell ref="QW6:QW7"/>
    <mergeCell ref="QX6:QX7"/>
    <mergeCell ref="QY6:QY7"/>
    <mergeCell ref="QZ6:QZ7"/>
    <mergeCell ref="RA6:RA7"/>
    <mergeCell ref="RB6:RB7"/>
    <mergeCell ref="RC6:RC7"/>
    <mergeCell ref="RD4:RL4"/>
    <mergeCell ref="RD5:RF5"/>
    <mergeCell ref="RG5:RI5"/>
    <mergeCell ref="RJ5:RL5"/>
    <mergeCell ref="RD6:RD7"/>
    <mergeCell ref="RE6:RE7"/>
    <mergeCell ref="RF6:RF7"/>
    <mergeCell ref="RG6:RG7"/>
    <mergeCell ref="RH6:RH7"/>
    <mergeCell ref="RI6:RI7"/>
    <mergeCell ref="RJ6:RJ7"/>
    <mergeCell ref="RK6:RK7"/>
    <mergeCell ref="RL6:RL7"/>
    <mergeCell ref="RM4:RU4"/>
    <mergeCell ref="RM5:RO5"/>
    <mergeCell ref="RP5:RR5"/>
    <mergeCell ref="RS5:RU5"/>
    <mergeCell ref="RM6:RM7"/>
    <mergeCell ref="RN6:RN7"/>
    <mergeCell ref="RO6:RO7"/>
    <mergeCell ref="RP6:RP7"/>
    <mergeCell ref="RQ6:RQ7"/>
    <mergeCell ref="RR6:RR7"/>
    <mergeCell ref="RS6:RS7"/>
    <mergeCell ref="RT6:RT7"/>
    <mergeCell ref="RU6:RU7"/>
    <mergeCell ref="RV4:SD4"/>
    <mergeCell ref="RV5:RX5"/>
    <mergeCell ref="RY5:SA5"/>
    <mergeCell ref="SB5:SD5"/>
    <mergeCell ref="RV6:RV7"/>
    <mergeCell ref="RW6:RW7"/>
    <mergeCell ref="RX6:RX7"/>
    <mergeCell ref="RY6:RY7"/>
    <mergeCell ref="RZ6:RZ7"/>
    <mergeCell ref="SA6:SA7"/>
    <mergeCell ref="SB6:SB7"/>
    <mergeCell ref="SC6:SC7"/>
    <mergeCell ref="SD6:SD7"/>
    <mergeCell ref="SE4:SM4"/>
    <mergeCell ref="SE5:SG5"/>
    <mergeCell ref="SH5:SJ5"/>
    <mergeCell ref="SK5:SM5"/>
    <mergeCell ref="SE6:SE7"/>
    <mergeCell ref="SF6:SF7"/>
    <mergeCell ref="SG6:SG7"/>
    <mergeCell ref="SH6:SH7"/>
    <mergeCell ref="SI6:SI7"/>
    <mergeCell ref="SJ6:SJ7"/>
    <mergeCell ref="SK6:SK7"/>
    <mergeCell ref="SL6:SL7"/>
    <mergeCell ref="SM6:SM7"/>
    <mergeCell ref="TG6:TG7"/>
    <mergeCell ref="TH6:TH7"/>
    <mergeCell ref="TI6:TI7"/>
    <mergeCell ref="TJ6:TJ7"/>
    <mergeCell ref="SW4:TE4"/>
    <mergeCell ref="SW5:SY5"/>
    <mergeCell ref="SZ5:TB5"/>
    <mergeCell ref="TC5:TE5"/>
    <mergeCell ref="SW6:SW7"/>
    <mergeCell ref="SX6:SX7"/>
    <mergeCell ref="SY6:SY7"/>
    <mergeCell ref="SZ6:SZ7"/>
    <mergeCell ref="TA6:TA7"/>
    <mergeCell ref="TB6:TB7"/>
    <mergeCell ref="TC6:TC7"/>
    <mergeCell ref="TD6:TD7"/>
    <mergeCell ref="TE6:TE7"/>
    <mergeCell ref="TK6:TK7"/>
    <mergeCell ref="TL6:TL7"/>
    <mergeCell ref="TM6:TM7"/>
    <mergeCell ref="TN6:TN7"/>
    <mergeCell ref="TO4:TW4"/>
    <mergeCell ref="TO5:TQ5"/>
    <mergeCell ref="TR5:TT5"/>
    <mergeCell ref="TU5:TW5"/>
    <mergeCell ref="TO6:TO7"/>
    <mergeCell ref="TP6:TP7"/>
    <mergeCell ref="TQ6:TQ7"/>
    <mergeCell ref="TR6:TR7"/>
    <mergeCell ref="TS6:TS7"/>
    <mergeCell ref="TT6:TT7"/>
    <mergeCell ref="TU6:TU7"/>
    <mergeCell ref="TV6:TV7"/>
    <mergeCell ref="TW6:TW7"/>
    <mergeCell ref="TX4:UF4"/>
    <mergeCell ref="TX5:TZ5"/>
    <mergeCell ref="UA5:UC5"/>
    <mergeCell ref="UD5:UF5"/>
    <mergeCell ref="TX6:TX7"/>
    <mergeCell ref="TY6:TY7"/>
    <mergeCell ref="TZ6:TZ7"/>
    <mergeCell ref="UA6:UA7"/>
    <mergeCell ref="UB6:UB7"/>
    <mergeCell ref="UC6:UC7"/>
    <mergeCell ref="UD6:UD7"/>
    <mergeCell ref="UE6:UE7"/>
    <mergeCell ref="UF6:UF7"/>
    <mergeCell ref="UI6:UI7"/>
    <mergeCell ref="UJ6:UJ7"/>
    <mergeCell ref="UK6:UK7"/>
    <mergeCell ref="UL6:UL7"/>
    <mergeCell ref="UG4:UO4"/>
    <mergeCell ref="UG5:UI5"/>
    <mergeCell ref="UJ5:UL5"/>
    <mergeCell ref="UM5:UO5"/>
    <mergeCell ref="UG6:UG7"/>
    <mergeCell ref="UH6:UH7"/>
    <mergeCell ref="UO6:UO7"/>
    <mergeCell ref="VH5:VJ5"/>
    <mergeCell ref="VK5:VM5"/>
    <mergeCell ref="VN5:VP5"/>
    <mergeCell ref="VH6:VH7"/>
    <mergeCell ref="VI6:VI7"/>
    <mergeCell ref="VJ6:VJ7"/>
    <mergeCell ref="VK6:VK7"/>
    <mergeCell ref="VL6:VL7"/>
    <mergeCell ref="VM6:VM7"/>
    <mergeCell ref="VN6:VN7"/>
    <mergeCell ref="VO6:VO7"/>
    <mergeCell ref="VP6:VP7"/>
    <mergeCell ref="UY4:VG4"/>
    <mergeCell ref="UY5:VA5"/>
    <mergeCell ref="VB5:VD5"/>
    <mergeCell ref="VE5:VG5"/>
    <mergeCell ref="UY6:UY7"/>
    <mergeCell ref="UZ6:UZ7"/>
    <mergeCell ref="UP4:UX4"/>
    <mergeCell ref="UP5:UR5"/>
    <mergeCell ref="US5:UU5"/>
    <mergeCell ref="UU6:UU7"/>
    <mergeCell ref="UV6:UV7"/>
    <mergeCell ref="UW6:UW7"/>
    <mergeCell ref="WR4:WZ4"/>
    <mergeCell ref="WR5:WT5"/>
    <mergeCell ref="WU5:WW5"/>
    <mergeCell ref="WX5:WZ5"/>
    <mergeCell ref="WR6:WR7"/>
    <mergeCell ref="WS6:WS7"/>
    <mergeCell ref="WT6:WT7"/>
    <mergeCell ref="WU6:WU7"/>
    <mergeCell ref="WV6:WV7"/>
    <mergeCell ref="WW6:WW7"/>
    <mergeCell ref="WX6:WX7"/>
    <mergeCell ref="WY6:WY7"/>
    <mergeCell ref="WZ6:WZ7"/>
    <mergeCell ref="VQ4:VY4"/>
    <mergeCell ref="VQ5:VS5"/>
    <mergeCell ref="VT5:VV5"/>
    <mergeCell ref="VW5:VY5"/>
    <mergeCell ref="VQ6:VQ7"/>
    <mergeCell ref="VR6:VR7"/>
    <mergeCell ref="VS6:VS7"/>
    <mergeCell ref="VT6:VT7"/>
    <mergeCell ref="VU6:VU7"/>
    <mergeCell ref="VV6:VV7"/>
    <mergeCell ref="VW6:VW7"/>
    <mergeCell ref="VG6:VG7"/>
    <mergeCell ref="VH4:VP4"/>
    <mergeCell ref="XA4:XI4"/>
    <mergeCell ref="XA5:XC5"/>
    <mergeCell ref="XD5:XF5"/>
    <mergeCell ref="XG5:XI5"/>
    <mergeCell ref="XA6:XA7"/>
    <mergeCell ref="XB6:XB7"/>
    <mergeCell ref="XC6:XC7"/>
    <mergeCell ref="XD6:XD7"/>
    <mergeCell ref="XE6:XE7"/>
    <mergeCell ref="XF6:XF7"/>
    <mergeCell ref="XG6:XG7"/>
    <mergeCell ref="XH6:XH7"/>
    <mergeCell ref="XI6:XI7"/>
    <mergeCell ref="XO6:XO7"/>
    <mergeCell ref="XP6:XP7"/>
    <mergeCell ref="XQ6:XQ7"/>
    <mergeCell ref="XR6:XR7"/>
    <mergeCell ref="XJ4:XR4"/>
    <mergeCell ref="XJ5:XL5"/>
    <mergeCell ref="XM5:XO5"/>
    <mergeCell ref="XP5:XR5"/>
    <mergeCell ref="XJ6:XJ7"/>
    <mergeCell ref="XK6:XK7"/>
    <mergeCell ref="XL6:XL7"/>
    <mergeCell ref="XM6:XM7"/>
    <mergeCell ref="XN6:XN7"/>
    <mergeCell ref="YB4:YJ4"/>
    <mergeCell ref="YB5:YD5"/>
    <mergeCell ref="YE5:YG5"/>
    <mergeCell ref="YH5:YJ5"/>
    <mergeCell ref="YB6:YB7"/>
    <mergeCell ref="YC6:YC7"/>
    <mergeCell ref="YD6:YD7"/>
    <mergeCell ref="YE6:YE7"/>
    <mergeCell ref="YF6:YF7"/>
    <mergeCell ref="YG6:YG7"/>
    <mergeCell ref="YH6:YH7"/>
    <mergeCell ref="YI6:YI7"/>
    <mergeCell ref="YJ6:YJ7"/>
    <mergeCell ref="XS4:YA4"/>
    <mergeCell ref="XS5:XU5"/>
    <mergeCell ref="XV5:XX5"/>
    <mergeCell ref="XY5:YA5"/>
    <mergeCell ref="XS6:XS7"/>
    <mergeCell ref="XT6:XT7"/>
    <mergeCell ref="ADS5:ADU5"/>
    <mergeCell ref="ADV5:ADX5"/>
    <mergeCell ref="ADP6:ADP7"/>
    <mergeCell ref="ADQ6:ADQ7"/>
    <mergeCell ref="ADR6:ADR7"/>
    <mergeCell ref="ADS6:ADS7"/>
    <mergeCell ref="ADT6:ADT7"/>
    <mergeCell ref="ADU6:ADU7"/>
    <mergeCell ref="ADV6:ADV7"/>
    <mergeCell ref="ADW6:ADW7"/>
    <mergeCell ref="ADX6:ADX7"/>
    <mergeCell ref="AAR6:AAR7"/>
    <mergeCell ref="AAS6:AAS7"/>
    <mergeCell ref="AAT6:AAT7"/>
    <mergeCell ref="AAU6:AAU7"/>
    <mergeCell ref="AAV4:ABD4"/>
    <mergeCell ref="ABT6:ABT7"/>
    <mergeCell ref="ABU6:ABU7"/>
    <mergeCell ref="ABV6:ABV7"/>
    <mergeCell ref="AAX6:AAX7"/>
    <mergeCell ref="AAY6:AAY7"/>
    <mergeCell ref="ABT5:ABV5"/>
    <mergeCell ref="ACF6:ACF7"/>
    <mergeCell ref="ACG6:ACG7"/>
    <mergeCell ref="ACH6:ACH7"/>
    <mergeCell ref="ACI6:ACI7"/>
    <mergeCell ref="ABZ5:ACB5"/>
    <mergeCell ref="ACC5:ACE5"/>
    <mergeCell ref="ABW5:ABY5"/>
    <mergeCell ref="ACJ6:ACJ7"/>
    <mergeCell ref="ACC6:ACC7"/>
    <mergeCell ref="ACD6:ACD7"/>
    <mergeCell ref="ACZ6:ACZ7"/>
    <mergeCell ref="ADO6:ADO7"/>
    <mergeCell ref="AEZ4:AFH4"/>
    <mergeCell ref="AEZ5:AFB5"/>
    <mergeCell ref="AFC5:AFE5"/>
    <mergeCell ref="AFF5:AFH5"/>
    <mergeCell ref="AEZ6:AEZ7"/>
    <mergeCell ref="AFA6:AFA7"/>
    <mergeCell ref="AFB6:AFB7"/>
    <mergeCell ref="AFC6:AFC7"/>
    <mergeCell ref="AFD6:AFD7"/>
    <mergeCell ref="AFE6:AFE7"/>
    <mergeCell ref="AFF6:AFF7"/>
    <mergeCell ref="AFG6:AFG7"/>
    <mergeCell ref="AFH6:AFH7"/>
    <mergeCell ref="ADI6:ADI7"/>
    <mergeCell ref="ADJ6:ADJ7"/>
    <mergeCell ref="ADK6:ADK7"/>
    <mergeCell ref="ADL6:ADL7"/>
    <mergeCell ref="ADM6:ADM7"/>
    <mergeCell ref="ADN6:ADN7"/>
    <mergeCell ref="AEH4:AEP4"/>
    <mergeCell ref="AEH5:AEJ5"/>
    <mergeCell ref="AEK5:AEM5"/>
    <mergeCell ref="AEN5:AEP5"/>
    <mergeCell ref="AEH6:AEH7"/>
    <mergeCell ref="AEI6:AEI7"/>
    <mergeCell ref="AEJ6:AEJ7"/>
    <mergeCell ref="AEK6:AEK7"/>
    <mergeCell ref="AEL6:AEL7"/>
    <mergeCell ref="ADP4:ADX4"/>
    <mergeCell ref="ADP5:ADR5"/>
    <mergeCell ref="AFX6:AFX7"/>
    <mergeCell ref="AFY6:AFY7"/>
    <mergeCell ref="AFZ6:AFZ7"/>
    <mergeCell ref="AFI4:AFQ4"/>
    <mergeCell ref="AFI5:AFK5"/>
    <mergeCell ref="AFL5:AFN5"/>
    <mergeCell ref="AFO5:AFQ5"/>
    <mergeCell ref="AFI6:AFI7"/>
    <mergeCell ref="AFJ6:AFJ7"/>
    <mergeCell ref="AFK6:AFK7"/>
    <mergeCell ref="AFL6:AFL7"/>
    <mergeCell ref="AFM6:AFM7"/>
    <mergeCell ref="AFN6:AFN7"/>
    <mergeCell ref="AFO6:AFO7"/>
    <mergeCell ref="AFP6:AFP7"/>
    <mergeCell ref="AFQ6:AFQ7"/>
    <mergeCell ref="AIL4:AIT4"/>
    <mergeCell ref="AIL5:AIN5"/>
    <mergeCell ref="AIO5:AIQ5"/>
    <mergeCell ref="AIR5:AIT5"/>
    <mergeCell ref="AIL6:AIL7"/>
    <mergeCell ref="AIM6:AIM7"/>
    <mergeCell ref="AIN6:AIN7"/>
    <mergeCell ref="AIO6:AIO7"/>
    <mergeCell ref="AIP6:AIP7"/>
    <mergeCell ref="AIQ6:AIQ7"/>
    <mergeCell ref="AIR6:AIR7"/>
    <mergeCell ref="AIS6:AIS7"/>
    <mergeCell ref="AIT6:AIT7"/>
    <mergeCell ref="AHJ6:AHJ7"/>
    <mergeCell ref="AHK4:AHS4"/>
    <mergeCell ref="AHK5:AHM5"/>
    <mergeCell ref="AIU4:AJC4"/>
    <mergeCell ref="AIU5:AIW5"/>
    <mergeCell ref="AIX5:AIZ5"/>
    <mergeCell ref="AJA5:AJC5"/>
    <mergeCell ref="AIU6:AIU7"/>
    <mergeCell ref="AIV6:AIV7"/>
    <mergeCell ref="AIW6:AIW7"/>
    <mergeCell ref="AIX6:AIX7"/>
    <mergeCell ref="AIY6:AIY7"/>
    <mergeCell ref="AIZ6:AIZ7"/>
    <mergeCell ref="AJA6:AJA7"/>
    <mergeCell ref="AJB6:AJB7"/>
    <mergeCell ref="AJC6:AJC7"/>
    <mergeCell ref="AJV4:AKD4"/>
    <mergeCell ref="ALX4:AMF4"/>
    <mergeCell ref="ALX5:ALZ5"/>
    <mergeCell ref="AMA5:AMC5"/>
    <mergeCell ref="AMD5:AMF5"/>
    <mergeCell ref="ALX6:ALX7"/>
    <mergeCell ref="ALY6:ALY7"/>
    <mergeCell ref="ALZ6:ALZ7"/>
    <mergeCell ref="AMA6:AMA7"/>
    <mergeCell ref="AMB6:AMB7"/>
    <mergeCell ref="AKO6:AKO7"/>
    <mergeCell ref="AKP6:AKP7"/>
    <mergeCell ref="AKQ6:AKQ7"/>
    <mergeCell ref="AKR6:AKR7"/>
    <mergeCell ref="AKV6:AKV7"/>
    <mergeCell ref="AKS6:AKS7"/>
    <mergeCell ref="AKN6:AKN7"/>
    <mergeCell ref="AKT6:AKT7"/>
    <mergeCell ref="AKU6:AKU7"/>
    <mergeCell ref="AJZ6:AJZ7"/>
    <mergeCell ref="AKA6:AKA7"/>
    <mergeCell ref="AKB6:AKB7"/>
    <mergeCell ref="AKC6:AKC7"/>
    <mergeCell ref="AKD6:AKD7"/>
    <mergeCell ref="AKL6:AKL7"/>
    <mergeCell ref="AKM6:AKM7"/>
    <mergeCell ref="ALD6:ALD7"/>
    <mergeCell ref="ALE6:ALE7"/>
    <mergeCell ref="AKE4:AKM4"/>
    <mergeCell ref="AMS6:AMS7"/>
    <mergeCell ref="AMT6:AMT7"/>
    <mergeCell ref="AMI6:AMI7"/>
    <mergeCell ref="AMJ6:AMJ7"/>
    <mergeCell ref="AMK6:AMK7"/>
    <mergeCell ref="AML6:AML7"/>
    <mergeCell ref="AMM6:AMM7"/>
    <mergeCell ref="AMN6:AMN7"/>
    <mergeCell ref="AMO6:AMO7"/>
    <mergeCell ref="AMP4:AMX4"/>
    <mergeCell ref="AMP5:AMR5"/>
    <mergeCell ref="AMC6:AMC7"/>
    <mergeCell ref="AMD6:AMD7"/>
    <mergeCell ref="AME6:AME7"/>
    <mergeCell ref="AMF6:AMF7"/>
    <mergeCell ref="AMG4:AMO4"/>
    <mergeCell ref="AMG5:AMI5"/>
    <mergeCell ref="ALC5:ALE5"/>
    <mergeCell ref="AKW6:AKW7"/>
    <mergeCell ref="AKX6:AKX7"/>
    <mergeCell ref="AKY6:AKY7"/>
    <mergeCell ref="AMJ5:AML5"/>
    <mergeCell ref="AMG6:AMG7"/>
    <mergeCell ref="AMS5:AMU5"/>
    <mergeCell ref="AMV5:AMX5"/>
    <mergeCell ref="AMP6:AMP7"/>
    <mergeCell ref="AMQ6:AMQ7"/>
    <mergeCell ref="AMR6:AMR7"/>
    <mergeCell ref="AMU6:AMU7"/>
    <mergeCell ref="AMV6:AMV7"/>
    <mergeCell ref="AMW6:AMW7"/>
    <mergeCell ref="AMX6:AMX7"/>
    <mergeCell ref="AMH6:AMH7"/>
    <mergeCell ref="ALF4:ALN4"/>
    <mergeCell ref="ANJ6:ANJ7"/>
    <mergeCell ref="ANK6:ANK7"/>
    <mergeCell ref="ANL6:ANL7"/>
    <mergeCell ref="ALK6:ALK7"/>
    <mergeCell ref="ALL6:ALL7"/>
    <mergeCell ref="ALM6:ALM7"/>
    <mergeCell ref="ALN6:ALN7"/>
    <mergeCell ref="AMY4:ANG4"/>
    <mergeCell ref="AMY5:ANA5"/>
    <mergeCell ref="ANB5:AND5"/>
    <mergeCell ref="ANE5:ANG5"/>
    <mergeCell ref="AMY6:AMY7"/>
    <mergeCell ref="AMZ6:AMZ7"/>
    <mergeCell ref="ANA6:ANA7"/>
    <mergeCell ref="ANB6:ANB7"/>
    <mergeCell ref="ANC6:ANC7"/>
    <mergeCell ref="AND6:AND7"/>
    <mergeCell ref="ANE6:ANE7"/>
    <mergeCell ref="ANF6:ANF7"/>
    <mergeCell ref="ANG6:ANG7"/>
    <mergeCell ref="ARG6:ARG7"/>
    <mergeCell ref="AQJ6:AQJ7"/>
    <mergeCell ref="AMM5:AMO5"/>
    <mergeCell ref="ANZ5:AOB5"/>
    <mergeCell ref="APP6:APP7"/>
    <mergeCell ref="APQ6:APQ7"/>
    <mergeCell ref="APR6:APR7"/>
    <mergeCell ref="AOR5:AOT5"/>
    <mergeCell ref="AOU5:AOW5"/>
    <mergeCell ref="AOX5:AOZ5"/>
    <mergeCell ref="AOR6:AOR7"/>
    <mergeCell ref="AOZ6:AOZ7"/>
    <mergeCell ref="AOS6:AOS7"/>
    <mergeCell ref="AOT6:AOT7"/>
    <mergeCell ref="AOU6:AOU7"/>
    <mergeCell ref="AOV6:AOV7"/>
    <mergeCell ref="AOW6:AOW7"/>
    <mergeCell ref="AOX6:AOX7"/>
    <mergeCell ref="AOC6:AOC7"/>
    <mergeCell ref="AOD6:AOD7"/>
    <mergeCell ref="AOE6:AOE7"/>
    <mergeCell ref="AOF6:AOF7"/>
    <mergeCell ref="AQA6:AQA7"/>
    <mergeCell ref="APA5:APC5"/>
    <mergeCell ref="APD5:APF5"/>
    <mergeCell ref="APG5:API5"/>
    <mergeCell ref="APA6:APA7"/>
    <mergeCell ref="APT6:APT7"/>
    <mergeCell ref="APL6:APL7"/>
    <mergeCell ref="AQZ5:ARB5"/>
    <mergeCell ref="AQT6:AQT7"/>
    <mergeCell ref="AQU6:AQU7"/>
    <mergeCell ref="ASA5:ASC5"/>
    <mergeCell ref="ARU6:ARU7"/>
    <mergeCell ref="ARV6:ARV7"/>
    <mergeCell ref="ARW6:ARW7"/>
    <mergeCell ref="ARX6:ARX7"/>
    <mergeCell ref="ARY6:ARY7"/>
    <mergeCell ref="ARZ6:ARZ7"/>
    <mergeCell ref="ASA6:ASA7"/>
    <mergeCell ref="ARS6:ARS7"/>
    <mergeCell ref="ART6:ART7"/>
    <mergeCell ref="ASB6:ASB7"/>
    <mergeCell ref="ASC6:ASC7"/>
    <mergeCell ref="ARL4:ART4"/>
    <mergeCell ref="ARL5:ARN5"/>
    <mergeCell ref="ARO5:ARQ5"/>
    <mergeCell ref="ARR5:ART5"/>
    <mergeCell ref="ARL6:ARL7"/>
    <mergeCell ref="ARM6:ARM7"/>
    <mergeCell ref="ARN6:ARN7"/>
    <mergeCell ref="ARO6:ARO7"/>
    <mergeCell ref="ARP6:ARP7"/>
    <mergeCell ref="ARQ6:ARQ7"/>
    <mergeCell ref="ARR6:ARR7"/>
    <mergeCell ref="ARC4:ARK4"/>
    <mergeCell ref="ARC5:ARE5"/>
    <mergeCell ref="ARF5:ARH5"/>
    <mergeCell ref="ARI5:ARK5"/>
    <mergeCell ref="ASV4:ATD4"/>
    <mergeCell ref="ASV5:ASX5"/>
    <mergeCell ref="ASY5:ATA5"/>
    <mergeCell ref="ATB5:ATD5"/>
    <mergeCell ref="ASV6:ASV7"/>
    <mergeCell ref="ASW6:ASW7"/>
    <mergeCell ref="ASX6:ASX7"/>
    <mergeCell ref="ASY6:ASY7"/>
    <mergeCell ref="ASZ6:ASZ7"/>
    <mergeCell ref="ATA6:ATA7"/>
    <mergeCell ref="ATB6:ATB7"/>
    <mergeCell ref="ATC6:ATC7"/>
    <mergeCell ref="ASK6:ASK7"/>
    <mergeCell ref="ASL6:ASL7"/>
    <mergeCell ref="ASR6:ASR7"/>
    <mergeCell ref="ASD4:ASL4"/>
    <mergeCell ref="ASD5:ASF5"/>
    <mergeCell ref="ASG5:ASI5"/>
    <mergeCell ref="ASJ5:ASL5"/>
    <mergeCell ref="ASD6:ASD7"/>
    <mergeCell ref="ASE6:ASE7"/>
    <mergeCell ref="ARH6:ARH7"/>
    <mergeCell ref="ARI6:ARI7"/>
    <mergeCell ref="ARJ6:ARJ7"/>
    <mergeCell ref="ARK6:ARK7"/>
    <mergeCell ref="ARU4:ASC4"/>
    <mergeCell ref="ARU5:ARW5"/>
    <mergeCell ref="ARX5:ARZ5"/>
    <mergeCell ref="ASM6:ASM7"/>
    <mergeCell ref="ASN6:ASN7"/>
    <mergeCell ref="ASO6:ASO7"/>
    <mergeCell ref="ASP6:ASP7"/>
    <mergeCell ref="ASQ6:ASQ7"/>
    <mergeCell ref="AUI6:AUI7"/>
    <mergeCell ref="ASS6:ASS7"/>
    <mergeCell ref="AST6:AST7"/>
    <mergeCell ref="ASU6:ASU7"/>
    <mergeCell ref="ATW4:AUE4"/>
    <mergeCell ref="ATW5:ATY5"/>
    <mergeCell ref="ATZ5:AUB5"/>
    <mergeCell ref="AUC5:AUE5"/>
    <mergeCell ref="ATW6:ATW7"/>
    <mergeCell ref="ATX6:ATX7"/>
    <mergeCell ref="ATY6:ATY7"/>
    <mergeCell ref="ATZ6:ATZ7"/>
    <mergeCell ref="ATE6:ATE7"/>
    <mergeCell ref="ATF6:ATF7"/>
    <mergeCell ref="ATG6:ATG7"/>
    <mergeCell ref="AVO6:AVO7"/>
    <mergeCell ref="AUQ6:AUQ7"/>
    <mergeCell ref="AUR6:AUR7"/>
    <mergeCell ref="AUS6:AUS7"/>
    <mergeCell ref="AUT6:AUT7"/>
    <mergeCell ref="AUU6:AUU7"/>
    <mergeCell ref="AUV6:AUV7"/>
    <mergeCell ref="AUW6:AUW7"/>
    <mergeCell ref="AUX4:AVF4"/>
    <mergeCell ref="AUX5:AUZ5"/>
    <mergeCell ref="AVA5:AVC5"/>
    <mergeCell ref="AVD5:AVF5"/>
    <mergeCell ref="AUX6:AUX7"/>
    <mergeCell ref="AUY6:AUY7"/>
    <mergeCell ref="AUZ6:AUZ7"/>
    <mergeCell ref="ASP5:ASR5"/>
    <mergeCell ref="ASS5:ASU5"/>
    <mergeCell ref="AWQ4:AWY4"/>
    <mergeCell ref="AWQ5:AWS5"/>
    <mergeCell ref="AWT5:AWV5"/>
    <mergeCell ref="AWW5:AWY5"/>
    <mergeCell ref="AWQ6:AWQ7"/>
    <mergeCell ref="AWR6:AWR7"/>
    <mergeCell ref="AWS6:AWS7"/>
    <mergeCell ref="AWT6:AWT7"/>
    <mergeCell ref="AWU6:AWU7"/>
    <mergeCell ref="AWV6:AWV7"/>
    <mergeCell ref="AWW6:AWW7"/>
    <mergeCell ref="AWX6:AWX7"/>
    <mergeCell ref="AWY6:AWY7"/>
    <mergeCell ref="AXR6:AXR7"/>
    <mergeCell ref="AWP6:AWP7"/>
    <mergeCell ref="ASF6:ASF7"/>
    <mergeCell ref="ASG6:ASG7"/>
    <mergeCell ref="ASH6:ASH7"/>
    <mergeCell ref="ASI6:ASI7"/>
    <mergeCell ref="ASJ6:ASJ7"/>
    <mergeCell ref="AVG4:AVO4"/>
    <mergeCell ref="AVG5:AVI5"/>
    <mergeCell ref="AVJ5:AVL5"/>
    <mergeCell ref="AVM5:AVO5"/>
    <mergeCell ref="AVG6:AVG7"/>
    <mergeCell ref="AVH6:AVH7"/>
    <mergeCell ref="AVI6:AVI7"/>
    <mergeCell ref="AVJ6:AVJ7"/>
    <mergeCell ref="AVK6:AVK7"/>
    <mergeCell ref="AVL6:AVL7"/>
    <mergeCell ref="AVM6:AVM7"/>
    <mergeCell ref="AVN6:AVN7"/>
    <mergeCell ref="AVU6:AVU7"/>
    <mergeCell ref="AXZ6:AXZ7"/>
    <mergeCell ref="AXC6:AXC7"/>
    <mergeCell ref="AXD6:AXD7"/>
    <mergeCell ref="AXE6:AXE7"/>
    <mergeCell ref="AXF6:AXF7"/>
    <mergeCell ref="AXG6:AXG7"/>
    <mergeCell ref="AXH6:AXH7"/>
    <mergeCell ref="AXI4:AXQ4"/>
    <mergeCell ref="AXI5:AXK5"/>
    <mergeCell ref="AXL5:AXN5"/>
    <mergeCell ref="AXO5:AXQ5"/>
    <mergeCell ref="AXI6:AXI7"/>
    <mergeCell ref="AXJ6:AXJ7"/>
    <mergeCell ref="AXK6:AXK7"/>
    <mergeCell ref="AXL6:AXL7"/>
    <mergeCell ref="AXM6:AXM7"/>
    <mergeCell ref="AXN6:AXN7"/>
    <mergeCell ref="AXO6:AXO7"/>
    <mergeCell ref="AXP6:AXP7"/>
    <mergeCell ref="AXQ6:AXQ7"/>
    <mergeCell ref="AWZ4:AXH4"/>
    <mergeCell ref="AWZ5:AXB5"/>
    <mergeCell ref="AXC5:AXE5"/>
    <mergeCell ref="AXF5:AXH5"/>
    <mergeCell ref="AWZ6:AWZ7"/>
    <mergeCell ref="AXA6:AXA7"/>
    <mergeCell ref="AXB6:AXB7"/>
    <mergeCell ref="AXR4:AXZ4"/>
    <mergeCell ref="AXR5:AXT5"/>
    <mergeCell ref="AXU5:AXW5"/>
    <mergeCell ref="AXX5:AXZ5"/>
    <mergeCell ref="AZU6:AZU7"/>
    <mergeCell ref="AZV6:AZV7"/>
    <mergeCell ref="AZW6:AZW7"/>
    <mergeCell ref="AZX6:AZX7"/>
    <mergeCell ref="AZY6:AZY7"/>
    <mergeCell ref="AZZ6:AZZ7"/>
    <mergeCell ref="BAA6:BAA7"/>
    <mergeCell ref="BAB6:BAB7"/>
    <mergeCell ref="AZD6:AZD7"/>
    <mergeCell ref="AZE6:AZE7"/>
    <mergeCell ref="AZF6:AZF7"/>
    <mergeCell ref="AZG6:AZG7"/>
    <mergeCell ref="AZH6:AZH7"/>
    <mergeCell ref="AZI6:AZI7"/>
    <mergeCell ref="AZJ6:AZJ7"/>
    <mergeCell ref="AZK4:AZS4"/>
    <mergeCell ref="AZK5:AZM5"/>
    <mergeCell ref="AZN5:AZP5"/>
    <mergeCell ref="AZQ5:AZS5"/>
    <mergeCell ref="AZK6:AZK7"/>
    <mergeCell ref="AZL6:AZL7"/>
    <mergeCell ref="AZM6:AZM7"/>
    <mergeCell ref="AZN6:AZN7"/>
    <mergeCell ref="AZO6:AZO7"/>
    <mergeCell ref="AZP6:AZP7"/>
    <mergeCell ref="AZQ6:AZQ7"/>
    <mergeCell ref="AZR6:AZR7"/>
    <mergeCell ref="AZS6:AZS7"/>
    <mergeCell ref="AZT4:BAB4"/>
    <mergeCell ref="AZT5:AZV5"/>
    <mergeCell ref="AZW5:AZY5"/>
    <mergeCell ref="AZZ5:BAB5"/>
    <mergeCell ref="BAC4:BAK4"/>
    <mergeCell ref="BAC5:BAE5"/>
    <mergeCell ref="BAF5:BAH5"/>
    <mergeCell ref="BAI5:BAK5"/>
    <mergeCell ref="BAC6:BAC7"/>
    <mergeCell ref="BAD6:BAD7"/>
    <mergeCell ref="BAE6:BAE7"/>
    <mergeCell ref="BAF6:BAF7"/>
    <mergeCell ref="BAG6:BAG7"/>
    <mergeCell ref="BAH6:BAH7"/>
    <mergeCell ref="BAI6:BAI7"/>
    <mergeCell ref="BAJ6:BAJ7"/>
    <mergeCell ref="BAK6:BAK7"/>
    <mergeCell ref="BAL4:BAT4"/>
    <mergeCell ref="BAL5:BAN5"/>
    <mergeCell ref="BAO5:BAQ5"/>
    <mergeCell ref="BAR5:BAT5"/>
    <mergeCell ref="BAL6:BAL7"/>
    <mergeCell ref="BAM6:BAM7"/>
    <mergeCell ref="BAN6:BAN7"/>
    <mergeCell ref="BAO6:BAO7"/>
    <mergeCell ref="BAP6:BAP7"/>
    <mergeCell ref="BAQ6:BAQ7"/>
    <mergeCell ref="BAR6:BAR7"/>
    <mergeCell ref="BAS6:BAS7"/>
    <mergeCell ref="BAT6:BAT7"/>
    <mergeCell ref="BBD4:BBL4"/>
    <mergeCell ref="BBD5:BBF5"/>
    <mergeCell ref="BBG5:BBI5"/>
    <mergeCell ref="BBJ5:BBL5"/>
    <mergeCell ref="BBD6:BBD7"/>
    <mergeCell ref="BBE6:BBE7"/>
    <mergeCell ref="BBF6:BBF7"/>
    <mergeCell ref="BBG6:BBG7"/>
    <mergeCell ref="BBH6:BBH7"/>
    <mergeCell ref="BBI6:BBI7"/>
    <mergeCell ref="BBJ6:BBJ7"/>
    <mergeCell ref="BBK6:BBK7"/>
    <mergeCell ref="BBL6:BBL7"/>
    <mergeCell ref="BAU4:BBC4"/>
    <mergeCell ref="BAU5:BAW5"/>
    <mergeCell ref="BAX5:BAZ5"/>
    <mergeCell ref="BBA5:BBC5"/>
    <mergeCell ref="BAU6:BAU7"/>
    <mergeCell ref="BAV6:BAV7"/>
    <mergeCell ref="BAW6:BAW7"/>
    <mergeCell ref="BAX6:BAX7"/>
    <mergeCell ref="BAY6:BAY7"/>
    <mergeCell ref="BAZ6:BAZ7"/>
    <mergeCell ref="BBA6:BBA7"/>
    <mergeCell ref="BBB6:BBB7"/>
    <mergeCell ref="BBC6:BBC7"/>
  </mergeCells>
  <conditionalFormatting sqref="F9">
    <cfRule type="cellIs" dxfId="8150" priority="11755" operator="between">
      <formula>0</formula>
      <formula>0.49</formula>
    </cfRule>
    <cfRule type="cellIs" dxfId="8149" priority="11756" operator="lessThan">
      <formula>#REF!</formula>
    </cfRule>
    <cfRule type="expression" dxfId="8148" priority="11757">
      <formula>#REF!&lt;50%</formula>
    </cfRule>
  </conditionalFormatting>
  <conditionalFormatting sqref="F9:F20">
    <cfRule type="cellIs" dxfId="8147" priority="5676" operator="lessThan">
      <formula>0.5</formula>
    </cfRule>
    <cfRule type="cellIs" dxfId="8146" priority="5677" operator="between">
      <formula>0</formula>
      <formula>0.5</formula>
    </cfRule>
    <cfRule type="cellIs" dxfId="8145" priority="5679" operator="lessThan">
      <formula>"&lt;50%"</formula>
    </cfRule>
    <cfRule type="cellIs" dxfId="8144" priority="5674" operator="between">
      <formula>0.5</formula>
      <formula>0.59</formula>
    </cfRule>
    <cfRule type="cellIs" dxfId="8143" priority="5675" operator="between">
      <formula>0</formula>
      <formula>0.49</formula>
    </cfRule>
    <cfRule type="cellIs" dxfId="8142" priority="5673" operator="between">
      <formula>0.6</formula>
      <formula>0.69</formula>
    </cfRule>
  </conditionalFormatting>
  <conditionalFormatting sqref="I9">
    <cfRule type="expression" dxfId="8141" priority="11754">
      <formula>#REF!&lt;50%</formula>
    </cfRule>
    <cfRule type="cellIs" dxfId="8140" priority="11753" operator="lessThan">
      <formula>#REF!</formula>
    </cfRule>
    <cfRule type="cellIs" dxfId="8139" priority="11752" operator="between">
      <formula>0</formula>
      <formula>0.49</formula>
    </cfRule>
  </conditionalFormatting>
  <conditionalFormatting sqref="I9:I20">
    <cfRule type="cellIs" dxfId="8138" priority="5666" operator="between">
      <formula>0.6</formula>
      <formula>0.69</formula>
    </cfRule>
    <cfRule type="cellIs" dxfId="8137" priority="5669" operator="lessThan">
      <formula>0.5</formula>
    </cfRule>
    <cfRule type="cellIs" dxfId="8136" priority="5670" operator="between">
      <formula>0</formula>
      <formula>0.5</formula>
    </cfRule>
    <cfRule type="cellIs" dxfId="8135" priority="5672" operator="lessThan">
      <formula>"&lt;50%"</formula>
    </cfRule>
    <cfRule type="cellIs" dxfId="8134" priority="5667" operator="between">
      <formula>0.5</formula>
      <formula>0.59</formula>
    </cfRule>
    <cfRule type="cellIs" dxfId="8133" priority="5668" operator="between">
      <formula>0</formula>
      <formula>0.49</formula>
    </cfRule>
  </conditionalFormatting>
  <conditionalFormatting sqref="I22">
    <cfRule type="cellIs" dxfId="8132" priority="11779" operator="between">
      <formula>0</formula>
      <formula>0.5</formula>
    </cfRule>
    <cfRule type="cellIs" dxfId="8131" priority="11775" operator="between">
      <formula>0.6</formula>
      <formula>0.69</formula>
    </cfRule>
    <cfRule type="cellIs" dxfId="8130" priority="11778" operator="lessThan">
      <formula>0.5</formula>
    </cfRule>
    <cfRule type="cellIs" dxfId="8129" priority="11777" operator="between">
      <formula>0</formula>
      <formula>0.49</formula>
    </cfRule>
    <cfRule type="cellIs" dxfId="8128" priority="11776" operator="between">
      <formula>0.5</formula>
      <formula>0.59</formula>
    </cfRule>
    <cfRule type="cellIs" dxfId="8127" priority="11781" operator="lessThan">
      <formula>"&lt;50%"</formula>
    </cfRule>
  </conditionalFormatting>
  <conditionalFormatting sqref="L9">
    <cfRule type="cellIs" dxfId="8126" priority="11758" operator="between">
      <formula>0</formula>
      <formula>0.49</formula>
    </cfRule>
    <cfRule type="cellIs" dxfId="8125" priority="11759" operator="lessThan">
      <formula>#REF!</formula>
    </cfRule>
    <cfRule type="expression" dxfId="8124" priority="11760">
      <formula>#REF!&lt;50%</formula>
    </cfRule>
  </conditionalFormatting>
  <conditionalFormatting sqref="L9:L20">
    <cfRule type="cellIs" dxfId="8123" priority="5661" operator="between">
      <formula>0</formula>
      <formula>0.49</formula>
    </cfRule>
    <cfRule type="cellIs" dxfId="8122" priority="5662" operator="lessThan">
      <formula>0.5</formula>
    </cfRule>
    <cfRule type="cellIs" dxfId="8121" priority="5663" operator="between">
      <formula>0</formula>
      <formula>0.5</formula>
    </cfRule>
    <cfRule type="cellIs" dxfId="8120" priority="5665" operator="lessThan">
      <formula>"&lt;50%"</formula>
    </cfRule>
    <cfRule type="cellIs" dxfId="8119" priority="5659" operator="between">
      <formula>0.6</formula>
      <formula>0.69</formula>
    </cfRule>
    <cfRule type="cellIs" dxfId="8118" priority="5660" operator="between">
      <formula>0.5</formula>
      <formula>0.59</formula>
    </cfRule>
  </conditionalFormatting>
  <conditionalFormatting sqref="O9">
    <cfRule type="cellIs" dxfId="8117" priority="11704" operator="between">
      <formula>0</formula>
      <formula>0.49</formula>
    </cfRule>
    <cfRule type="expression" dxfId="8116" priority="11706">
      <formula>#REF!&lt;50%</formula>
    </cfRule>
    <cfRule type="cellIs" dxfId="8115" priority="11705" operator="lessThan">
      <formula>#REF!</formula>
    </cfRule>
  </conditionalFormatting>
  <conditionalFormatting sqref="O9:O20">
    <cfRule type="cellIs" dxfId="8114" priority="5653" operator="between">
      <formula>0.5</formula>
      <formula>0.59</formula>
    </cfRule>
    <cfRule type="cellIs" dxfId="8113" priority="5654" operator="between">
      <formula>0</formula>
      <formula>0.49</formula>
    </cfRule>
    <cfRule type="cellIs" dxfId="8112" priority="5655" operator="lessThan">
      <formula>0.5</formula>
    </cfRule>
    <cfRule type="cellIs" dxfId="8111" priority="5656" operator="between">
      <formula>0</formula>
      <formula>0.5</formula>
    </cfRule>
    <cfRule type="cellIs" dxfId="8110" priority="5652" operator="between">
      <formula>0.6</formula>
      <formula>0.69</formula>
    </cfRule>
    <cfRule type="cellIs" dxfId="8109" priority="5658" operator="lessThan">
      <formula>"&lt;50%"</formula>
    </cfRule>
  </conditionalFormatting>
  <conditionalFormatting sqref="R9">
    <cfRule type="cellIs" dxfId="8108" priority="11701" operator="between">
      <formula>0</formula>
      <formula>0.49</formula>
    </cfRule>
    <cfRule type="cellIs" dxfId="8107" priority="11702" operator="lessThan">
      <formula>#REF!</formula>
    </cfRule>
    <cfRule type="expression" dxfId="8106" priority="11703">
      <formula>#REF!&lt;50%</formula>
    </cfRule>
  </conditionalFormatting>
  <conditionalFormatting sqref="R9:R20">
    <cfRule type="cellIs" dxfId="8105" priority="5645" operator="between">
      <formula>0.6</formula>
      <formula>0.69</formula>
    </cfRule>
    <cfRule type="cellIs" dxfId="8104" priority="5647" operator="between">
      <formula>0</formula>
      <formula>0.49</formula>
    </cfRule>
    <cfRule type="cellIs" dxfId="8103" priority="5648" operator="lessThan">
      <formula>0.5</formula>
    </cfRule>
    <cfRule type="cellIs" dxfId="8102" priority="5649" operator="between">
      <formula>0</formula>
      <formula>0.5</formula>
    </cfRule>
    <cfRule type="cellIs" dxfId="8101" priority="5651" operator="lessThan">
      <formula>"&lt;50%"</formula>
    </cfRule>
    <cfRule type="cellIs" dxfId="8100" priority="5646" operator="between">
      <formula>0.5</formula>
      <formula>0.59</formula>
    </cfRule>
  </conditionalFormatting>
  <conditionalFormatting sqref="R22">
    <cfRule type="cellIs" dxfId="8099" priority="11770" operator="between">
      <formula>0</formula>
      <formula>0.49</formula>
    </cfRule>
    <cfRule type="cellIs" dxfId="8098" priority="11769" operator="between">
      <formula>0.5</formula>
      <formula>0.59</formula>
    </cfRule>
    <cfRule type="cellIs" dxfId="8097" priority="11768" operator="between">
      <formula>0.6</formula>
      <formula>0.69</formula>
    </cfRule>
    <cfRule type="cellIs" dxfId="8096" priority="11774" operator="lessThan">
      <formula>"&lt;50%"</formula>
    </cfRule>
    <cfRule type="cellIs" dxfId="8095" priority="11772" operator="between">
      <formula>0</formula>
      <formula>0.5</formula>
    </cfRule>
    <cfRule type="cellIs" dxfId="8094" priority="11771" operator="lessThan">
      <formula>0.5</formula>
    </cfRule>
  </conditionalFormatting>
  <conditionalFormatting sqref="U9">
    <cfRule type="expression" dxfId="8093" priority="11709">
      <formula>#REF!&lt;50%</formula>
    </cfRule>
    <cfRule type="cellIs" dxfId="8092" priority="11708" operator="lessThan">
      <formula>#REF!</formula>
    </cfRule>
    <cfRule type="cellIs" dxfId="8091" priority="11707" operator="between">
      <formula>0</formula>
      <formula>0.49</formula>
    </cfRule>
  </conditionalFormatting>
  <conditionalFormatting sqref="U9:U15">
    <cfRule type="cellIs" dxfId="8090" priority="11693" operator="lessThan">
      <formula>"&lt;50%"</formula>
    </cfRule>
    <cfRule type="cellIs" dxfId="8089" priority="11691" operator="between">
      <formula>0</formula>
      <formula>0.5</formula>
    </cfRule>
    <cfRule type="cellIs" dxfId="8088" priority="11690" operator="lessThan">
      <formula>0.5</formula>
    </cfRule>
    <cfRule type="cellIs" dxfId="8087" priority="11689" operator="between">
      <formula>0</formula>
      <formula>0.49</formula>
    </cfRule>
    <cfRule type="cellIs" dxfId="8086" priority="11688" operator="between">
      <formula>0.5</formula>
      <formula>0.59</formula>
    </cfRule>
    <cfRule type="cellIs" dxfId="8085" priority="11687" operator="between">
      <formula>0.6</formula>
      <formula>0.69</formula>
    </cfRule>
  </conditionalFormatting>
  <conditionalFormatting sqref="X9">
    <cfRule type="cellIs" dxfId="8084" priority="11653" operator="between">
      <formula>0</formula>
      <formula>0.49</formula>
    </cfRule>
    <cfRule type="expression" dxfId="8083" priority="11655">
      <formula>#REF!&lt;50%</formula>
    </cfRule>
    <cfRule type="cellIs" dxfId="8082" priority="11654" operator="lessThan">
      <formula>#REF!</formula>
    </cfRule>
  </conditionalFormatting>
  <conditionalFormatting sqref="X9:X20">
    <cfRule type="cellIs" dxfId="8081" priority="5640" operator="between">
      <formula>0</formula>
      <formula>0.49</formula>
    </cfRule>
    <cfRule type="cellIs" dxfId="8080" priority="5642" operator="between">
      <formula>0</formula>
      <formula>0.5</formula>
    </cfRule>
    <cfRule type="cellIs" dxfId="8079" priority="5639" operator="between">
      <formula>0.5</formula>
      <formula>0.59</formula>
    </cfRule>
    <cfRule type="cellIs" dxfId="8078" priority="5638" operator="between">
      <formula>0.6</formula>
      <formula>0.69</formula>
    </cfRule>
    <cfRule type="cellIs" dxfId="8077" priority="5641" operator="lessThan">
      <formula>0.5</formula>
    </cfRule>
    <cfRule type="cellIs" dxfId="8076" priority="5644" operator="lessThan">
      <formula>"&lt;50%"</formula>
    </cfRule>
  </conditionalFormatting>
  <conditionalFormatting sqref="AA9">
    <cfRule type="expression" dxfId="8075" priority="11652">
      <formula>#REF!&lt;50%</formula>
    </cfRule>
    <cfRule type="cellIs" dxfId="8074" priority="11651" operator="lessThan">
      <formula>#REF!</formula>
    </cfRule>
    <cfRule type="cellIs" dxfId="8073" priority="11650" operator="between">
      <formula>0</formula>
      <formula>0.49</formula>
    </cfRule>
  </conditionalFormatting>
  <conditionalFormatting sqref="AA9:AA20">
    <cfRule type="cellIs" dxfId="8072" priority="5633" operator="between">
      <formula>0</formula>
      <formula>0.49</formula>
    </cfRule>
    <cfRule type="cellIs" dxfId="8071" priority="5632" operator="between">
      <formula>0.5</formula>
      <formula>0.59</formula>
    </cfRule>
    <cfRule type="cellIs" dxfId="8070" priority="5634" operator="lessThan">
      <formula>0.5</formula>
    </cfRule>
    <cfRule type="cellIs" dxfId="8069" priority="5635" operator="between">
      <formula>0</formula>
      <formula>0.5</formula>
    </cfRule>
    <cfRule type="cellIs" dxfId="8068" priority="5637" operator="lessThan">
      <formula>"&lt;50%"</formula>
    </cfRule>
    <cfRule type="cellIs" dxfId="8067" priority="5631" operator="between">
      <formula>0.6</formula>
      <formula>0.69</formula>
    </cfRule>
  </conditionalFormatting>
  <conditionalFormatting sqref="AA22">
    <cfRule type="cellIs" dxfId="8066" priority="11718" operator="between">
      <formula>0.5</formula>
      <formula>0.59</formula>
    </cfRule>
    <cfRule type="cellIs" dxfId="8065" priority="11717" operator="between">
      <formula>0.6</formula>
      <formula>0.69</formula>
    </cfRule>
    <cfRule type="cellIs" dxfId="8064" priority="11719" operator="between">
      <formula>0</formula>
      <formula>0.49</formula>
    </cfRule>
    <cfRule type="cellIs" dxfId="8063" priority="11720" operator="lessThan">
      <formula>0.5</formula>
    </cfRule>
    <cfRule type="cellIs" dxfId="8062" priority="11721" operator="between">
      <formula>0</formula>
      <formula>0.5</formula>
    </cfRule>
    <cfRule type="cellIs" dxfId="8061" priority="11723" operator="lessThan">
      <formula>"&lt;50%"</formula>
    </cfRule>
  </conditionalFormatting>
  <conditionalFormatting sqref="AD9">
    <cfRule type="cellIs" dxfId="8060" priority="11656" operator="between">
      <formula>0</formula>
      <formula>0.49</formula>
    </cfRule>
    <cfRule type="cellIs" dxfId="8059" priority="11657" operator="lessThan">
      <formula>#REF!</formula>
    </cfRule>
    <cfRule type="expression" dxfId="8058" priority="11658">
      <formula>#REF!&lt;50%</formula>
    </cfRule>
  </conditionalFormatting>
  <conditionalFormatting sqref="AD9:AD15">
    <cfRule type="cellIs" dxfId="8057" priority="11638" operator="between">
      <formula>0</formula>
      <formula>0.49</formula>
    </cfRule>
    <cfRule type="cellIs" dxfId="8056" priority="11640" operator="between">
      <formula>0</formula>
      <formula>0.5</formula>
    </cfRule>
    <cfRule type="cellIs" dxfId="8055" priority="11639" operator="lessThan">
      <formula>0.5</formula>
    </cfRule>
    <cfRule type="cellIs" dxfId="8054" priority="11637" operator="between">
      <formula>0.5</formula>
      <formula>0.59</formula>
    </cfRule>
    <cfRule type="cellIs" dxfId="8053" priority="11642" operator="lessThan">
      <formula>"&lt;50%"</formula>
    </cfRule>
    <cfRule type="cellIs" dxfId="8052" priority="11636" operator="between">
      <formula>0.6</formula>
      <formula>0.69</formula>
    </cfRule>
  </conditionalFormatting>
  <conditionalFormatting sqref="AG9">
    <cfRule type="expression" dxfId="8051" priority="11587">
      <formula>#REF!&lt;50%</formula>
    </cfRule>
    <cfRule type="cellIs" dxfId="8050" priority="11585" operator="between">
      <formula>0</formula>
      <formula>0.49</formula>
    </cfRule>
    <cfRule type="cellIs" dxfId="8049" priority="11586" operator="lessThan">
      <formula>#REF!</formula>
    </cfRule>
  </conditionalFormatting>
  <conditionalFormatting sqref="AG9:AG20">
    <cfRule type="cellIs" dxfId="8048" priority="5617" operator="between">
      <formula>0.6</formula>
      <formula>0.69</formula>
    </cfRule>
    <cfRule type="cellIs" dxfId="8047" priority="5618" operator="between">
      <formula>0.5</formula>
      <formula>0.59</formula>
    </cfRule>
    <cfRule type="cellIs" dxfId="8046" priority="5623" operator="lessThan">
      <formula>"&lt;50%"</formula>
    </cfRule>
    <cfRule type="cellIs" dxfId="8045" priority="5621" operator="between">
      <formula>0</formula>
      <formula>0.5</formula>
    </cfRule>
    <cfRule type="cellIs" dxfId="8044" priority="5620" operator="lessThan">
      <formula>0.5</formula>
    </cfRule>
    <cfRule type="cellIs" dxfId="8043" priority="5619" operator="between">
      <formula>0</formula>
      <formula>0.49</formula>
    </cfRule>
  </conditionalFormatting>
  <conditionalFormatting sqref="AJ9">
    <cfRule type="cellIs" dxfId="8042" priority="11582" operator="between">
      <formula>0</formula>
      <formula>0.49</formula>
    </cfRule>
    <cfRule type="cellIs" dxfId="8041" priority="11583" operator="lessThan">
      <formula>#REF!</formula>
    </cfRule>
    <cfRule type="expression" dxfId="8040" priority="11584">
      <formula>#REF!&lt;50%</formula>
    </cfRule>
  </conditionalFormatting>
  <conditionalFormatting sqref="AJ9:AJ20">
    <cfRule type="cellIs" dxfId="8039" priority="5616" operator="lessThan">
      <formula>"&lt;50%"</formula>
    </cfRule>
    <cfRule type="cellIs" dxfId="8038" priority="5614" operator="between">
      <formula>0</formula>
      <formula>0.5</formula>
    </cfRule>
    <cfRule type="cellIs" dxfId="8037" priority="5611" operator="between">
      <formula>0.5</formula>
      <formula>0.59</formula>
    </cfRule>
    <cfRule type="cellIs" dxfId="8036" priority="5610" operator="between">
      <formula>0.6</formula>
      <formula>0.69</formula>
    </cfRule>
    <cfRule type="cellIs" dxfId="8035" priority="5612" operator="between">
      <formula>0</formula>
      <formula>0.49</formula>
    </cfRule>
    <cfRule type="cellIs" dxfId="8034" priority="5613" operator="lessThan">
      <formula>0.5</formula>
    </cfRule>
  </conditionalFormatting>
  <conditionalFormatting sqref="AJ22">
    <cfRule type="cellIs" dxfId="8033" priority="11672" operator="lessThan">
      <formula>"&lt;50%"</formula>
    </cfRule>
    <cfRule type="cellIs" dxfId="8032" priority="11666" operator="between">
      <formula>0.6</formula>
      <formula>0.69</formula>
    </cfRule>
    <cfRule type="cellIs" dxfId="8031" priority="11667" operator="between">
      <formula>0.5</formula>
      <formula>0.59</formula>
    </cfRule>
    <cfRule type="cellIs" dxfId="8030" priority="11668" operator="between">
      <formula>0</formula>
      <formula>0.49</formula>
    </cfRule>
    <cfRule type="cellIs" dxfId="8029" priority="11669" operator="lessThan">
      <formula>0.5</formula>
    </cfRule>
    <cfRule type="cellIs" dxfId="8028" priority="11670" operator="between">
      <formula>0</formula>
      <formula>0.5</formula>
    </cfRule>
  </conditionalFormatting>
  <conditionalFormatting sqref="AM9">
    <cfRule type="expression" dxfId="8027" priority="11590">
      <formula>#REF!&lt;50%</formula>
    </cfRule>
    <cfRule type="cellIs" dxfId="8026" priority="11588" operator="between">
      <formula>0</formula>
      <formula>0.49</formula>
    </cfRule>
    <cfRule type="cellIs" dxfId="8025" priority="11589" operator="lessThan">
      <formula>#REF!</formula>
    </cfRule>
  </conditionalFormatting>
  <conditionalFormatting sqref="AM9:AM15">
    <cfRule type="cellIs" dxfId="8024" priority="11569" operator="between">
      <formula>0.5</formula>
      <formula>0.59</formula>
    </cfRule>
    <cfRule type="cellIs" dxfId="8023" priority="11574" operator="lessThan">
      <formula>"&lt;50%"</formula>
    </cfRule>
    <cfRule type="cellIs" dxfId="8022" priority="11572" operator="between">
      <formula>0</formula>
      <formula>0.5</formula>
    </cfRule>
    <cfRule type="cellIs" dxfId="8021" priority="11571" operator="lessThan">
      <formula>0.5</formula>
    </cfRule>
    <cfRule type="cellIs" dxfId="8020" priority="11568" operator="between">
      <formula>0.6</formula>
      <formula>0.69</formula>
    </cfRule>
    <cfRule type="cellIs" dxfId="8019" priority="11570" operator="between">
      <formula>0</formula>
      <formula>0.49</formula>
    </cfRule>
  </conditionalFormatting>
  <conditionalFormatting sqref="AS9">
    <cfRule type="cellIs" dxfId="8018" priority="11612" operator="between">
      <formula>0</formula>
      <formula>0.49</formula>
    </cfRule>
    <cfRule type="cellIs" dxfId="8017" priority="11613" operator="lessThan">
      <formula>#REF!</formula>
    </cfRule>
    <cfRule type="expression" dxfId="8016" priority="11614">
      <formula>#REF!&lt;50%</formula>
    </cfRule>
  </conditionalFormatting>
  <conditionalFormatting sqref="AS9:AS20">
    <cfRule type="cellIs" dxfId="8015" priority="5627" operator="lessThan">
      <formula>0.5</formula>
    </cfRule>
    <cfRule type="cellIs" dxfId="8014" priority="5628" operator="between">
      <formula>0</formula>
      <formula>0.5</formula>
    </cfRule>
    <cfRule type="cellIs" dxfId="8013" priority="5630" operator="lessThan">
      <formula>"&lt;50%"</formula>
    </cfRule>
    <cfRule type="cellIs" dxfId="8012" priority="5624" operator="between">
      <formula>0.6</formula>
      <formula>0.69</formula>
    </cfRule>
    <cfRule type="cellIs" dxfId="8011" priority="5625" operator="between">
      <formula>0.5</formula>
      <formula>0.59</formula>
    </cfRule>
    <cfRule type="cellIs" dxfId="8010" priority="5626" operator="between">
      <formula>0</formula>
      <formula>0.49</formula>
    </cfRule>
  </conditionalFormatting>
  <conditionalFormatting sqref="AS22">
    <cfRule type="cellIs" dxfId="8009" priority="11611" operator="lessThan">
      <formula>"&lt;50%"</formula>
    </cfRule>
    <cfRule type="cellIs" dxfId="8008" priority="11608" operator="lessThan">
      <formula>0.5</formula>
    </cfRule>
    <cfRule type="cellIs" dxfId="8007" priority="11607" operator="between">
      <formula>0</formula>
      <formula>0.49</formula>
    </cfRule>
    <cfRule type="cellIs" dxfId="8006" priority="11605" operator="between">
      <formula>0.6</formula>
      <formula>0.69</formula>
    </cfRule>
    <cfRule type="cellIs" dxfId="8005" priority="11606" operator="between">
      <formula>0.5</formula>
      <formula>0.59</formula>
    </cfRule>
    <cfRule type="cellIs" dxfId="8004" priority="11609" operator="between">
      <formula>0</formula>
      <formula>0.5</formula>
    </cfRule>
  </conditionalFormatting>
  <conditionalFormatting sqref="AY9">
    <cfRule type="expression" dxfId="8003" priority="11536">
      <formula>#REF!&lt;50%</formula>
    </cfRule>
    <cfRule type="cellIs" dxfId="8002" priority="11535" operator="lessThan">
      <formula>#REF!</formula>
    </cfRule>
    <cfRule type="cellIs" dxfId="8001" priority="11534" operator="between">
      <formula>0</formula>
      <formula>0.49</formula>
    </cfRule>
  </conditionalFormatting>
  <conditionalFormatting sqref="AY9:AY20">
    <cfRule type="cellIs" dxfId="8000" priority="5607" operator="between">
      <formula>0</formula>
      <formula>0.5</formula>
    </cfRule>
    <cfRule type="cellIs" dxfId="7999" priority="5606" operator="lessThan">
      <formula>0.5</formula>
    </cfRule>
    <cfRule type="cellIs" dxfId="7998" priority="5605" operator="between">
      <formula>0</formula>
      <formula>0.49</formula>
    </cfRule>
    <cfRule type="cellIs" dxfId="7997" priority="5604" operator="between">
      <formula>0.5</formula>
      <formula>0.59</formula>
    </cfRule>
    <cfRule type="cellIs" dxfId="7996" priority="5603" operator="between">
      <formula>0.6</formula>
      <formula>0.69</formula>
    </cfRule>
    <cfRule type="cellIs" dxfId="7995" priority="5609" operator="lessThan">
      <formula>"&lt;50%"</formula>
    </cfRule>
  </conditionalFormatting>
  <conditionalFormatting sqref="BB9">
    <cfRule type="expression" dxfId="7994" priority="11533">
      <formula>#REF!&lt;50%</formula>
    </cfRule>
    <cfRule type="cellIs" dxfId="7993" priority="11532" operator="lessThan">
      <formula>#REF!</formula>
    </cfRule>
    <cfRule type="cellIs" dxfId="7992" priority="11531" operator="between">
      <formula>0</formula>
      <formula>0.49</formula>
    </cfRule>
  </conditionalFormatting>
  <conditionalFormatting sqref="BB9:BB20">
    <cfRule type="cellIs" dxfId="7991" priority="5597" operator="between">
      <formula>0.5</formula>
      <formula>0.59</formula>
    </cfRule>
    <cfRule type="cellIs" dxfId="7990" priority="5602" operator="lessThan">
      <formula>"&lt;50%"</formula>
    </cfRule>
    <cfRule type="cellIs" dxfId="7989" priority="5600" operator="between">
      <formula>0</formula>
      <formula>0.5</formula>
    </cfRule>
    <cfRule type="cellIs" dxfId="7988" priority="5599" operator="lessThan">
      <formula>0.5</formula>
    </cfRule>
    <cfRule type="cellIs" dxfId="7987" priority="5598" operator="between">
      <formula>0</formula>
      <formula>0.49</formula>
    </cfRule>
    <cfRule type="cellIs" dxfId="7986" priority="5596" operator="between">
      <formula>0.6</formula>
      <formula>0.69</formula>
    </cfRule>
  </conditionalFormatting>
  <conditionalFormatting sqref="BB22">
    <cfRule type="cellIs" dxfId="7985" priority="11553" operator="lessThan">
      <formula>"&lt;50%"</formula>
    </cfRule>
    <cfRule type="cellIs" dxfId="7984" priority="11547" operator="between">
      <formula>0.6</formula>
      <formula>0.69</formula>
    </cfRule>
    <cfRule type="cellIs" dxfId="7983" priority="11548" operator="between">
      <formula>0.5</formula>
      <formula>0.59</formula>
    </cfRule>
    <cfRule type="cellIs" dxfId="7982" priority="11549" operator="between">
      <formula>0</formula>
      <formula>0.49</formula>
    </cfRule>
    <cfRule type="cellIs" dxfId="7981" priority="11550" operator="lessThan">
      <formula>0.5</formula>
    </cfRule>
    <cfRule type="cellIs" dxfId="7980" priority="11551" operator="between">
      <formula>0</formula>
      <formula>0.5</formula>
    </cfRule>
  </conditionalFormatting>
  <conditionalFormatting sqref="BE9">
    <cfRule type="expression" dxfId="7979" priority="11539">
      <formula>#REF!&lt;50%</formula>
    </cfRule>
    <cfRule type="cellIs" dxfId="7978" priority="11537" operator="between">
      <formula>0</formula>
      <formula>0.49</formula>
    </cfRule>
    <cfRule type="cellIs" dxfId="7977" priority="11538" operator="lessThan">
      <formula>#REF!</formula>
    </cfRule>
  </conditionalFormatting>
  <conditionalFormatting sqref="BE9:BE14">
    <cfRule type="cellIs" dxfId="7976" priority="11530" operator="lessThan">
      <formula>"&lt;50%"</formula>
    </cfRule>
    <cfRule type="cellIs" dxfId="7975" priority="11527" operator="lessThan">
      <formula>0.5</formula>
    </cfRule>
    <cfRule type="cellIs" dxfId="7974" priority="11526" operator="between">
      <formula>0</formula>
      <formula>0.49</formula>
    </cfRule>
    <cfRule type="cellIs" dxfId="7973" priority="11525" operator="between">
      <formula>0.5</formula>
      <formula>0.59</formula>
    </cfRule>
    <cfRule type="cellIs" dxfId="7972" priority="11524" operator="between">
      <formula>0.6</formula>
      <formula>0.69</formula>
    </cfRule>
    <cfRule type="cellIs" dxfId="7971" priority="11528" operator="between">
      <formula>0</formula>
      <formula>0.5</formula>
    </cfRule>
  </conditionalFormatting>
  <conditionalFormatting sqref="BH9">
    <cfRule type="cellIs" dxfId="7970" priority="11483" operator="between">
      <formula>0</formula>
      <formula>0.49</formula>
    </cfRule>
    <cfRule type="expression" dxfId="7969" priority="11485">
      <formula>#REF!&lt;50%</formula>
    </cfRule>
    <cfRule type="cellIs" dxfId="7968" priority="11484" operator="lessThan">
      <formula>#REF!</formula>
    </cfRule>
  </conditionalFormatting>
  <conditionalFormatting sqref="BH9:BH20">
    <cfRule type="cellIs" dxfId="7967" priority="5592" operator="lessThan">
      <formula>0.5</formula>
    </cfRule>
    <cfRule type="cellIs" dxfId="7966" priority="5593" operator="between">
      <formula>0</formula>
      <formula>0.5</formula>
    </cfRule>
    <cfRule type="cellIs" dxfId="7965" priority="5595" operator="lessThan">
      <formula>"&lt;50%"</formula>
    </cfRule>
    <cfRule type="cellIs" dxfId="7964" priority="5590" operator="between">
      <formula>0.5</formula>
      <formula>0.59</formula>
    </cfRule>
    <cfRule type="cellIs" dxfId="7963" priority="5589" operator="between">
      <formula>0.6</formula>
      <formula>0.69</formula>
    </cfRule>
    <cfRule type="cellIs" dxfId="7962" priority="5591" operator="between">
      <formula>0</formula>
      <formula>0.49</formula>
    </cfRule>
  </conditionalFormatting>
  <conditionalFormatting sqref="BK9">
    <cfRule type="cellIs" dxfId="7961" priority="11481" operator="lessThan">
      <formula>#REF!</formula>
    </cfRule>
    <cfRule type="cellIs" dxfId="7960" priority="11480" operator="between">
      <formula>0</formula>
      <formula>0.49</formula>
    </cfRule>
    <cfRule type="expression" dxfId="7959" priority="11482">
      <formula>#REF!&lt;50%</formula>
    </cfRule>
  </conditionalFormatting>
  <conditionalFormatting sqref="BK9:BK20">
    <cfRule type="cellIs" dxfId="7958" priority="5586" operator="between">
      <formula>0</formula>
      <formula>0.5</formula>
    </cfRule>
    <cfRule type="cellIs" dxfId="7957" priority="5582" operator="between">
      <formula>0.6</formula>
      <formula>0.69</formula>
    </cfRule>
    <cfRule type="cellIs" dxfId="7956" priority="5583" operator="between">
      <formula>0.5</formula>
      <formula>0.59</formula>
    </cfRule>
    <cfRule type="cellIs" dxfId="7955" priority="5584" operator="between">
      <formula>0</formula>
      <formula>0.49</formula>
    </cfRule>
    <cfRule type="cellIs" dxfId="7954" priority="5585" operator="lessThan">
      <formula>0.5</formula>
    </cfRule>
    <cfRule type="cellIs" dxfId="7953" priority="5588" operator="lessThan">
      <formula>"&lt;50%"</formula>
    </cfRule>
  </conditionalFormatting>
  <conditionalFormatting sqref="BK22">
    <cfRule type="cellIs" dxfId="7952" priority="11504" operator="between">
      <formula>0.5</formula>
      <formula>0.59</formula>
    </cfRule>
    <cfRule type="cellIs" dxfId="7951" priority="11503" operator="between">
      <formula>0.6</formula>
      <formula>0.69</formula>
    </cfRule>
    <cfRule type="cellIs" dxfId="7950" priority="11509" operator="lessThan">
      <formula>"&lt;50%"</formula>
    </cfRule>
    <cfRule type="cellIs" dxfId="7949" priority="11507" operator="between">
      <formula>0</formula>
      <formula>0.5</formula>
    </cfRule>
    <cfRule type="cellIs" dxfId="7948" priority="11506" operator="lessThan">
      <formula>0.5</formula>
    </cfRule>
    <cfRule type="cellIs" dxfId="7947" priority="11505" operator="between">
      <formula>0</formula>
      <formula>0.49</formula>
    </cfRule>
  </conditionalFormatting>
  <conditionalFormatting sqref="BN9">
    <cfRule type="cellIs" dxfId="7946" priority="11487" operator="lessThan">
      <formula>#REF!</formula>
    </cfRule>
    <cfRule type="cellIs" dxfId="7945" priority="11486" operator="between">
      <formula>0</formula>
      <formula>0.49</formula>
    </cfRule>
    <cfRule type="expression" dxfId="7944" priority="11488">
      <formula>#REF!&lt;50%</formula>
    </cfRule>
  </conditionalFormatting>
  <conditionalFormatting sqref="BN9:BN14">
    <cfRule type="cellIs" dxfId="7943" priority="11476" operator="lessThan">
      <formula>0.5</formula>
    </cfRule>
    <cfRule type="cellIs" dxfId="7942" priority="11479" operator="lessThan">
      <formula>"&lt;50%"</formula>
    </cfRule>
    <cfRule type="cellIs" dxfId="7941" priority="11473" operator="between">
      <formula>0.6</formula>
      <formula>0.69</formula>
    </cfRule>
    <cfRule type="cellIs" dxfId="7940" priority="11474" operator="between">
      <formula>0.5</formula>
      <formula>0.59</formula>
    </cfRule>
    <cfRule type="cellIs" dxfId="7939" priority="11475" operator="between">
      <formula>0</formula>
      <formula>0.49</formula>
    </cfRule>
    <cfRule type="cellIs" dxfId="7938" priority="11477" operator="between">
      <formula>0</formula>
      <formula>0.5</formula>
    </cfRule>
  </conditionalFormatting>
  <conditionalFormatting sqref="BQ9">
    <cfRule type="expression" dxfId="7937" priority="11441">
      <formula>#REF!&lt;50%</formula>
    </cfRule>
    <cfRule type="cellIs" dxfId="7936" priority="11439" operator="between">
      <formula>0</formula>
      <formula>0.49</formula>
    </cfRule>
    <cfRule type="cellIs" dxfId="7935" priority="11440" operator="lessThan">
      <formula>#REF!</formula>
    </cfRule>
  </conditionalFormatting>
  <conditionalFormatting sqref="BQ9:BQ20">
    <cfRule type="cellIs" dxfId="7934" priority="5576" operator="between">
      <formula>0.5</formula>
      <formula>0.59</formula>
    </cfRule>
    <cfRule type="cellIs" dxfId="7933" priority="5581" operator="lessThan">
      <formula>"&lt;50%"</formula>
    </cfRule>
    <cfRule type="cellIs" dxfId="7932" priority="5579" operator="between">
      <formula>0</formula>
      <formula>0.5</formula>
    </cfRule>
    <cfRule type="cellIs" dxfId="7931" priority="5578" operator="lessThan">
      <formula>0.5</formula>
    </cfRule>
    <cfRule type="cellIs" dxfId="7930" priority="5577" operator="between">
      <formula>0</formula>
      <formula>0.49</formula>
    </cfRule>
    <cfRule type="cellIs" dxfId="7929" priority="5575" operator="between">
      <formula>0.6</formula>
      <formula>0.69</formula>
    </cfRule>
  </conditionalFormatting>
  <conditionalFormatting sqref="BT9">
    <cfRule type="cellIs" dxfId="7928" priority="11436" operator="between">
      <formula>0</formula>
      <formula>0.49</formula>
    </cfRule>
    <cfRule type="cellIs" dxfId="7927" priority="11437" operator="lessThan">
      <formula>#REF!</formula>
    </cfRule>
    <cfRule type="expression" dxfId="7926" priority="11438">
      <formula>#REF!&lt;50%</formula>
    </cfRule>
  </conditionalFormatting>
  <conditionalFormatting sqref="BT9:BT20">
    <cfRule type="cellIs" dxfId="7925" priority="5570" operator="between">
      <formula>0</formula>
      <formula>0.49</formula>
    </cfRule>
    <cfRule type="cellIs" dxfId="7924" priority="5574" operator="lessThan">
      <formula>"&lt;50%"</formula>
    </cfRule>
    <cfRule type="cellIs" dxfId="7923" priority="5572" operator="between">
      <formula>0</formula>
      <formula>0.5</formula>
    </cfRule>
    <cfRule type="cellIs" dxfId="7922" priority="5571" operator="lessThan">
      <formula>0.5</formula>
    </cfRule>
    <cfRule type="cellIs" dxfId="7921" priority="5569" operator="between">
      <formula>0.5</formula>
      <formula>0.59</formula>
    </cfRule>
    <cfRule type="cellIs" dxfId="7920" priority="5568" operator="between">
      <formula>0.6</formula>
      <formula>0.69</formula>
    </cfRule>
  </conditionalFormatting>
  <conditionalFormatting sqref="BT22">
    <cfRule type="cellIs" dxfId="7919" priority="11499" operator="lessThan">
      <formula>0.5</formula>
    </cfRule>
    <cfRule type="cellIs" dxfId="7918" priority="11496" operator="between">
      <formula>0.6</formula>
      <formula>0.69</formula>
    </cfRule>
    <cfRule type="cellIs" dxfId="7917" priority="11500" operator="between">
      <formula>0</formula>
      <formula>0.5</formula>
    </cfRule>
    <cfRule type="cellIs" dxfId="7916" priority="11502" operator="lessThan">
      <formula>"&lt;50%"</formula>
    </cfRule>
    <cfRule type="cellIs" dxfId="7915" priority="11498" operator="between">
      <formula>0</formula>
      <formula>0.49</formula>
    </cfRule>
    <cfRule type="cellIs" dxfId="7914" priority="11497" operator="between">
      <formula>0.5</formula>
      <formula>0.59</formula>
    </cfRule>
  </conditionalFormatting>
  <conditionalFormatting sqref="BW9">
    <cfRule type="expression" dxfId="7913" priority="11444">
      <formula>#REF!&lt;50%</formula>
    </cfRule>
    <cfRule type="cellIs" dxfId="7912" priority="11442" operator="between">
      <formula>0</formula>
      <formula>0.49</formula>
    </cfRule>
    <cfRule type="cellIs" dxfId="7911" priority="11443" operator="lessThan">
      <formula>#REF!</formula>
    </cfRule>
  </conditionalFormatting>
  <conditionalFormatting sqref="BW9:BW14">
    <cfRule type="cellIs" dxfId="7910" priority="11429" operator="between">
      <formula>0.6</formula>
      <formula>0.69</formula>
    </cfRule>
    <cfRule type="cellIs" dxfId="7909" priority="11430" operator="between">
      <formula>0.5</formula>
      <formula>0.59</formula>
    </cfRule>
    <cfRule type="cellIs" dxfId="7908" priority="11431" operator="between">
      <formula>0</formula>
      <formula>0.49</formula>
    </cfRule>
    <cfRule type="cellIs" dxfId="7907" priority="11432" operator="lessThan">
      <formula>0.5</formula>
    </cfRule>
    <cfRule type="cellIs" dxfId="7906" priority="11435" operator="lessThan">
      <formula>"&lt;50%"</formula>
    </cfRule>
    <cfRule type="cellIs" dxfId="7905" priority="11433" operator="between">
      <formula>0</formula>
      <formula>0.5</formula>
    </cfRule>
  </conditionalFormatting>
  <conditionalFormatting sqref="BZ9">
    <cfRule type="expression" dxfId="7904" priority="11397">
      <formula>#REF!&lt;50%</formula>
    </cfRule>
    <cfRule type="cellIs" dxfId="7903" priority="11395" operator="between">
      <formula>0</formula>
      <formula>0.49</formula>
    </cfRule>
    <cfRule type="cellIs" dxfId="7902" priority="11396" operator="lessThan">
      <formula>#REF!</formula>
    </cfRule>
  </conditionalFormatting>
  <conditionalFormatting sqref="BZ9:BZ20">
    <cfRule type="cellIs" dxfId="7901" priority="5564" operator="lessThan">
      <formula>0.5</formula>
    </cfRule>
    <cfRule type="cellIs" dxfId="7900" priority="5562" operator="between">
      <formula>0.5</formula>
      <formula>0.59</formula>
    </cfRule>
    <cfRule type="cellIs" dxfId="7899" priority="5563" operator="between">
      <formula>0</formula>
      <formula>0.49</formula>
    </cfRule>
    <cfRule type="cellIs" dxfId="7898" priority="5561" operator="between">
      <formula>0.6</formula>
      <formula>0.69</formula>
    </cfRule>
    <cfRule type="cellIs" dxfId="7897" priority="5567" operator="lessThan">
      <formula>"&lt;50%"</formula>
    </cfRule>
    <cfRule type="cellIs" dxfId="7896" priority="5565" operator="between">
      <formula>0</formula>
      <formula>0.5</formula>
    </cfRule>
  </conditionalFormatting>
  <conditionalFormatting sqref="CC9">
    <cfRule type="expression" dxfId="7895" priority="11394">
      <formula>#REF!&lt;50%</formula>
    </cfRule>
    <cfRule type="cellIs" dxfId="7894" priority="11392" operator="between">
      <formula>0</formula>
      <formula>0.49</formula>
    </cfRule>
    <cfRule type="cellIs" dxfId="7893" priority="11393" operator="lessThan">
      <formula>#REF!</formula>
    </cfRule>
  </conditionalFormatting>
  <conditionalFormatting sqref="CC9:CC15">
    <cfRule type="cellIs" dxfId="7892" priority="11405" operator="between">
      <formula>0</formula>
      <formula>0.5</formula>
    </cfRule>
    <cfRule type="cellIs" dxfId="7891" priority="11404" operator="lessThan">
      <formula>0.5</formula>
    </cfRule>
    <cfRule type="cellIs" dxfId="7890" priority="11403" operator="between">
      <formula>0</formula>
      <formula>0.49</formula>
    </cfRule>
    <cfRule type="cellIs" dxfId="7889" priority="11401" operator="between">
      <formula>0.6</formula>
      <formula>0.69</formula>
    </cfRule>
    <cfRule type="cellIs" dxfId="7888" priority="11402" operator="between">
      <formula>0.5</formula>
      <formula>0.59</formula>
    </cfRule>
    <cfRule type="cellIs" dxfId="7887" priority="11407" operator="lessThan">
      <formula>"&lt;50%"</formula>
    </cfRule>
  </conditionalFormatting>
  <conditionalFormatting sqref="CC22">
    <cfRule type="cellIs" dxfId="7886" priority="11458" operator="lessThan">
      <formula>"&lt;50%"</formula>
    </cfRule>
    <cfRule type="cellIs" dxfId="7885" priority="11452" operator="between">
      <formula>0.6</formula>
      <formula>0.69</formula>
    </cfRule>
    <cfRule type="cellIs" dxfId="7884" priority="11453" operator="between">
      <formula>0.5</formula>
      <formula>0.59</formula>
    </cfRule>
    <cfRule type="cellIs" dxfId="7883" priority="11454" operator="between">
      <formula>0</formula>
      <formula>0.49</formula>
    </cfRule>
    <cfRule type="cellIs" dxfId="7882" priority="11455" operator="lessThan">
      <formula>0.5</formula>
    </cfRule>
    <cfRule type="cellIs" dxfId="7881" priority="11456" operator="between">
      <formula>0</formula>
      <formula>0.5</formula>
    </cfRule>
  </conditionalFormatting>
  <conditionalFormatting sqref="CF9">
    <cfRule type="expression" dxfId="7880" priority="11400">
      <formula>#REF!&lt;50%</formula>
    </cfRule>
    <cfRule type="cellIs" dxfId="7879" priority="11399" operator="lessThan">
      <formula>#REF!</formula>
    </cfRule>
    <cfRule type="cellIs" dxfId="7878" priority="11398" operator="between">
      <formula>0</formula>
      <formula>0.49</formula>
    </cfRule>
  </conditionalFormatting>
  <conditionalFormatting sqref="CF9:CF20">
    <cfRule type="cellIs" dxfId="7877" priority="5554" operator="between">
      <formula>0.6</formula>
      <formula>0.69</formula>
    </cfRule>
    <cfRule type="cellIs" dxfId="7876" priority="5555" operator="between">
      <formula>0.5</formula>
      <formula>0.59</formula>
    </cfRule>
    <cfRule type="cellIs" dxfId="7875" priority="5556" operator="between">
      <formula>0</formula>
      <formula>0.49</formula>
    </cfRule>
    <cfRule type="cellIs" dxfId="7874" priority="5557" operator="lessThan">
      <formula>0.5</formula>
    </cfRule>
    <cfRule type="cellIs" dxfId="7873" priority="5558" operator="between">
      <formula>0</formula>
      <formula>0.5</formula>
    </cfRule>
    <cfRule type="cellIs" dxfId="7872" priority="5560" operator="lessThan">
      <formula>"&lt;50%"</formula>
    </cfRule>
  </conditionalFormatting>
  <conditionalFormatting sqref="CI9">
    <cfRule type="expression" dxfId="7871" priority="11360">
      <formula>#REF!&lt;50%</formula>
    </cfRule>
    <cfRule type="cellIs" dxfId="7870" priority="11359" operator="lessThan">
      <formula>#REF!</formula>
    </cfRule>
    <cfRule type="cellIs" dxfId="7869" priority="11358" operator="between">
      <formula>0</formula>
      <formula>0.49</formula>
    </cfRule>
  </conditionalFormatting>
  <conditionalFormatting sqref="CI9:CI20">
    <cfRule type="cellIs" dxfId="7868" priority="5551" operator="between">
      <formula>0</formula>
      <formula>0.5</formula>
    </cfRule>
    <cfRule type="cellIs" dxfId="7867" priority="5553" operator="lessThan">
      <formula>"&lt;50%"</formula>
    </cfRule>
    <cfRule type="cellIs" dxfId="7866" priority="5547" operator="between">
      <formula>0.6</formula>
      <formula>0.69</formula>
    </cfRule>
    <cfRule type="cellIs" dxfId="7865" priority="5548" operator="between">
      <formula>0.5</formula>
      <formula>0.59</formula>
    </cfRule>
    <cfRule type="cellIs" dxfId="7864" priority="5550" operator="lessThan">
      <formula>0.5</formula>
    </cfRule>
    <cfRule type="cellIs" dxfId="7863" priority="5549" operator="between">
      <formula>0</formula>
      <formula>0.49</formula>
    </cfRule>
  </conditionalFormatting>
  <conditionalFormatting sqref="CL9">
    <cfRule type="cellIs" dxfId="7862" priority="11355" operator="between">
      <formula>0</formula>
      <formula>0.49</formula>
    </cfRule>
    <cfRule type="expression" dxfId="7861" priority="11357">
      <formula>#REF!&lt;50%</formula>
    </cfRule>
    <cfRule type="cellIs" dxfId="7860" priority="11356" operator="lessThan">
      <formula>#REF!</formula>
    </cfRule>
  </conditionalFormatting>
  <conditionalFormatting sqref="CL9:CL15">
    <cfRule type="cellIs" dxfId="7859" priority="11364" operator="between">
      <formula>0.6</formula>
      <formula>0.69</formula>
    </cfRule>
    <cfRule type="cellIs" dxfId="7858" priority="11366" operator="between">
      <formula>0</formula>
      <formula>0.49</formula>
    </cfRule>
    <cfRule type="cellIs" dxfId="7857" priority="11368" operator="between">
      <formula>0</formula>
      <formula>0.5</formula>
    </cfRule>
    <cfRule type="cellIs" dxfId="7856" priority="11370" operator="lessThan">
      <formula>"&lt;50%"</formula>
    </cfRule>
    <cfRule type="cellIs" dxfId="7855" priority="11367" operator="lessThan">
      <formula>0.5</formula>
    </cfRule>
    <cfRule type="cellIs" dxfId="7854" priority="11365" operator="between">
      <formula>0.5</formula>
      <formula>0.59</formula>
    </cfRule>
  </conditionalFormatting>
  <conditionalFormatting sqref="CL22">
    <cfRule type="cellIs" dxfId="7853" priority="11414" operator="lessThan">
      <formula>"&lt;50%"</formula>
    </cfRule>
    <cfRule type="cellIs" dxfId="7852" priority="11412" operator="between">
      <formula>0</formula>
      <formula>0.5</formula>
    </cfRule>
    <cfRule type="cellIs" dxfId="7851" priority="11411" operator="lessThan">
      <formula>0.5</formula>
    </cfRule>
    <cfRule type="cellIs" dxfId="7850" priority="11410" operator="between">
      <formula>0</formula>
      <formula>0.49</formula>
    </cfRule>
    <cfRule type="cellIs" dxfId="7849" priority="11409" operator="between">
      <formula>0.5</formula>
      <formula>0.59</formula>
    </cfRule>
    <cfRule type="cellIs" dxfId="7848" priority="11408" operator="between">
      <formula>0.6</formula>
      <formula>0.69</formula>
    </cfRule>
  </conditionalFormatting>
  <conditionalFormatting sqref="CO9">
    <cfRule type="expression" dxfId="7847" priority="11363">
      <formula>#REF!&lt;50%</formula>
    </cfRule>
    <cfRule type="cellIs" dxfId="7846" priority="11362" operator="lessThan">
      <formula>#REF!</formula>
    </cfRule>
    <cfRule type="cellIs" dxfId="7845" priority="11361" operator="between">
      <formula>0</formula>
      <formula>0.49</formula>
    </cfRule>
  </conditionalFormatting>
  <conditionalFormatting sqref="CO9:CO20">
    <cfRule type="cellIs" dxfId="7844" priority="5546" operator="lessThan">
      <formula>"&lt;50%"</formula>
    </cfRule>
    <cfRule type="cellIs" dxfId="7843" priority="5544" operator="between">
      <formula>0</formula>
      <formula>0.5</formula>
    </cfRule>
    <cfRule type="cellIs" dxfId="7842" priority="5543" operator="lessThan">
      <formula>0.5</formula>
    </cfRule>
    <cfRule type="cellIs" dxfId="7841" priority="5542" operator="between">
      <formula>0</formula>
      <formula>0.49</formula>
    </cfRule>
    <cfRule type="cellIs" dxfId="7840" priority="5541" operator="between">
      <formula>0.5</formula>
      <formula>0.59</formula>
    </cfRule>
    <cfRule type="cellIs" dxfId="7839" priority="5540" operator="between">
      <formula>0.6</formula>
      <formula>0.69</formula>
    </cfRule>
  </conditionalFormatting>
  <conditionalFormatting sqref="CR9">
    <cfRule type="cellIs" dxfId="7838" priority="11304" operator="between">
      <formula>0</formula>
      <formula>0.49</formula>
    </cfRule>
    <cfRule type="expression" dxfId="7837" priority="11306">
      <formula>#REF!&lt;50%</formula>
    </cfRule>
    <cfRule type="cellIs" dxfId="7836" priority="11305" operator="lessThan">
      <formula>#REF!</formula>
    </cfRule>
  </conditionalFormatting>
  <conditionalFormatting sqref="CR9:CR20">
    <cfRule type="cellIs" dxfId="7835" priority="5537" operator="between">
      <formula>0</formula>
      <formula>0.5</formula>
    </cfRule>
    <cfRule type="cellIs" dxfId="7834" priority="5536" operator="lessThan">
      <formula>0.5</formula>
    </cfRule>
    <cfRule type="cellIs" dxfId="7833" priority="5535" operator="between">
      <formula>0</formula>
      <formula>0.49</formula>
    </cfRule>
    <cfRule type="cellIs" dxfId="7832" priority="5539" operator="lessThan">
      <formula>"&lt;50%"</formula>
    </cfRule>
    <cfRule type="cellIs" dxfId="7831" priority="5533" operator="between">
      <formula>0.6</formula>
      <formula>0.69</formula>
    </cfRule>
    <cfRule type="cellIs" dxfId="7830" priority="5534" operator="between">
      <formula>0.5</formula>
      <formula>0.59</formula>
    </cfRule>
  </conditionalFormatting>
  <conditionalFormatting sqref="CU9">
    <cfRule type="cellIs" dxfId="7829" priority="11301" operator="between">
      <formula>0</formula>
      <formula>0.49</formula>
    </cfRule>
    <cfRule type="expression" dxfId="7828" priority="11303">
      <formula>#REF!&lt;50%</formula>
    </cfRule>
    <cfRule type="cellIs" dxfId="7827" priority="11302" operator="lessThan">
      <formula>#REF!</formula>
    </cfRule>
  </conditionalFormatting>
  <conditionalFormatting sqref="CU9:CU15">
    <cfRule type="cellIs" dxfId="7826" priority="11314" operator="between">
      <formula>0</formula>
      <formula>0.5</formula>
    </cfRule>
    <cfRule type="cellIs" dxfId="7825" priority="11316" operator="lessThan">
      <formula>"&lt;50%"</formula>
    </cfRule>
    <cfRule type="cellIs" dxfId="7824" priority="11311" operator="between">
      <formula>0.5</formula>
      <formula>0.59</formula>
    </cfRule>
    <cfRule type="cellIs" dxfId="7823" priority="11313" operator="lessThan">
      <formula>0.5</formula>
    </cfRule>
    <cfRule type="cellIs" dxfId="7822" priority="11310" operator="between">
      <formula>0.6</formula>
      <formula>0.69</formula>
    </cfRule>
    <cfRule type="cellIs" dxfId="7821" priority="11312" operator="between">
      <formula>0</formula>
      <formula>0.49</formula>
    </cfRule>
  </conditionalFormatting>
  <conditionalFormatting sqref="CU22">
    <cfRule type="cellIs" dxfId="7820" priority="11371" operator="between">
      <formula>0.6</formula>
      <formula>0.69</formula>
    </cfRule>
    <cfRule type="cellIs" dxfId="7819" priority="11372" operator="between">
      <formula>0.5</formula>
      <formula>0.59</formula>
    </cfRule>
    <cfRule type="cellIs" dxfId="7818" priority="11373" operator="between">
      <formula>0</formula>
      <formula>0.49</formula>
    </cfRule>
    <cfRule type="cellIs" dxfId="7817" priority="11374" operator="lessThan">
      <formula>0.5</formula>
    </cfRule>
    <cfRule type="cellIs" dxfId="7816" priority="11375" operator="between">
      <formula>0</formula>
      <formula>0.5</formula>
    </cfRule>
    <cfRule type="cellIs" dxfId="7815" priority="11377" operator="lessThan">
      <formula>"&lt;50%"</formula>
    </cfRule>
  </conditionalFormatting>
  <conditionalFormatting sqref="CX9">
    <cfRule type="cellIs" dxfId="7814" priority="11308" operator="lessThan">
      <formula>#REF!</formula>
    </cfRule>
    <cfRule type="cellIs" dxfId="7813" priority="11307" operator="between">
      <formula>0</formula>
      <formula>0.49</formula>
    </cfRule>
    <cfRule type="expression" dxfId="7812" priority="11309">
      <formula>#REF!&lt;50%</formula>
    </cfRule>
  </conditionalFormatting>
  <conditionalFormatting sqref="CX9:CX20">
    <cfRule type="cellIs" dxfId="7811" priority="5530" operator="between">
      <formula>0</formula>
      <formula>0.5</formula>
    </cfRule>
    <cfRule type="cellIs" dxfId="7810" priority="5529" operator="lessThan">
      <formula>0.5</formula>
    </cfRule>
    <cfRule type="cellIs" dxfId="7809" priority="5528" operator="between">
      <formula>0</formula>
      <formula>0.49</formula>
    </cfRule>
    <cfRule type="cellIs" dxfId="7808" priority="5526" operator="between">
      <formula>0.6</formula>
      <formula>0.69</formula>
    </cfRule>
    <cfRule type="cellIs" dxfId="7807" priority="5527" operator="between">
      <formula>0.5</formula>
      <formula>0.59</formula>
    </cfRule>
    <cfRule type="cellIs" dxfId="7806" priority="5532" operator="lessThan">
      <formula>"&lt;50%"</formula>
    </cfRule>
  </conditionalFormatting>
  <conditionalFormatting sqref="DA9">
    <cfRule type="cellIs" dxfId="7805" priority="11250" operator="between">
      <formula>0</formula>
      <formula>0.49</formula>
    </cfRule>
    <cfRule type="cellIs" dxfId="7804" priority="11251" operator="lessThan">
      <formula>#REF!</formula>
    </cfRule>
    <cfRule type="expression" dxfId="7803" priority="11252">
      <formula>#REF!&lt;50%</formula>
    </cfRule>
  </conditionalFormatting>
  <conditionalFormatting sqref="DA9:DA20">
    <cfRule type="cellIs" dxfId="7802" priority="5518" operator="lessThan">
      <formula>"&lt;50%"</formula>
    </cfRule>
    <cfRule type="cellIs" dxfId="7801" priority="5516" operator="between">
      <formula>0</formula>
      <formula>0.5</formula>
    </cfRule>
    <cfRule type="cellIs" dxfId="7800" priority="5515" operator="lessThan">
      <formula>0.5</formula>
    </cfRule>
    <cfRule type="cellIs" dxfId="7799" priority="5514" operator="between">
      <formula>0</formula>
      <formula>0.49</formula>
    </cfRule>
    <cfRule type="cellIs" dxfId="7798" priority="5513" operator="between">
      <formula>0.5</formula>
      <formula>0.59</formula>
    </cfRule>
    <cfRule type="cellIs" dxfId="7797" priority="5512" operator="between">
      <formula>0.6</formula>
      <formula>0.69</formula>
    </cfRule>
  </conditionalFormatting>
  <conditionalFormatting sqref="DD9">
    <cfRule type="cellIs" dxfId="7796" priority="11247" operator="between">
      <formula>0</formula>
      <formula>0.49</formula>
    </cfRule>
    <cfRule type="cellIs" dxfId="7795" priority="11248" operator="lessThan">
      <formula>#REF!</formula>
    </cfRule>
    <cfRule type="expression" dxfId="7794" priority="11249">
      <formula>#REF!&lt;50%</formula>
    </cfRule>
  </conditionalFormatting>
  <conditionalFormatting sqref="DD9:DD15">
    <cfRule type="cellIs" dxfId="7793" priority="11256" operator="between">
      <formula>0.6</formula>
      <formula>0.69</formula>
    </cfRule>
    <cfRule type="cellIs" dxfId="7792" priority="11259" operator="lessThan">
      <formula>0.5</formula>
    </cfRule>
    <cfRule type="cellIs" dxfId="7791" priority="11258" operator="between">
      <formula>0</formula>
      <formula>0.49</formula>
    </cfRule>
    <cfRule type="cellIs" dxfId="7790" priority="11257" operator="between">
      <formula>0.5</formula>
      <formula>0.59</formula>
    </cfRule>
    <cfRule type="cellIs" dxfId="7789" priority="11262" operator="lessThan">
      <formula>"&lt;50%"</formula>
    </cfRule>
    <cfRule type="cellIs" dxfId="7788" priority="11260" operator="between">
      <formula>0</formula>
      <formula>0.5</formula>
    </cfRule>
  </conditionalFormatting>
  <conditionalFormatting sqref="DD22">
    <cfRule type="cellIs" dxfId="7787" priority="11334" operator="between">
      <formula>0.6</formula>
      <formula>0.69</formula>
    </cfRule>
    <cfRule type="cellIs" dxfId="7786" priority="11335" operator="between">
      <formula>0.5</formula>
      <formula>0.59</formula>
    </cfRule>
    <cfRule type="cellIs" dxfId="7785" priority="11340" operator="lessThan">
      <formula>"&lt;50%"</formula>
    </cfRule>
    <cfRule type="cellIs" dxfId="7784" priority="11338" operator="between">
      <formula>0</formula>
      <formula>0.5</formula>
    </cfRule>
    <cfRule type="cellIs" dxfId="7783" priority="11337" operator="lessThan">
      <formula>0.5</formula>
    </cfRule>
    <cfRule type="cellIs" dxfId="7782" priority="11336" operator="between">
      <formula>0</formula>
      <formula>0.49</formula>
    </cfRule>
  </conditionalFormatting>
  <conditionalFormatting sqref="DG9">
    <cfRule type="cellIs" dxfId="7781" priority="11254" operator="lessThan">
      <formula>#REF!</formula>
    </cfRule>
    <cfRule type="expression" dxfId="7780" priority="11255">
      <formula>#REF!&lt;50%</formula>
    </cfRule>
    <cfRule type="cellIs" dxfId="7779" priority="11253" operator="between">
      <formula>0</formula>
      <formula>0.49</formula>
    </cfRule>
  </conditionalFormatting>
  <conditionalFormatting sqref="DG9:DG20">
    <cfRule type="cellIs" dxfId="7778" priority="5508" operator="lessThan">
      <formula>0.5</formula>
    </cfRule>
    <cfRule type="cellIs" dxfId="7777" priority="5507" operator="between">
      <formula>0</formula>
      <formula>0.49</formula>
    </cfRule>
    <cfRule type="cellIs" dxfId="7776" priority="5511" operator="lessThan">
      <formula>"&lt;50%"</formula>
    </cfRule>
    <cfRule type="cellIs" dxfId="7775" priority="5509" operator="between">
      <formula>0</formula>
      <formula>0.5</formula>
    </cfRule>
    <cfRule type="cellIs" dxfId="7774" priority="5505" operator="between">
      <formula>0.6</formula>
      <formula>0.69</formula>
    </cfRule>
    <cfRule type="cellIs" dxfId="7773" priority="5506" operator="between">
      <formula>0.5</formula>
      <formula>0.59</formula>
    </cfRule>
  </conditionalFormatting>
  <conditionalFormatting sqref="DM9">
    <cfRule type="cellIs" dxfId="7772" priority="11270" operator="between">
      <formula>0</formula>
      <formula>0.49</formula>
    </cfRule>
    <cfRule type="cellIs" dxfId="7771" priority="11271" operator="lessThan">
      <formula>#REF!</formula>
    </cfRule>
    <cfRule type="expression" dxfId="7770" priority="11272">
      <formula>#REF!&lt;50%</formula>
    </cfRule>
  </conditionalFormatting>
  <conditionalFormatting sqref="DM9:DM20">
    <cfRule type="cellIs" dxfId="7769" priority="5522" operator="lessThan">
      <formula>0.5</formula>
    </cfRule>
    <cfRule type="cellIs" dxfId="7768" priority="5523" operator="between">
      <formula>0</formula>
      <formula>0.5</formula>
    </cfRule>
    <cfRule type="cellIs" dxfId="7767" priority="5521" operator="between">
      <formula>0</formula>
      <formula>0.49</formula>
    </cfRule>
    <cfRule type="cellIs" dxfId="7766" priority="5519" operator="between">
      <formula>0.6</formula>
      <formula>0.69</formula>
    </cfRule>
    <cfRule type="cellIs" dxfId="7765" priority="5520" operator="between">
      <formula>0.5</formula>
      <formula>0.59</formula>
    </cfRule>
    <cfRule type="cellIs" dxfId="7764" priority="5525" operator="lessThan">
      <formula>"&lt;50%"</formula>
    </cfRule>
  </conditionalFormatting>
  <conditionalFormatting sqref="DM22">
    <cfRule type="cellIs" dxfId="7763" priority="11281" operator="between">
      <formula>0.5</formula>
      <formula>0.59</formula>
    </cfRule>
    <cfRule type="cellIs" dxfId="7762" priority="11282" operator="between">
      <formula>0</formula>
      <formula>0.49</formula>
    </cfRule>
    <cfRule type="cellIs" dxfId="7761" priority="11283" operator="lessThan">
      <formula>0.5</formula>
    </cfRule>
    <cfRule type="cellIs" dxfId="7760" priority="11284" operator="between">
      <formula>0</formula>
      <formula>0.5</formula>
    </cfRule>
    <cfRule type="cellIs" dxfId="7759" priority="11286" operator="lessThan">
      <formula>"&lt;50%"</formula>
    </cfRule>
    <cfRule type="cellIs" dxfId="7758" priority="11280" operator="between">
      <formula>0.6</formula>
      <formula>0.69</formula>
    </cfRule>
  </conditionalFormatting>
  <conditionalFormatting sqref="DV9">
    <cfRule type="cellIs" dxfId="7757" priority="11182" operator="between">
      <formula>0</formula>
      <formula>0.49</formula>
    </cfRule>
    <cfRule type="cellIs" dxfId="7756" priority="11183" operator="lessThan">
      <formula>#REF!</formula>
    </cfRule>
    <cfRule type="expression" dxfId="7755" priority="11184">
      <formula>#REF!&lt;50%</formula>
    </cfRule>
  </conditionalFormatting>
  <conditionalFormatting sqref="DV9:DV20">
    <cfRule type="cellIs" dxfId="7754" priority="5504" operator="lessThan">
      <formula>"&lt;50%"</formula>
    </cfRule>
    <cfRule type="cellIs" dxfId="7753" priority="5502" operator="between">
      <formula>0</formula>
      <formula>0.5</formula>
    </cfRule>
    <cfRule type="cellIs" dxfId="7752" priority="5501" operator="lessThan">
      <formula>0.5</formula>
    </cfRule>
    <cfRule type="cellIs" dxfId="7751" priority="5498" operator="between">
      <formula>0.6</formula>
      <formula>0.69</formula>
    </cfRule>
    <cfRule type="cellIs" dxfId="7750" priority="5499" operator="between">
      <formula>0.5</formula>
      <formula>0.59</formula>
    </cfRule>
    <cfRule type="cellIs" dxfId="7749" priority="5500" operator="between">
      <formula>0</formula>
      <formula>0.49</formula>
    </cfRule>
  </conditionalFormatting>
  <conditionalFormatting sqref="DV22">
    <cfRule type="cellIs" dxfId="7748" priority="11226" operator="between">
      <formula>0.6</formula>
      <formula>0.69</formula>
    </cfRule>
    <cfRule type="cellIs" dxfId="7747" priority="11232" operator="lessThan">
      <formula>"&lt;50%"</formula>
    </cfRule>
    <cfRule type="cellIs" dxfId="7746" priority="11230" operator="between">
      <formula>0</formula>
      <formula>0.5</formula>
    </cfRule>
    <cfRule type="cellIs" dxfId="7745" priority="11229" operator="lessThan">
      <formula>0.5</formula>
    </cfRule>
    <cfRule type="cellIs" dxfId="7744" priority="11228" operator="between">
      <formula>0</formula>
      <formula>0.49</formula>
    </cfRule>
    <cfRule type="cellIs" dxfId="7743" priority="11227" operator="between">
      <formula>0.5</formula>
      <formula>0.59</formula>
    </cfRule>
  </conditionalFormatting>
  <conditionalFormatting sqref="EE9">
    <cfRule type="expression" dxfId="7742" priority="11157">
      <formula>#REF!&lt;50%</formula>
    </cfRule>
    <cfRule type="cellIs" dxfId="7741" priority="11155" operator="between">
      <formula>0</formula>
      <formula>0.49</formula>
    </cfRule>
    <cfRule type="cellIs" dxfId="7740" priority="11156" operator="lessThan">
      <formula>#REF!</formula>
    </cfRule>
  </conditionalFormatting>
  <conditionalFormatting sqref="EE9:EE20">
    <cfRule type="cellIs" dxfId="7739" priority="5491" operator="between">
      <formula>0.6</formula>
      <formula>0.69</formula>
    </cfRule>
    <cfRule type="cellIs" dxfId="7738" priority="5492" operator="between">
      <formula>0.5</formula>
      <formula>0.59</formula>
    </cfRule>
    <cfRule type="cellIs" dxfId="7737" priority="5493" operator="between">
      <formula>0</formula>
      <formula>0.49</formula>
    </cfRule>
    <cfRule type="cellIs" dxfId="7736" priority="5494" operator="lessThan">
      <formula>0.5</formula>
    </cfRule>
    <cfRule type="cellIs" dxfId="7735" priority="5495" operator="between">
      <formula>0</formula>
      <formula>0.5</formula>
    </cfRule>
    <cfRule type="cellIs" dxfId="7734" priority="5497" operator="lessThan">
      <formula>"&lt;50%"</formula>
    </cfRule>
  </conditionalFormatting>
  <conditionalFormatting sqref="EE22">
    <cfRule type="cellIs" dxfId="7733" priority="11203" operator="between">
      <formula>0.5</formula>
      <formula>0.59</formula>
    </cfRule>
    <cfRule type="cellIs" dxfId="7732" priority="11202" operator="between">
      <formula>0.6</formula>
      <formula>0.69</formula>
    </cfRule>
    <cfRule type="cellIs" dxfId="7731" priority="11206" operator="between">
      <formula>0</formula>
      <formula>0.5</formula>
    </cfRule>
    <cfRule type="cellIs" dxfId="7730" priority="11205" operator="lessThan">
      <formula>0.5</formula>
    </cfRule>
    <cfRule type="cellIs" dxfId="7729" priority="11204" operator="between">
      <formula>0</formula>
      <formula>0.49</formula>
    </cfRule>
    <cfRule type="cellIs" dxfId="7728" priority="11208" operator="lessThan">
      <formula>"&lt;50%"</formula>
    </cfRule>
  </conditionalFormatting>
  <conditionalFormatting sqref="EN9">
    <cfRule type="cellIs" dxfId="7727" priority="11129" operator="lessThan">
      <formula>#REF!</formula>
    </cfRule>
    <cfRule type="cellIs" dxfId="7726" priority="11128" operator="between">
      <formula>0</formula>
      <formula>0.49</formula>
    </cfRule>
    <cfRule type="expression" dxfId="7725" priority="11130">
      <formula>#REF!&lt;50%</formula>
    </cfRule>
  </conditionalFormatting>
  <conditionalFormatting sqref="EN9:EN20">
    <cfRule type="cellIs" dxfId="7724" priority="5488" operator="between">
      <formula>0</formula>
      <formula>0.5</formula>
    </cfRule>
    <cfRule type="cellIs" dxfId="7723" priority="5487" operator="lessThan">
      <formula>0.5</formula>
    </cfRule>
    <cfRule type="cellIs" dxfId="7722" priority="5486" operator="between">
      <formula>0</formula>
      <formula>0.49</formula>
    </cfRule>
    <cfRule type="cellIs" dxfId="7721" priority="5490" operator="lessThan">
      <formula>"&lt;50%"</formula>
    </cfRule>
    <cfRule type="cellIs" dxfId="7720" priority="5485" operator="between">
      <formula>0.5</formula>
      <formula>0.59</formula>
    </cfRule>
    <cfRule type="cellIs" dxfId="7719" priority="5484" operator="between">
      <formula>0.6</formula>
      <formula>0.69</formula>
    </cfRule>
  </conditionalFormatting>
  <conditionalFormatting sqref="EN22">
    <cfRule type="cellIs" dxfId="7718" priority="11177" operator="between">
      <formula>0</formula>
      <formula>0.49</formula>
    </cfRule>
    <cfRule type="cellIs" dxfId="7717" priority="11178" operator="lessThan">
      <formula>0.5</formula>
    </cfRule>
    <cfRule type="cellIs" dxfId="7716" priority="11179" operator="between">
      <formula>0</formula>
      <formula>0.5</formula>
    </cfRule>
    <cfRule type="cellIs" dxfId="7715" priority="11181" operator="lessThan">
      <formula>"&lt;50%"</formula>
    </cfRule>
    <cfRule type="cellIs" dxfId="7714" priority="11175" operator="between">
      <formula>0.6</formula>
      <formula>0.69</formula>
    </cfRule>
    <cfRule type="cellIs" dxfId="7713" priority="11176" operator="between">
      <formula>0.5</formula>
      <formula>0.59</formula>
    </cfRule>
  </conditionalFormatting>
  <conditionalFormatting sqref="EQ9">
    <cfRule type="cellIs" dxfId="7712" priority="11118" operator="between">
      <formula>0</formula>
      <formula>0.49</formula>
    </cfRule>
    <cfRule type="cellIs" dxfId="7711" priority="11119" operator="lessThan">
      <formula>#REF!</formula>
    </cfRule>
    <cfRule type="expression" dxfId="7710" priority="11120">
      <formula>#REF!&lt;50%</formula>
    </cfRule>
  </conditionalFormatting>
  <conditionalFormatting sqref="EQ9:EQ20">
    <cfRule type="cellIs" dxfId="7709" priority="5477" operator="between">
      <formula>0.6</formula>
      <formula>0.69</formula>
    </cfRule>
    <cfRule type="cellIs" dxfId="7708" priority="5483" operator="lessThan">
      <formula>"&lt;50%"</formula>
    </cfRule>
    <cfRule type="cellIs" dxfId="7707" priority="5481" operator="between">
      <formula>0</formula>
      <formula>0.5</formula>
    </cfRule>
    <cfRule type="cellIs" dxfId="7706" priority="5480" operator="lessThan">
      <formula>0.5</formula>
    </cfRule>
    <cfRule type="cellIs" dxfId="7705" priority="5479" operator="between">
      <formula>0</formula>
      <formula>0.49</formula>
    </cfRule>
    <cfRule type="cellIs" dxfId="7704" priority="5478" operator="between">
      <formula>0.5</formula>
      <formula>0.59</formula>
    </cfRule>
  </conditionalFormatting>
  <conditionalFormatting sqref="EW9">
    <cfRule type="cellIs" dxfId="7703" priority="11092" operator="lessThan">
      <formula>#REF!</formula>
    </cfRule>
    <cfRule type="expression" dxfId="7702" priority="11093">
      <formula>#REF!&lt;50%</formula>
    </cfRule>
    <cfRule type="cellIs" dxfId="7701" priority="11091" operator="between">
      <formula>0</formula>
      <formula>0.49</formula>
    </cfRule>
  </conditionalFormatting>
  <conditionalFormatting sqref="EW9:EW20">
    <cfRule type="cellIs" dxfId="7700" priority="5474" operator="between">
      <formula>0</formula>
      <formula>0.5</formula>
    </cfRule>
    <cfRule type="cellIs" dxfId="7699" priority="5473" operator="lessThan">
      <formula>0.5</formula>
    </cfRule>
    <cfRule type="cellIs" dxfId="7698" priority="5472" operator="between">
      <formula>0</formula>
      <formula>0.49</formula>
    </cfRule>
    <cfRule type="cellIs" dxfId="7697" priority="5471" operator="between">
      <formula>0.5</formula>
      <formula>0.59</formula>
    </cfRule>
    <cfRule type="cellIs" dxfId="7696" priority="5470" operator="between">
      <formula>0.6</formula>
      <formula>0.69</formula>
    </cfRule>
    <cfRule type="cellIs" dxfId="7695" priority="5476" operator="lessThan">
      <formula>"&lt;50%"</formula>
    </cfRule>
  </conditionalFormatting>
  <conditionalFormatting sqref="EW22">
    <cfRule type="cellIs" dxfId="7694" priority="11148" operator="between">
      <formula>0.6</formula>
      <formula>0.69</formula>
    </cfRule>
    <cfRule type="cellIs" dxfId="7693" priority="11149" operator="between">
      <formula>0.5</formula>
      <formula>0.59</formula>
    </cfRule>
    <cfRule type="cellIs" dxfId="7692" priority="11150" operator="between">
      <formula>0</formula>
      <formula>0.49</formula>
    </cfRule>
    <cfRule type="cellIs" dxfId="7691" priority="11151" operator="lessThan">
      <formula>0.5</formula>
    </cfRule>
    <cfRule type="cellIs" dxfId="7690" priority="11152" operator="between">
      <formula>0</formula>
      <formula>0.5</formula>
    </cfRule>
    <cfRule type="cellIs" dxfId="7689" priority="11154" operator="lessThan">
      <formula>"&lt;50%"</formula>
    </cfRule>
  </conditionalFormatting>
  <conditionalFormatting sqref="EZ9">
    <cfRule type="expression" dxfId="7688" priority="11083">
      <formula>#REF!&lt;50%</formula>
    </cfRule>
    <cfRule type="cellIs" dxfId="7687" priority="11081" operator="between">
      <formula>0</formula>
      <formula>0.49</formula>
    </cfRule>
    <cfRule type="cellIs" dxfId="7686" priority="11082" operator="lessThan">
      <formula>#REF!</formula>
    </cfRule>
  </conditionalFormatting>
  <conditionalFormatting sqref="EZ9:EZ20">
    <cfRule type="cellIs" dxfId="7685" priority="5466" operator="lessThan">
      <formula>0.5</formula>
    </cfRule>
    <cfRule type="cellIs" dxfId="7684" priority="5467" operator="between">
      <formula>0</formula>
      <formula>0.5</formula>
    </cfRule>
    <cfRule type="cellIs" dxfId="7683" priority="5464" operator="between">
      <formula>0.5</formula>
      <formula>0.59</formula>
    </cfRule>
    <cfRule type="cellIs" dxfId="7682" priority="5465" operator="between">
      <formula>0</formula>
      <formula>0.49</formula>
    </cfRule>
    <cfRule type="cellIs" dxfId="7681" priority="5469" operator="lessThan">
      <formula>"&lt;50%"</formula>
    </cfRule>
    <cfRule type="cellIs" dxfId="7680" priority="5463" operator="between">
      <formula>0.6</formula>
      <formula>0.69</formula>
    </cfRule>
  </conditionalFormatting>
  <conditionalFormatting sqref="FF9">
    <cfRule type="cellIs" dxfId="7679" priority="11055" operator="lessThan">
      <formula>#REF!</formula>
    </cfRule>
    <cfRule type="cellIs" dxfId="7678" priority="11054" operator="between">
      <formula>0</formula>
      <formula>0.49</formula>
    </cfRule>
    <cfRule type="expression" dxfId="7677" priority="11056">
      <formula>#REF!&lt;50%</formula>
    </cfRule>
  </conditionalFormatting>
  <conditionalFormatting sqref="FF9:FF20">
    <cfRule type="cellIs" dxfId="7676" priority="5456" operator="between">
      <formula>0.6</formula>
      <formula>0.69</formula>
    </cfRule>
    <cfRule type="cellIs" dxfId="7675" priority="5457" operator="between">
      <formula>0.5</formula>
      <formula>0.59</formula>
    </cfRule>
    <cfRule type="cellIs" dxfId="7674" priority="5458" operator="between">
      <formula>0</formula>
      <formula>0.49</formula>
    </cfRule>
    <cfRule type="cellIs" dxfId="7673" priority="5459" operator="lessThan">
      <formula>0.5</formula>
    </cfRule>
    <cfRule type="cellIs" dxfId="7672" priority="5462" operator="lessThan">
      <formula>"&lt;50%"</formula>
    </cfRule>
    <cfRule type="cellIs" dxfId="7671" priority="5460" operator="between">
      <formula>0</formula>
      <formula>0.5</formula>
    </cfRule>
  </conditionalFormatting>
  <conditionalFormatting sqref="FF22">
    <cfRule type="cellIs" dxfId="7670" priority="11117" operator="lessThan">
      <formula>"&lt;50%"</formula>
    </cfRule>
    <cfRule type="cellIs" dxfId="7669" priority="11115" operator="between">
      <formula>0</formula>
      <formula>0.5</formula>
    </cfRule>
    <cfRule type="cellIs" dxfId="7668" priority="11112" operator="between">
      <formula>0.5</formula>
      <formula>0.59</formula>
    </cfRule>
    <cfRule type="cellIs" dxfId="7667" priority="11111" operator="between">
      <formula>0.6</formula>
      <formula>0.69</formula>
    </cfRule>
    <cfRule type="cellIs" dxfId="7666" priority="11113" operator="between">
      <formula>0</formula>
      <formula>0.49</formula>
    </cfRule>
    <cfRule type="cellIs" dxfId="7665" priority="11114" operator="lessThan">
      <formula>0.5</formula>
    </cfRule>
  </conditionalFormatting>
  <conditionalFormatting sqref="FI9">
    <cfRule type="expression" dxfId="7664" priority="11046">
      <formula>#REF!&lt;50%</formula>
    </cfRule>
    <cfRule type="cellIs" dxfId="7663" priority="11045" operator="lessThan">
      <formula>#REF!</formula>
    </cfRule>
    <cfRule type="cellIs" dxfId="7662" priority="11044" operator="between">
      <formula>0</formula>
      <formula>0.49</formula>
    </cfRule>
  </conditionalFormatting>
  <conditionalFormatting sqref="FI9:FI20">
    <cfRule type="cellIs" dxfId="7661" priority="5449" operator="between">
      <formula>0.6</formula>
      <formula>0.69</formula>
    </cfRule>
    <cfRule type="cellIs" dxfId="7660" priority="5455" operator="lessThan">
      <formula>"&lt;50%"</formula>
    </cfRule>
    <cfRule type="cellIs" dxfId="7659" priority="5453" operator="between">
      <formula>0</formula>
      <formula>0.5</formula>
    </cfRule>
    <cfRule type="cellIs" dxfId="7658" priority="5452" operator="lessThan">
      <formula>0.5</formula>
    </cfRule>
    <cfRule type="cellIs" dxfId="7657" priority="5451" operator="between">
      <formula>0</formula>
      <formula>0.49</formula>
    </cfRule>
    <cfRule type="cellIs" dxfId="7656" priority="5450" operator="between">
      <formula>0.5</formula>
      <formula>0.59</formula>
    </cfRule>
  </conditionalFormatting>
  <conditionalFormatting sqref="FO9">
    <cfRule type="cellIs" dxfId="7655" priority="11018" operator="lessThan">
      <formula>#REF!</formula>
    </cfRule>
    <cfRule type="cellIs" dxfId="7654" priority="11017" operator="between">
      <formula>0</formula>
      <formula>0.49</formula>
    </cfRule>
    <cfRule type="expression" dxfId="7653" priority="11019">
      <formula>#REF!&lt;50%</formula>
    </cfRule>
  </conditionalFormatting>
  <conditionalFormatting sqref="FO9:FO20">
    <cfRule type="cellIs" dxfId="7652" priority="5442" operator="between">
      <formula>0.6</formula>
      <formula>0.69</formula>
    </cfRule>
    <cfRule type="cellIs" dxfId="7651" priority="5446" operator="between">
      <formula>0</formula>
      <formula>0.5</formula>
    </cfRule>
    <cfRule type="cellIs" dxfId="7650" priority="5444" operator="between">
      <formula>0</formula>
      <formula>0.49</formula>
    </cfRule>
    <cfRule type="cellIs" dxfId="7649" priority="5445" operator="lessThan">
      <formula>0.5</formula>
    </cfRule>
    <cfRule type="cellIs" dxfId="7648" priority="5448" operator="lessThan">
      <formula>"&lt;50%"</formula>
    </cfRule>
    <cfRule type="cellIs" dxfId="7647" priority="5443" operator="between">
      <formula>0.5</formula>
      <formula>0.59</formula>
    </cfRule>
  </conditionalFormatting>
  <conditionalFormatting sqref="FO22">
    <cfRule type="cellIs" dxfId="7646" priority="11078" operator="between">
      <formula>0</formula>
      <formula>0.5</formula>
    </cfRule>
    <cfRule type="cellIs" dxfId="7645" priority="11077" operator="lessThan">
      <formula>0.5</formula>
    </cfRule>
    <cfRule type="cellIs" dxfId="7644" priority="11075" operator="between">
      <formula>0.5</formula>
      <formula>0.59</formula>
    </cfRule>
    <cfRule type="cellIs" dxfId="7643" priority="11074" operator="between">
      <formula>0.6</formula>
      <formula>0.69</formula>
    </cfRule>
    <cfRule type="cellIs" dxfId="7642" priority="11076" operator="between">
      <formula>0</formula>
      <formula>0.49</formula>
    </cfRule>
    <cfRule type="cellIs" dxfId="7641" priority="11080" operator="lessThan">
      <formula>"&lt;50%"</formula>
    </cfRule>
  </conditionalFormatting>
  <conditionalFormatting sqref="FR9">
    <cfRule type="cellIs" dxfId="7640" priority="11008" operator="lessThan">
      <formula>#REF!</formula>
    </cfRule>
    <cfRule type="cellIs" dxfId="7639" priority="11007" operator="between">
      <formula>0</formula>
      <formula>0.49</formula>
    </cfRule>
    <cfRule type="expression" dxfId="7638" priority="11009">
      <formula>#REF!&lt;50%</formula>
    </cfRule>
  </conditionalFormatting>
  <conditionalFormatting sqref="FR9:FR20">
    <cfRule type="cellIs" dxfId="7637" priority="5439" operator="between">
      <formula>0</formula>
      <formula>0.5</formula>
    </cfRule>
    <cfRule type="cellIs" dxfId="7636" priority="5437" operator="between">
      <formula>0</formula>
      <formula>0.49</formula>
    </cfRule>
    <cfRule type="cellIs" dxfId="7635" priority="5436" operator="between">
      <formula>0.5</formula>
      <formula>0.59</formula>
    </cfRule>
    <cfRule type="cellIs" dxfId="7634" priority="5435" operator="between">
      <formula>0.6</formula>
      <formula>0.69</formula>
    </cfRule>
    <cfRule type="cellIs" dxfId="7633" priority="5438" operator="lessThan">
      <formula>0.5</formula>
    </cfRule>
    <cfRule type="cellIs" dxfId="7632" priority="5441" operator="lessThan">
      <formula>"&lt;50%"</formula>
    </cfRule>
  </conditionalFormatting>
  <conditionalFormatting sqref="FX9">
    <cfRule type="cellIs" dxfId="7631" priority="10980" operator="between">
      <formula>0</formula>
      <formula>0.49</formula>
    </cfRule>
    <cfRule type="expression" dxfId="7630" priority="10982">
      <formula>#REF!&lt;50%</formula>
    </cfRule>
    <cfRule type="cellIs" dxfId="7629" priority="10981" operator="lessThan">
      <formula>#REF!</formula>
    </cfRule>
  </conditionalFormatting>
  <conditionalFormatting sqref="FX9:FX20">
    <cfRule type="cellIs" dxfId="7628" priority="5434" operator="lessThan">
      <formula>"&lt;50%"</formula>
    </cfRule>
    <cfRule type="cellIs" dxfId="7627" priority="5432" operator="between">
      <formula>0</formula>
      <formula>0.5</formula>
    </cfRule>
    <cfRule type="cellIs" dxfId="7626" priority="5430" operator="between">
      <formula>0</formula>
      <formula>0.49</formula>
    </cfRule>
    <cfRule type="cellIs" dxfId="7625" priority="5429" operator="between">
      <formula>0.5</formula>
      <formula>0.59</formula>
    </cfRule>
    <cfRule type="cellIs" dxfId="7624" priority="5428" operator="between">
      <formula>0.6</formula>
      <formula>0.69</formula>
    </cfRule>
    <cfRule type="cellIs" dxfId="7623" priority="5431" operator="lessThan">
      <formula>0.5</formula>
    </cfRule>
  </conditionalFormatting>
  <conditionalFormatting sqref="FX22">
    <cfRule type="cellIs" dxfId="7622" priority="11040" operator="lessThan">
      <formula>0.5</formula>
    </cfRule>
    <cfRule type="cellIs" dxfId="7621" priority="11039" operator="between">
      <formula>0</formula>
      <formula>0.49</formula>
    </cfRule>
    <cfRule type="cellIs" dxfId="7620" priority="11038" operator="between">
      <formula>0.5</formula>
      <formula>0.59</formula>
    </cfRule>
    <cfRule type="cellIs" dxfId="7619" priority="11037" operator="between">
      <formula>0.6</formula>
      <formula>0.69</formula>
    </cfRule>
    <cfRule type="cellIs" dxfId="7618" priority="11043" operator="lessThan">
      <formula>"&lt;50%"</formula>
    </cfRule>
    <cfRule type="cellIs" dxfId="7617" priority="11041" operator="between">
      <formula>0</formula>
      <formula>0.5</formula>
    </cfRule>
  </conditionalFormatting>
  <conditionalFormatting sqref="GA9">
    <cfRule type="cellIs" dxfId="7616" priority="10970" operator="between">
      <formula>0</formula>
      <formula>0.49</formula>
    </cfRule>
    <cfRule type="cellIs" dxfId="7615" priority="10971" operator="lessThan">
      <formula>#REF!</formula>
    </cfRule>
    <cfRule type="expression" dxfId="7614" priority="10972">
      <formula>#REF!&lt;50%</formula>
    </cfRule>
  </conditionalFormatting>
  <conditionalFormatting sqref="GA9:GA20">
    <cfRule type="cellIs" dxfId="7613" priority="5427" operator="lessThan">
      <formula>"&lt;50%"</formula>
    </cfRule>
    <cfRule type="cellIs" dxfId="7612" priority="5424" operator="lessThan">
      <formula>0.5</formula>
    </cfRule>
    <cfRule type="cellIs" dxfId="7611" priority="5423" operator="between">
      <formula>0</formula>
      <formula>0.49</formula>
    </cfRule>
    <cfRule type="cellIs" dxfId="7610" priority="5422" operator="between">
      <formula>0.5</formula>
      <formula>0.59</formula>
    </cfRule>
    <cfRule type="cellIs" dxfId="7609" priority="5421" operator="between">
      <formula>0.6</formula>
      <formula>0.69</formula>
    </cfRule>
    <cfRule type="cellIs" dxfId="7608" priority="5425" operator="between">
      <formula>0</formula>
      <formula>0.5</formula>
    </cfRule>
  </conditionalFormatting>
  <conditionalFormatting sqref="GD9">
    <cfRule type="cellIs" dxfId="7607" priority="10924" operator="lessThan">
      <formula>#REF!</formula>
    </cfRule>
    <cfRule type="cellIs" dxfId="7606" priority="10923" operator="between">
      <formula>0</formula>
      <formula>0.49</formula>
    </cfRule>
    <cfRule type="expression" dxfId="7605" priority="10925">
      <formula>#REF!&lt;50%</formula>
    </cfRule>
  </conditionalFormatting>
  <conditionalFormatting sqref="GD9:GD20">
    <cfRule type="cellIs" dxfId="7604" priority="5393" operator="between">
      <formula>0.6</formula>
      <formula>0.69</formula>
    </cfRule>
    <cfRule type="cellIs" dxfId="7603" priority="5399" operator="lessThan">
      <formula>"&lt;50%"</formula>
    </cfRule>
    <cfRule type="cellIs" dxfId="7602" priority="5397" operator="between">
      <formula>0</formula>
      <formula>0.5</formula>
    </cfRule>
    <cfRule type="cellIs" dxfId="7601" priority="5396" operator="lessThan">
      <formula>0.5</formula>
    </cfRule>
    <cfRule type="cellIs" dxfId="7600" priority="5395" operator="between">
      <formula>0</formula>
      <formula>0.49</formula>
    </cfRule>
    <cfRule type="cellIs" dxfId="7599" priority="5394" operator="between">
      <formula>0.5</formula>
      <formula>0.59</formula>
    </cfRule>
  </conditionalFormatting>
  <conditionalFormatting sqref="GG9">
    <cfRule type="cellIs" dxfId="7598" priority="10943" operator="between">
      <formula>0</formula>
      <formula>0.49</formula>
    </cfRule>
    <cfRule type="cellIs" dxfId="7597" priority="10944" operator="lessThan">
      <formula>#REF!</formula>
    </cfRule>
    <cfRule type="expression" dxfId="7596" priority="10945">
      <formula>#REF!&lt;50%</formula>
    </cfRule>
  </conditionalFormatting>
  <conditionalFormatting sqref="GG9:GG20">
    <cfRule type="cellIs" dxfId="7595" priority="5411" operator="between">
      <formula>0</formula>
      <formula>0.5</formula>
    </cfRule>
    <cfRule type="cellIs" dxfId="7594" priority="5410" operator="lessThan">
      <formula>0.5</formula>
    </cfRule>
    <cfRule type="cellIs" dxfId="7593" priority="5413" operator="lessThan">
      <formula>"&lt;50%"</formula>
    </cfRule>
    <cfRule type="cellIs" dxfId="7592" priority="5409" operator="between">
      <formula>0</formula>
      <formula>0.49</formula>
    </cfRule>
    <cfRule type="cellIs" dxfId="7591" priority="5408" operator="between">
      <formula>0.5</formula>
      <formula>0.59</formula>
    </cfRule>
    <cfRule type="cellIs" dxfId="7590" priority="5407" operator="between">
      <formula>0.6</formula>
      <formula>0.69</formula>
    </cfRule>
  </conditionalFormatting>
  <conditionalFormatting sqref="GG22">
    <cfRule type="cellIs" dxfId="7589" priority="11003" operator="lessThan">
      <formula>0.5</formula>
    </cfRule>
    <cfRule type="cellIs" dxfId="7588" priority="11004" operator="between">
      <formula>0</formula>
      <formula>0.5</formula>
    </cfRule>
    <cfRule type="cellIs" dxfId="7587" priority="11006" operator="lessThan">
      <formula>"&lt;50%"</formula>
    </cfRule>
    <cfRule type="cellIs" dxfId="7586" priority="11000" operator="between">
      <formula>0.6</formula>
      <formula>0.69</formula>
    </cfRule>
    <cfRule type="cellIs" dxfId="7585" priority="11001" operator="between">
      <formula>0.5</formula>
      <formula>0.59</formula>
    </cfRule>
    <cfRule type="cellIs" dxfId="7584" priority="11002" operator="between">
      <formula>0</formula>
      <formula>0.49</formula>
    </cfRule>
  </conditionalFormatting>
  <conditionalFormatting sqref="GJ9">
    <cfRule type="expression" dxfId="7583" priority="10935">
      <formula>#REF!&lt;50%</formula>
    </cfRule>
    <cfRule type="cellIs" dxfId="7582" priority="10934" operator="lessThan">
      <formula>#REF!</formula>
    </cfRule>
    <cfRule type="cellIs" dxfId="7581" priority="10933" operator="between">
      <formula>0</formula>
      <formula>0.49</formula>
    </cfRule>
  </conditionalFormatting>
  <conditionalFormatting sqref="GJ9:GJ20">
    <cfRule type="cellIs" dxfId="7580" priority="5406" operator="lessThan">
      <formula>"&lt;50%"</formula>
    </cfRule>
    <cfRule type="cellIs" dxfId="7579" priority="5404" operator="between">
      <formula>0</formula>
      <formula>0.5</formula>
    </cfRule>
    <cfRule type="cellIs" dxfId="7578" priority="5403" operator="lessThan">
      <formula>0.5</formula>
    </cfRule>
    <cfRule type="cellIs" dxfId="7577" priority="5402" operator="between">
      <formula>0</formula>
      <formula>0.49</formula>
    </cfRule>
    <cfRule type="cellIs" dxfId="7576" priority="5401" operator="between">
      <formula>0.5</formula>
      <formula>0.59</formula>
    </cfRule>
    <cfRule type="cellIs" dxfId="7575" priority="5400" operator="between">
      <formula>0.6</formula>
      <formula>0.69</formula>
    </cfRule>
  </conditionalFormatting>
  <conditionalFormatting sqref="GP9">
    <cfRule type="expression" dxfId="7574" priority="10955">
      <formula>#REF!&lt;50%</formula>
    </cfRule>
    <cfRule type="cellIs" dxfId="7573" priority="10954" operator="lessThan">
      <formula>#REF!</formula>
    </cfRule>
    <cfRule type="cellIs" dxfId="7572" priority="10953" operator="between">
      <formula>0</formula>
      <formula>0.49</formula>
    </cfRule>
  </conditionalFormatting>
  <conditionalFormatting sqref="GP9:GP20">
    <cfRule type="cellIs" dxfId="7571" priority="5420" operator="lessThan">
      <formula>"&lt;50%"</formula>
    </cfRule>
    <cfRule type="cellIs" dxfId="7570" priority="5414" operator="between">
      <formula>0.6</formula>
      <formula>0.69</formula>
    </cfRule>
    <cfRule type="cellIs" dxfId="7569" priority="5418" operator="between">
      <formula>0</formula>
      <formula>0.5</formula>
    </cfRule>
    <cfRule type="cellIs" dxfId="7568" priority="5416" operator="between">
      <formula>0</formula>
      <formula>0.49</formula>
    </cfRule>
    <cfRule type="cellIs" dxfId="7567" priority="5417" operator="lessThan">
      <formula>0.5</formula>
    </cfRule>
    <cfRule type="cellIs" dxfId="7566" priority="5415" operator="between">
      <formula>0.5</formula>
      <formula>0.59</formula>
    </cfRule>
  </conditionalFormatting>
  <conditionalFormatting sqref="GP22">
    <cfRule type="cellIs" dxfId="7565" priority="10967" operator="between">
      <formula>0</formula>
      <formula>0.5</formula>
    </cfRule>
    <cfRule type="cellIs" dxfId="7564" priority="10966" operator="lessThan">
      <formula>0.5</formula>
    </cfRule>
    <cfRule type="cellIs" dxfId="7563" priority="10963" operator="between">
      <formula>0.6</formula>
      <formula>0.69</formula>
    </cfRule>
    <cfRule type="cellIs" dxfId="7562" priority="10965" operator="between">
      <formula>0</formula>
      <formula>0.49</formula>
    </cfRule>
    <cfRule type="cellIs" dxfId="7561" priority="10964" operator="between">
      <formula>0.5</formula>
      <formula>0.59</formula>
    </cfRule>
    <cfRule type="cellIs" dxfId="7560" priority="10969" operator="lessThan">
      <formula>"&lt;50%"</formula>
    </cfRule>
  </conditionalFormatting>
  <conditionalFormatting sqref="GS9">
    <cfRule type="expression" dxfId="7559" priority="10915">
      <formula>#REF!&lt;50%</formula>
    </cfRule>
    <cfRule type="cellIs" dxfId="7558" priority="10914" operator="lessThan">
      <formula>#REF!</formula>
    </cfRule>
    <cfRule type="cellIs" dxfId="7557" priority="10913" operator="between">
      <formula>0</formula>
      <formula>0.49</formula>
    </cfRule>
  </conditionalFormatting>
  <conditionalFormatting sqref="GS9:GS20">
    <cfRule type="cellIs" dxfId="7556" priority="5390" operator="between">
      <formula>0</formula>
      <formula>0.5</formula>
    </cfRule>
    <cfRule type="cellIs" dxfId="7555" priority="5392" operator="lessThan">
      <formula>"&lt;50%"</formula>
    </cfRule>
    <cfRule type="cellIs" dxfId="7554" priority="5386" operator="between">
      <formula>0.6</formula>
      <formula>0.69</formula>
    </cfRule>
    <cfRule type="cellIs" dxfId="7553" priority="5387" operator="between">
      <formula>0.5</formula>
      <formula>0.59</formula>
    </cfRule>
    <cfRule type="cellIs" dxfId="7552" priority="5388" operator="between">
      <formula>0</formula>
      <formula>0.49</formula>
    </cfRule>
    <cfRule type="cellIs" dxfId="7551" priority="5389" operator="lessThan">
      <formula>0.5</formula>
    </cfRule>
  </conditionalFormatting>
  <conditionalFormatting sqref="GY9">
    <cfRule type="cellIs" dxfId="7550" priority="10897" operator="lessThan">
      <formula>#REF!</formula>
    </cfRule>
    <cfRule type="cellIs" dxfId="7549" priority="10896" operator="between">
      <formula>0</formula>
      <formula>0.49</formula>
    </cfRule>
    <cfRule type="expression" dxfId="7548" priority="10898">
      <formula>#REF!&lt;50%</formula>
    </cfRule>
  </conditionalFormatting>
  <conditionalFormatting sqref="GY9:GY20">
    <cfRule type="cellIs" dxfId="7547" priority="5379" operator="between">
      <formula>0.6</formula>
      <formula>0.69</formula>
    </cfRule>
    <cfRule type="cellIs" dxfId="7546" priority="5380" operator="between">
      <formula>0.5</formula>
      <formula>0.59</formula>
    </cfRule>
    <cfRule type="cellIs" dxfId="7545" priority="5381" operator="between">
      <formula>0</formula>
      <formula>0.49</formula>
    </cfRule>
    <cfRule type="cellIs" dxfId="7544" priority="5382" operator="lessThan">
      <formula>0.5</formula>
    </cfRule>
    <cfRule type="cellIs" dxfId="7543" priority="5383" operator="between">
      <formula>0</formula>
      <formula>0.5</formula>
    </cfRule>
    <cfRule type="cellIs" dxfId="7542" priority="5385" operator="lessThan">
      <formula>"&lt;50%"</formula>
    </cfRule>
  </conditionalFormatting>
  <conditionalFormatting sqref="GY22">
    <cfRule type="cellIs" dxfId="7541" priority="10906" operator="between">
      <formula>0.6</formula>
      <formula>0.69</formula>
    </cfRule>
    <cfRule type="cellIs" dxfId="7540" priority="10912" operator="lessThan">
      <formula>"&lt;50%"</formula>
    </cfRule>
    <cfRule type="cellIs" dxfId="7539" priority="10910" operator="between">
      <formula>0</formula>
      <formula>0.5</formula>
    </cfRule>
    <cfRule type="cellIs" dxfId="7538" priority="10907" operator="between">
      <formula>0.5</formula>
      <formula>0.59</formula>
    </cfRule>
    <cfRule type="cellIs" dxfId="7537" priority="10908" operator="between">
      <formula>0</formula>
      <formula>0.49</formula>
    </cfRule>
    <cfRule type="cellIs" dxfId="7536" priority="10909" operator="lessThan">
      <formula>0.5</formula>
    </cfRule>
  </conditionalFormatting>
  <conditionalFormatting sqref="HB9">
    <cfRule type="cellIs" dxfId="7535" priority="10877" operator="lessThan">
      <formula>#REF!</formula>
    </cfRule>
    <cfRule type="cellIs" dxfId="7534" priority="10876" operator="between">
      <formula>0</formula>
      <formula>0.49</formula>
    </cfRule>
    <cfRule type="expression" dxfId="7533" priority="10878">
      <formula>#REF!&lt;50%</formula>
    </cfRule>
  </conditionalFormatting>
  <conditionalFormatting sqref="HB9:HB20">
    <cfRule type="cellIs" dxfId="7532" priority="5376" operator="between">
      <formula>0</formula>
      <formula>0.5</formula>
    </cfRule>
    <cfRule type="cellIs" dxfId="7531" priority="5375" operator="lessThan">
      <formula>0.5</formula>
    </cfRule>
    <cfRule type="cellIs" dxfId="7530" priority="5374" operator="between">
      <formula>0</formula>
      <formula>0.49</formula>
    </cfRule>
    <cfRule type="cellIs" dxfId="7529" priority="5373" operator="between">
      <formula>0.5</formula>
      <formula>0.59</formula>
    </cfRule>
    <cfRule type="cellIs" dxfId="7528" priority="5378" operator="lessThan">
      <formula>"&lt;50%"</formula>
    </cfRule>
    <cfRule type="cellIs" dxfId="7527" priority="5372" operator="between">
      <formula>0.6</formula>
      <formula>0.69</formula>
    </cfRule>
  </conditionalFormatting>
  <conditionalFormatting sqref="HH9">
    <cfRule type="cellIs" dxfId="7526" priority="10860" operator="lessThan">
      <formula>#REF!</formula>
    </cfRule>
    <cfRule type="expression" dxfId="7525" priority="10861">
      <formula>#REF!&lt;50%</formula>
    </cfRule>
    <cfRule type="cellIs" dxfId="7524" priority="10859" operator="between">
      <formula>0</formula>
      <formula>0.49</formula>
    </cfRule>
  </conditionalFormatting>
  <conditionalFormatting sqref="HH9:HH20">
    <cfRule type="cellIs" dxfId="7523" priority="5371" operator="lessThan">
      <formula>"&lt;50%"</formula>
    </cfRule>
    <cfRule type="cellIs" dxfId="7522" priority="5369" operator="between">
      <formula>0</formula>
      <formula>0.5</formula>
    </cfRule>
    <cfRule type="cellIs" dxfId="7521" priority="5368" operator="lessThan">
      <formula>0.5</formula>
    </cfRule>
    <cfRule type="cellIs" dxfId="7520" priority="5367" operator="between">
      <formula>0</formula>
      <formula>0.49</formula>
    </cfRule>
    <cfRule type="cellIs" dxfId="7519" priority="5366" operator="between">
      <formula>0.5</formula>
      <formula>0.59</formula>
    </cfRule>
    <cfRule type="cellIs" dxfId="7518" priority="5365" operator="between">
      <formula>0.6</formula>
      <formula>0.69</formula>
    </cfRule>
  </conditionalFormatting>
  <conditionalFormatting sqref="HH22">
    <cfRule type="cellIs" dxfId="7517" priority="10871" operator="between">
      <formula>0</formula>
      <formula>0.49</formula>
    </cfRule>
    <cfRule type="cellIs" dxfId="7516" priority="10872" operator="lessThan">
      <formula>0.5</formula>
    </cfRule>
    <cfRule type="cellIs" dxfId="7515" priority="10873" operator="between">
      <formula>0</formula>
      <formula>0.5</formula>
    </cfRule>
    <cfRule type="cellIs" dxfId="7514" priority="10875" operator="lessThan">
      <formula>"&lt;50%"</formula>
    </cfRule>
    <cfRule type="cellIs" dxfId="7513" priority="10870" operator="between">
      <formula>0.5</formula>
      <formula>0.59</formula>
    </cfRule>
    <cfRule type="cellIs" dxfId="7512" priority="10869" operator="between">
      <formula>0.6</formula>
      <formula>0.69</formula>
    </cfRule>
  </conditionalFormatting>
  <conditionalFormatting sqref="HK9">
    <cfRule type="expression" dxfId="7511" priority="10851">
      <formula>#REF!&lt;50%</formula>
    </cfRule>
    <cfRule type="cellIs" dxfId="7510" priority="10850" operator="lessThan">
      <formula>#REF!</formula>
    </cfRule>
    <cfRule type="cellIs" dxfId="7509" priority="10849" operator="between">
      <formula>0</formula>
      <formula>0.49</formula>
    </cfRule>
  </conditionalFormatting>
  <conditionalFormatting sqref="HK9:HK20">
    <cfRule type="cellIs" dxfId="7508" priority="5362" operator="between">
      <formula>0</formula>
      <formula>0.5</formula>
    </cfRule>
    <cfRule type="cellIs" dxfId="7507" priority="5359" operator="between">
      <formula>0.5</formula>
      <formula>0.59</formula>
    </cfRule>
    <cfRule type="cellIs" dxfId="7506" priority="5360" operator="between">
      <formula>0</formula>
      <formula>0.49</formula>
    </cfRule>
    <cfRule type="cellIs" dxfId="7505" priority="5361" operator="lessThan">
      <formula>0.5</formula>
    </cfRule>
    <cfRule type="cellIs" dxfId="7504" priority="5364" operator="lessThan">
      <formula>"&lt;50%"</formula>
    </cfRule>
    <cfRule type="cellIs" dxfId="7503" priority="5358" operator="between">
      <formula>0.6</formula>
      <formula>0.69</formula>
    </cfRule>
  </conditionalFormatting>
  <conditionalFormatting sqref="HQ9">
    <cfRule type="expression" dxfId="7502" priority="10834">
      <formula>#REF!&lt;50%</formula>
    </cfRule>
    <cfRule type="cellIs" dxfId="7501" priority="10833" operator="lessThan">
      <formula>#REF!</formula>
    </cfRule>
    <cfRule type="cellIs" dxfId="7500" priority="10832" operator="between">
      <formula>0</formula>
      <formula>0.49</formula>
    </cfRule>
  </conditionalFormatting>
  <conditionalFormatting sqref="HQ9:HQ20">
    <cfRule type="cellIs" dxfId="7499" priority="5357" operator="lessThan">
      <formula>"&lt;50%"</formula>
    </cfRule>
    <cfRule type="cellIs" dxfId="7498" priority="5355" operator="between">
      <formula>0</formula>
      <formula>0.5</formula>
    </cfRule>
    <cfRule type="cellIs" dxfId="7497" priority="5354" operator="lessThan">
      <formula>0.5</formula>
    </cfRule>
    <cfRule type="cellIs" dxfId="7496" priority="5353" operator="between">
      <formula>0</formula>
      <formula>0.49</formula>
    </cfRule>
    <cfRule type="cellIs" dxfId="7495" priority="5352" operator="between">
      <formula>0.5</formula>
      <formula>0.59</formula>
    </cfRule>
    <cfRule type="cellIs" dxfId="7494" priority="5351" operator="between">
      <formula>0.6</formula>
      <formula>0.69</formula>
    </cfRule>
  </conditionalFormatting>
  <conditionalFormatting sqref="HQ22">
    <cfRule type="cellIs" dxfId="7493" priority="10848" operator="lessThan">
      <formula>"&lt;50%"</formula>
    </cfRule>
    <cfRule type="cellIs" dxfId="7492" priority="10846" operator="between">
      <formula>0</formula>
      <formula>0.5</formula>
    </cfRule>
    <cfRule type="cellIs" dxfId="7491" priority="10845" operator="lessThan">
      <formula>0.5</formula>
    </cfRule>
    <cfRule type="cellIs" dxfId="7490" priority="10843" operator="between">
      <formula>0.5</formula>
      <formula>0.59</formula>
    </cfRule>
    <cfRule type="cellIs" dxfId="7489" priority="10842" operator="between">
      <formula>0.6</formula>
      <formula>0.69</formula>
    </cfRule>
    <cfRule type="cellIs" dxfId="7488" priority="10844" operator="between">
      <formula>0</formula>
      <formula>0.49</formula>
    </cfRule>
  </conditionalFormatting>
  <conditionalFormatting sqref="HT9">
    <cfRule type="cellIs" dxfId="7487" priority="10796" operator="lessThan">
      <formula>#REF!</formula>
    </cfRule>
    <cfRule type="expression" dxfId="7486" priority="10797">
      <formula>#REF!&lt;50%</formula>
    </cfRule>
    <cfRule type="cellIs" dxfId="7485" priority="10795" operator="between">
      <formula>0</formula>
      <formula>0.49</formula>
    </cfRule>
  </conditionalFormatting>
  <conditionalFormatting sqref="HT9:HT20">
    <cfRule type="cellIs" dxfId="7484" priority="5343" operator="lessThan">
      <formula>"&lt;50%"</formula>
    </cfRule>
    <cfRule type="cellIs" dxfId="7483" priority="5341" operator="between">
      <formula>0</formula>
      <formula>0.5</formula>
    </cfRule>
    <cfRule type="cellIs" dxfId="7482" priority="5340" operator="lessThan">
      <formula>0.5</formula>
    </cfRule>
    <cfRule type="cellIs" dxfId="7481" priority="5339" operator="between">
      <formula>0</formula>
      <formula>0.49</formula>
    </cfRule>
    <cfRule type="cellIs" dxfId="7480" priority="5338" operator="between">
      <formula>0.5</formula>
      <formula>0.59</formula>
    </cfRule>
    <cfRule type="cellIs" dxfId="7479" priority="5337" operator="between">
      <formula>0.6</formula>
      <formula>0.69</formula>
    </cfRule>
  </conditionalFormatting>
  <conditionalFormatting sqref="HW9">
    <cfRule type="cellIs" dxfId="7478" priority="10748" operator="between">
      <formula>0</formula>
      <formula>0.49</formula>
    </cfRule>
    <cfRule type="expression" dxfId="7477" priority="10750">
      <formula>#REF!&lt;50%</formula>
    </cfRule>
    <cfRule type="cellIs" dxfId="7476" priority="10749" operator="lessThan">
      <formula>#REF!</formula>
    </cfRule>
  </conditionalFormatting>
  <conditionalFormatting sqref="HW9:HW20">
    <cfRule type="cellIs" dxfId="7475" priority="5320" operator="between">
      <formula>0</formula>
      <formula>0.5</formula>
    </cfRule>
    <cfRule type="cellIs" dxfId="7474" priority="5319" operator="lessThan">
      <formula>0.5</formula>
    </cfRule>
    <cfRule type="cellIs" dxfId="7473" priority="5318" operator="between">
      <formula>0</formula>
      <formula>0.49</formula>
    </cfRule>
    <cfRule type="cellIs" dxfId="7472" priority="5317" operator="between">
      <formula>0.5</formula>
      <formula>0.59</formula>
    </cfRule>
    <cfRule type="cellIs" dxfId="7471" priority="5316" operator="between">
      <formula>0.6</formula>
      <formula>0.69</formula>
    </cfRule>
    <cfRule type="cellIs" dxfId="7470" priority="5322" operator="lessThan">
      <formula>"&lt;50%"</formula>
    </cfRule>
  </conditionalFormatting>
  <conditionalFormatting sqref="HZ9">
    <cfRule type="expression" dxfId="7469" priority="10807">
      <formula>#REF!&lt;50%</formula>
    </cfRule>
    <cfRule type="cellIs" dxfId="7468" priority="10806" operator="lessThan">
      <formula>#REF!</formula>
    </cfRule>
    <cfRule type="cellIs" dxfId="7467" priority="10805" operator="between">
      <formula>0</formula>
      <formula>0.49</formula>
    </cfRule>
  </conditionalFormatting>
  <conditionalFormatting sqref="HZ9:HZ20">
    <cfRule type="cellIs" dxfId="7466" priority="5344" operator="between">
      <formula>0.6</formula>
      <formula>0.69</formula>
    </cfRule>
    <cfRule type="cellIs" dxfId="7465" priority="5345" operator="between">
      <formula>0.5</formula>
      <formula>0.59</formula>
    </cfRule>
    <cfRule type="cellIs" dxfId="7464" priority="5346" operator="between">
      <formula>0</formula>
      <formula>0.49</formula>
    </cfRule>
    <cfRule type="cellIs" dxfId="7463" priority="5347" operator="lessThan">
      <formula>0.5</formula>
    </cfRule>
    <cfRule type="cellIs" dxfId="7462" priority="5348" operator="between">
      <formula>0</formula>
      <formula>0.5</formula>
    </cfRule>
    <cfRule type="cellIs" dxfId="7461" priority="5350" operator="lessThan">
      <formula>"&lt;50%"</formula>
    </cfRule>
  </conditionalFormatting>
  <conditionalFormatting sqref="HZ22">
    <cfRule type="cellIs" dxfId="7460" priority="10821" operator="lessThan">
      <formula>"&lt;50%"</formula>
    </cfRule>
    <cfRule type="cellIs" dxfId="7459" priority="10815" operator="between">
      <formula>0.6</formula>
      <formula>0.69</formula>
    </cfRule>
    <cfRule type="cellIs" dxfId="7458" priority="10817" operator="between">
      <formula>0</formula>
      <formula>0.49</formula>
    </cfRule>
    <cfRule type="cellIs" dxfId="7457" priority="10819" operator="between">
      <formula>0</formula>
      <formula>0.5</formula>
    </cfRule>
    <cfRule type="cellIs" dxfId="7456" priority="10818" operator="lessThan">
      <formula>0.5</formula>
    </cfRule>
    <cfRule type="cellIs" dxfId="7455" priority="10816" operator="between">
      <formula>0.5</formula>
      <formula>0.59</formula>
    </cfRule>
  </conditionalFormatting>
  <conditionalFormatting sqref="IC9">
    <cfRule type="expression" dxfId="7454" priority="10787">
      <formula>#REF!&lt;50%</formula>
    </cfRule>
    <cfRule type="cellIs" dxfId="7453" priority="10785" operator="between">
      <formula>0</formula>
      <formula>0.49</formula>
    </cfRule>
    <cfRule type="cellIs" dxfId="7452" priority="10786" operator="lessThan">
      <formula>#REF!</formula>
    </cfRule>
  </conditionalFormatting>
  <conditionalFormatting sqref="IC9:IC20">
    <cfRule type="cellIs" dxfId="7451" priority="5332" operator="between">
      <formula>0</formula>
      <formula>0.49</formula>
    </cfRule>
    <cfRule type="cellIs" dxfId="7450" priority="5331" operator="between">
      <formula>0.5</formula>
      <formula>0.59</formula>
    </cfRule>
    <cfRule type="cellIs" dxfId="7449" priority="5330" operator="between">
      <formula>0.6</formula>
      <formula>0.69</formula>
    </cfRule>
    <cfRule type="cellIs" dxfId="7448" priority="5334" operator="between">
      <formula>0</formula>
      <formula>0.5</formula>
    </cfRule>
    <cfRule type="cellIs" dxfId="7447" priority="5336" operator="lessThan">
      <formula>"&lt;50%"</formula>
    </cfRule>
    <cfRule type="cellIs" dxfId="7446" priority="5333" operator="lessThan">
      <formula>0.5</formula>
    </cfRule>
  </conditionalFormatting>
  <conditionalFormatting sqref="IF9">
    <cfRule type="expression" dxfId="7445" priority="10730">
      <formula>#REF!&lt;50%</formula>
    </cfRule>
    <cfRule type="cellIs" dxfId="7444" priority="10728" operator="between">
      <formula>0</formula>
      <formula>0.49</formula>
    </cfRule>
    <cfRule type="cellIs" dxfId="7443" priority="10729" operator="lessThan">
      <formula>#REF!</formula>
    </cfRule>
  </conditionalFormatting>
  <conditionalFormatting sqref="IF9:IF20">
    <cfRule type="cellIs" dxfId="7442" priority="5304" operator="between">
      <formula>0</formula>
      <formula>0.49</formula>
    </cfRule>
    <cfRule type="cellIs" dxfId="7441" priority="5308" operator="lessThan">
      <formula>"&lt;50%"</formula>
    </cfRule>
    <cfRule type="cellIs" dxfId="7440" priority="5306" operator="between">
      <formula>0</formula>
      <formula>0.5</formula>
    </cfRule>
    <cfRule type="cellIs" dxfId="7439" priority="5305" operator="lessThan">
      <formula>0.5</formula>
    </cfRule>
    <cfRule type="cellIs" dxfId="7438" priority="5303" operator="between">
      <formula>0.5</formula>
      <formula>0.59</formula>
    </cfRule>
    <cfRule type="cellIs" dxfId="7437" priority="5302" operator="between">
      <formula>0.6</formula>
      <formula>0.69</formula>
    </cfRule>
  </conditionalFormatting>
  <conditionalFormatting sqref="II9">
    <cfRule type="expression" dxfId="7436" priority="10770">
      <formula>#REF!&lt;50%</formula>
    </cfRule>
    <cfRule type="cellIs" dxfId="7435" priority="10768" operator="between">
      <formula>0</formula>
      <formula>0.49</formula>
    </cfRule>
    <cfRule type="cellIs" dxfId="7434" priority="10769" operator="lessThan">
      <formula>#REF!</formula>
    </cfRule>
  </conditionalFormatting>
  <conditionalFormatting sqref="II9:II20">
    <cfRule type="cellIs" dxfId="7433" priority="5325" operator="between">
      <formula>0</formula>
      <formula>0.49</formula>
    </cfRule>
    <cfRule type="cellIs" dxfId="7432" priority="5326" operator="lessThan">
      <formula>0.5</formula>
    </cfRule>
    <cfRule type="cellIs" dxfId="7431" priority="5327" operator="between">
      <formula>0</formula>
      <formula>0.5</formula>
    </cfRule>
    <cfRule type="cellIs" dxfId="7430" priority="5329" operator="lessThan">
      <formula>"&lt;50%"</formula>
    </cfRule>
    <cfRule type="cellIs" dxfId="7429" priority="5324" operator="between">
      <formula>0.5</formula>
      <formula>0.59</formula>
    </cfRule>
    <cfRule type="cellIs" dxfId="7428" priority="5323" operator="between">
      <formula>0.6</formula>
      <formula>0.69</formula>
    </cfRule>
  </conditionalFormatting>
  <conditionalFormatting sqref="II22">
    <cfRule type="cellIs" dxfId="7427" priority="10784" operator="lessThan">
      <formula>"&lt;50%"</formula>
    </cfRule>
    <cfRule type="cellIs" dxfId="7426" priority="10782" operator="between">
      <formula>0</formula>
      <formula>0.5</formula>
    </cfRule>
    <cfRule type="cellIs" dxfId="7425" priority="10781" operator="lessThan">
      <formula>0.5</formula>
    </cfRule>
    <cfRule type="cellIs" dxfId="7424" priority="10780" operator="between">
      <formula>0</formula>
      <formula>0.49</formula>
    </cfRule>
    <cfRule type="cellIs" dxfId="7423" priority="10779" operator="between">
      <formula>0.5</formula>
      <formula>0.59</formula>
    </cfRule>
    <cfRule type="cellIs" dxfId="7422" priority="10778" operator="between">
      <formula>0.6</formula>
      <formula>0.69</formula>
    </cfRule>
  </conditionalFormatting>
  <conditionalFormatting sqref="IL9">
    <cfRule type="cellIs" dxfId="7421" priority="10738" operator="between">
      <formula>0</formula>
      <formula>0.49</formula>
    </cfRule>
    <cfRule type="expression" dxfId="7420" priority="10740">
      <formula>#REF!&lt;50%</formula>
    </cfRule>
    <cfRule type="cellIs" dxfId="7419" priority="10739" operator="lessThan">
      <formula>#REF!</formula>
    </cfRule>
  </conditionalFormatting>
  <conditionalFormatting sqref="IL9:IL20">
    <cfRule type="cellIs" dxfId="7418" priority="5310" operator="between">
      <formula>0.5</formula>
      <formula>0.59</formula>
    </cfRule>
    <cfRule type="cellIs" dxfId="7417" priority="5315" operator="lessThan">
      <formula>"&lt;50%"</formula>
    </cfRule>
    <cfRule type="cellIs" dxfId="7416" priority="5309" operator="between">
      <formula>0.6</formula>
      <formula>0.69</formula>
    </cfRule>
    <cfRule type="cellIs" dxfId="7415" priority="5313" operator="between">
      <formula>0</formula>
      <formula>0.5</formula>
    </cfRule>
    <cfRule type="cellIs" dxfId="7414" priority="5312" operator="lessThan">
      <formula>0.5</formula>
    </cfRule>
    <cfRule type="cellIs" dxfId="7413" priority="5311" operator="between">
      <formula>0</formula>
      <formula>0.49</formula>
    </cfRule>
  </conditionalFormatting>
  <conditionalFormatting sqref="IO9">
    <cfRule type="cellIs" dxfId="7412" priority="10662" operator="lessThan">
      <formula>#REF!</formula>
    </cfRule>
    <cfRule type="expression" dxfId="7411" priority="10663">
      <formula>#REF!&lt;50%</formula>
    </cfRule>
    <cfRule type="cellIs" dxfId="7410" priority="10661" operator="between">
      <formula>0</formula>
      <formula>0.49</formula>
    </cfRule>
  </conditionalFormatting>
  <conditionalFormatting sqref="IO9:IO20">
    <cfRule type="cellIs" dxfId="7409" priority="5287" operator="lessThan">
      <formula>"&lt;50%"</formula>
    </cfRule>
    <cfRule type="cellIs" dxfId="7408" priority="5285" operator="between">
      <formula>0</formula>
      <formula>0.5</formula>
    </cfRule>
    <cfRule type="cellIs" dxfId="7407" priority="5284" operator="lessThan">
      <formula>0.5</formula>
    </cfRule>
    <cfRule type="cellIs" dxfId="7406" priority="5283" operator="between">
      <formula>0</formula>
      <formula>0.49</formula>
    </cfRule>
    <cfRule type="cellIs" dxfId="7405" priority="5282" operator="between">
      <formula>0.5</formula>
      <formula>0.59</formula>
    </cfRule>
    <cfRule type="cellIs" dxfId="7404" priority="5281" operator="between">
      <formula>0.6</formula>
      <formula>0.69</formula>
    </cfRule>
  </conditionalFormatting>
  <conditionalFormatting sqref="IR9">
    <cfRule type="expression" dxfId="7403" priority="10683">
      <formula>#REF!&lt;50%</formula>
    </cfRule>
    <cfRule type="cellIs" dxfId="7402" priority="10682" operator="lessThan">
      <formula>#REF!</formula>
    </cfRule>
    <cfRule type="cellIs" dxfId="7401" priority="10681" operator="between">
      <formula>0</formula>
      <formula>0.49</formula>
    </cfRule>
  </conditionalFormatting>
  <conditionalFormatting sqref="IR9:IR20">
    <cfRule type="cellIs" dxfId="7400" priority="5296" operator="between">
      <formula>0.5</formula>
      <formula>0.59</formula>
    </cfRule>
    <cfRule type="cellIs" dxfId="7399" priority="5295" operator="between">
      <formula>0.6</formula>
      <formula>0.69</formula>
    </cfRule>
    <cfRule type="cellIs" dxfId="7398" priority="5299" operator="between">
      <formula>0</formula>
      <formula>0.5</formula>
    </cfRule>
    <cfRule type="cellIs" dxfId="7397" priority="5301" operator="lessThan">
      <formula>"&lt;50%"</formula>
    </cfRule>
    <cfRule type="cellIs" dxfId="7396" priority="5297" operator="between">
      <formula>0</formula>
      <formula>0.49</formula>
    </cfRule>
    <cfRule type="cellIs" dxfId="7395" priority="5298" operator="lessThan">
      <formula>0.5</formula>
    </cfRule>
  </conditionalFormatting>
  <conditionalFormatting sqref="IR22">
    <cfRule type="cellIs" dxfId="7394" priority="10727" operator="lessThan">
      <formula>"&lt;50%"</formula>
    </cfRule>
    <cfRule type="cellIs" dxfId="7393" priority="10725" operator="between">
      <formula>0</formula>
      <formula>0.5</formula>
    </cfRule>
    <cfRule type="cellIs" dxfId="7392" priority="10724" operator="lessThan">
      <formula>0.5</formula>
    </cfRule>
    <cfRule type="cellIs" dxfId="7391" priority="10722" operator="between">
      <formula>0.5</formula>
      <formula>0.59</formula>
    </cfRule>
    <cfRule type="cellIs" dxfId="7390" priority="10721" operator="between">
      <formula>0.6</formula>
      <formula>0.69</formula>
    </cfRule>
    <cfRule type="cellIs" dxfId="7389" priority="10723" operator="between">
      <formula>0</formula>
      <formula>0.49</formula>
    </cfRule>
  </conditionalFormatting>
  <conditionalFormatting sqref="IU9">
    <cfRule type="expression" dxfId="7388" priority="10673">
      <formula>#REF!&lt;50%</formula>
    </cfRule>
    <cfRule type="cellIs" dxfId="7387" priority="10671" operator="between">
      <formula>0</formula>
      <formula>0.49</formula>
    </cfRule>
    <cfRule type="cellIs" dxfId="7386" priority="10672" operator="lessThan">
      <formula>#REF!</formula>
    </cfRule>
  </conditionalFormatting>
  <conditionalFormatting sqref="IU9:IU20">
    <cfRule type="cellIs" dxfId="7385" priority="5290" operator="between">
      <formula>0</formula>
      <formula>0.49</formula>
    </cfRule>
    <cfRule type="cellIs" dxfId="7384" priority="5288" operator="between">
      <formula>0.6</formula>
      <formula>0.69</formula>
    </cfRule>
    <cfRule type="cellIs" dxfId="7383" priority="5289" operator="between">
      <formula>0.5</formula>
      <formula>0.59</formula>
    </cfRule>
    <cfRule type="cellIs" dxfId="7382" priority="5291" operator="lessThan">
      <formula>0.5</formula>
    </cfRule>
    <cfRule type="cellIs" dxfId="7381" priority="5292" operator="between">
      <formula>0</formula>
      <formula>0.5</formula>
    </cfRule>
    <cfRule type="cellIs" dxfId="7380" priority="5294" operator="lessThan">
      <formula>"&lt;50%"</formula>
    </cfRule>
  </conditionalFormatting>
  <conditionalFormatting sqref="IX9">
    <cfRule type="cellIs" dxfId="7379" priority="9901" operator="between">
      <formula>0</formula>
      <formula>0.49</formula>
    </cfRule>
    <cfRule type="expression" dxfId="7378" priority="9903">
      <formula>#REF!&lt;50%</formula>
    </cfRule>
    <cfRule type="cellIs" dxfId="7377" priority="9902" operator="lessThan">
      <formula>#REF!</formula>
    </cfRule>
  </conditionalFormatting>
  <conditionalFormatting sqref="IX9:IX20">
    <cfRule type="cellIs" dxfId="7376" priority="5243" operator="between">
      <formula>0</formula>
      <formula>0.5</formula>
    </cfRule>
    <cfRule type="cellIs" dxfId="7375" priority="5245" operator="lessThan">
      <formula>"&lt;50%"</formula>
    </cfRule>
    <cfRule type="cellIs" dxfId="7374" priority="5239" operator="between">
      <formula>0.6</formula>
      <formula>0.69</formula>
    </cfRule>
    <cfRule type="cellIs" dxfId="7373" priority="5240" operator="between">
      <formula>0.5</formula>
      <formula>0.59</formula>
    </cfRule>
    <cfRule type="cellIs" dxfId="7372" priority="5241" operator="between">
      <formula>0</formula>
      <formula>0.49</formula>
    </cfRule>
    <cfRule type="cellIs" dxfId="7371" priority="5242" operator="lessThan">
      <formula>0.5</formula>
    </cfRule>
  </conditionalFormatting>
  <conditionalFormatting sqref="JA9">
    <cfRule type="cellIs" dxfId="7370" priority="9922" operator="lessThan">
      <formula>#REF!</formula>
    </cfRule>
    <cfRule type="expression" dxfId="7369" priority="9923">
      <formula>#REF!&lt;50%</formula>
    </cfRule>
    <cfRule type="cellIs" dxfId="7368" priority="9921" operator="between">
      <formula>0</formula>
      <formula>0.49</formula>
    </cfRule>
  </conditionalFormatting>
  <conditionalFormatting sqref="JA9:JA20">
    <cfRule type="cellIs" dxfId="7367" priority="5257" operator="between">
      <formula>0</formula>
      <formula>0.5</formula>
    </cfRule>
    <cfRule type="cellIs" dxfId="7366" priority="5253" operator="between">
      <formula>0.6</formula>
      <formula>0.69</formula>
    </cfRule>
    <cfRule type="cellIs" dxfId="7365" priority="5259" operator="lessThan">
      <formula>"&lt;50%"</formula>
    </cfRule>
    <cfRule type="cellIs" dxfId="7364" priority="5256" operator="lessThan">
      <formula>0.5</formula>
    </cfRule>
    <cfRule type="cellIs" dxfId="7363" priority="5255" operator="between">
      <formula>0</formula>
      <formula>0.49</formula>
    </cfRule>
    <cfRule type="cellIs" dxfId="7362" priority="5254" operator="between">
      <formula>0.5</formula>
      <formula>0.59</formula>
    </cfRule>
  </conditionalFormatting>
  <conditionalFormatting sqref="JA22">
    <cfRule type="cellIs" dxfId="7361" priority="10655" operator="between">
      <formula>0.5</formula>
      <formula>0.59</formula>
    </cfRule>
    <cfRule type="cellIs" dxfId="7360" priority="10656" operator="between">
      <formula>0</formula>
      <formula>0.49</formula>
    </cfRule>
    <cfRule type="cellIs" dxfId="7359" priority="10660" operator="lessThan">
      <formula>"&lt;50%"</formula>
    </cfRule>
    <cfRule type="cellIs" dxfId="7358" priority="10658" operator="between">
      <formula>0</formula>
      <formula>0.5</formula>
    </cfRule>
    <cfRule type="cellIs" dxfId="7357" priority="10654" operator="between">
      <formula>0.6</formula>
      <formula>0.69</formula>
    </cfRule>
    <cfRule type="cellIs" dxfId="7356" priority="10657" operator="lessThan">
      <formula>0.5</formula>
    </cfRule>
  </conditionalFormatting>
  <conditionalFormatting sqref="JD9">
    <cfRule type="expression" dxfId="7355" priority="9913">
      <formula>#REF!&lt;50%</formula>
    </cfRule>
    <cfRule type="cellIs" dxfId="7354" priority="9912" operator="lessThan">
      <formula>#REF!</formula>
    </cfRule>
    <cfRule type="cellIs" dxfId="7353" priority="9911" operator="between">
      <formula>0</formula>
      <formula>0.49</formula>
    </cfRule>
  </conditionalFormatting>
  <conditionalFormatting sqref="JD9:JD20">
    <cfRule type="cellIs" dxfId="7352" priority="5250" operator="between">
      <formula>0</formula>
      <formula>0.5</formula>
    </cfRule>
    <cfRule type="cellIs" dxfId="7351" priority="5249" operator="lessThan">
      <formula>0.5</formula>
    </cfRule>
    <cfRule type="cellIs" dxfId="7350" priority="5247" operator="between">
      <formula>0.5</formula>
      <formula>0.59</formula>
    </cfRule>
    <cfRule type="cellIs" dxfId="7349" priority="5246" operator="between">
      <formula>0.6</formula>
      <formula>0.69</formula>
    </cfRule>
    <cfRule type="cellIs" dxfId="7348" priority="5248" operator="between">
      <formula>0</formula>
      <formula>0.49</formula>
    </cfRule>
    <cfRule type="cellIs" dxfId="7347" priority="5252" operator="lessThan">
      <formula>"&lt;50%"</formula>
    </cfRule>
  </conditionalFormatting>
  <conditionalFormatting sqref="JG9">
    <cfRule type="cellIs" dxfId="7346" priority="9792" operator="between">
      <formula>0</formula>
      <formula>0.49</formula>
    </cfRule>
    <cfRule type="cellIs" dxfId="7345" priority="9793" operator="lessThan">
      <formula>#REF!</formula>
    </cfRule>
    <cfRule type="expression" dxfId="7344" priority="9794">
      <formula>#REF!&lt;50%</formula>
    </cfRule>
  </conditionalFormatting>
  <conditionalFormatting sqref="JG9:JG20">
    <cfRule type="cellIs" dxfId="7343" priority="5200" operator="lessThan">
      <formula>0.5</formula>
    </cfRule>
    <cfRule type="cellIs" dxfId="7342" priority="5199" operator="between">
      <formula>0</formula>
      <formula>0.49</formula>
    </cfRule>
    <cfRule type="cellIs" dxfId="7341" priority="5201" operator="between">
      <formula>0</formula>
      <formula>0.5</formula>
    </cfRule>
    <cfRule type="cellIs" dxfId="7340" priority="5203" operator="lessThan">
      <formula>"&lt;50%"</formula>
    </cfRule>
    <cfRule type="cellIs" dxfId="7339" priority="5197" operator="between">
      <formula>0.6</formula>
      <formula>0.69</formula>
    </cfRule>
    <cfRule type="cellIs" dxfId="7338" priority="5198" operator="between">
      <formula>0.5</formula>
      <formula>0.59</formula>
    </cfRule>
  </conditionalFormatting>
  <conditionalFormatting sqref="JJ9">
    <cfRule type="cellIs" dxfId="7337" priority="9812" operator="between">
      <formula>0</formula>
      <formula>0.49</formula>
    </cfRule>
    <cfRule type="cellIs" dxfId="7336" priority="9813" operator="lessThan">
      <formula>#REF!</formula>
    </cfRule>
    <cfRule type="expression" dxfId="7335" priority="9814">
      <formula>#REF!&lt;50%</formula>
    </cfRule>
  </conditionalFormatting>
  <conditionalFormatting sqref="JJ9:JJ20">
    <cfRule type="cellIs" dxfId="7334" priority="5212" operator="between">
      <formula>0.5</formula>
      <formula>0.59</formula>
    </cfRule>
    <cfRule type="cellIs" dxfId="7333" priority="5211" operator="between">
      <formula>0.6</formula>
      <formula>0.69</formula>
    </cfRule>
    <cfRule type="cellIs" dxfId="7332" priority="5215" operator="between">
      <formula>0</formula>
      <formula>0.5</formula>
    </cfRule>
    <cfRule type="cellIs" dxfId="7331" priority="5217" operator="lessThan">
      <formula>"&lt;50%"</formula>
    </cfRule>
    <cfRule type="cellIs" dxfId="7330" priority="5214" operator="lessThan">
      <formula>0.5</formula>
    </cfRule>
    <cfRule type="cellIs" dxfId="7329" priority="5213" operator="between">
      <formula>0</formula>
      <formula>0.49</formula>
    </cfRule>
  </conditionalFormatting>
  <conditionalFormatting sqref="JJ22">
    <cfRule type="cellIs" dxfId="7328" priority="9873" operator="between">
      <formula>0.6</formula>
      <formula>0.69</formula>
    </cfRule>
    <cfRule type="cellIs" dxfId="7327" priority="9874" operator="between">
      <formula>0.5</formula>
      <formula>0.59</formula>
    </cfRule>
    <cfRule type="cellIs" dxfId="7326" priority="9875" operator="between">
      <formula>0</formula>
      <formula>0.49</formula>
    </cfRule>
    <cfRule type="cellIs" dxfId="7325" priority="9879" operator="lessThan">
      <formula>"&lt;50%"</formula>
    </cfRule>
    <cfRule type="cellIs" dxfId="7324" priority="9877" operator="between">
      <formula>0</formula>
      <formula>0.5</formula>
    </cfRule>
    <cfRule type="cellIs" dxfId="7323" priority="9876" operator="lessThan">
      <formula>0.5</formula>
    </cfRule>
  </conditionalFormatting>
  <conditionalFormatting sqref="JM9">
    <cfRule type="expression" dxfId="7322" priority="9804">
      <formula>#REF!&lt;50%</formula>
    </cfRule>
    <cfRule type="cellIs" dxfId="7321" priority="9803" operator="lessThan">
      <formula>#REF!</formula>
    </cfRule>
    <cfRule type="cellIs" dxfId="7320" priority="9802" operator="between">
      <formula>0</formula>
      <formula>0.49</formula>
    </cfRule>
  </conditionalFormatting>
  <conditionalFormatting sqref="JM9:JM20">
    <cfRule type="cellIs" dxfId="7319" priority="5207" operator="lessThan">
      <formula>0.5</formula>
    </cfRule>
    <cfRule type="cellIs" dxfId="7318" priority="5206" operator="between">
      <formula>0</formula>
      <formula>0.49</formula>
    </cfRule>
    <cfRule type="cellIs" dxfId="7317" priority="5205" operator="between">
      <formula>0.5</formula>
      <formula>0.59</formula>
    </cfRule>
    <cfRule type="cellIs" dxfId="7316" priority="5204" operator="between">
      <formula>0.6</formula>
      <formula>0.69</formula>
    </cfRule>
    <cfRule type="cellIs" dxfId="7315" priority="5210" operator="lessThan">
      <formula>"&lt;50%"</formula>
    </cfRule>
    <cfRule type="cellIs" dxfId="7314" priority="5208" operator="between">
      <formula>0</formula>
      <formula>0.5</formula>
    </cfRule>
  </conditionalFormatting>
  <conditionalFormatting sqref="JP9">
    <cfRule type="cellIs" dxfId="7313" priority="9683" operator="between">
      <formula>0</formula>
      <formula>0.49</formula>
    </cfRule>
    <cfRule type="cellIs" dxfId="7312" priority="9684" operator="lessThan">
      <formula>#REF!</formula>
    </cfRule>
    <cfRule type="expression" dxfId="7311" priority="9685">
      <formula>#REF!&lt;50%</formula>
    </cfRule>
  </conditionalFormatting>
  <conditionalFormatting sqref="JP9:JP20">
    <cfRule type="cellIs" dxfId="7310" priority="5155" operator="between">
      <formula>0.6</formula>
      <formula>0.69</formula>
    </cfRule>
    <cfRule type="cellIs" dxfId="7309" priority="5161" operator="lessThan">
      <formula>"&lt;50%"</formula>
    </cfRule>
    <cfRule type="cellIs" dxfId="7308" priority="5156" operator="between">
      <formula>0.5</formula>
      <formula>0.59</formula>
    </cfRule>
    <cfRule type="cellIs" dxfId="7307" priority="5157" operator="between">
      <formula>0</formula>
      <formula>0.49</formula>
    </cfRule>
    <cfRule type="cellIs" dxfId="7306" priority="5158" operator="lessThan">
      <formula>0.5</formula>
    </cfRule>
    <cfRule type="cellIs" dxfId="7305" priority="5159" operator="between">
      <formula>0</formula>
      <formula>0.5</formula>
    </cfRule>
  </conditionalFormatting>
  <conditionalFormatting sqref="JS9">
    <cfRule type="expression" dxfId="7304" priority="9705">
      <formula>#REF!&lt;50%</formula>
    </cfRule>
    <cfRule type="cellIs" dxfId="7303" priority="9704" operator="lessThan">
      <formula>#REF!</formula>
    </cfRule>
    <cfRule type="cellIs" dxfId="7302" priority="9703" operator="between">
      <formula>0</formula>
      <formula>0.49</formula>
    </cfRule>
  </conditionalFormatting>
  <conditionalFormatting sqref="JS9:JS20">
    <cfRule type="cellIs" dxfId="7301" priority="5175" operator="lessThan">
      <formula>"&lt;50%"</formula>
    </cfRule>
    <cfRule type="cellIs" dxfId="7300" priority="5169" operator="between">
      <formula>0.6</formula>
      <formula>0.69</formula>
    </cfRule>
    <cfRule type="cellIs" dxfId="7299" priority="5170" operator="between">
      <formula>0.5</formula>
      <formula>0.59</formula>
    </cfRule>
    <cfRule type="cellIs" dxfId="7298" priority="5171" operator="between">
      <formula>0</formula>
      <formula>0.49</formula>
    </cfRule>
    <cfRule type="cellIs" dxfId="7297" priority="5172" operator="lessThan">
      <formula>0.5</formula>
    </cfRule>
    <cfRule type="cellIs" dxfId="7296" priority="5173" operator="between">
      <formula>0</formula>
      <formula>0.5</formula>
    </cfRule>
  </conditionalFormatting>
  <conditionalFormatting sqref="JS22">
    <cfRule type="cellIs" dxfId="7295" priority="9767" operator="lessThan">
      <formula>0.5</formula>
    </cfRule>
    <cfRule type="cellIs" dxfId="7294" priority="9768" operator="between">
      <formula>0</formula>
      <formula>0.5</formula>
    </cfRule>
    <cfRule type="cellIs" dxfId="7293" priority="9765" operator="between">
      <formula>0.5</formula>
      <formula>0.59</formula>
    </cfRule>
    <cfRule type="cellIs" dxfId="7292" priority="9766" operator="between">
      <formula>0</formula>
      <formula>0.49</formula>
    </cfRule>
    <cfRule type="cellIs" dxfId="7291" priority="9770" operator="lessThan">
      <formula>"&lt;50%"</formula>
    </cfRule>
    <cfRule type="cellIs" dxfId="7290" priority="9764" operator="between">
      <formula>0.6</formula>
      <formula>0.69</formula>
    </cfRule>
  </conditionalFormatting>
  <conditionalFormatting sqref="JV9">
    <cfRule type="cellIs" dxfId="7289" priority="9693" operator="between">
      <formula>0</formula>
      <formula>0.49</formula>
    </cfRule>
    <cfRule type="cellIs" dxfId="7288" priority="9694" operator="lessThan">
      <formula>#REF!</formula>
    </cfRule>
    <cfRule type="expression" dxfId="7287" priority="9695">
      <formula>#REF!&lt;50%</formula>
    </cfRule>
  </conditionalFormatting>
  <conditionalFormatting sqref="JV9:JV20">
    <cfRule type="cellIs" dxfId="7286" priority="5162" operator="between">
      <formula>0.6</formula>
      <formula>0.69</formula>
    </cfRule>
    <cfRule type="cellIs" dxfId="7285" priority="5163" operator="between">
      <formula>0.5</formula>
      <formula>0.59</formula>
    </cfRule>
    <cfRule type="cellIs" dxfId="7284" priority="5164" operator="between">
      <formula>0</formula>
      <formula>0.49</formula>
    </cfRule>
    <cfRule type="cellIs" dxfId="7283" priority="5165" operator="lessThan">
      <formula>0.5</formula>
    </cfRule>
    <cfRule type="cellIs" dxfId="7282" priority="5166" operator="between">
      <formula>0</formula>
      <formula>0.5</formula>
    </cfRule>
    <cfRule type="cellIs" dxfId="7281" priority="5168" operator="lessThan">
      <formula>"&lt;50%"</formula>
    </cfRule>
  </conditionalFormatting>
  <conditionalFormatting sqref="JY9">
    <cfRule type="cellIs" dxfId="7280" priority="9551" operator="lessThan">
      <formula>#REF!</formula>
    </cfRule>
    <cfRule type="expression" dxfId="7279" priority="9552">
      <formula>#REF!&lt;50%</formula>
    </cfRule>
    <cfRule type="cellIs" dxfId="7278" priority="9550" operator="between">
      <formula>0</formula>
      <formula>0.49</formula>
    </cfRule>
  </conditionalFormatting>
  <conditionalFormatting sqref="JY9:JY20">
    <cfRule type="cellIs" dxfId="7277" priority="5115" operator="between">
      <formula>0</formula>
      <formula>0.49</formula>
    </cfRule>
    <cfRule type="cellIs" dxfId="7276" priority="5114" operator="between">
      <formula>0.5</formula>
      <formula>0.59</formula>
    </cfRule>
    <cfRule type="cellIs" dxfId="7275" priority="5119" operator="lessThan">
      <formula>"&lt;50%"</formula>
    </cfRule>
    <cfRule type="cellIs" dxfId="7274" priority="5113" operator="between">
      <formula>0.6</formula>
      <formula>0.69</formula>
    </cfRule>
    <cfRule type="cellIs" dxfId="7273" priority="5117" operator="between">
      <formula>0</formula>
      <formula>0.5</formula>
    </cfRule>
    <cfRule type="cellIs" dxfId="7272" priority="5116" operator="lessThan">
      <formula>0.5</formula>
    </cfRule>
  </conditionalFormatting>
  <conditionalFormatting sqref="KB9">
    <cfRule type="cellIs" dxfId="7271" priority="9570" operator="between">
      <formula>0</formula>
      <formula>0.49</formula>
    </cfRule>
    <cfRule type="cellIs" dxfId="7270" priority="9571" operator="lessThan">
      <formula>#REF!</formula>
    </cfRule>
    <cfRule type="expression" dxfId="7269" priority="9572">
      <formula>#REF!&lt;50%</formula>
    </cfRule>
  </conditionalFormatting>
  <conditionalFormatting sqref="KB9:KB20">
    <cfRule type="cellIs" dxfId="7268" priority="5133" operator="lessThan">
      <formula>"&lt;50%"</formula>
    </cfRule>
    <cfRule type="cellIs" dxfId="7267" priority="5131" operator="between">
      <formula>0</formula>
      <formula>0.5</formula>
    </cfRule>
    <cfRule type="cellIs" dxfId="7266" priority="5130" operator="lessThan">
      <formula>0.5</formula>
    </cfRule>
    <cfRule type="cellIs" dxfId="7265" priority="5128" operator="between">
      <formula>0.5</formula>
      <formula>0.59</formula>
    </cfRule>
    <cfRule type="cellIs" dxfId="7264" priority="5127" operator="between">
      <formula>0.6</formula>
      <formula>0.69</formula>
    </cfRule>
    <cfRule type="cellIs" dxfId="7263" priority="5129" operator="between">
      <formula>0</formula>
      <formula>0.49</formula>
    </cfRule>
  </conditionalFormatting>
  <conditionalFormatting sqref="KB22">
    <cfRule type="cellIs" dxfId="7262" priority="9659" operator="between">
      <formula>0</formula>
      <formula>0.5</formula>
    </cfRule>
    <cfRule type="cellIs" dxfId="7261" priority="9661" operator="lessThan">
      <formula>"&lt;50%"</formula>
    </cfRule>
    <cfRule type="cellIs" dxfId="7260" priority="9658" operator="lessThan">
      <formula>0.5</formula>
    </cfRule>
    <cfRule type="cellIs" dxfId="7259" priority="9657" operator="between">
      <formula>0</formula>
      <formula>0.49</formula>
    </cfRule>
    <cfRule type="cellIs" dxfId="7258" priority="9656" operator="between">
      <formula>0.5</formula>
      <formula>0.59</formula>
    </cfRule>
    <cfRule type="cellIs" dxfId="7257" priority="9655" operator="between">
      <formula>0.6</formula>
      <formula>0.69</formula>
    </cfRule>
  </conditionalFormatting>
  <conditionalFormatting sqref="KE9">
    <cfRule type="cellIs" dxfId="7256" priority="9560" operator="between">
      <formula>0</formula>
      <formula>0.49</formula>
    </cfRule>
    <cfRule type="cellIs" dxfId="7255" priority="9561" operator="lessThan">
      <formula>#REF!</formula>
    </cfRule>
    <cfRule type="expression" dxfId="7254" priority="9562">
      <formula>#REF!&lt;50%</formula>
    </cfRule>
  </conditionalFormatting>
  <conditionalFormatting sqref="KE9:KE20">
    <cfRule type="cellIs" dxfId="7253" priority="5123" operator="lessThan">
      <formula>0.5</formula>
    </cfRule>
    <cfRule type="cellIs" dxfId="7252" priority="5124" operator="between">
      <formula>0</formula>
      <formula>0.5</formula>
    </cfRule>
    <cfRule type="cellIs" dxfId="7251" priority="5126" operator="lessThan">
      <formula>"&lt;50%"</formula>
    </cfRule>
    <cfRule type="cellIs" dxfId="7250" priority="5122" operator="between">
      <formula>0</formula>
      <formula>0.49</formula>
    </cfRule>
    <cfRule type="cellIs" dxfId="7249" priority="5120" operator="between">
      <formula>0.6</formula>
      <formula>0.69</formula>
    </cfRule>
    <cfRule type="cellIs" dxfId="7248" priority="5121" operator="between">
      <formula>0.5</formula>
      <formula>0.59</formula>
    </cfRule>
  </conditionalFormatting>
  <conditionalFormatting sqref="KH9">
    <cfRule type="expression" dxfId="7247" priority="9477">
      <formula>#REF!&lt;50%</formula>
    </cfRule>
    <cfRule type="cellIs" dxfId="7246" priority="9476" operator="lessThan">
      <formula>#REF!</formula>
    </cfRule>
    <cfRule type="cellIs" dxfId="7245" priority="9475" operator="between">
      <formula>0</formula>
      <formula>0.49</formula>
    </cfRule>
  </conditionalFormatting>
  <conditionalFormatting sqref="KH9:KH20">
    <cfRule type="cellIs" dxfId="7244" priority="5077" operator="lessThan">
      <formula>"&lt;50%"</formula>
    </cfRule>
    <cfRule type="cellIs" dxfId="7243" priority="5074" operator="lessThan">
      <formula>0.5</formula>
    </cfRule>
    <cfRule type="cellIs" dxfId="7242" priority="5073" operator="between">
      <formula>0</formula>
      <formula>0.49</formula>
    </cfRule>
    <cfRule type="cellIs" dxfId="7241" priority="5072" operator="between">
      <formula>0.5</formula>
      <formula>0.59</formula>
    </cfRule>
    <cfRule type="cellIs" dxfId="7240" priority="5071" operator="between">
      <formula>0.6</formula>
      <formula>0.69</formula>
    </cfRule>
    <cfRule type="cellIs" dxfId="7239" priority="5075" operator="between">
      <formula>0</formula>
      <formula>0.5</formula>
    </cfRule>
  </conditionalFormatting>
  <conditionalFormatting sqref="KK9">
    <cfRule type="cellIs" dxfId="7238" priority="9496" operator="lessThan">
      <formula>#REF!</formula>
    </cfRule>
    <cfRule type="expression" dxfId="7237" priority="9497">
      <formula>#REF!&lt;50%</formula>
    </cfRule>
    <cfRule type="cellIs" dxfId="7236" priority="9495" operator="between">
      <formula>0</formula>
      <formula>0.49</formula>
    </cfRule>
  </conditionalFormatting>
  <conditionalFormatting sqref="KK9:KK20">
    <cfRule type="cellIs" dxfId="7235" priority="5086" operator="between">
      <formula>0.5</formula>
      <formula>0.59</formula>
    </cfRule>
    <cfRule type="cellIs" dxfId="7234" priority="5087" operator="between">
      <formula>0</formula>
      <formula>0.49</formula>
    </cfRule>
    <cfRule type="cellIs" dxfId="7233" priority="5088" operator="lessThan">
      <formula>0.5</formula>
    </cfRule>
    <cfRule type="cellIs" dxfId="7232" priority="5089" operator="between">
      <formula>0</formula>
      <formula>0.5</formula>
    </cfRule>
    <cfRule type="cellIs" dxfId="7231" priority="5085" operator="between">
      <formula>0.6</formula>
      <formula>0.69</formula>
    </cfRule>
    <cfRule type="cellIs" dxfId="7230" priority="5091" operator="lessThan">
      <formula>"&lt;50%"</formula>
    </cfRule>
  </conditionalFormatting>
  <conditionalFormatting sqref="KK22">
    <cfRule type="cellIs" dxfId="7229" priority="9597" operator="between">
      <formula>0.6</formula>
      <formula>0.69</formula>
    </cfRule>
    <cfRule type="cellIs" dxfId="7228" priority="9599" operator="between">
      <formula>0</formula>
      <formula>0.49</formula>
    </cfRule>
    <cfRule type="cellIs" dxfId="7227" priority="9600" operator="lessThan">
      <formula>0.5</formula>
    </cfRule>
    <cfRule type="cellIs" dxfId="7226" priority="9598" operator="between">
      <formula>0.5</formula>
      <formula>0.59</formula>
    </cfRule>
    <cfRule type="cellIs" dxfId="7225" priority="9601" operator="between">
      <formula>0</formula>
      <formula>0.5</formula>
    </cfRule>
    <cfRule type="cellIs" dxfId="7224" priority="9603" operator="lessThan">
      <formula>"&lt;50%"</formula>
    </cfRule>
  </conditionalFormatting>
  <conditionalFormatting sqref="KN9">
    <cfRule type="expression" dxfId="7223" priority="9487">
      <formula>#REF!&lt;50%</formula>
    </cfRule>
    <cfRule type="cellIs" dxfId="7222" priority="9486" operator="lessThan">
      <formula>#REF!</formula>
    </cfRule>
    <cfRule type="cellIs" dxfId="7221" priority="9485" operator="between">
      <formula>0</formula>
      <formula>0.49</formula>
    </cfRule>
  </conditionalFormatting>
  <conditionalFormatting sqref="KN9:KN20">
    <cfRule type="cellIs" dxfId="7220" priority="5079" operator="between">
      <formula>0.5</formula>
      <formula>0.59</formula>
    </cfRule>
    <cfRule type="cellIs" dxfId="7219" priority="5078" operator="between">
      <formula>0.6</formula>
      <formula>0.69</formula>
    </cfRule>
    <cfRule type="cellIs" dxfId="7218" priority="5084" operator="lessThan">
      <formula>"&lt;50%"</formula>
    </cfRule>
    <cfRule type="cellIs" dxfId="7217" priority="5082" operator="between">
      <formula>0</formula>
      <formula>0.5</formula>
    </cfRule>
    <cfRule type="cellIs" dxfId="7216" priority="5081" operator="lessThan">
      <formula>0.5</formula>
    </cfRule>
    <cfRule type="cellIs" dxfId="7215" priority="5080" operator="between">
      <formula>0</formula>
      <formula>0.49</formula>
    </cfRule>
  </conditionalFormatting>
  <conditionalFormatting sqref="KQ9">
    <cfRule type="cellIs" dxfId="7214" priority="9401" operator="lessThan">
      <formula>#REF!</formula>
    </cfRule>
    <cfRule type="cellIs" dxfId="7213" priority="9400" operator="between">
      <formula>0</formula>
      <formula>0.49</formula>
    </cfRule>
    <cfRule type="expression" dxfId="7212" priority="9402">
      <formula>#REF!&lt;50%</formula>
    </cfRule>
  </conditionalFormatting>
  <conditionalFormatting sqref="KQ9:KQ20">
    <cfRule type="cellIs" dxfId="7211" priority="5029" operator="between">
      <formula>0.6</formula>
      <formula>0.69</formula>
    </cfRule>
    <cfRule type="cellIs" dxfId="7210" priority="5031" operator="between">
      <formula>0</formula>
      <formula>0.49</formula>
    </cfRule>
    <cfRule type="cellIs" dxfId="7209" priority="5035" operator="lessThan">
      <formula>"&lt;50%"</formula>
    </cfRule>
    <cfRule type="cellIs" dxfId="7208" priority="5033" operator="between">
      <formula>0</formula>
      <formula>0.5</formula>
    </cfRule>
    <cfRule type="cellIs" dxfId="7207" priority="5032" operator="lessThan">
      <formula>0.5</formula>
    </cfRule>
    <cfRule type="cellIs" dxfId="7206" priority="5030" operator="between">
      <formula>0.5</formula>
      <formula>0.59</formula>
    </cfRule>
  </conditionalFormatting>
  <conditionalFormatting sqref="KT9">
    <cfRule type="cellIs" dxfId="7205" priority="9421" operator="lessThan">
      <formula>#REF!</formula>
    </cfRule>
    <cfRule type="cellIs" dxfId="7204" priority="9420" operator="between">
      <formula>0</formula>
      <formula>0.49</formula>
    </cfRule>
    <cfRule type="expression" dxfId="7203" priority="9422">
      <formula>#REF!&lt;50%</formula>
    </cfRule>
  </conditionalFormatting>
  <conditionalFormatting sqref="KT9:KT20">
    <cfRule type="cellIs" dxfId="7202" priority="5045" operator="between">
      <formula>0</formula>
      <formula>0.49</formula>
    </cfRule>
    <cfRule type="cellIs" dxfId="7201" priority="5047" operator="between">
      <formula>0</formula>
      <formula>0.5</formula>
    </cfRule>
    <cfRule type="cellIs" dxfId="7200" priority="5049" operator="lessThan">
      <formula>"&lt;50%"</formula>
    </cfRule>
    <cfRule type="cellIs" dxfId="7199" priority="5043" operator="between">
      <formula>0.6</formula>
      <formula>0.69</formula>
    </cfRule>
    <cfRule type="cellIs" dxfId="7198" priority="5044" operator="between">
      <formula>0.5</formula>
      <formula>0.59</formula>
    </cfRule>
    <cfRule type="cellIs" dxfId="7197" priority="5046" operator="lessThan">
      <formula>0.5</formula>
    </cfRule>
  </conditionalFormatting>
  <conditionalFormatting sqref="KT22">
    <cfRule type="cellIs" dxfId="7196" priority="9523" operator="between">
      <formula>0.5</formula>
      <formula>0.59</formula>
    </cfRule>
    <cfRule type="cellIs" dxfId="7195" priority="9524" operator="between">
      <formula>0</formula>
      <formula>0.49</formula>
    </cfRule>
    <cfRule type="cellIs" dxfId="7194" priority="9525" operator="lessThan">
      <formula>0.5</formula>
    </cfRule>
    <cfRule type="cellIs" dxfId="7193" priority="9526" operator="between">
      <formula>0</formula>
      <formula>0.5</formula>
    </cfRule>
    <cfRule type="cellIs" dxfId="7192" priority="9528" operator="lessThan">
      <formula>"&lt;50%"</formula>
    </cfRule>
    <cfRule type="cellIs" dxfId="7191" priority="9522" operator="between">
      <formula>0.6</formula>
      <formula>0.69</formula>
    </cfRule>
  </conditionalFormatting>
  <conditionalFormatting sqref="KW9">
    <cfRule type="cellIs" dxfId="7190" priority="9410" operator="between">
      <formula>0</formula>
      <formula>0.49</formula>
    </cfRule>
    <cfRule type="cellIs" dxfId="7189" priority="9411" operator="lessThan">
      <formula>#REF!</formula>
    </cfRule>
    <cfRule type="expression" dxfId="7188" priority="9412">
      <formula>#REF!&lt;50%</formula>
    </cfRule>
  </conditionalFormatting>
  <conditionalFormatting sqref="KW9:KW20">
    <cfRule type="cellIs" dxfId="7187" priority="5042" operator="lessThan">
      <formula>"&lt;50%"</formula>
    </cfRule>
    <cfRule type="cellIs" dxfId="7186" priority="5037" operator="between">
      <formula>0.5</formula>
      <formula>0.59</formula>
    </cfRule>
    <cfRule type="cellIs" dxfId="7185" priority="5038" operator="between">
      <formula>0</formula>
      <formula>0.49</formula>
    </cfRule>
    <cfRule type="cellIs" dxfId="7184" priority="5039" operator="lessThan">
      <formula>0.5</formula>
    </cfRule>
    <cfRule type="cellIs" dxfId="7183" priority="5040" operator="between">
      <formula>0</formula>
      <formula>0.5</formula>
    </cfRule>
    <cfRule type="cellIs" dxfId="7182" priority="5036" operator="between">
      <formula>0.6</formula>
      <formula>0.69</formula>
    </cfRule>
  </conditionalFormatting>
  <conditionalFormatting sqref="KZ9">
    <cfRule type="expression" dxfId="7181" priority="9327">
      <formula>#REF!&lt;50%</formula>
    </cfRule>
    <cfRule type="cellIs" dxfId="7180" priority="9326" operator="lessThan">
      <formula>#REF!</formula>
    </cfRule>
    <cfRule type="cellIs" dxfId="7179" priority="9325" operator="between">
      <formula>0</formula>
      <formula>0.49</formula>
    </cfRule>
  </conditionalFormatting>
  <conditionalFormatting sqref="KZ9:KZ20">
    <cfRule type="cellIs" dxfId="7178" priority="4993" operator="lessThan">
      <formula>"&lt;50%"</formula>
    </cfRule>
    <cfRule type="cellIs" dxfId="7177" priority="4987" operator="between">
      <formula>0.6</formula>
      <formula>0.69</formula>
    </cfRule>
    <cfRule type="cellIs" dxfId="7176" priority="4990" operator="lessThan">
      <formula>0.5</formula>
    </cfRule>
    <cfRule type="cellIs" dxfId="7175" priority="4991" operator="between">
      <formula>0</formula>
      <formula>0.5</formula>
    </cfRule>
    <cfRule type="cellIs" dxfId="7174" priority="4988" operator="between">
      <formula>0.5</formula>
      <formula>0.59</formula>
    </cfRule>
    <cfRule type="cellIs" dxfId="7173" priority="4989" operator="between">
      <formula>0</formula>
      <formula>0.49</formula>
    </cfRule>
  </conditionalFormatting>
  <conditionalFormatting sqref="LC9">
    <cfRule type="expression" dxfId="7172" priority="9347">
      <formula>#REF!&lt;50%</formula>
    </cfRule>
    <cfRule type="cellIs" dxfId="7171" priority="9346" operator="lessThan">
      <formula>#REF!</formula>
    </cfRule>
    <cfRule type="cellIs" dxfId="7170" priority="9345" operator="between">
      <formula>0</formula>
      <formula>0.49</formula>
    </cfRule>
  </conditionalFormatting>
  <conditionalFormatting sqref="LC9:LC20">
    <cfRule type="cellIs" dxfId="7169" priority="5001" operator="between">
      <formula>0.6</formula>
      <formula>0.69</formula>
    </cfRule>
    <cfRule type="cellIs" dxfId="7168" priority="5002" operator="between">
      <formula>0.5</formula>
      <formula>0.59</formula>
    </cfRule>
    <cfRule type="cellIs" dxfId="7167" priority="5003" operator="between">
      <formula>0</formula>
      <formula>0.49</formula>
    </cfRule>
    <cfRule type="cellIs" dxfId="7166" priority="5004" operator="lessThan">
      <formula>0.5</formula>
    </cfRule>
    <cfRule type="cellIs" dxfId="7165" priority="5005" operator="between">
      <formula>0</formula>
      <formula>0.5</formula>
    </cfRule>
    <cfRule type="cellIs" dxfId="7164" priority="5007" operator="lessThan">
      <formula>"&lt;50%"</formula>
    </cfRule>
  </conditionalFormatting>
  <conditionalFormatting sqref="LC22">
    <cfRule type="cellIs" dxfId="7163" priority="9453" operator="lessThan">
      <formula>"&lt;50%"</formula>
    </cfRule>
    <cfRule type="cellIs" dxfId="7162" priority="9451" operator="between">
      <formula>0</formula>
      <formula>0.5</formula>
    </cfRule>
    <cfRule type="cellIs" dxfId="7161" priority="9447" operator="between">
      <formula>0.6</formula>
      <formula>0.69</formula>
    </cfRule>
    <cfRule type="cellIs" dxfId="7160" priority="9449" operator="between">
      <formula>0</formula>
      <formula>0.49</formula>
    </cfRule>
    <cfRule type="cellIs" dxfId="7159" priority="9450" operator="lessThan">
      <formula>0.5</formula>
    </cfRule>
    <cfRule type="cellIs" dxfId="7158" priority="9448" operator="between">
      <formula>0.5</formula>
      <formula>0.59</formula>
    </cfRule>
  </conditionalFormatting>
  <conditionalFormatting sqref="LF9">
    <cfRule type="cellIs" dxfId="7157" priority="9335" operator="between">
      <formula>0</formula>
      <formula>0.49</formula>
    </cfRule>
    <cfRule type="expression" dxfId="7156" priority="9337">
      <formula>#REF!&lt;50%</formula>
    </cfRule>
    <cfRule type="cellIs" dxfId="7155" priority="9336" operator="lessThan">
      <formula>#REF!</formula>
    </cfRule>
  </conditionalFormatting>
  <conditionalFormatting sqref="LF9:LF20">
    <cfRule type="cellIs" dxfId="7154" priority="4998" operator="between">
      <formula>0</formula>
      <formula>0.5</formula>
    </cfRule>
    <cfRule type="cellIs" dxfId="7153" priority="4997" operator="lessThan">
      <formula>0.5</formula>
    </cfRule>
    <cfRule type="cellIs" dxfId="7152" priority="4996" operator="between">
      <formula>0</formula>
      <formula>0.49</formula>
    </cfRule>
    <cfRule type="cellIs" dxfId="7151" priority="4994" operator="between">
      <formula>0.6</formula>
      <formula>0.69</formula>
    </cfRule>
    <cfRule type="cellIs" dxfId="7150" priority="4995" operator="between">
      <formula>0.5</formula>
      <formula>0.59</formula>
    </cfRule>
    <cfRule type="cellIs" dxfId="7149" priority="5000" operator="lessThan">
      <formula>"&lt;50%"</formula>
    </cfRule>
  </conditionalFormatting>
  <conditionalFormatting sqref="LI9">
    <cfRule type="expression" dxfId="7148" priority="9276">
      <formula>#REF!&lt;50%</formula>
    </cfRule>
    <cfRule type="cellIs" dxfId="7147" priority="9274" operator="between">
      <formula>0</formula>
      <formula>0.49</formula>
    </cfRule>
    <cfRule type="cellIs" dxfId="7146" priority="9275" operator="lessThan">
      <formula>#REF!</formula>
    </cfRule>
  </conditionalFormatting>
  <conditionalFormatting sqref="LI9:LI20">
    <cfRule type="cellIs" dxfId="7145" priority="4949" operator="between">
      <formula>0</formula>
      <formula>0.5</formula>
    </cfRule>
    <cfRule type="cellIs" dxfId="7144" priority="4947" operator="between">
      <formula>0</formula>
      <formula>0.49</formula>
    </cfRule>
    <cfRule type="cellIs" dxfId="7143" priority="4946" operator="between">
      <formula>0.5</formula>
      <formula>0.59</formula>
    </cfRule>
    <cfRule type="cellIs" dxfId="7142" priority="4945" operator="between">
      <formula>0.6</formula>
      <formula>0.69</formula>
    </cfRule>
    <cfRule type="cellIs" dxfId="7141" priority="4948" operator="lessThan">
      <formula>0.5</formula>
    </cfRule>
    <cfRule type="cellIs" dxfId="7140" priority="4951" operator="lessThan">
      <formula>"&lt;50%"</formula>
    </cfRule>
  </conditionalFormatting>
  <conditionalFormatting sqref="LL9">
    <cfRule type="cellIs" dxfId="7139" priority="9294" operator="between">
      <formula>0</formula>
      <formula>0.49</formula>
    </cfRule>
    <cfRule type="expression" dxfId="7138" priority="9296">
      <formula>#REF!&lt;50%</formula>
    </cfRule>
    <cfRule type="cellIs" dxfId="7137" priority="9295" operator="lessThan">
      <formula>#REF!</formula>
    </cfRule>
  </conditionalFormatting>
  <conditionalFormatting sqref="LL9:LL20">
    <cfRule type="cellIs" dxfId="7136" priority="4965" operator="lessThan">
      <formula>"&lt;50%"</formula>
    </cfRule>
    <cfRule type="cellIs" dxfId="7135" priority="4963" operator="between">
      <formula>0</formula>
      <formula>0.5</formula>
    </cfRule>
    <cfRule type="cellIs" dxfId="7134" priority="4961" operator="between">
      <formula>0</formula>
      <formula>0.49</formula>
    </cfRule>
    <cfRule type="cellIs" dxfId="7133" priority="4960" operator="between">
      <formula>0.5</formula>
      <formula>0.59</formula>
    </cfRule>
    <cfRule type="cellIs" dxfId="7132" priority="4959" operator="between">
      <formula>0.6</formula>
      <formula>0.69</formula>
    </cfRule>
    <cfRule type="cellIs" dxfId="7131" priority="4962" operator="lessThan">
      <formula>0.5</formula>
    </cfRule>
  </conditionalFormatting>
  <conditionalFormatting sqref="LL22">
    <cfRule type="cellIs" dxfId="7130" priority="9374" operator="between">
      <formula>0</formula>
      <formula>0.49</formula>
    </cfRule>
    <cfRule type="cellIs" dxfId="7129" priority="9373" operator="between">
      <formula>0.5</formula>
      <formula>0.59</formula>
    </cfRule>
    <cfRule type="cellIs" dxfId="7128" priority="9372" operator="between">
      <formula>0.6</formula>
      <formula>0.69</formula>
    </cfRule>
    <cfRule type="cellIs" dxfId="7127" priority="9376" operator="between">
      <formula>0</formula>
      <formula>0.5</formula>
    </cfRule>
    <cfRule type="cellIs" dxfId="7126" priority="9378" operator="lessThan">
      <formula>"&lt;50%"</formula>
    </cfRule>
    <cfRule type="cellIs" dxfId="7125" priority="9375" operator="lessThan">
      <formula>0.5</formula>
    </cfRule>
  </conditionalFormatting>
  <conditionalFormatting sqref="LO9">
    <cfRule type="cellIs" dxfId="7124" priority="9284" operator="between">
      <formula>0</formula>
      <formula>0.49</formula>
    </cfRule>
    <cfRule type="cellIs" dxfId="7123" priority="9285" operator="lessThan">
      <formula>#REF!</formula>
    </cfRule>
    <cfRule type="expression" dxfId="7122" priority="9286">
      <formula>#REF!&lt;50%</formula>
    </cfRule>
  </conditionalFormatting>
  <conditionalFormatting sqref="LO9:LO20">
    <cfRule type="cellIs" dxfId="7121" priority="4953" operator="between">
      <formula>0.5</formula>
      <formula>0.59</formula>
    </cfRule>
    <cfRule type="cellIs" dxfId="7120" priority="4954" operator="between">
      <formula>0</formula>
      <formula>0.49</formula>
    </cfRule>
    <cfRule type="cellIs" dxfId="7119" priority="4955" operator="lessThan">
      <formula>0.5</formula>
    </cfRule>
    <cfRule type="cellIs" dxfId="7118" priority="4956" operator="between">
      <formula>0</formula>
      <formula>0.5</formula>
    </cfRule>
    <cfRule type="cellIs" dxfId="7117" priority="4952" operator="between">
      <formula>0.6</formula>
      <formula>0.69</formula>
    </cfRule>
    <cfRule type="cellIs" dxfId="7116" priority="4958" operator="lessThan">
      <formula>"&lt;50%"</formula>
    </cfRule>
  </conditionalFormatting>
  <conditionalFormatting sqref="LR9">
    <cfRule type="expression" dxfId="7115" priority="9167">
      <formula>#REF!&lt;50%</formula>
    </cfRule>
    <cfRule type="cellIs" dxfId="7114" priority="9166" operator="lessThan">
      <formula>#REF!</formula>
    </cfRule>
    <cfRule type="cellIs" dxfId="7113" priority="9165" operator="between">
      <formula>0</formula>
      <formula>0.49</formula>
    </cfRule>
  </conditionalFormatting>
  <conditionalFormatting sqref="LR9:LR20">
    <cfRule type="cellIs" dxfId="7112" priority="4906" operator="lessThan">
      <formula>0.5</formula>
    </cfRule>
    <cfRule type="cellIs" dxfId="7111" priority="4905" operator="between">
      <formula>0</formula>
      <formula>0.49</formula>
    </cfRule>
    <cfRule type="cellIs" dxfId="7110" priority="4904" operator="between">
      <formula>0.5</formula>
      <formula>0.59</formula>
    </cfRule>
    <cfRule type="cellIs" dxfId="7109" priority="4903" operator="between">
      <formula>0.6</formula>
      <formula>0.69</formula>
    </cfRule>
    <cfRule type="cellIs" dxfId="7108" priority="4909" operator="lessThan">
      <formula>"&lt;50%"</formula>
    </cfRule>
    <cfRule type="cellIs" dxfId="7107" priority="4907" operator="between">
      <formula>0</formula>
      <formula>0.5</formula>
    </cfRule>
  </conditionalFormatting>
  <conditionalFormatting sqref="LU9">
    <cfRule type="cellIs" dxfId="7106" priority="9185" operator="between">
      <formula>0</formula>
      <formula>0.49</formula>
    </cfRule>
    <cfRule type="cellIs" dxfId="7105" priority="9186" operator="lessThan">
      <formula>#REF!</formula>
    </cfRule>
    <cfRule type="expression" dxfId="7104" priority="9187">
      <formula>#REF!&lt;50%</formula>
    </cfRule>
  </conditionalFormatting>
  <conditionalFormatting sqref="LU9:LU20">
    <cfRule type="cellIs" dxfId="7103" priority="4921" operator="between">
      <formula>0</formula>
      <formula>0.5</formula>
    </cfRule>
    <cfRule type="cellIs" dxfId="7102" priority="4923" operator="lessThan">
      <formula>"&lt;50%"</formula>
    </cfRule>
    <cfRule type="cellIs" dxfId="7101" priority="4918" operator="between">
      <formula>0.5</formula>
      <formula>0.59</formula>
    </cfRule>
    <cfRule type="cellIs" dxfId="7100" priority="4917" operator="between">
      <formula>0.6</formula>
      <formula>0.69</formula>
    </cfRule>
    <cfRule type="cellIs" dxfId="7099" priority="4919" operator="between">
      <formula>0</formula>
      <formula>0.49</formula>
    </cfRule>
    <cfRule type="cellIs" dxfId="7098" priority="4920" operator="lessThan">
      <formula>0.5</formula>
    </cfRule>
  </conditionalFormatting>
  <conditionalFormatting sqref="LU22">
    <cfRule type="cellIs" dxfId="7097" priority="9247" operator="between">
      <formula>0.5</formula>
      <formula>0.59</formula>
    </cfRule>
    <cfRule type="cellIs" dxfId="7096" priority="9246" operator="between">
      <formula>0.6</formula>
      <formula>0.69</formula>
    </cfRule>
    <cfRule type="cellIs" dxfId="7095" priority="9249" operator="lessThan">
      <formula>0.5</formula>
    </cfRule>
    <cfRule type="cellIs" dxfId="7094" priority="9250" operator="between">
      <formula>0</formula>
      <formula>0.5</formula>
    </cfRule>
    <cfRule type="cellIs" dxfId="7093" priority="9252" operator="lessThan">
      <formula>"&lt;50%"</formula>
    </cfRule>
    <cfRule type="cellIs" dxfId="7092" priority="9248" operator="between">
      <formula>0</formula>
      <formula>0.49</formula>
    </cfRule>
  </conditionalFormatting>
  <conditionalFormatting sqref="LX9">
    <cfRule type="cellIs" dxfId="7091" priority="9176" operator="lessThan">
      <formula>#REF!</formula>
    </cfRule>
    <cfRule type="expression" dxfId="7090" priority="9177">
      <formula>#REF!&lt;50%</formula>
    </cfRule>
    <cfRule type="cellIs" dxfId="7089" priority="9175" operator="between">
      <formula>0</formula>
      <formula>0.49</formula>
    </cfRule>
  </conditionalFormatting>
  <conditionalFormatting sqref="LX9:LX20">
    <cfRule type="cellIs" dxfId="7088" priority="4911" operator="between">
      <formula>0.5</formula>
      <formula>0.59</formula>
    </cfRule>
    <cfRule type="cellIs" dxfId="7087" priority="4912" operator="between">
      <formula>0</formula>
      <formula>0.49</formula>
    </cfRule>
    <cfRule type="cellIs" dxfId="7086" priority="4913" operator="lessThan">
      <formula>0.5</formula>
    </cfRule>
    <cfRule type="cellIs" dxfId="7085" priority="4914" operator="between">
      <formula>0</formula>
      <formula>0.5</formula>
    </cfRule>
    <cfRule type="cellIs" dxfId="7084" priority="4910" operator="between">
      <formula>0.6</formula>
      <formula>0.69</formula>
    </cfRule>
    <cfRule type="cellIs" dxfId="7083" priority="4916" operator="lessThan">
      <formula>"&lt;50%"</formula>
    </cfRule>
  </conditionalFormatting>
  <conditionalFormatting sqref="MA9">
    <cfRule type="cellIs" dxfId="7082" priority="9052" operator="between">
      <formula>0</formula>
      <formula>0.49</formula>
    </cfRule>
    <cfRule type="expression" dxfId="7081" priority="9054">
      <formula>#REF!&lt;50%</formula>
    </cfRule>
    <cfRule type="cellIs" dxfId="7080" priority="9053" operator="lessThan">
      <formula>#REF!</formula>
    </cfRule>
  </conditionalFormatting>
  <conditionalFormatting sqref="MA9:MA20">
    <cfRule type="cellIs" dxfId="7079" priority="4881" operator="lessThan">
      <formula>"&lt;50%"</formula>
    </cfRule>
    <cfRule type="cellIs" dxfId="7078" priority="4879" operator="between">
      <formula>0</formula>
      <formula>0.5</formula>
    </cfRule>
    <cfRule type="cellIs" dxfId="7077" priority="4878" operator="lessThan">
      <formula>0.5</formula>
    </cfRule>
    <cfRule type="cellIs" dxfId="7076" priority="4877" operator="between">
      <formula>0</formula>
      <formula>0.49</formula>
    </cfRule>
    <cfRule type="cellIs" dxfId="7075" priority="4876" operator="between">
      <formula>0.5</formula>
      <formula>0.59</formula>
    </cfRule>
    <cfRule type="cellIs" dxfId="7074" priority="4875" operator="between">
      <formula>0.6</formula>
      <formula>0.69</formula>
    </cfRule>
  </conditionalFormatting>
  <conditionalFormatting sqref="MD9">
    <cfRule type="expression" dxfId="7073" priority="9129">
      <formula>#REF!&lt;50%</formula>
    </cfRule>
    <cfRule type="cellIs" dxfId="7072" priority="9128" operator="lessThan">
      <formula>#REF!</formula>
    </cfRule>
    <cfRule type="cellIs" dxfId="7071" priority="9127" operator="between">
      <formula>0</formula>
      <formula>0.49</formula>
    </cfRule>
  </conditionalFormatting>
  <conditionalFormatting sqref="MD9:MD20">
    <cfRule type="cellIs" dxfId="7070" priority="4895" operator="lessThan">
      <formula>"&lt;50%"</formula>
    </cfRule>
    <cfRule type="cellIs" dxfId="7069" priority="4893" operator="between">
      <formula>0</formula>
      <formula>0.5</formula>
    </cfRule>
    <cfRule type="cellIs" dxfId="7068" priority="4892" operator="lessThan">
      <formula>0.5</formula>
    </cfRule>
    <cfRule type="cellIs" dxfId="7067" priority="4891" operator="between">
      <formula>0</formula>
      <formula>0.49</formula>
    </cfRule>
    <cfRule type="cellIs" dxfId="7066" priority="4890" operator="between">
      <formula>0.5</formula>
      <formula>0.59</formula>
    </cfRule>
    <cfRule type="cellIs" dxfId="7065" priority="4889" operator="between">
      <formula>0.6</formula>
      <formula>0.69</formula>
    </cfRule>
  </conditionalFormatting>
  <conditionalFormatting sqref="MD22">
    <cfRule type="cellIs" dxfId="7064" priority="9143" operator="lessThan">
      <formula>"&lt;50%"</formula>
    </cfRule>
    <cfRule type="cellIs" dxfId="7063" priority="9141" operator="between">
      <formula>0</formula>
      <formula>0.5</formula>
    </cfRule>
    <cfRule type="cellIs" dxfId="7062" priority="9140" operator="lessThan">
      <formula>0.5</formula>
    </cfRule>
    <cfRule type="cellIs" dxfId="7061" priority="9139" operator="between">
      <formula>0</formula>
      <formula>0.49</formula>
    </cfRule>
    <cfRule type="cellIs" dxfId="7060" priority="9137" operator="between">
      <formula>0.6</formula>
      <formula>0.69</formula>
    </cfRule>
    <cfRule type="cellIs" dxfId="7059" priority="9138" operator="between">
      <formula>0.5</formula>
      <formula>0.59</formula>
    </cfRule>
  </conditionalFormatting>
  <conditionalFormatting sqref="MG9">
    <cfRule type="cellIs" dxfId="7058" priority="9035" operator="between">
      <formula>0</formula>
      <formula>0.49</formula>
    </cfRule>
    <cfRule type="expression" dxfId="7057" priority="9037">
      <formula>#REF!&lt;50%</formula>
    </cfRule>
    <cfRule type="cellIs" dxfId="7056" priority="9036" operator="lessThan">
      <formula>#REF!</formula>
    </cfRule>
  </conditionalFormatting>
  <conditionalFormatting sqref="MG9:MG20">
    <cfRule type="cellIs" dxfId="7055" priority="4863" operator="between">
      <formula>0</formula>
      <formula>0.49</formula>
    </cfRule>
    <cfRule type="cellIs" dxfId="7054" priority="4864" operator="lessThan">
      <formula>0.5</formula>
    </cfRule>
    <cfRule type="cellIs" dxfId="7053" priority="4865" operator="between">
      <formula>0</formula>
      <formula>0.5</formula>
    </cfRule>
    <cfRule type="cellIs" dxfId="7052" priority="4867" operator="lessThan">
      <formula>"&lt;50%"</formula>
    </cfRule>
    <cfRule type="cellIs" dxfId="7051" priority="4861" operator="between">
      <formula>0.6</formula>
      <formula>0.69</formula>
    </cfRule>
    <cfRule type="cellIs" dxfId="7050" priority="4862" operator="between">
      <formula>0.5</formula>
      <formula>0.59</formula>
    </cfRule>
  </conditionalFormatting>
  <conditionalFormatting sqref="MJ9">
    <cfRule type="cellIs" dxfId="7049" priority="8984" operator="between">
      <formula>0</formula>
      <formula>0.49</formula>
    </cfRule>
    <cfRule type="expression" dxfId="7048" priority="8986">
      <formula>#REF!&lt;50%</formula>
    </cfRule>
    <cfRule type="cellIs" dxfId="7047" priority="8985" operator="lessThan">
      <formula>#REF!</formula>
    </cfRule>
  </conditionalFormatting>
  <conditionalFormatting sqref="MJ9:MJ20">
    <cfRule type="cellIs" dxfId="7046" priority="4840" operator="between">
      <formula>0.6</formula>
      <formula>0.69</formula>
    </cfRule>
    <cfRule type="cellIs" dxfId="7045" priority="4841" operator="between">
      <formula>0.5</formula>
      <formula>0.59</formula>
    </cfRule>
    <cfRule type="cellIs" dxfId="7044" priority="4842" operator="between">
      <formula>0</formula>
      <formula>0.49</formula>
    </cfRule>
    <cfRule type="cellIs" dxfId="7043" priority="4843" operator="lessThan">
      <formula>0.5</formula>
    </cfRule>
    <cfRule type="cellIs" dxfId="7042" priority="4844" operator="between">
      <formula>0</formula>
      <formula>0.5</formula>
    </cfRule>
    <cfRule type="cellIs" dxfId="7041" priority="4846" operator="lessThan">
      <formula>"&lt;50%"</formula>
    </cfRule>
  </conditionalFormatting>
  <conditionalFormatting sqref="MM9">
    <cfRule type="expression" dxfId="7040" priority="9003">
      <formula>#REF!&lt;50%</formula>
    </cfRule>
    <cfRule type="cellIs" dxfId="7039" priority="9002" operator="lessThan">
      <formula>#REF!</formula>
    </cfRule>
    <cfRule type="cellIs" dxfId="7038" priority="9001" operator="between">
      <formula>0</formula>
      <formula>0.49</formula>
    </cfRule>
  </conditionalFormatting>
  <conditionalFormatting sqref="MM9:MM16">
    <cfRule type="cellIs" dxfId="7037" priority="9005" operator="between">
      <formula>0.5</formula>
      <formula>0.59</formula>
    </cfRule>
    <cfRule type="cellIs" dxfId="7036" priority="9010" operator="lessThan">
      <formula>"&lt;50%"</formula>
    </cfRule>
    <cfRule type="cellIs" dxfId="7035" priority="9008" operator="between">
      <formula>0</formula>
      <formula>0.5</formula>
    </cfRule>
    <cfRule type="cellIs" dxfId="7034" priority="9007" operator="lessThan">
      <formula>0.5</formula>
    </cfRule>
    <cfRule type="cellIs" dxfId="7033" priority="9006" operator="between">
      <formula>0</formula>
      <formula>0.49</formula>
    </cfRule>
    <cfRule type="cellIs" dxfId="7032" priority="9004" operator="between">
      <formula>0.6</formula>
      <formula>0.69</formula>
    </cfRule>
  </conditionalFormatting>
  <conditionalFormatting sqref="MM19">
    <cfRule type="cellIs" dxfId="7031" priority="4856" operator="between">
      <formula>0</formula>
      <formula>0.49</formula>
    </cfRule>
    <cfRule type="cellIs" dxfId="7030" priority="4855" operator="between">
      <formula>0.5</formula>
      <formula>0.59</formula>
    </cfRule>
    <cfRule type="cellIs" dxfId="7029" priority="4854" operator="between">
      <formula>0.6</formula>
      <formula>0.69</formula>
    </cfRule>
    <cfRule type="cellIs" dxfId="7028" priority="4858" operator="between">
      <formula>0</formula>
      <formula>0.5</formula>
    </cfRule>
    <cfRule type="cellIs" dxfId="7027" priority="4860" operator="lessThan">
      <formula>"&lt;50%"</formula>
    </cfRule>
    <cfRule type="cellIs" dxfId="7026" priority="4857" operator="lessThan">
      <formula>0.5</formula>
    </cfRule>
  </conditionalFormatting>
  <conditionalFormatting sqref="MM22">
    <cfRule type="cellIs" dxfId="7025" priority="9082" operator="lessThan">
      <formula>0.5</formula>
    </cfRule>
    <cfRule type="cellIs" dxfId="7024" priority="9081" operator="between">
      <formula>0</formula>
      <formula>0.49</formula>
    </cfRule>
    <cfRule type="cellIs" dxfId="7023" priority="9080" operator="between">
      <formula>0.5</formula>
      <formula>0.59</formula>
    </cfRule>
    <cfRule type="cellIs" dxfId="7022" priority="9083" operator="between">
      <formula>0</formula>
      <formula>0.5</formula>
    </cfRule>
    <cfRule type="cellIs" dxfId="7021" priority="9085" operator="lessThan">
      <formula>"&lt;50%"</formula>
    </cfRule>
    <cfRule type="cellIs" dxfId="7020" priority="9079" operator="between">
      <formula>0.6</formula>
      <formula>0.69</formula>
    </cfRule>
  </conditionalFormatting>
  <conditionalFormatting sqref="MP9">
    <cfRule type="cellIs" dxfId="7019" priority="8967" operator="between">
      <formula>0</formula>
      <formula>0.49</formula>
    </cfRule>
    <cfRule type="cellIs" dxfId="7018" priority="8968" operator="lessThan">
      <formula>#REF!</formula>
    </cfRule>
    <cfRule type="expression" dxfId="7017" priority="8969">
      <formula>#REF!&lt;50%</formula>
    </cfRule>
  </conditionalFormatting>
  <conditionalFormatting sqref="MP9:MP20">
    <cfRule type="cellIs" dxfId="7016" priority="4832" operator="lessThan">
      <formula>"&lt;50%"</formula>
    </cfRule>
    <cfRule type="cellIs" dxfId="7015" priority="4830" operator="between">
      <formula>0</formula>
      <formula>0.5</formula>
    </cfRule>
    <cfRule type="cellIs" dxfId="7014" priority="4829" operator="lessThan">
      <formula>0.5</formula>
    </cfRule>
    <cfRule type="cellIs" dxfId="7013" priority="4828" operator="between">
      <formula>0</formula>
      <formula>0.49</formula>
    </cfRule>
    <cfRule type="cellIs" dxfId="7012" priority="4827" operator="between">
      <formula>0.5</formula>
      <formula>0.59</formula>
    </cfRule>
    <cfRule type="cellIs" dxfId="7011" priority="4826" operator="between">
      <formula>0.6</formula>
      <formula>0.69</formula>
    </cfRule>
  </conditionalFormatting>
  <conditionalFormatting sqref="MS9">
    <cfRule type="cellIs" dxfId="7010" priority="8940" operator="between">
      <formula>0</formula>
      <formula>0.49</formula>
    </cfRule>
    <cfRule type="cellIs" dxfId="7009" priority="8941" operator="lessThan">
      <formula>#REF!</formula>
    </cfRule>
    <cfRule type="expression" dxfId="7008" priority="8942">
      <formula>#REF!&lt;50%</formula>
    </cfRule>
  </conditionalFormatting>
  <conditionalFormatting sqref="MS9:MS20">
    <cfRule type="cellIs" dxfId="7007" priority="4811" operator="lessThan">
      <formula>"&lt;50%"</formula>
    </cfRule>
    <cfRule type="cellIs" dxfId="7006" priority="4809" operator="between">
      <formula>0</formula>
      <formula>0.5</formula>
    </cfRule>
    <cfRule type="cellIs" dxfId="7005" priority="4808" operator="lessThan">
      <formula>0.5</formula>
    </cfRule>
    <cfRule type="cellIs" dxfId="7004" priority="4807" operator="between">
      <formula>0</formula>
      <formula>0.49</formula>
    </cfRule>
    <cfRule type="cellIs" dxfId="7003" priority="4806" operator="between">
      <formula>0.5</formula>
      <formula>0.59</formula>
    </cfRule>
    <cfRule type="cellIs" dxfId="7002" priority="4805" operator="between">
      <formula>0.6</formula>
      <formula>0.69</formula>
    </cfRule>
  </conditionalFormatting>
  <conditionalFormatting sqref="MV9">
    <cfRule type="cellIs" dxfId="7001" priority="8950" operator="between">
      <formula>0</formula>
      <formula>0.49</formula>
    </cfRule>
    <cfRule type="cellIs" dxfId="7000" priority="8951" operator="lessThan">
      <formula>#REF!</formula>
    </cfRule>
    <cfRule type="expression" dxfId="6999" priority="8952">
      <formula>#REF!&lt;50%</formula>
    </cfRule>
  </conditionalFormatting>
  <conditionalFormatting sqref="MV9:MV16">
    <cfRule type="cellIs" dxfId="6998" priority="8953" operator="between">
      <formula>0.6</formula>
      <formula>0.69</formula>
    </cfRule>
    <cfRule type="cellIs" dxfId="6997" priority="8957" operator="between">
      <formula>0</formula>
      <formula>0.5</formula>
    </cfRule>
    <cfRule type="cellIs" dxfId="6996" priority="8959" operator="lessThan">
      <formula>"&lt;50%"</formula>
    </cfRule>
    <cfRule type="cellIs" dxfId="6995" priority="8956" operator="lessThan">
      <formula>0.5</formula>
    </cfRule>
    <cfRule type="cellIs" dxfId="6994" priority="8955" operator="between">
      <formula>0</formula>
      <formula>0.49</formula>
    </cfRule>
    <cfRule type="cellIs" dxfId="6993" priority="8954" operator="between">
      <formula>0.5</formula>
      <formula>0.59</formula>
    </cfRule>
  </conditionalFormatting>
  <conditionalFormatting sqref="MV19">
    <cfRule type="cellIs" dxfId="6992" priority="4823" operator="between">
      <formula>0</formula>
      <formula>0.5</formula>
    </cfRule>
    <cfRule type="cellIs" dxfId="6991" priority="4825" operator="lessThan">
      <formula>"&lt;50%"</formula>
    </cfRule>
    <cfRule type="cellIs" dxfId="6990" priority="4819" operator="between">
      <formula>0.6</formula>
      <formula>0.69</formula>
    </cfRule>
    <cfRule type="cellIs" dxfId="6989" priority="4820" operator="between">
      <formula>0.5</formula>
      <formula>0.59</formula>
    </cfRule>
    <cfRule type="cellIs" dxfId="6988" priority="4821" operator="between">
      <formula>0</formula>
      <formula>0.49</formula>
    </cfRule>
    <cfRule type="cellIs" dxfId="6987" priority="4822" operator="lessThan">
      <formula>0.5</formula>
    </cfRule>
  </conditionalFormatting>
  <conditionalFormatting sqref="MV22">
    <cfRule type="cellIs" dxfId="6986" priority="9022" operator="between">
      <formula>0.5</formula>
      <formula>0.59</formula>
    </cfRule>
    <cfRule type="cellIs" dxfId="6985" priority="9027" operator="lessThan">
      <formula>"&lt;50%"</formula>
    </cfRule>
    <cfRule type="cellIs" dxfId="6984" priority="9025" operator="between">
      <formula>0</formula>
      <formula>0.5</formula>
    </cfRule>
    <cfRule type="cellIs" dxfId="6983" priority="9021" operator="between">
      <formula>0.6</formula>
      <formula>0.69</formula>
    </cfRule>
    <cfRule type="cellIs" dxfId="6982" priority="9023" operator="between">
      <formula>0</formula>
      <formula>0.49</formula>
    </cfRule>
    <cfRule type="cellIs" dxfId="6981" priority="9024" operator="lessThan">
      <formula>0.5</formula>
    </cfRule>
  </conditionalFormatting>
  <conditionalFormatting sqref="MY9">
    <cfRule type="cellIs" dxfId="6980" priority="8924" operator="lessThan">
      <formula>#REF!</formula>
    </cfRule>
    <cfRule type="expression" dxfId="6979" priority="8925">
      <formula>#REF!&lt;50%</formula>
    </cfRule>
    <cfRule type="cellIs" dxfId="6978" priority="8923" operator="between">
      <formula>0</formula>
      <formula>0.49</formula>
    </cfRule>
  </conditionalFormatting>
  <conditionalFormatting sqref="MY9:MY20">
    <cfRule type="cellIs" dxfId="6977" priority="4793" operator="between">
      <formula>0</formula>
      <formula>0.49</formula>
    </cfRule>
    <cfRule type="cellIs" dxfId="6976" priority="4794" operator="lessThan">
      <formula>0.5</formula>
    </cfRule>
    <cfRule type="cellIs" dxfId="6975" priority="4795" operator="between">
      <formula>0</formula>
      <formula>0.5</formula>
    </cfRule>
    <cfRule type="cellIs" dxfId="6974" priority="4797" operator="lessThan">
      <formula>"&lt;50%"</formula>
    </cfRule>
    <cfRule type="cellIs" dxfId="6973" priority="4791" operator="between">
      <formula>0.6</formula>
      <formula>0.69</formula>
    </cfRule>
    <cfRule type="cellIs" dxfId="6972" priority="4792" operator="between">
      <formula>0.5</formula>
      <formula>0.59</formula>
    </cfRule>
  </conditionalFormatting>
  <conditionalFormatting sqref="NB9">
    <cfRule type="cellIs" dxfId="6971" priority="8846" operator="lessThan">
      <formula>#REF!</formula>
    </cfRule>
    <cfRule type="expression" dxfId="6970" priority="8847">
      <formula>#REF!&lt;50%</formula>
    </cfRule>
    <cfRule type="cellIs" dxfId="6969" priority="8845" operator="between">
      <formula>0</formula>
      <formula>0.49</formula>
    </cfRule>
  </conditionalFormatting>
  <conditionalFormatting sqref="NB9:NB20">
    <cfRule type="cellIs" dxfId="6968" priority="4770" operator="between">
      <formula>0.6</formula>
      <formula>0.69</formula>
    </cfRule>
    <cfRule type="cellIs" dxfId="6967" priority="4771" operator="between">
      <formula>0.5</formula>
      <formula>0.59</formula>
    </cfRule>
    <cfRule type="cellIs" dxfId="6966" priority="4772" operator="between">
      <formula>0</formula>
      <formula>0.49</formula>
    </cfRule>
    <cfRule type="cellIs" dxfId="6965" priority="4773" operator="lessThan">
      <formula>0.5</formula>
    </cfRule>
    <cfRule type="cellIs" dxfId="6964" priority="4774" operator="between">
      <formula>0</formula>
      <formula>0.5</formula>
    </cfRule>
    <cfRule type="cellIs" dxfId="6963" priority="4776" operator="lessThan">
      <formula>"&lt;50%"</formula>
    </cfRule>
  </conditionalFormatting>
  <conditionalFormatting sqref="NE9">
    <cfRule type="cellIs" dxfId="6962" priority="8855" operator="between">
      <formula>0</formula>
      <formula>0.49</formula>
    </cfRule>
    <cfRule type="expression" dxfId="6961" priority="8857">
      <formula>#REF!&lt;50%</formula>
    </cfRule>
    <cfRule type="cellIs" dxfId="6960" priority="8856" operator="lessThan">
      <formula>#REF!</formula>
    </cfRule>
  </conditionalFormatting>
  <conditionalFormatting sqref="NE9:NE16">
    <cfRule type="cellIs" dxfId="6959" priority="8864" operator="lessThan">
      <formula>"&lt;50%"</formula>
    </cfRule>
    <cfRule type="cellIs" dxfId="6958" priority="8861" operator="lessThan">
      <formula>0.5</formula>
    </cfRule>
    <cfRule type="cellIs" dxfId="6957" priority="8860" operator="between">
      <formula>0</formula>
      <formula>0.49</formula>
    </cfRule>
    <cfRule type="cellIs" dxfId="6956" priority="8862" operator="between">
      <formula>0</formula>
      <formula>0.5</formula>
    </cfRule>
    <cfRule type="cellIs" dxfId="6955" priority="8859" operator="between">
      <formula>0.5</formula>
      <formula>0.59</formula>
    </cfRule>
    <cfRule type="cellIs" dxfId="6954" priority="8858" operator="between">
      <formula>0.6</formula>
      <formula>0.69</formula>
    </cfRule>
  </conditionalFormatting>
  <conditionalFormatting sqref="NE19">
    <cfRule type="cellIs" dxfId="6953" priority="4790" operator="lessThan">
      <formula>"&lt;50%"</formula>
    </cfRule>
    <cfRule type="cellIs" dxfId="6952" priority="4788" operator="between">
      <formula>0</formula>
      <formula>0.5</formula>
    </cfRule>
    <cfRule type="cellIs" dxfId="6951" priority="4784" operator="between">
      <formula>0.6</formula>
      <formula>0.69</formula>
    </cfRule>
    <cfRule type="cellIs" dxfId="6950" priority="4785" operator="between">
      <formula>0.5</formula>
      <formula>0.59</formula>
    </cfRule>
    <cfRule type="cellIs" dxfId="6949" priority="4786" operator="between">
      <formula>0</formula>
      <formula>0.49</formula>
    </cfRule>
    <cfRule type="cellIs" dxfId="6948" priority="4787" operator="lessThan">
      <formula>0.5</formula>
    </cfRule>
  </conditionalFormatting>
  <conditionalFormatting sqref="NE22">
    <cfRule type="cellIs" dxfId="6947" priority="8915" operator="lessThan">
      <formula>"&lt;50%"</formula>
    </cfRule>
    <cfRule type="cellIs" dxfId="6946" priority="8913" operator="between">
      <formula>0</formula>
      <formula>0.5</formula>
    </cfRule>
    <cfRule type="cellIs" dxfId="6945" priority="8912" operator="lessThan">
      <formula>0.5</formula>
    </cfRule>
    <cfRule type="cellIs" dxfId="6944" priority="8911" operator="between">
      <formula>0</formula>
      <formula>0.49</formula>
    </cfRule>
    <cfRule type="cellIs" dxfId="6943" priority="8910" operator="between">
      <formula>0.5</formula>
      <formula>0.59</formula>
    </cfRule>
    <cfRule type="cellIs" dxfId="6942" priority="8909" operator="between">
      <formula>0.6</formula>
      <formula>0.69</formula>
    </cfRule>
  </conditionalFormatting>
  <conditionalFormatting sqref="NH9">
    <cfRule type="cellIs" dxfId="6941" priority="8828" operator="between">
      <formula>0</formula>
      <formula>0.49</formula>
    </cfRule>
    <cfRule type="cellIs" dxfId="6940" priority="8829" operator="lessThan">
      <formula>#REF!</formula>
    </cfRule>
    <cfRule type="expression" dxfId="6939" priority="8830">
      <formula>#REF!&lt;50%</formula>
    </cfRule>
  </conditionalFormatting>
  <conditionalFormatting sqref="NH9:NH20">
    <cfRule type="cellIs" dxfId="6938" priority="4756" operator="between">
      <formula>0.6</formula>
      <formula>0.69</formula>
    </cfRule>
    <cfRule type="cellIs" dxfId="6937" priority="4760" operator="between">
      <formula>0</formula>
      <formula>0.5</formula>
    </cfRule>
    <cfRule type="cellIs" dxfId="6936" priority="4762" operator="lessThan">
      <formula>"&lt;50%"</formula>
    </cfRule>
    <cfRule type="cellIs" dxfId="6935" priority="4758" operator="between">
      <formula>0</formula>
      <formula>0.49</formula>
    </cfRule>
    <cfRule type="cellIs" dxfId="6934" priority="4757" operator="between">
      <formula>0.5</formula>
      <formula>0.59</formula>
    </cfRule>
    <cfRule type="cellIs" dxfId="6933" priority="4759" operator="lessThan">
      <formula>0.5</formula>
    </cfRule>
  </conditionalFormatting>
  <conditionalFormatting sqref="NK9">
    <cfRule type="expression" dxfId="6932" priority="8735">
      <formula>#REF!&lt;50%</formula>
    </cfRule>
    <cfRule type="cellIs" dxfId="6931" priority="8733" operator="between">
      <formula>0</formula>
      <formula>0.49</formula>
    </cfRule>
    <cfRule type="cellIs" dxfId="6930" priority="8734" operator="lessThan">
      <formula>#REF!</formula>
    </cfRule>
  </conditionalFormatting>
  <conditionalFormatting sqref="NK9:NK20">
    <cfRule type="cellIs" dxfId="6929" priority="4739" operator="between">
      <formula>0</formula>
      <formula>0.5</formula>
    </cfRule>
    <cfRule type="cellIs" dxfId="6928" priority="4741" operator="lessThan">
      <formula>"&lt;50%"</formula>
    </cfRule>
    <cfRule type="cellIs" dxfId="6927" priority="4738" operator="lessThan">
      <formula>0.5</formula>
    </cfRule>
    <cfRule type="cellIs" dxfId="6926" priority="4737" operator="between">
      <formula>0</formula>
      <formula>0.49</formula>
    </cfRule>
    <cfRule type="cellIs" dxfId="6925" priority="4736" operator="between">
      <formula>0.5</formula>
      <formula>0.59</formula>
    </cfRule>
    <cfRule type="cellIs" dxfId="6924" priority="4735" operator="between">
      <formula>0.6</formula>
      <formula>0.69</formula>
    </cfRule>
  </conditionalFormatting>
  <conditionalFormatting sqref="NN9">
    <cfRule type="cellIs" dxfId="6923" priority="8743" operator="between">
      <formula>0</formula>
      <formula>0.49</formula>
    </cfRule>
    <cfRule type="cellIs" dxfId="6922" priority="8744" operator="lessThan">
      <formula>#REF!</formula>
    </cfRule>
    <cfRule type="expression" dxfId="6921" priority="8745">
      <formula>#REF!&lt;50%</formula>
    </cfRule>
  </conditionalFormatting>
  <conditionalFormatting sqref="NN9:NN16">
    <cfRule type="cellIs" dxfId="6920" priority="8749" operator="lessThan">
      <formula>0.5</formula>
    </cfRule>
    <cfRule type="cellIs" dxfId="6919" priority="8752" operator="lessThan">
      <formula>"&lt;50%"</formula>
    </cfRule>
    <cfRule type="cellIs" dxfId="6918" priority="8750" operator="between">
      <formula>0</formula>
      <formula>0.5</formula>
    </cfRule>
    <cfRule type="cellIs" dxfId="6917" priority="8748" operator="between">
      <formula>0</formula>
      <formula>0.49</formula>
    </cfRule>
    <cfRule type="cellIs" dxfId="6916" priority="8746" operator="between">
      <formula>0.6</formula>
      <formula>0.69</formula>
    </cfRule>
    <cfRule type="cellIs" dxfId="6915" priority="8747" operator="between">
      <formula>0.5</formula>
      <formula>0.59</formula>
    </cfRule>
  </conditionalFormatting>
  <conditionalFormatting sqref="NN19">
    <cfRule type="cellIs" dxfId="6914" priority="4755" operator="lessThan">
      <formula>"&lt;50%"</formula>
    </cfRule>
    <cfRule type="cellIs" dxfId="6913" priority="4752" operator="lessThan">
      <formula>0.5</formula>
    </cfRule>
    <cfRule type="cellIs" dxfId="6912" priority="4751" operator="between">
      <formula>0</formula>
      <formula>0.49</formula>
    </cfRule>
    <cfRule type="cellIs" dxfId="6911" priority="4749" operator="between">
      <formula>0.6</formula>
      <formula>0.69</formula>
    </cfRule>
    <cfRule type="cellIs" dxfId="6910" priority="4753" operator="between">
      <formula>0</formula>
      <formula>0.5</formula>
    </cfRule>
    <cfRule type="cellIs" dxfId="6909" priority="4750" operator="between">
      <formula>0.5</formula>
      <formula>0.59</formula>
    </cfRule>
  </conditionalFormatting>
  <conditionalFormatting sqref="NN22">
    <cfRule type="cellIs" dxfId="6908" priority="8816" operator="between">
      <formula>0</formula>
      <formula>0.49</formula>
    </cfRule>
    <cfRule type="cellIs" dxfId="6907" priority="8815" operator="between">
      <formula>0.5</formula>
      <formula>0.59</formula>
    </cfRule>
    <cfRule type="cellIs" dxfId="6906" priority="8814" operator="between">
      <formula>0.6</formula>
      <formula>0.69</formula>
    </cfRule>
    <cfRule type="cellIs" dxfId="6905" priority="8817" operator="lessThan">
      <formula>0.5</formula>
    </cfRule>
    <cfRule type="cellIs" dxfId="6904" priority="8818" operator="between">
      <formula>0</formula>
      <formula>0.5</formula>
    </cfRule>
    <cfRule type="cellIs" dxfId="6903" priority="8820" operator="lessThan">
      <formula>"&lt;50%"</formula>
    </cfRule>
  </conditionalFormatting>
  <conditionalFormatting sqref="NQ9">
    <cfRule type="cellIs" dxfId="6902" priority="8716" operator="between">
      <formula>0</formula>
      <formula>0.49</formula>
    </cfRule>
    <cfRule type="cellIs" dxfId="6901" priority="8717" operator="lessThan">
      <formula>#REF!</formula>
    </cfRule>
    <cfRule type="expression" dxfId="6900" priority="8718">
      <formula>#REF!&lt;50%</formula>
    </cfRule>
  </conditionalFormatting>
  <conditionalFormatting sqref="NQ9:NQ20">
    <cfRule type="cellIs" dxfId="6899" priority="4724" operator="lessThan">
      <formula>0.5</formula>
    </cfRule>
    <cfRule type="cellIs" dxfId="6898" priority="4725" operator="between">
      <formula>0</formula>
      <formula>0.5</formula>
    </cfRule>
    <cfRule type="cellIs" dxfId="6897" priority="4727" operator="lessThan">
      <formula>"&lt;50%"</formula>
    </cfRule>
    <cfRule type="cellIs" dxfId="6896" priority="4723" operator="between">
      <formula>0</formula>
      <formula>0.49</formula>
    </cfRule>
    <cfRule type="cellIs" dxfId="6895" priority="4721" operator="between">
      <formula>0.6</formula>
      <formula>0.69</formula>
    </cfRule>
    <cfRule type="cellIs" dxfId="6894" priority="4722" operator="between">
      <formula>0.5</formula>
      <formula>0.59</formula>
    </cfRule>
  </conditionalFormatting>
  <conditionalFormatting sqref="NT9:NT16">
    <cfRule type="expression" dxfId="6893" priority="8674">
      <formula>#REF!&lt;50%</formula>
    </cfRule>
    <cfRule type="cellIs" dxfId="6892" priority="8676" operator="between">
      <formula>0.5</formula>
      <formula>0.59</formula>
    </cfRule>
    <cfRule type="cellIs" dxfId="6891" priority="8677" operator="between">
      <formula>0</formula>
      <formula>0.49</formula>
    </cfRule>
    <cfRule type="cellIs" dxfId="6890" priority="8678" operator="lessThan">
      <formula>0.5</formula>
    </cfRule>
    <cfRule type="cellIs" dxfId="6889" priority="8679" operator="between">
      <formula>0</formula>
      <formula>0.5</formula>
    </cfRule>
    <cfRule type="cellIs" dxfId="6888" priority="8681" operator="lessThan">
      <formula>"&lt;50%"</formula>
    </cfRule>
    <cfRule type="cellIs" dxfId="6887" priority="8672" operator="between">
      <formula>0</formula>
      <formula>0.49</formula>
    </cfRule>
    <cfRule type="cellIs" dxfId="6886" priority="8675" operator="between">
      <formula>0.6</formula>
      <formula>0.69</formula>
    </cfRule>
    <cfRule type="cellIs" dxfId="6885" priority="8673" operator="lessThan">
      <formula>#REF!</formula>
    </cfRule>
  </conditionalFormatting>
  <conditionalFormatting sqref="NT19">
    <cfRule type="cellIs" dxfId="6884" priority="4712" operator="lessThan">
      <formula>#REF!</formula>
    </cfRule>
    <cfRule type="cellIs" dxfId="6883" priority="4711" operator="between">
      <formula>0</formula>
      <formula>0.49</formula>
    </cfRule>
    <cfRule type="cellIs" dxfId="6882" priority="4714" operator="between">
      <formula>0.6</formula>
      <formula>0.69</formula>
    </cfRule>
    <cfRule type="cellIs" dxfId="6881" priority="4715" operator="between">
      <formula>0.5</formula>
      <formula>0.59</formula>
    </cfRule>
    <cfRule type="expression" dxfId="6880" priority="4713">
      <formula>#REF!&lt;50%</formula>
    </cfRule>
    <cfRule type="cellIs" dxfId="6879" priority="4716" operator="between">
      <formula>0</formula>
      <formula>0.49</formula>
    </cfRule>
    <cfRule type="cellIs" dxfId="6878" priority="4717" operator="lessThan">
      <formula>0.5</formula>
    </cfRule>
    <cfRule type="cellIs" dxfId="6877" priority="4718" operator="between">
      <formula>0</formula>
      <formula>0.5</formula>
    </cfRule>
    <cfRule type="cellIs" dxfId="6876" priority="4720" operator="lessThan">
      <formula>"&lt;50%"</formula>
    </cfRule>
  </conditionalFormatting>
  <conditionalFormatting sqref="NW9:NW15">
    <cfRule type="cellIs" dxfId="6875" priority="8682" operator="between">
      <formula>0</formula>
      <formula>0.49</formula>
    </cfRule>
    <cfRule type="cellIs" dxfId="6874" priority="8689" operator="between">
      <formula>0</formula>
      <formula>0.5</formula>
    </cfRule>
    <cfRule type="cellIs" dxfId="6873" priority="8683" operator="lessThan">
      <formula>#REF!</formula>
    </cfRule>
    <cfRule type="cellIs" dxfId="6872" priority="8686" operator="between">
      <formula>0.5</formula>
      <formula>0.59</formula>
    </cfRule>
    <cfRule type="cellIs" dxfId="6871" priority="8685" operator="between">
      <formula>0.6</formula>
      <formula>0.69</formula>
    </cfRule>
    <cfRule type="expression" dxfId="6870" priority="8684">
      <formula>#REF!&lt;50%</formula>
    </cfRule>
    <cfRule type="cellIs" dxfId="6869" priority="8691" operator="lessThan">
      <formula>"&lt;50%"</formula>
    </cfRule>
    <cfRule type="cellIs" dxfId="6868" priority="8688" operator="lessThan">
      <formula>0.5</formula>
    </cfRule>
    <cfRule type="cellIs" dxfId="6867" priority="8687" operator="between">
      <formula>0</formula>
      <formula>0.49</formula>
    </cfRule>
  </conditionalFormatting>
  <conditionalFormatting sqref="NW22">
    <cfRule type="cellIs" dxfId="6866" priority="8767" operator="between">
      <formula>0</formula>
      <formula>0.5</formula>
    </cfRule>
    <cfRule type="cellIs" dxfId="6865" priority="8765" operator="between">
      <formula>0</formula>
      <formula>0.49</formula>
    </cfRule>
    <cfRule type="cellIs" dxfId="6864" priority="8764" operator="between">
      <formula>0.5</formula>
      <formula>0.59</formula>
    </cfRule>
    <cfRule type="cellIs" dxfId="6863" priority="8763" operator="between">
      <formula>0.6</formula>
      <formula>0.69</formula>
    </cfRule>
    <cfRule type="cellIs" dxfId="6862" priority="8766" operator="lessThan">
      <formula>0.5</formula>
    </cfRule>
    <cfRule type="cellIs" dxfId="6861" priority="8769" operator="lessThan">
      <formula>"&lt;50%"</formula>
    </cfRule>
  </conditionalFormatting>
  <conditionalFormatting sqref="NZ9:NZ16">
    <cfRule type="cellIs" dxfId="6860" priority="8668" operator="lessThan">
      <formula>0.5</formula>
    </cfRule>
    <cfRule type="cellIs" dxfId="6859" priority="8667" operator="between">
      <formula>0</formula>
      <formula>0.49</formula>
    </cfRule>
    <cfRule type="cellIs" dxfId="6858" priority="8666" operator="between">
      <formula>0.5</formula>
      <formula>0.59</formula>
    </cfRule>
    <cfRule type="expression" dxfId="6857" priority="8664">
      <formula>#REF!&lt;50%</formula>
    </cfRule>
    <cfRule type="cellIs" dxfId="6856" priority="8663" operator="lessThan">
      <formula>#REF!</formula>
    </cfRule>
    <cfRule type="cellIs" dxfId="6855" priority="8665" operator="between">
      <formula>0.6</formula>
      <formula>0.69</formula>
    </cfRule>
    <cfRule type="cellIs" dxfId="6854" priority="8671" operator="lessThan">
      <formula>"&lt;50%"</formula>
    </cfRule>
    <cfRule type="cellIs" dxfId="6853" priority="8669" operator="between">
      <formula>0</formula>
      <formula>0.5</formula>
    </cfRule>
    <cfRule type="cellIs" dxfId="6852" priority="8662" operator="between">
      <formula>0</formula>
      <formula>0.49</formula>
    </cfRule>
  </conditionalFormatting>
  <conditionalFormatting sqref="NZ19">
    <cfRule type="cellIs" dxfId="6851" priority="4704" operator="between">
      <formula>0.6</formula>
      <formula>0.69</formula>
    </cfRule>
    <cfRule type="cellIs" dxfId="6850" priority="4705" operator="between">
      <formula>0.5</formula>
      <formula>0.59</formula>
    </cfRule>
    <cfRule type="cellIs" dxfId="6849" priority="4708" operator="between">
      <formula>0</formula>
      <formula>0.5</formula>
    </cfRule>
    <cfRule type="cellIs" dxfId="6848" priority="4706" operator="between">
      <formula>0</formula>
      <formula>0.49</formula>
    </cfRule>
    <cfRule type="cellIs" dxfId="6847" priority="4707" operator="lessThan">
      <formula>0.5</formula>
    </cfRule>
    <cfRule type="cellIs" dxfId="6846" priority="4710" operator="lessThan">
      <formula>"&lt;50%"</formula>
    </cfRule>
    <cfRule type="cellIs" dxfId="6845" priority="4702" operator="lessThan">
      <formula>#REF!</formula>
    </cfRule>
    <cfRule type="cellIs" dxfId="6844" priority="4701" operator="between">
      <formula>0</formula>
      <formula>0.49</formula>
    </cfRule>
    <cfRule type="expression" dxfId="6843" priority="4703">
      <formula>#REF!&lt;50%</formula>
    </cfRule>
  </conditionalFormatting>
  <conditionalFormatting sqref="OC9:OC16">
    <cfRule type="expression" dxfId="6842" priority="8627">
      <formula>#REF!&lt;50%</formula>
    </cfRule>
    <cfRule type="cellIs" dxfId="6841" priority="8628" operator="between">
      <formula>0.6</formula>
      <formula>0.69</formula>
    </cfRule>
    <cfRule type="cellIs" dxfId="6840" priority="8630" operator="between">
      <formula>0</formula>
      <formula>0.49</formula>
    </cfRule>
    <cfRule type="cellIs" dxfId="6839" priority="8631" operator="lessThan">
      <formula>0.5</formula>
    </cfRule>
    <cfRule type="cellIs" dxfId="6838" priority="8632" operator="between">
      <formula>0</formula>
      <formula>0.5</formula>
    </cfRule>
    <cfRule type="cellIs" dxfId="6837" priority="8634" operator="lessThan">
      <formula>"&lt;50%"</formula>
    </cfRule>
    <cfRule type="cellIs" dxfId="6836" priority="8629" operator="between">
      <formula>0.5</formula>
      <formula>0.59</formula>
    </cfRule>
    <cfRule type="cellIs" dxfId="6835" priority="8625" operator="between">
      <formula>0</formula>
      <formula>0.49</formula>
    </cfRule>
    <cfRule type="cellIs" dxfId="6834" priority="8626" operator="lessThan">
      <formula>#REF!</formula>
    </cfRule>
  </conditionalFormatting>
  <conditionalFormatting sqref="OC19">
    <cfRule type="cellIs" dxfId="6833" priority="4700" operator="lessThan">
      <formula>"&lt;50%"</formula>
    </cfRule>
    <cfRule type="cellIs" dxfId="6832" priority="4698" operator="between">
      <formula>0</formula>
      <formula>0.5</formula>
    </cfRule>
    <cfRule type="cellIs" dxfId="6831" priority="4692" operator="lessThan">
      <formula>#REF!</formula>
    </cfRule>
    <cfRule type="cellIs" dxfId="6830" priority="4691" operator="between">
      <formula>0</formula>
      <formula>0.49</formula>
    </cfRule>
    <cfRule type="cellIs" dxfId="6829" priority="4694" operator="between">
      <formula>0.6</formula>
      <formula>0.69</formula>
    </cfRule>
    <cfRule type="expression" dxfId="6828" priority="4693">
      <formula>#REF!&lt;50%</formula>
    </cfRule>
    <cfRule type="cellIs" dxfId="6827" priority="4696" operator="between">
      <formula>0</formula>
      <formula>0.49</formula>
    </cfRule>
    <cfRule type="cellIs" dxfId="6826" priority="4697" operator="lessThan">
      <formula>0.5</formula>
    </cfRule>
    <cfRule type="cellIs" dxfId="6825" priority="4695" operator="between">
      <formula>0.5</formula>
      <formula>0.59</formula>
    </cfRule>
  </conditionalFormatting>
  <conditionalFormatting sqref="OF9:OF15">
    <cfRule type="cellIs" dxfId="6824" priority="8638" operator="between">
      <formula>0.6</formula>
      <formula>0.69</formula>
    </cfRule>
    <cfRule type="expression" dxfId="6823" priority="8637">
      <formula>#REF!&lt;50%</formula>
    </cfRule>
    <cfRule type="cellIs" dxfId="6822" priority="8636" operator="lessThan">
      <formula>#REF!</formula>
    </cfRule>
    <cfRule type="cellIs" dxfId="6821" priority="8635" operator="between">
      <formula>0</formula>
      <formula>0.49</formula>
    </cfRule>
    <cfRule type="cellIs" dxfId="6820" priority="8644" operator="lessThan">
      <formula>"&lt;50%"</formula>
    </cfRule>
    <cfRule type="cellIs" dxfId="6819" priority="8642" operator="between">
      <formula>0</formula>
      <formula>0.5</formula>
    </cfRule>
    <cfRule type="cellIs" dxfId="6818" priority="8641" operator="lessThan">
      <formula>0.5</formula>
    </cfRule>
    <cfRule type="cellIs" dxfId="6817" priority="8640" operator="between">
      <formula>0</formula>
      <formula>0.49</formula>
    </cfRule>
    <cfRule type="cellIs" dxfId="6816" priority="8639" operator="between">
      <formula>0.5</formula>
      <formula>0.59</formula>
    </cfRule>
  </conditionalFormatting>
  <conditionalFormatting sqref="OF22">
    <cfRule type="cellIs" dxfId="6815" priority="8708" operator="lessThan">
      <formula>"&lt;50%"</formula>
    </cfRule>
    <cfRule type="cellIs" dxfId="6814" priority="8705" operator="lessThan">
      <formula>0.5</formula>
    </cfRule>
    <cfRule type="cellIs" dxfId="6813" priority="8702" operator="between">
      <formula>0.6</formula>
      <formula>0.69</formula>
    </cfRule>
    <cfRule type="cellIs" dxfId="6812" priority="8703" operator="between">
      <formula>0.5</formula>
      <formula>0.59</formula>
    </cfRule>
    <cfRule type="cellIs" dxfId="6811" priority="8704" operator="between">
      <formula>0</formula>
      <formula>0.49</formula>
    </cfRule>
    <cfRule type="cellIs" dxfId="6810" priority="8706" operator="between">
      <formula>0</formula>
      <formula>0.5</formula>
    </cfRule>
  </conditionalFormatting>
  <conditionalFormatting sqref="OI9:OI16">
    <cfRule type="expression" dxfId="6809" priority="8617">
      <formula>#REF!&lt;50%</formula>
    </cfRule>
    <cfRule type="cellIs" dxfId="6808" priority="8618" operator="between">
      <formula>0.6</formula>
      <formula>0.69</formula>
    </cfRule>
    <cfRule type="cellIs" dxfId="6807" priority="8616" operator="lessThan">
      <formula>#REF!</formula>
    </cfRule>
    <cfRule type="cellIs" dxfId="6806" priority="8615" operator="between">
      <formula>0</formula>
      <formula>0.49</formula>
    </cfRule>
    <cfRule type="cellIs" dxfId="6805" priority="8624" operator="lessThan">
      <formula>"&lt;50%"</formula>
    </cfRule>
    <cfRule type="cellIs" dxfId="6804" priority="8622" operator="between">
      <formula>0</formula>
      <formula>0.5</formula>
    </cfRule>
    <cfRule type="cellIs" dxfId="6803" priority="8621" operator="lessThan">
      <formula>0.5</formula>
    </cfRule>
    <cfRule type="cellIs" dxfId="6802" priority="8620" operator="between">
      <formula>0</formula>
      <formula>0.49</formula>
    </cfRule>
    <cfRule type="cellIs" dxfId="6801" priority="8619" operator="between">
      <formula>0.5</formula>
      <formula>0.59</formula>
    </cfRule>
  </conditionalFormatting>
  <conditionalFormatting sqref="OI19">
    <cfRule type="cellIs" dxfId="6800" priority="4690" operator="lessThan">
      <formula>"&lt;50%"</formula>
    </cfRule>
    <cfRule type="cellIs" dxfId="6799" priority="4688" operator="between">
      <formula>0</formula>
      <formula>0.5</formula>
    </cfRule>
    <cfRule type="cellIs" dxfId="6798" priority="4681" operator="between">
      <formula>0</formula>
      <formula>0.49</formula>
    </cfRule>
    <cfRule type="cellIs" dxfId="6797" priority="4682" operator="lessThan">
      <formula>#REF!</formula>
    </cfRule>
    <cfRule type="expression" dxfId="6796" priority="4683">
      <formula>#REF!&lt;50%</formula>
    </cfRule>
    <cfRule type="cellIs" dxfId="6795" priority="4684" operator="between">
      <formula>0.6</formula>
      <formula>0.69</formula>
    </cfRule>
    <cfRule type="cellIs" dxfId="6794" priority="4685" operator="between">
      <formula>0.5</formula>
      <formula>0.59</formula>
    </cfRule>
    <cfRule type="cellIs" dxfId="6793" priority="4686" operator="between">
      <formula>0</formula>
      <formula>0.49</formula>
    </cfRule>
    <cfRule type="cellIs" dxfId="6792" priority="4687" operator="lessThan">
      <formula>0.5</formula>
    </cfRule>
  </conditionalFormatting>
  <conditionalFormatting sqref="OL9:OL16">
    <cfRule type="cellIs" dxfId="6791" priority="8581" operator="between">
      <formula>0.6</formula>
      <formula>0.69</formula>
    </cfRule>
    <cfRule type="expression" dxfId="6790" priority="8580">
      <formula>#REF!&lt;50%</formula>
    </cfRule>
    <cfRule type="cellIs" dxfId="6789" priority="8587" operator="lessThan">
      <formula>"&lt;50%"</formula>
    </cfRule>
    <cfRule type="cellIs" dxfId="6788" priority="8585" operator="between">
      <formula>0</formula>
      <formula>0.5</formula>
    </cfRule>
    <cfRule type="cellIs" dxfId="6787" priority="8578" operator="between">
      <formula>0</formula>
      <formula>0.49</formula>
    </cfRule>
    <cfRule type="cellIs" dxfId="6786" priority="8584" operator="lessThan">
      <formula>0.5</formula>
    </cfRule>
    <cfRule type="cellIs" dxfId="6785" priority="8583" operator="between">
      <formula>0</formula>
      <formula>0.49</formula>
    </cfRule>
    <cfRule type="cellIs" dxfId="6784" priority="8582" operator="between">
      <formula>0.5</formula>
      <formula>0.59</formula>
    </cfRule>
    <cfRule type="cellIs" dxfId="6783" priority="8579" operator="lessThan">
      <formula>#REF!</formula>
    </cfRule>
  </conditionalFormatting>
  <conditionalFormatting sqref="OL19">
    <cfRule type="cellIs" dxfId="6782" priority="4678" operator="between">
      <formula>0</formula>
      <formula>0.5</formula>
    </cfRule>
    <cfRule type="cellIs" dxfId="6781" priority="4677" operator="lessThan">
      <formula>0.5</formula>
    </cfRule>
    <cfRule type="cellIs" dxfId="6780" priority="4675" operator="between">
      <formula>0.5</formula>
      <formula>0.59</formula>
    </cfRule>
    <cfRule type="cellIs" dxfId="6779" priority="4674" operator="between">
      <formula>0.6</formula>
      <formula>0.69</formula>
    </cfRule>
    <cfRule type="expression" dxfId="6778" priority="4673">
      <formula>#REF!&lt;50%</formula>
    </cfRule>
    <cfRule type="cellIs" dxfId="6777" priority="4672" operator="lessThan">
      <formula>#REF!</formula>
    </cfRule>
    <cfRule type="cellIs" dxfId="6776" priority="4671" operator="between">
      <formula>0</formula>
      <formula>0.49</formula>
    </cfRule>
    <cfRule type="cellIs" dxfId="6775" priority="4676" operator="between">
      <formula>0</formula>
      <formula>0.49</formula>
    </cfRule>
    <cfRule type="cellIs" dxfId="6774" priority="4680" operator="lessThan">
      <formula>"&lt;50%"</formula>
    </cfRule>
  </conditionalFormatting>
  <conditionalFormatting sqref="OO9:OO15">
    <cfRule type="cellIs" dxfId="6773" priority="8588" operator="between">
      <formula>0</formula>
      <formula>0.49</formula>
    </cfRule>
    <cfRule type="cellIs" dxfId="6772" priority="8589" operator="lessThan">
      <formula>#REF!</formula>
    </cfRule>
    <cfRule type="expression" dxfId="6771" priority="8590">
      <formula>#REF!&lt;50%</formula>
    </cfRule>
    <cfRule type="cellIs" dxfId="6770" priority="8591" operator="between">
      <formula>0.6</formula>
      <formula>0.69</formula>
    </cfRule>
    <cfRule type="cellIs" dxfId="6769" priority="8592" operator="between">
      <formula>0.5</formula>
      <formula>0.59</formula>
    </cfRule>
    <cfRule type="cellIs" dxfId="6768" priority="8593" operator="between">
      <formula>0</formula>
      <formula>0.49</formula>
    </cfRule>
    <cfRule type="cellIs" dxfId="6767" priority="8594" operator="lessThan">
      <formula>0.5</formula>
    </cfRule>
    <cfRule type="cellIs" dxfId="6766" priority="8595" operator="between">
      <formula>0</formula>
      <formula>0.5</formula>
    </cfRule>
    <cfRule type="cellIs" dxfId="6765" priority="8597" operator="lessThan">
      <formula>"&lt;50%"</formula>
    </cfRule>
  </conditionalFormatting>
  <conditionalFormatting sqref="OO22">
    <cfRule type="cellIs" dxfId="6764" priority="8655" operator="between">
      <formula>0.6</formula>
      <formula>0.69</formula>
    </cfRule>
    <cfRule type="cellIs" dxfId="6763" priority="8656" operator="between">
      <formula>0.5</formula>
      <formula>0.59</formula>
    </cfRule>
    <cfRule type="cellIs" dxfId="6762" priority="8657" operator="between">
      <formula>0</formula>
      <formula>0.49</formula>
    </cfRule>
    <cfRule type="cellIs" dxfId="6761" priority="8658" operator="lessThan">
      <formula>0.5</formula>
    </cfRule>
    <cfRule type="cellIs" dxfId="6760" priority="8659" operator="between">
      <formula>0</formula>
      <formula>0.5</formula>
    </cfRule>
    <cfRule type="cellIs" dxfId="6759" priority="8661" operator="lessThan">
      <formula>"&lt;50%"</formula>
    </cfRule>
  </conditionalFormatting>
  <conditionalFormatting sqref="OR9:OR16">
    <cfRule type="cellIs" dxfId="6758" priority="8575" operator="between">
      <formula>0</formula>
      <formula>0.5</formula>
    </cfRule>
    <cfRule type="cellIs" dxfId="6757" priority="8568" operator="between">
      <formula>0</formula>
      <formula>0.49</formula>
    </cfRule>
    <cfRule type="cellIs" dxfId="6756" priority="8577" operator="lessThan">
      <formula>"&lt;50%"</formula>
    </cfRule>
    <cfRule type="cellIs" dxfId="6755" priority="8572" operator="between">
      <formula>0.5</formula>
      <formula>0.59</formula>
    </cfRule>
    <cfRule type="cellIs" dxfId="6754" priority="8569" operator="lessThan">
      <formula>#REF!</formula>
    </cfRule>
    <cfRule type="expression" dxfId="6753" priority="8570">
      <formula>#REF!&lt;50%</formula>
    </cfRule>
    <cfRule type="cellIs" dxfId="6752" priority="8571" operator="between">
      <formula>0.6</formula>
      <formula>0.69</formula>
    </cfRule>
    <cfRule type="cellIs" dxfId="6751" priority="8573" operator="between">
      <formula>0</formula>
      <formula>0.49</formula>
    </cfRule>
    <cfRule type="cellIs" dxfId="6750" priority="8574" operator="lessThan">
      <formula>0.5</formula>
    </cfRule>
  </conditionalFormatting>
  <conditionalFormatting sqref="OR19">
    <cfRule type="cellIs" dxfId="6749" priority="4666" operator="between">
      <formula>0</formula>
      <formula>0.49</formula>
    </cfRule>
    <cfRule type="cellIs" dxfId="6748" priority="4667" operator="lessThan">
      <formula>0.5</formula>
    </cfRule>
    <cfRule type="cellIs" dxfId="6747" priority="4668" operator="between">
      <formula>0</formula>
      <formula>0.5</formula>
    </cfRule>
    <cfRule type="cellIs" dxfId="6746" priority="4670" operator="lessThan">
      <formula>"&lt;50%"</formula>
    </cfRule>
    <cfRule type="cellIs" dxfId="6745" priority="4661" operator="between">
      <formula>0</formula>
      <formula>0.49</formula>
    </cfRule>
    <cfRule type="cellIs" dxfId="6744" priority="4665" operator="between">
      <formula>0.5</formula>
      <formula>0.59</formula>
    </cfRule>
    <cfRule type="cellIs" dxfId="6743" priority="4662" operator="lessThan">
      <formula>#REF!</formula>
    </cfRule>
    <cfRule type="expression" dxfId="6742" priority="4663">
      <formula>#REF!&lt;50%</formula>
    </cfRule>
    <cfRule type="cellIs" dxfId="6741" priority="4664" operator="between">
      <formula>0.6</formula>
      <formula>0.69</formula>
    </cfRule>
  </conditionalFormatting>
  <conditionalFormatting sqref="OU9:OU16">
    <cfRule type="cellIs" dxfId="6740" priority="8532" operator="lessThan">
      <formula>#REF!</formula>
    </cfRule>
    <cfRule type="expression" dxfId="6739" priority="8533">
      <formula>#REF!&lt;50%</formula>
    </cfRule>
    <cfRule type="cellIs" dxfId="6738" priority="8534" operator="between">
      <formula>0.6</formula>
      <formula>0.69</formula>
    </cfRule>
    <cfRule type="cellIs" dxfId="6737" priority="8536" operator="between">
      <formula>0</formula>
      <formula>0.49</formula>
    </cfRule>
    <cfRule type="cellIs" dxfId="6736" priority="8537" operator="lessThan">
      <formula>0.5</formula>
    </cfRule>
    <cfRule type="cellIs" dxfId="6735" priority="8538" operator="between">
      <formula>0</formula>
      <formula>0.5</formula>
    </cfRule>
    <cfRule type="cellIs" dxfId="6734" priority="8540" operator="lessThan">
      <formula>"&lt;50%"</formula>
    </cfRule>
    <cfRule type="cellIs" dxfId="6733" priority="8531" operator="between">
      <formula>0</formula>
      <formula>0.49</formula>
    </cfRule>
    <cfRule type="cellIs" dxfId="6732" priority="8535" operator="between">
      <formula>0.5</formula>
      <formula>0.59</formula>
    </cfRule>
  </conditionalFormatting>
  <conditionalFormatting sqref="OU19">
    <cfRule type="cellIs" dxfId="6731" priority="4654" operator="between">
      <formula>0.6</formula>
      <formula>0.69</formula>
    </cfRule>
    <cfRule type="expression" dxfId="6730" priority="4653">
      <formula>#REF!&lt;50%</formula>
    </cfRule>
    <cfRule type="cellIs" dxfId="6729" priority="4652" operator="lessThan">
      <formula>#REF!</formula>
    </cfRule>
    <cfRule type="cellIs" dxfId="6728" priority="4651" operator="between">
      <formula>0</formula>
      <formula>0.49</formula>
    </cfRule>
    <cfRule type="cellIs" dxfId="6727" priority="4660" operator="lessThan">
      <formula>"&lt;50%"</formula>
    </cfRule>
    <cfRule type="cellIs" dxfId="6726" priority="4658" operator="between">
      <formula>0</formula>
      <formula>0.5</formula>
    </cfRule>
    <cfRule type="cellIs" dxfId="6725" priority="4657" operator="lessThan">
      <formula>0.5</formula>
    </cfRule>
    <cfRule type="cellIs" dxfId="6724" priority="4656" operator="between">
      <formula>0</formula>
      <formula>0.49</formula>
    </cfRule>
    <cfRule type="cellIs" dxfId="6723" priority="4655" operator="between">
      <formula>0.5</formula>
      <formula>0.59</formula>
    </cfRule>
  </conditionalFormatting>
  <conditionalFormatting sqref="OX9:OX15">
    <cfRule type="cellIs" dxfId="6722" priority="8547" operator="lessThan">
      <formula>0.5</formula>
    </cfRule>
    <cfRule type="cellIs" dxfId="6721" priority="8546" operator="between">
      <formula>0</formula>
      <formula>0.49</formula>
    </cfRule>
    <cfRule type="cellIs" dxfId="6720" priority="8548" operator="between">
      <formula>0</formula>
      <formula>0.5</formula>
    </cfRule>
    <cfRule type="cellIs" dxfId="6719" priority="8550" operator="lessThan">
      <formula>"&lt;50%"</formula>
    </cfRule>
    <cfRule type="cellIs" dxfId="6718" priority="8545" operator="between">
      <formula>0.5</formula>
      <formula>0.59</formula>
    </cfRule>
    <cfRule type="expression" dxfId="6717" priority="8543">
      <formula>#REF!&lt;50%</formula>
    </cfRule>
    <cfRule type="cellIs" dxfId="6716" priority="8544" operator="between">
      <formula>0.6</formula>
      <formula>0.69</formula>
    </cfRule>
    <cfRule type="cellIs" dxfId="6715" priority="8542" operator="lessThan">
      <formula>#REF!</formula>
    </cfRule>
    <cfRule type="cellIs" dxfId="6714" priority="8541" operator="between">
      <formula>0</formula>
      <formula>0.49</formula>
    </cfRule>
  </conditionalFormatting>
  <conditionalFormatting sqref="OX22">
    <cfRule type="cellIs" dxfId="6713" priority="8609" operator="between">
      <formula>0.5</formula>
      <formula>0.59</formula>
    </cfRule>
    <cfRule type="cellIs" dxfId="6712" priority="8610" operator="between">
      <formula>0</formula>
      <formula>0.49</formula>
    </cfRule>
    <cfRule type="cellIs" dxfId="6711" priority="8611" operator="lessThan">
      <formula>0.5</formula>
    </cfRule>
    <cfRule type="cellIs" dxfId="6710" priority="8612" operator="between">
      <formula>0</formula>
      <formula>0.5</formula>
    </cfRule>
    <cfRule type="cellIs" dxfId="6709" priority="8614" operator="lessThan">
      <formula>"&lt;50%"</formula>
    </cfRule>
    <cfRule type="cellIs" dxfId="6708" priority="8608" operator="between">
      <formula>0.6</formula>
      <formula>0.69</formula>
    </cfRule>
  </conditionalFormatting>
  <conditionalFormatting sqref="PA9:PA16">
    <cfRule type="cellIs" dxfId="6707" priority="8521" operator="between">
      <formula>0</formula>
      <formula>0.49</formula>
    </cfRule>
    <cfRule type="cellIs" dxfId="6706" priority="8528" operator="between">
      <formula>0</formula>
      <formula>0.5</formula>
    </cfRule>
    <cfRule type="cellIs" dxfId="6705" priority="8527" operator="lessThan">
      <formula>0.5</formula>
    </cfRule>
    <cfRule type="cellIs" dxfId="6704" priority="8530" operator="lessThan">
      <formula>"&lt;50%"</formula>
    </cfRule>
    <cfRule type="cellIs" dxfId="6703" priority="8526" operator="between">
      <formula>0</formula>
      <formula>0.49</formula>
    </cfRule>
    <cfRule type="cellIs" dxfId="6702" priority="8525" operator="between">
      <formula>0.5</formula>
      <formula>0.59</formula>
    </cfRule>
    <cfRule type="cellIs" dxfId="6701" priority="8524" operator="between">
      <formula>0.6</formula>
      <formula>0.69</formula>
    </cfRule>
    <cfRule type="expression" dxfId="6700" priority="8523">
      <formula>#REF!&lt;50%</formula>
    </cfRule>
    <cfRule type="cellIs" dxfId="6699" priority="8522" operator="lessThan">
      <formula>#REF!</formula>
    </cfRule>
  </conditionalFormatting>
  <conditionalFormatting sqref="PA19">
    <cfRule type="cellIs" dxfId="6698" priority="4650" operator="lessThan">
      <formula>"&lt;50%"</formula>
    </cfRule>
    <cfRule type="cellIs" dxfId="6697" priority="4648" operator="between">
      <formula>0</formula>
      <formula>0.5</formula>
    </cfRule>
    <cfRule type="cellIs" dxfId="6696" priority="4646" operator="between">
      <formula>0</formula>
      <formula>0.49</formula>
    </cfRule>
    <cfRule type="cellIs" dxfId="6695" priority="4645" operator="between">
      <formula>0.5</formula>
      <formula>0.59</formula>
    </cfRule>
    <cfRule type="cellIs" dxfId="6694" priority="4644" operator="between">
      <formula>0.6</formula>
      <formula>0.69</formula>
    </cfRule>
    <cfRule type="expression" dxfId="6693" priority="4643">
      <formula>#REF!&lt;50%</formula>
    </cfRule>
    <cfRule type="cellIs" dxfId="6692" priority="4642" operator="lessThan">
      <formula>#REF!</formula>
    </cfRule>
    <cfRule type="cellIs" dxfId="6691" priority="4647" operator="lessThan">
      <formula>0.5</formula>
    </cfRule>
    <cfRule type="cellIs" dxfId="6690" priority="4641" operator="between">
      <formula>0</formula>
      <formula>0.49</formula>
    </cfRule>
  </conditionalFormatting>
  <conditionalFormatting sqref="PD9:PD16">
    <cfRule type="cellIs" dxfId="6689" priority="8485" operator="lessThan">
      <formula>#REF!</formula>
    </cfRule>
    <cfRule type="expression" dxfId="6688" priority="8486">
      <formula>#REF!&lt;50%</formula>
    </cfRule>
    <cfRule type="cellIs" dxfId="6687" priority="8491" operator="between">
      <formula>0</formula>
      <formula>0.5</formula>
    </cfRule>
    <cfRule type="cellIs" dxfId="6686" priority="8484" operator="between">
      <formula>0</formula>
      <formula>0.49</formula>
    </cfRule>
    <cfRule type="cellIs" dxfId="6685" priority="8489" operator="between">
      <formula>0</formula>
      <formula>0.49</formula>
    </cfRule>
    <cfRule type="cellIs" dxfId="6684" priority="8493" operator="lessThan">
      <formula>"&lt;50%"</formula>
    </cfRule>
    <cfRule type="cellIs" dxfId="6683" priority="8490" operator="lessThan">
      <formula>0.5</formula>
    </cfRule>
    <cfRule type="cellIs" dxfId="6682" priority="8488" operator="between">
      <formula>0.5</formula>
      <formula>0.59</formula>
    </cfRule>
    <cfRule type="cellIs" dxfId="6681" priority="8487" operator="between">
      <formula>0.6</formula>
      <formula>0.69</formula>
    </cfRule>
  </conditionalFormatting>
  <conditionalFormatting sqref="PG9:PG13 PG15">
    <cfRule type="cellIs" dxfId="6680" priority="8497" operator="between">
      <formula>0.6</formula>
      <formula>0.69</formula>
    </cfRule>
    <cfRule type="cellIs" dxfId="6679" priority="8499" operator="between">
      <formula>0</formula>
      <formula>0.49</formula>
    </cfRule>
    <cfRule type="expression" dxfId="6678" priority="8496">
      <formula>#REF!&lt;50%</formula>
    </cfRule>
    <cfRule type="cellIs" dxfId="6677" priority="8495" operator="lessThan">
      <formula>#REF!</formula>
    </cfRule>
    <cfRule type="cellIs" dxfId="6676" priority="8494" operator="between">
      <formula>0</formula>
      <formula>0.49</formula>
    </cfRule>
    <cfRule type="cellIs" dxfId="6675" priority="8498" operator="between">
      <formula>0.5</formula>
      <formula>0.59</formula>
    </cfRule>
    <cfRule type="cellIs" dxfId="6674" priority="8500" operator="lessThan">
      <formula>0.5</formula>
    </cfRule>
    <cfRule type="cellIs" dxfId="6673" priority="8501" operator="between">
      <formula>0</formula>
      <formula>0.5</formula>
    </cfRule>
    <cfRule type="cellIs" dxfId="6672" priority="8503" operator="lessThan">
      <formula>"&lt;50%"</formula>
    </cfRule>
  </conditionalFormatting>
  <conditionalFormatting sqref="PG22">
    <cfRule type="cellIs" dxfId="6671" priority="8561" operator="between">
      <formula>0.6</formula>
      <formula>0.69</formula>
    </cfRule>
    <cfRule type="cellIs" dxfId="6670" priority="8562" operator="between">
      <formula>0.5</formula>
      <formula>0.59</formula>
    </cfRule>
    <cfRule type="cellIs" dxfId="6669" priority="8563" operator="between">
      <formula>0</formula>
      <formula>0.49</formula>
    </cfRule>
    <cfRule type="cellIs" dxfId="6668" priority="8567" operator="lessThan">
      <formula>"&lt;50%"</formula>
    </cfRule>
    <cfRule type="cellIs" dxfId="6667" priority="8565" operator="between">
      <formula>0</formula>
      <formula>0.5</formula>
    </cfRule>
    <cfRule type="cellIs" dxfId="6666" priority="8564" operator="lessThan">
      <formula>0.5</formula>
    </cfRule>
  </conditionalFormatting>
  <conditionalFormatting sqref="PJ9:PJ16">
    <cfRule type="cellIs" dxfId="6665" priority="8478" operator="between">
      <formula>0.5</formula>
      <formula>0.59</formula>
    </cfRule>
    <cfRule type="cellIs" dxfId="6664" priority="8480" operator="lessThan">
      <formula>0.5</formula>
    </cfRule>
    <cfRule type="cellIs" dxfId="6663" priority="8474" operator="between">
      <formula>0</formula>
      <formula>0.49</formula>
    </cfRule>
    <cfRule type="cellIs" dxfId="6662" priority="8475" operator="lessThan">
      <formula>#REF!</formula>
    </cfRule>
    <cfRule type="cellIs" dxfId="6661" priority="8483" operator="lessThan">
      <formula>"&lt;50%"</formula>
    </cfRule>
    <cfRule type="expression" dxfId="6660" priority="8476">
      <formula>#REF!&lt;50%</formula>
    </cfRule>
    <cfRule type="cellIs" dxfId="6659" priority="8479" operator="between">
      <formula>0</formula>
      <formula>0.49</formula>
    </cfRule>
    <cfRule type="cellIs" dxfId="6658" priority="8481" operator="between">
      <formula>0</formula>
      <formula>0.5</formula>
    </cfRule>
    <cfRule type="cellIs" dxfId="6657" priority="8477" operator="between">
      <formula>0.6</formula>
      <formula>0.69</formula>
    </cfRule>
  </conditionalFormatting>
  <conditionalFormatting sqref="PM9:PM16">
    <cfRule type="cellIs" dxfId="6656" priority="4565" operator="lessThan">
      <formula>#REF!</formula>
    </cfRule>
    <cfRule type="cellIs" dxfId="6655" priority="4564" operator="between">
      <formula>0</formula>
      <formula>0.49</formula>
    </cfRule>
    <cfRule type="cellIs" dxfId="6654" priority="4573" operator="lessThan">
      <formula>"&lt;50%"</formula>
    </cfRule>
    <cfRule type="cellIs" dxfId="6653" priority="4571" operator="between">
      <formula>0</formula>
      <formula>0.5</formula>
    </cfRule>
    <cfRule type="cellIs" dxfId="6652" priority="4570" operator="lessThan">
      <formula>0.5</formula>
    </cfRule>
    <cfRule type="cellIs" dxfId="6651" priority="4567" operator="between">
      <formula>0.6</formula>
      <formula>0.69</formula>
    </cfRule>
    <cfRule type="cellIs" dxfId="6650" priority="4569" operator="between">
      <formula>0</formula>
      <formula>0.49</formula>
    </cfRule>
    <cfRule type="cellIs" dxfId="6649" priority="4568" operator="between">
      <formula>0.5</formula>
      <formula>0.59</formula>
    </cfRule>
    <cfRule type="expression" dxfId="6648" priority="4566">
      <formula>#REF!&lt;50%</formula>
    </cfRule>
  </conditionalFormatting>
  <conditionalFormatting sqref="PM19">
    <cfRule type="cellIs" dxfId="6647" priority="4547" operator="between">
      <formula>0.6</formula>
      <formula>0.69</formula>
    </cfRule>
    <cfRule type="cellIs" dxfId="6646" priority="4553" operator="lessThan">
      <formula>"&lt;50%"</formula>
    </cfRule>
    <cfRule type="cellIs" dxfId="6645" priority="4551" operator="between">
      <formula>0</formula>
      <formula>0.5</formula>
    </cfRule>
    <cfRule type="cellIs" dxfId="6644" priority="4550" operator="lessThan">
      <formula>0.5</formula>
    </cfRule>
    <cfRule type="cellIs" dxfId="6643" priority="4549" operator="between">
      <formula>0</formula>
      <formula>0.49</formula>
    </cfRule>
    <cfRule type="cellIs" dxfId="6642" priority="4548" operator="between">
      <formula>0.5</formula>
      <formula>0.59</formula>
    </cfRule>
    <cfRule type="expression" dxfId="6641" priority="4546">
      <formula>#REF!&lt;50%</formula>
    </cfRule>
    <cfRule type="cellIs" dxfId="6640" priority="4545" operator="lessThan">
      <formula>#REF!</formula>
    </cfRule>
    <cfRule type="cellIs" dxfId="6639" priority="4544" operator="between">
      <formula>0</formula>
      <formula>0.49</formula>
    </cfRule>
  </conditionalFormatting>
  <conditionalFormatting sqref="PP9:PP13 PP15">
    <cfRule type="cellIs" dxfId="6638" priority="4578" operator="between">
      <formula>0.5</formula>
      <formula>0.59</formula>
    </cfRule>
    <cfRule type="cellIs" dxfId="6637" priority="4581" operator="between">
      <formula>0</formula>
      <formula>0.5</formula>
    </cfRule>
    <cfRule type="cellIs" dxfId="6636" priority="4579" operator="between">
      <formula>0</formula>
      <formula>0.49</formula>
    </cfRule>
    <cfRule type="cellIs" dxfId="6635" priority="4577" operator="between">
      <formula>0.6</formula>
      <formula>0.69</formula>
    </cfRule>
    <cfRule type="expression" dxfId="6634" priority="4576">
      <formula>#REF!&lt;50%</formula>
    </cfRule>
    <cfRule type="cellIs" dxfId="6633" priority="4575" operator="lessThan">
      <formula>#REF!</formula>
    </cfRule>
    <cfRule type="cellIs" dxfId="6632" priority="4574" operator="between">
      <formula>0</formula>
      <formula>0.49</formula>
    </cfRule>
    <cfRule type="cellIs" dxfId="6631" priority="4583" operator="lessThan">
      <formula>"&lt;50%"</formula>
    </cfRule>
    <cfRule type="cellIs" dxfId="6630" priority="4580" operator="lessThan">
      <formula>0.5</formula>
    </cfRule>
  </conditionalFormatting>
  <conditionalFormatting sqref="PP20:PP21">
    <cfRule type="cellIs" dxfId="6629" priority="4631" operator="between">
      <formula>0</formula>
      <formula>0.49</formula>
    </cfRule>
    <cfRule type="cellIs" dxfId="6628" priority="4632" operator="lessThan">
      <formula>#REF!</formula>
    </cfRule>
    <cfRule type="expression" dxfId="6627" priority="4633">
      <formula>#REF!&lt;50%</formula>
    </cfRule>
  </conditionalFormatting>
  <conditionalFormatting sqref="PP20:PP22">
    <cfRule type="cellIs" dxfId="6626" priority="4634" operator="between">
      <formula>0.6</formula>
      <formula>0.69</formula>
    </cfRule>
    <cfRule type="cellIs" dxfId="6625" priority="4635" operator="between">
      <formula>0.5</formula>
      <formula>0.59</formula>
    </cfRule>
    <cfRule type="cellIs" dxfId="6624" priority="4640" operator="lessThan">
      <formula>"&lt;50%"</formula>
    </cfRule>
    <cfRule type="cellIs" dxfId="6623" priority="4638" operator="between">
      <formula>0</formula>
      <formula>0.5</formula>
    </cfRule>
    <cfRule type="cellIs" dxfId="6622" priority="4637" operator="lessThan">
      <formula>0.5</formula>
    </cfRule>
    <cfRule type="cellIs" dxfId="6621" priority="4636" operator="between">
      <formula>0</formula>
      <formula>0.49</formula>
    </cfRule>
  </conditionalFormatting>
  <conditionalFormatting sqref="PS9:PS16">
    <cfRule type="cellIs" dxfId="6620" priority="4554" operator="between">
      <formula>0</formula>
      <formula>0.49</formula>
    </cfRule>
    <cfRule type="cellIs" dxfId="6619" priority="4560" operator="lessThan">
      <formula>0.5</formula>
    </cfRule>
    <cfRule type="cellIs" dxfId="6618" priority="4561" operator="between">
      <formula>0</formula>
      <formula>0.5</formula>
    </cfRule>
    <cfRule type="cellIs" dxfId="6617" priority="4559" operator="between">
      <formula>0</formula>
      <formula>0.49</formula>
    </cfRule>
    <cfRule type="cellIs" dxfId="6616" priority="4563" operator="lessThan">
      <formula>"&lt;50%"</formula>
    </cfRule>
    <cfRule type="cellIs" dxfId="6615" priority="4558" operator="between">
      <formula>0.5</formula>
      <formula>0.59</formula>
    </cfRule>
    <cfRule type="cellIs" dxfId="6614" priority="4557" operator="between">
      <formula>0.6</formula>
      <formula>0.69</formula>
    </cfRule>
    <cfRule type="expression" dxfId="6613" priority="4556">
      <formula>#REF!&lt;50%</formula>
    </cfRule>
    <cfRule type="cellIs" dxfId="6612" priority="4555" operator="lessThan">
      <formula>#REF!</formula>
    </cfRule>
  </conditionalFormatting>
  <conditionalFormatting sqref="PS19">
    <cfRule type="cellIs" dxfId="6611" priority="4534" operator="between">
      <formula>0</formula>
      <formula>0.49</formula>
    </cfRule>
    <cfRule type="cellIs" dxfId="6610" priority="4543" operator="lessThan">
      <formula>"&lt;50%"</formula>
    </cfRule>
    <cfRule type="cellIs" dxfId="6609" priority="4541" operator="between">
      <formula>0</formula>
      <formula>0.5</formula>
    </cfRule>
    <cfRule type="cellIs" dxfId="6608" priority="4540" operator="lessThan">
      <formula>0.5</formula>
    </cfRule>
    <cfRule type="cellIs" dxfId="6607" priority="4539" operator="between">
      <formula>0</formula>
      <formula>0.49</formula>
    </cfRule>
    <cfRule type="cellIs" dxfId="6606" priority="4538" operator="between">
      <formula>0.5</formula>
      <formula>0.59</formula>
    </cfRule>
    <cfRule type="cellIs" dxfId="6605" priority="4537" operator="between">
      <formula>0.6</formula>
      <formula>0.69</formula>
    </cfRule>
    <cfRule type="expression" dxfId="6604" priority="4536">
      <formula>#REF!&lt;50%</formula>
    </cfRule>
    <cfRule type="cellIs" dxfId="6603" priority="4535" operator="lessThan">
      <formula>#REF!</formula>
    </cfRule>
  </conditionalFormatting>
  <conditionalFormatting sqref="PV9:PV16">
    <cfRule type="cellIs" dxfId="6602" priority="4487" operator="between">
      <formula>0</formula>
      <formula>0.49</formula>
    </cfRule>
    <cfRule type="cellIs" dxfId="6601" priority="4488" operator="lessThan">
      <formula>#REF!</formula>
    </cfRule>
    <cfRule type="expression" dxfId="6600" priority="4489">
      <formula>#REF!&lt;50%</formula>
    </cfRule>
    <cfRule type="cellIs" dxfId="6599" priority="4490" operator="between">
      <formula>0.6</formula>
      <formula>0.69</formula>
    </cfRule>
    <cfRule type="cellIs" dxfId="6598" priority="4491" operator="between">
      <formula>0.5</formula>
      <formula>0.59</formula>
    </cfRule>
    <cfRule type="cellIs" dxfId="6597" priority="4492" operator="between">
      <formula>0</formula>
      <formula>0.49</formula>
    </cfRule>
    <cfRule type="cellIs" dxfId="6596" priority="4493" operator="lessThan">
      <formula>0.5</formula>
    </cfRule>
    <cfRule type="cellIs" dxfId="6595" priority="4494" operator="between">
      <formula>0</formula>
      <formula>0.5</formula>
    </cfRule>
    <cfRule type="cellIs" dxfId="6594" priority="4496" operator="lessThan">
      <formula>"&lt;50%"</formula>
    </cfRule>
  </conditionalFormatting>
  <conditionalFormatting sqref="PV19">
    <cfRule type="cellIs" dxfId="6593" priority="4473" operator="lessThan">
      <formula>0.5</formula>
    </cfRule>
    <cfRule type="cellIs" dxfId="6592" priority="4476" operator="lessThan">
      <formula>"&lt;50%"</formula>
    </cfRule>
    <cfRule type="expression" dxfId="6591" priority="4469">
      <formula>#REF!&lt;50%</formula>
    </cfRule>
    <cfRule type="cellIs" dxfId="6590" priority="4470" operator="between">
      <formula>0.6</formula>
      <formula>0.69</formula>
    </cfRule>
    <cfRule type="cellIs" dxfId="6589" priority="4471" operator="between">
      <formula>0.5</formula>
      <formula>0.59</formula>
    </cfRule>
    <cfRule type="cellIs" dxfId="6588" priority="4467" operator="between">
      <formula>0</formula>
      <formula>0.49</formula>
    </cfRule>
    <cfRule type="cellIs" dxfId="6587" priority="4468" operator="lessThan">
      <formula>#REF!</formula>
    </cfRule>
    <cfRule type="cellIs" dxfId="6586" priority="4472" operator="between">
      <formula>0</formula>
      <formula>0.49</formula>
    </cfRule>
    <cfRule type="cellIs" dxfId="6585" priority="4474" operator="between">
      <formula>0</formula>
      <formula>0.5</formula>
    </cfRule>
  </conditionalFormatting>
  <conditionalFormatting sqref="PY9:PY13 PY15">
    <cfRule type="cellIs" dxfId="6584" priority="4498" operator="lessThan">
      <formula>#REF!</formula>
    </cfRule>
    <cfRule type="expression" dxfId="6583" priority="4499">
      <formula>#REF!&lt;50%</formula>
    </cfRule>
    <cfRule type="cellIs" dxfId="6582" priority="4500" operator="between">
      <formula>0.6</formula>
      <formula>0.69</formula>
    </cfRule>
    <cfRule type="cellIs" dxfId="6581" priority="4506" operator="lessThan">
      <formula>"&lt;50%"</formula>
    </cfRule>
    <cfRule type="cellIs" dxfId="6580" priority="4504" operator="between">
      <formula>0</formula>
      <formula>0.5</formula>
    </cfRule>
    <cfRule type="cellIs" dxfId="6579" priority="4497" operator="between">
      <formula>0</formula>
      <formula>0.49</formula>
    </cfRule>
    <cfRule type="cellIs" dxfId="6578" priority="4503" operator="lessThan">
      <formula>0.5</formula>
    </cfRule>
    <cfRule type="cellIs" dxfId="6577" priority="4502" operator="between">
      <formula>0</formula>
      <formula>0.49</formula>
    </cfRule>
    <cfRule type="cellIs" dxfId="6576" priority="4501" operator="between">
      <formula>0.5</formula>
      <formula>0.59</formula>
    </cfRule>
  </conditionalFormatting>
  <conditionalFormatting sqref="PY20:PY21">
    <cfRule type="expression" dxfId="6575" priority="4586">
      <formula>#REF!&lt;50%</formula>
    </cfRule>
    <cfRule type="cellIs" dxfId="6574" priority="4585" operator="lessThan">
      <formula>#REF!</formula>
    </cfRule>
    <cfRule type="cellIs" dxfId="6573" priority="4584" operator="between">
      <formula>0</formula>
      <formula>0.49</formula>
    </cfRule>
  </conditionalFormatting>
  <conditionalFormatting sqref="PY20:PY22">
    <cfRule type="cellIs" dxfId="6572" priority="4588" operator="between">
      <formula>0.5</formula>
      <formula>0.59</formula>
    </cfRule>
    <cfRule type="cellIs" dxfId="6571" priority="4590" operator="lessThan">
      <formula>0.5</formula>
    </cfRule>
    <cfRule type="cellIs" dxfId="6570" priority="4591" operator="between">
      <formula>0</formula>
      <formula>0.5</formula>
    </cfRule>
    <cfRule type="cellIs" dxfId="6569" priority="4593" operator="lessThan">
      <formula>"&lt;50%"</formula>
    </cfRule>
    <cfRule type="cellIs" dxfId="6568" priority="4587" operator="between">
      <formula>0.6</formula>
      <formula>0.69</formula>
    </cfRule>
    <cfRule type="cellIs" dxfId="6567" priority="4589" operator="between">
      <formula>0</formula>
      <formula>0.49</formula>
    </cfRule>
  </conditionalFormatting>
  <conditionalFormatting sqref="QB9:QB16">
    <cfRule type="cellIs" dxfId="6566" priority="4478" operator="lessThan">
      <formula>#REF!</formula>
    </cfRule>
    <cfRule type="expression" dxfId="6565" priority="4479">
      <formula>#REF!&lt;50%</formula>
    </cfRule>
    <cfRule type="cellIs" dxfId="6564" priority="4480" operator="between">
      <formula>0.6</formula>
      <formula>0.69</formula>
    </cfRule>
    <cfRule type="cellIs" dxfId="6563" priority="4481" operator="between">
      <formula>0.5</formula>
      <formula>0.59</formula>
    </cfRule>
    <cfRule type="cellIs" dxfId="6562" priority="4482" operator="between">
      <formula>0</formula>
      <formula>0.49</formula>
    </cfRule>
    <cfRule type="cellIs" dxfId="6561" priority="4477" operator="between">
      <formula>0</formula>
      <formula>0.49</formula>
    </cfRule>
    <cfRule type="cellIs" dxfId="6560" priority="4486" operator="lessThan">
      <formula>"&lt;50%"</formula>
    </cfRule>
    <cfRule type="cellIs" dxfId="6559" priority="4484" operator="between">
      <formula>0</formula>
      <formula>0.5</formula>
    </cfRule>
    <cfRule type="cellIs" dxfId="6558" priority="4483" operator="lessThan">
      <formula>0.5</formula>
    </cfRule>
  </conditionalFormatting>
  <conditionalFormatting sqref="QE9:QE16">
    <cfRule type="cellIs" dxfId="6557" priority="4410" operator="between">
      <formula>0</formula>
      <formula>0.49</formula>
    </cfRule>
    <cfRule type="cellIs" dxfId="6556" priority="4411" operator="lessThan">
      <formula>#REF!</formula>
    </cfRule>
    <cfRule type="cellIs" dxfId="6555" priority="4413" operator="between">
      <formula>0.6</formula>
      <formula>0.69</formula>
    </cfRule>
    <cfRule type="cellIs" dxfId="6554" priority="4414" operator="between">
      <formula>0.5</formula>
      <formula>0.59</formula>
    </cfRule>
    <cfRule type="cellIs" dxfId="6553" priority="4415" operator="between">
      <formula>0</formula>
      <formula>0.49</formula>
    </cfRule>
    <cfRule type="cellIs" dxfId="6552" priority="4416" operator="lessThan">
      <formula>0.5</formula>
    </cfRule>
    <cfRule type="cellIs" dxfId="6551" priority="4417" operator="between">
      <formula>0</formula>
      <formula>0.5</formula>
    </cfRule>
    <cfRule type="cellIs" dxfId="6550" priority="4419" operator="lessThan">
      <formula>"&lt;50%"</formula>
    </cfRule>
    <cfRule type="expression" dxfId="6549" priority="4412">
      <formula>#REF!&lt;50%</formula>
    </cfRule>
  </conditionalFormatting>
  <conditionalFormatting sqref="QE19">
    <cfRule type="cellIs" dxfId="6548" priority="4396" operator="lessThan">
      <formula>0.5</formula>
    </cfRule>
    <cfRule type="cellIs" dxfId="6547" priority="4390" operator="between">
      <formula>0</formula>
      <formula>0.49</formula>
    </cfRule>
    <cfRule type="cellIs" dxfId="6546" priority="4399" operator="lessThan">
      <formula>"&lt;50%"</formula>
    </cfRule>
    <cfRule type="cellIs" dxfId="6545" priority="4397" operator="between">
      <formula>0</formula>
      <formula>0.5</formula>
    </cfRule>
    <cfRule type="cellIs" dxfId="6544" priority="4395" operator="between">
      <formula>0</formula>
      <formula>0.49</formula>
    </cfRule>
    <cfRule type="cellIs" dxfId="6543" priority="4394" operator="between">
      <formula>0.5</formula>
      <formula>0.59</formula>
    </cfRule>
    <cfRule type="cellIs" dxfId="6542" priority="4393" operator="between">
      <formula>0.6</formula>
      <formula>0.69</formula>
    </cfRule>
    <cfRule type="expression" dxfId="6541" priority="4392">
      <formula>#REF!&lt;50%</formula>
    </cfRule>
    <cfRule type="cellIs" dxfId="6540" priority="4391" operator="lessThan">
      <formula>#REF!</formula>
    </cfRule>
  </conditionalFormatting>
  <conditionalFormatting sqref="QH9:QH13 QH15">
    <cfRule type="cellIs" dxfId="6539" priority="4429" operator="lessThan">
      <formula>"&lt;50%"</formula>
    </cfRule>
    <cfRule type="cellIs" dxfId="6538" priority="4427" operator="between">
      <formula>0</formula>
      <formula>0.5</formula>
    </cfRule>
    <cfRule type="cellIs" dxfId="6537" priority="4426" operator="lessThan">
      <formula>0.5</formula>
    </cfRule>
    <cfRule type="cellIs" dxfId="6536" priority="4425" operator="between">
      <formula>0</formula>
      <formula>0.49</formula>
    </cfRule>
    <cfRule type="expression" dxfId="6535" priority="4422">
      <formula>#REF!&lt;50%</formula>
    </cfRule>
    <cfRule type="cellIs" dxfId="6534" priority="4423" operator="between">
      <formula>0.6</formula>
      <formula>0.69</formula>
    </cfRule>
    <cfRule type="cellIs" dxfId="6533" priority="4421" operator="lessThan">
      <formula>#REF!</formula>
    </cfRule>
    <cfRule type="cellIs" dxfId="6532" priority="4420" operator="between">
      <formula>0</formula>
      <formula>0.49</formula>
    </cfRule>
    <cfRule type="cellIs" dxfId="6531" priority="4424" operator="between">
      <formula>0.5</formula>
      <formula>0.59</formula>
    </cfRule>
  </conditionalFormatting>
  <conditionalFormatting sqref="QH20:QH21">
    <cfRule type="cellIs" dxfId="6530" priority="4507" operator="between">
      <formula>0</formula>
      <formula>0.49</formula>
    </cfRule>
    <cfRule type="cellIs" dxfId="6529" priority="4508" operator="lessThan">
      <formula>#REF!</formula>
    </cfRule>
    <cfRule type="expression" dxfId="6528" priority="4509">
      <formula>#REF!&lt;50%</formula>
    </cfRule>
  </conditionalFormatting>
  <conditionalFormatting sqref="QH20:QH22">
    <cfRule type="cellIs" dxfId="6527" priority="4514" operator="between">
      <formula>0</formula>
      <formula>0.5</formula>
    </cfRule>
    <cfRule type="cellIs" dxfId="6526" priority="4513" operator="lessThan">
      <formula>0.5</formula>
    </cfRule>
    <cfRule type="cellIs" dxfId="6525" priority="4512" operator="between">
      <formula>0</formula>
      <formula>0.49</formula>
    </cfRule>
    <cfRule type="cellIs" dxfId="6524" priority="4510" operator="between">
      <formula>0.6</formula>
      <formula>0.69</formula>
    </cfRule>
    <cfRule type="cellIs" dxfId="6523" priority="4516" operator="lessThan">
      <formula>"&lt;50%"</formula>
    </cfRule>
    <cfRule type="cellIs" dxfId="6522" priority="4511" operator="between">
      <formula>0.5</formula>
      <formula>0.59</formula>
    </cfRule>
  </conditionalFormatting>
  <conditionalFormatting sqref="QK9:QK16">
    <cfRule type="cellIs" dxfId="6521" priority="4400" operator="between">
      <formula>0</formula>
      <formula>0.49</formula>
    </cfRule>
    <cfRule type="cellIs" dxfId="6520" priority="4409" operator="lessThan">
      <formula>"&lt;50%"</formula>
    </cfRule>
    <cfRule type="cellIs" dxfId="6519" priority="4407" operator="between">
      <formula>0</formula>
      <formula>0.5</formula>
    </cfRule>
    <cfRule type="cellIs" dxfId="6518" priority="4406" operator="lessThan">
      <formula>0.5</formula>
    </cfRule>
    <cfRule type="cellIs" dxfId="6517" priority="4405" operator="between">
      <formula>0</formula>
      <formula>0.49</formula>
    </cfRule>
    <cfRule type="cellIs" dxfId="6516" priority="4404" operator="between">
      <formula>0.5</formula>
      <formula>0.59</formula>
    </cfRule>
    <cfRule type="cellIs" dxfId="6515" priority="4403" operator="between">
      <formula>0.6</formula>
      <formula>0.69</formula>
    </cfRule>
    <cfRule type="expression" dxfId="6514" priority="4402">
      <formula>#REF!&lt;50%</formula>
    </cfRule>
    <cfRule type="cellIs" dxfId="6513" priority="4401" operator="lessThan">
      <formula>#REF!</formula>
    </cfRule>
  </conditionalFormatting>
  <conditionalFormatting sqref="QN9:QN16">
    <cfRule type="cellIs" dxfId="6512" priority="4349" operator="lessThan">
      <formula>0.5</formula>
    </cfRule>
    <cfRule type="cellIs" dxfId="6511" priority="4346" operator="between">
      <formula>0.6</formula>
      <formula>0.69</formula>
    </cfRule>
    <cfRule type="cellIs" dxfId="6510" priority="4347" operator="between">
      <formula>0.5</formula>
      <formula>0.59</formula>
    </cfRule>
    <cfRule type="expression" dxfId="6509" priority="4345">
      <formula>#REF!&lt;50%</formula>
    </cfRule>
    <cfRule type="cellIs" dxfId="6508" priority="4344" operator="lessThan">
      <formula>#REF!</formula>
    </cfRule>
    <cfRule type="cellIs" dxfId="6507" priority="4343" operator="between">
      <formula>0</formula>
      <formula>0.49</formula>
    </cfRule>
    <cfRule type="cellIs" dxfId="6506" priority="4348" operator="between">
      <formula>0</formula>
      <formula>0.49</formula>
    </cfRule>
    <cfRule type="cellIs" dxfId="6505" priority="4352" operator="lessThan">
      <formula>"&lt;50%"</formula>
    </cfRule>
    <cfRule type="cellIs" dxfId="6504" priority="4350" operator="between">
      <formula>0</formula>
      <formula>0.5</formula>
    </cfRule>
  </conditionalFormatting>
  <conditionalFormatting sqref="QN19">
    <cfRule type="cellIs" dxfId="6503" priority="4327" operator="between">
      <formula>0.5</formula>
      <formula>0.59</formula>
    </cfRule>
    <cfRule type="cellIs" dxfId="6502" priority="4332" operator="lessThan">
      <formula>"&lt;50%"</formula>
    </cfRule>
    <cfRule type="cellIs" dxfId="6501" priority="4330" operator="between">
      <formula>0</formula>
      <formula>0.5</formula>
    </cfRule>
    <cfRule type="cellIs" dxfId="6500" priority="4329" operator="lessThan">
      <formula>0.5</formula>
    </cfRule>
    <cfRule type="cellIs" dxfId="6499" priority="4328" operator="between">
      <formula>0</formula>
      <formula>0.49</formula>
    </cfRule>
    <cfRule type="cellIs" dxfId="6498" priority="4326" operator="between">
      <formula>0.6</formula>
      <formula>0.69</formula>
    </cfRule>
    <cfRule type="expression" dxfId="6497" priority="4325">
      <formula>#REF!&lt;50%</formula>
    </cfRule>
    <cfRule type="cellIs" dxfId="6496" priority="4324" operator="lessThan">
      <formula>#REF!</formula>
    </cfRule>
    <cfRule type="cellIs" dxfId="6495" priority="4323" operator="between">
      <formula>0</formula>
      <formula>0.49</formula>
    </cfRule>
  </conditionalFormatting>
  <conditionalFormatting sqref="QQ9:QQ13">
    <cfRule type="cellIs" dxfId="6494" priority="4356" operator="between">
      <formula>0.6</formula>
      <formula>0.69</formula>
    </cfRule>
    <cfRule type="cellIs" dxfId="6493" priority="4357" operator="between">
      <formula>0.5</formula>
      <formula>0.59</formula>
    </cfRule>
    <cfRule type="cellIs" dxfId="6492" priority="4358" operator="between">
      <formula>0</formula>
      <formula>0.49</formula>
    </cfRule>
    <cfRule type="cellIs" dxfId="6491" priority="4359" operator="lessThan">
      <formula>0.5</formula>
    </cfRule>
    <cfRule type="cellIs" dxfId="6490" priority="4360" operator="between">
      <formula>0</formula>
      <formula>0.5</formula>
    </cfRule>
    <cfRule type="cellIs" dxfId="6489" priority="4362" operator="lessThan">
      <formula>"&lt;50%"</formula>
    </cfRule>
    <cfRule type="cellIs" dxfId="6488" priority="4354" operator="lessThan">
      <formula>#REF!</formula>
    </cfRule>
    <cfRule type="cellIs" dxfId="6487" priority="4353" operator="between">
      <formula>0</formula>
      <formula>0.49</formula>
    </cfRule>
    <cfRule type="expression" dxfId="6486" priority="4355">
      <formula>#REF!&lt;50%</formula>
    </cfRule>
  </conditionalFormatting>
  <conditionalFormatting sqref="QQ20:QQ21">
    <cfRule type="cellIs" dxfId="6485" priority="4430" operator="between">
      <formula>0</formula>
      <formula>0.49</formula>
    </cfRule>
    <cfRule type="expression" dxfId="6484" priority="4432">
      <formula>#REF!&lt;50%</formula>
    </cfRule>
    <cfRule type="cellIs" dxfId="6483" priority="4431" operator="lessThan">
      <formula>#REF!</formula>
    </cfRule>
  </conditionalFormatting>
  <conditionalFormatting sqref="QQ20:QQ22">
    <cfRule type="cellIs" dxfId="6482" priority="4439" operator="lessThan">
      <formula>"&lt;50%"</formula>
    </cfRule>
    <cfRule type="cellIs" dxfId="6481" priority="4434" operator="between">
      <formula>0.5</formula>
      <formula>0.59</formula>
    </cfRule>
    <cfRule type="cellIs" dxfId="6480" priority="4433" operator="between">
      <formula>0.6</formula>
      <formula>0.69</formula>
    </cfRule>
    <cfRule type="cellIs" dxfId="6479" priority="4436" operator="lessThan">
      <formula>0.5</formula>
    </cfRule>
    <cfRule type="cellIs" dxfId="6478" priority="4437" operator="between">
      <formula>0</formula>
      <formula>0.5</formula>
    </cfRule>
    <cfRule type="cellIs" dxfId="6477" priority="4435" operator="between">
      <formula>0</formula>
      <formula>0.49</formula>
    </cfRule>
  </conditionalFormatting>
  <conditionalFormatting sqref="QT9:QT15">
    <cfRule type="cellIs" dxfId="6476" priority="4342" operator="lessThan">
      <formula>"&lt;50%"</formula>
    </cfRule>
    <cfRule type="cellIs" dxfId="6475" priority="4340" operator="between">
      <formula>0</formula>
      <formula>0.5</formula>
    </cfRule>
    <cfRule type="cellIs" dxfId="6474" priority="4339" operator="lessThan">
      <formula>0.5</formula>
    </cfRule>
    <cfRule type="cellIs" dxfId="6473" priority="4333" operator="between">
      <formula>0</formula>
      <formula>0.49</formula>
    </cfRule>
    <cfRule type="cellIs" dxfId="6472" priority="4334" operator="lessThan">
      <formula>#REF!</formula>
    </cfRule>
    <cfRule type="expression" dxfId="6471" priority="4335">
      <formula>#REF!&lt;50%</formula>
    </cfRule>
    <cfRule type="cellIs" dxfId="6470" priority="4336" operator="between">
      <formula>0.6</formula>
      <formula>0.69</formula>
    </cfRule>
    <cfRule type="cellIs" dxfId="6469" priority="4337" operator="between">
      <formula>0.5</formula>
      <formula>0.59</formula>
    </cfRule>
    <cfRule type="cellIs" dxfId="6468" priority="4338" operator="between">
      <formula>0</formula>
      <formula>0.49</formula>
    </cfRule>
  </conditionalFormatting>
  <conditionalFormatting sqref="QW9:QW16">
    <cfRule type="cellIs" dxfId="6467" priority="4279" operator="between">
      <formula>0.6</formula>
      <formula>0.69</formula>
    </cfRule>
    <cfRule type="cellIs" dxfId="6466" priority="4280" operator="between">
      <formula>0.5</formula>
      <formula>0.59</formula>
    </cfRule>
    <cfRule type="cellIs" dxfId="6465" priority="4281" operator="between">
      <formula>0</formula>
      <formula>0.49</formula>
    </cfRule>
    <cfRule type="cellIs" dxfId="6464" priority="4282" operator="lessThan">
      <formula>0.5</formula>
    </cfRule>
    <cfRule type="cellIs" dxfId="6463" priority="4283" operator="between">
      <formula>0</formula>
      <formula>0.5</formula>
    </cfRule>
    <cfRule type="cellIs" dxfId="6462" priority="4285" operator="lessThan">
      <formula>"&lt;50%"</formula>
    </cfRule>
    <cfRule type="cellIs" dxfId="6461" priority="4276" operator="between">
      <formula>0</formula>
      <formula>0.49</formula>
    </cfRule>
    <cfRule type="cellIs" dxfId="6460" priority="4277" operator="lessThan">
      <formula>#REF!</formula>
    </cfRule>
    <cfRule type="expression" dxfId="6459" priority="4278">
      <formula>#REF!&lt;50%</formula>
    </cfRule>
  </conditionalFormatting>
  <conditionalFormatting sqref="QW19">
    <cfRule type="cellIs" dxfId="6458" priority="4260" operator="between">
      <formula>0.5</formula>
      <formula>0.59</formula>
    </cfRule>
    <cfRule type="cellIs" dxfId="6457" priority="4261" operator="between">
      <formula>0</formula>
      <formula>0.49</formula>
    </cfRule>
    <cfRule type="cellIs" dxfId="6456" priority="4265" operator="lessThan">
      <formula>"&lt;50%"</formula>
    </cfRule>
    <cfRule type="cellIs" dxfId="6455" priority="4263" operator="between">
      <formula>0</formula>
      <formula>0.5</formula>
    </cfRule>
    <cfRule type="cellIs" dxfId="6454" priority="4262" operator="lessThan">
      <formula>0.5</formula>
    </cfRule>
    <cfRule type="cellIs" dxfId="6453" priority="4259" operator="between">
      <formula>0.6</formula>
      <formula>0.69</formula>
    </cfRule>
    <cfRule type="expression" dxfId="6452" priority="4258">
      <formula>#REF!&lt;50%</formula>
    </cfRule>
    <cfRule type="cellIs" dxfId="6451" priority="4257" operator="lessThan">
      <formula>#REF!</formula>
    </cfRule>
    <cfRule type="cellIs" dxfId="6450" priority="4256" operator="between">
      <formula>0</formula>
      <formula>0.49</formula>
    </cfRule>
  </conditionalFormatting>
  <conditionalFormatting sqref="QZ9:QZ13">
    <cfRule type="cellIs" dxfId="6449" priority="4286" operator="between">
      <formula>0</formula>
      <formula>0.49</formula>
    </cfRule>
    <cfRule type="expression" dxfId="6448" priority="4288">
      <formula>#REF!&lt;50%</formula>
    </cfRule>
    <cfRule type="cellIs" dxfId="6447" priority="4295" operator="lessThan">
      <formula>"&lt;50%"</formula>
    </cfRule>
    <cfRule type="cellIs" dxfId="6446" priority="4293" operator="between">
      <formula>0</formula>
      <formula>0.5</formula>
    </cfRule>
    <cfRule type="cellIs" dxfId="6445" priority="4292" operator="lessThan">
      <formula>0.5</formula>
    </cfRule>
    <cfRule type="cellIs" dxfId="6444" priority="4291" operator="between">
      <formula>0</formula>
      <formula>0.49</formula>
    </cfRule>
    <cfRule type="cellIs" dxfId="6443" priority="4290" operator="between">
      <formula>0.5</formula>
      <formula>0.59</formula>
    </cfRule>
    <cfRule type="cellIs" dxfId="6442" priority="4287" operator="lessThan">
      <formula>#REF!</formula>
    </cfRule>
    <cfRule type="cellIs" dxfId="6441" priority="4289" operator="between">
      <formula>0.6</formula>
      <formula>0.69</formula>
    </cfRule>
  </conditionalFormatting>
  <conditionalFormatting sqref="QZ20:QZ21">
    <cfRule type="expression" dxfId="6440" priority="4365">
      <formula>#REF!&lt;50%</formula>
    </cfRule>
    <cfRule type="cellIs" dxfId="6439" priority="4364" operator="lessThan">
      <formula>#REF!</formula>
    </cfRule>
    <cfRule type="cellIs" dxfId="6438" priority="4363" operator="between">
      <formula>0</formula>
      <formula>0.49</formula>
    </cfRule>
  </conditionalFormatting>
  <conditionalFormatting sqref="QZ20:QZ22">
    <cfRule type="cellIs" dxfId="6437" priority="4370" operator="between">
      <formula>0</formula>
      <formula>0.5</formula>
    </cfRule>
    <cfRule type="cellIs" dxfId="6436" priority="4368" operator="between">
      <formula>0</formula>
      <formula>0.49</formula>
    </cfRule>
    <cfRule type="cellIs" dxfId="6435" priority="4367" operator="between">
      <formula>0.5</formula>
      <formula>0.59</formula>
    </cfRule>
    <cfRule type="cellIs" dxfId="6434" priority="4366" operator="between">
      <formula>0.6</formula>
      <formula>0.69</formula>
    </cfRule>
    <cfRule type="cellIs" dxfId="6433" priority="4369" operator="lessThan">
      <formula>0.5</formula>
    </cfRule>
    <cfRule type="cellIs" dxfId="6432" priority="4372" operator="lessThan">
      <formula>"&lt;50%"</formula>
    </cfRule>
  </conditionalFormatting>
  <conditionalFormatting sqref="RC9:RC15">
    <cfRule type="cellIs" dxfId="6431" priority="4271" operator="between">
      <formula>0</formula>
      <formula>0.49</formula>
    </cfRule>
    <cfRule type="cellIs" dxfId="6430" priority="4270" operator="between">
      <formula>0.5</formula>
      <formula>0.59</formula>
    </cfRule>
    <cfRule type="cellIs" dxfId="6429" priority="4267" operator="lessThan">
      <formula>#REF!</formula>
    </cfRule>
    <cfRule type="cellIs" dxfId="6428" priority="4266" operator="between">
      <formula>0</formula>
      <formula>0.49</formula>
    </cfRule>
    <cfRule type="expression" dxfId="6427" priority="4268">
      <formula>#REF!&lt;50%</formula>
    </cfRule>
    <cfRule type="cellIs" dxfId="6426" priority="4269" operator="between">
      <formula>0.6</formula>
      <formula>0.69</formula>
    </cfRule>
    <cfRule type="cellIs" dxfId="6425" priority="4272" operator="lessThan">
      <formula>0.5</formula>
    </cfRule>
    <cfRule type="cellIs" dxfId="6424" priority="4275" operator="lessThan">
      <formula>"&lt;50%"</formula>
    </cfRule>
    <cfRule type="cellIs" dxfId="6423" priority="4273" operator="between">
      <formula>0</formula>
      <formula>0.5</formula>
    </cfRule>
  </conditionalFormatting>
  <conditionalFormatting sqref="RF9:RF16">
    <cfRule type="cellIs" dxfId="6422" priority="4236" operator="between">
      <formula>0</formula>
      <formula>0.49</formula>
    </cfRule>
    <cfRule type="cellIs" dxfId="6421" priority="4243" operator="between">
      <formula>0</formula>
      <formula>0.5</formula>
    </cfRule>
    <cfRule type="cellIs" dxfId="6420" priority="4242" operator="lessThan">
      <formula>0.5</formula>
    </cfRule>
    <cfRule type="cellIs" dxfId="6419" priority="4241" operator="between">
      <formula>0</formula>
      <formula>0.49</formula>
    </cfRule>
    <cfRule type="cellIs" dxfId="6418" priority="4240" operator="between">
      <formula>0.5</formula>
      <formula>0.59</formula>
    </cfRule>
    <cfRule type="cellIs" dxfId="6417" priority="4245" operator="lessThan">
      <formula>"&lt;50%"</formula>
    </cfRule>
    <cfRule type="expression" dxfId="6416" priority="4238">
      <formula>#REF!&lt;50%</formula>
    </cfRule>
    <cfRule type="cellIs" dxfId="6415" priority="4237" operator="lessThan">
      <formula>#REF!</formula>
    </cfRule>
    <cfRule type="cellIs" dxfId="6414" priority="4239" operator="between">
      <formula>0.6</formula>
      <formula>0.69</formula>
    </cfRule>
  </conditionalFormatting>
  <conditionalFormatting sqref="RF19">
    <cfRule type="cellIs" dxfId="6413" priority="4223" operator="between">
      <formula>0</formula>
      <formula>0.5</formula>
    </cfRule>
    <cfRule type="cellIs" dxfId="6412" priority="4222" operator="lessThan">
      <formula>0.5</formula>
    </cfRule>
    <cfRule type="cellIs" dxfId="6411" priority="4221" operator="between">
      <formula>0</formula>
      <formula>0.49</formula>
    </cfRule>
    <cfRule type="cellIs" dxfId="6410" priority="4220" operator="between">
      <formula>0.5</formula>
      <formula>0.59</formula>
    </cfRule>
    <cfRule type="cellIs" dxfId="6409" priority="4219" operator="between">
      <formula>0.6</formula>
      <formula>0.69</formula>
    </cfRule>
    <cfRule type="cellIs" dxfId="6408" priority="4216" operator="between">
      <formula>0</formula>
      <formula>0.49</formula>
    </cfRule>
    <cfRule type="expression" dxfId="6407" priority="4218">
      <formula>#REF!&lt;50%</formula>
    </cfRule>
    <cfRule type="cellIs" dxfId="6406" priority="4217" operator="lessThan">
      <formula>#REF!</formula>
    </cfRule>
    <cfRule type="cellIs" dxfId="6405" priority="4225" operator="lessThan">
      <formula>"&lt;50%"</formula>
    </cfRule>
  </conditionalFormatting>
  <conditionalFormatting sqref="RI9:RI13">
    <cfRule type="cellIs" dxfId="6404" priority="4250" operator="between">
      <formula>0.5</formula>
      <formula>0.59</formula>
    </cfRule>
    <cfRule type="cellIs" dxfId="6403" priority="4246" operator="between">
      <formula>0</formula>
      <formula>0.49</formula>
    </cfRule>
    <cfRule type="cellIs" dxfId="6402" priority="4255" operator="lessThan">
      <formula>"&lt;50%"</formula>
    </cfRule>
    <cfRule type="cellIs" dxfId="6401" priority="4253" operator="between">
      <formula>0</formula>
      <formula>0.5</formula>
    </cfRule>
    <cfRule type="cellIs" dxfId="6400" priority="4252" operator="lessThan">
      <formula>0.5</formula>
    </cfRule>
    <cfRule type="cellIs" dxfId="6399" priority="4251" operator="between">
      <formula>0</formula>
      <formula>0.49</formula>
    </cfRule>
    <cfRule type="cellIs" dxfId="6398" priority="4247" operator="lessThan">
      <formula>#REF!</formula>
    </cfRule>
    <cfRule type="cellIs" dxfId="6397" priority="4249" operator="between">
      <formula>0.6</formula>
      <formula>0.69</formula>
    </cfRule>
    <cfRule type="expression" dxfId="6396" priority="4248">
      <formula>#REF!&lt;50%</formula>
    </cfRule>
  </conditionalFormatting>
  <conditionalFormatting sqref="RI20:RI21">
    <cfRule type="cellIs" dxfId="6395" priority="4296" operator="between">
      <formula>0</formula>
      <formula>0.49</formula>
    </cfRule>
    <cfRule type="cellIs" dxfId="6394" priority="4297" operator="lessThan">
      <formula>#REF!</formula>
    </cfRule>
    <cfRule type="expression" dxfId="6393" priority="4298">
      <formula>#REF!&lt;50%</formula>
    </cfRule>
  </conditionalFormatting>
  <conditionalFormatting sqref="RI20:RI22">
    <cfRule type="cellIs" dxfId="6392" priority="4300" operator="between">
      <formula>0.5</formula>
      <formula>0.59</formula>
    </cfRule>
    <cfRule type="cellIs" dxfId="6391" priority="4301" operator="between">
      <formula>0</formula>
      <formula>0.49</formula>
    </cfRule>
    <cfRule type="cellIs" dxfId="6390" priority="4302" operator="lessThan">
      <formula>0.5</formula>
    </cfRule>
    <cfRule type="cellIs" dxfId="6389" priority="4305" operator="lessThan">
      <formula>"&lt;50%"</formula>
    </cfRule>
    <cfRule type="cellIs" dxfId="6388" priority="4303" operator="between">
      <formula>0</formula>
      <formula>0.5</formula>
    </cfRule>
    <cfRule type="cellIs" dxfId="6387" priority="4299" operator="between">
      <formula>0.6</formula>
      <formula>0.69</formula>
    </cfRule>
  </conditionalFormatting>
  <conditionalFormatting sqref="RL9:RL15">
    <cfRule type="cellIs" dxfId="6386" priority="4226" operator="between">
      <formula>0</formula>
      <formula>0.49</formula>
    </cfRule>
    <cfRule type="cellIs" dxfId="6385" priority="4227" operator="lessThan">
      <formula>#REF!</formula>
    </cfRule>
    <cfRule type="expression" dxfId="6384" priority="4228">
      <formula>#REF!&lt;50%</formula>
    </cfRule>
    <cfRule type="cellIs" dxfId="6383" priority="4229" operator="between">
      <formula>0.6</formula>
      <formula>0.69</formula>
    </cfRule>
    <cfRule type="cellIs" dxfId="6382" priority="4230" operator="between">
      <formula>0.5</formula>
      <formula>0.59</formula>
    </cfRule>
    <cfRule type="cellIs" dxfId="6381" priority="4231" operator="between">
      <formula>0</formula>
      <formula>0.49</formula>
    </cfRule>
    <cfRule type="cellIs" dxfId="6380" priority="4232" operator="lessThan">
      <formula>0.5</formula>
    </cfRule>
    <cfRule type="cellIs" dxfId="6379" priority="4233" operator="between">
      <formula>0</formula>
      <formula>0.5</formula>
    </cfRule>
    <cfRule type="cellIs" dxfId="6378" priority="4235" operator="lessThan">
      <formula>"&lt;50%"</formula>
    </cfRule>
  </conditionalFormatting>
  <conditionalFormatting sqref="RO9:RO16">
    <cfRule type="cellIs" dxfId="6377" priority="4081" operator="lessThan">
      <formula>"&lt;50%"</formula>
    </cfRule>
    <cfRule type="cellIs" dxfId="6376" priority="4073" operator="lessThan">
      <formula>#REF!</formula>
    </cfRule>
    <cfRule type="expression" dxfId="6375" priority="4074">
      <formula>#REF!&lt;50%</formula>
    </cfRule>
    <cfRule type="cellIs" dxfId="6374" priority="4075" operator="between">
      <formula>0.6</formula>
      <formula>0.69</formula>
    </cfRule>
    <cfRule type="cellIs" dxfId="6373" priority="4072" operator="between">
      <formula>0</formula>
      <formula>0.49</formula>
    </cfRule>
    <cfRule type="cellIs" dxfId="6372" priority="4076" operator="between">
      <formula>0.5</formula>
      <formula>0.59</formula>
    </cfRule>
    <cfRule type="cellIs" dxfId="6371" priority="4077" operator="between">
      <formula>0</formula>
      <formula>0.49</formula>
    </cfRule>
    <cfRule type="cellIs" dxfId="6370" priority="4078" operator="lessThan">
      <formula>0.5</formula>
    </cfRule>
    <cfRule type="cellIs" dxfId="6369" priority="4079" operator="between">
      <formula>0</formula>
      <formula>0.5</formula>
    </cfRule>
  </conditionalFormatting>
  <conditionalFormatting sqref="RO19">
    <cfRule type="cellIs" dxfId="6368" priority="4057" operator="between">
      <formula>0</formula>
      <formula>0.49</formula>
    </cfRule>
    <cfRule type="cellIs" dxfId="6367" priority="4058" operator="lessThan">
      <formula>0.5</formula>
    </cfRule>
    <cfRule type="cellIs" dxfId="6366" priority="4059" operator="between">
      <formula>0</formula>
      <formula>0.5</formula>
    </cfRule>
    <cfRule type="cellIs" dxfId="6365" priority="4061" operator="lessThan">
      <formula>"&lt;50%"</formula>
    </cfRule>
    <cfRule type="cellIs" dxfId="6364" priority="4055" operator="between">
      <formula>0.6</formula>
      <formula>0.69</formula>
    </cfRule>
    <cfRule type="cellIs" dxfId="6363" priority="4056" operator="between">
      <formula>0.5</formula>
      <formula>0.59</formula>
    </cfRule>
    <cfRule type="expression" dxfId="6362" priority="4054">
      <formula>#REF!&lt;50%</formula>
    </cfRule>
    <cfRule type="cellIs" dxfId="6361" priority="4053" operator="lessThan">
      <formula>#REF!</formula>
    </cfRule>
    <cfRule type="cellIs" dxfId="6360" priority="4052" operator="between">
      <formula>0</formula>
      <formula>0.49</formula>
    </cfRule>
  </conditionalFormatting>
  <conditionalFormatting sqref="RR9:RR13">
    <cfRule type="cellIs" dxfId="6359" priority="4086" operator="between">
      <formula>0.5</formula>
      <formula>0.59</formula>
    </cfRule>
    <cfRule type="cellIs" dxfId="6358" priority="4091" operator="lessThan">
      <formula>"&lt;50%"</formula>
    </cfRule>
    <cfRule type="cellIs" dxfId="6357" priority="4089" operator="between">
      <formula>0</formula>
      <formula>0.5</formula>
    </cfRule>
    <cfRule type="cellIs" dxfId="6356" priority="4088" operator="lessThan">
      <formula>0.5</formula>
    </cfRule>
    <cfRule type="cellIs" dxfId="6355" priority="4085" operator="between">
      <formula>0.6</formula>
      <formula>0.69</formula>
    </cfRule>
    <cfRule type="expression" dxfId="6354" priority="4084">
      <formula>#REF!&lt;50%</formula>
    </cfRule>
    <cfRule type="cellIs" dxfId="6353" priority="4083" operator="lessThan">
      <formula>#REF!</formula>
    </cfRule>
    <cfRule type="cellIs" dxfId="6352" priority="4082" operator="between">
      <formula>0</formula>
      <formula>0.49</formula>
    </cfRule>
    <cfRule type="cellIs" dxfId="6351" priority="4087" operator="between">
      <formula>0</formula>
      <formula>0.49</formula>
    </cfRule>
  </conditionalFormatting>
  <conditionalFormatting sqref="RR20:RR21">
    <cfRule type="cellIs" dxfId="6350" priority="4199" operator="between">
      <formula>0</formula>
      <formula>0.49</formula>
    </cfRule>
    <cfRule type="expression" dxfId="6349" priority="4201">
      <formula>#REF!&lt;50%</formula>
    </cfRule>
    <cfRule type="cellIs" dxfId="6348" priority="4200" operator="lessThan">
      <formula>#REF!</formula>
    </cfRule>
  </conditionalFormatting>
  <conditionalFormatting sqref="RR20:RR22">
    <cfRule type="cellIs" dxfId="6347" priority="4202" operator="between">
      <formula>0.6</formula>
      <formula>0.69</formula>
    </cfRule>
    <cfRule type="cellIs" dxfId="6346" priority="4205" operator="lessThan">
      <formula>0.5</formula>
    </cfRule>
    <cfRule type="cellIs" dxfId="6345" priority="4204" operator="between">
      <formula>0</formula>
      <formula>0.49</formula>
    </cfRule>
    <cfRule type="cellIs" dxfId="6344" priority="4208" operator="lessThan">
      <formula>"&lt;50%"</formula>
    </cfRule>
    <cfRule type="cellIs" dxfId="6343" priority="4206" operator="between">
      <formula>0</formula>
      <formula>0.5</formula>
    </cfRule>
    <cfRule type="cellIs" dxfId="6342" priority="4203" operator="between">
      <formula>0.5</formula>
      <formula>0.59</formula>
    </cfRule>
  </conditionalFormatting>
  <conditionalFormatting sqref="RU9:RU15">
    <cfRule type="cellIs" dxfId="6341" priority="4068" operator="lessThan">
      <formula>0.5</formula>
    </cfRule>
    <cfRule type="expression" dxfId="6340" priority="4064">
      <formula>#REF!&lt;50%</formula>
    </cfRule>
    <cfRule type="cellIs" dxfId="6339" priority="4065" operator="between">
      <formula>0.6</formula>
      <formula>0.69</formula>
    </cfRule>
    <cfRule type="cellIs" dxfId="6338" priority="4066" operator="between">
      <formula>0.5</formula>
      <formula>0.59</formula>
    </cfRule>
    <cfRule type="cellIs" dxfId="6337" priority="4067" operator="between">
      <formula>0</formula>
      <formula>0.49</formula>
    </cfRule>
    <cfRule type="cellIs" dxfId="6336" priority="4063" operator="lessThan">
      <formula>#REF!</formula>
    </cfRule>
    <cfRule type="cellIs" dxfId="6335" priority="4071" operator="lessThan">
      <formula>"&lt;50%"</formula>
    </cfRule>
    <cfRule type="cellIs" dxfId="6334" priority="4062" operator="between">
      <formula>0</formula>
      <formula>0.49</formula>
    </cfRule>
    <cfRule type="cellIs" dxfId="6333" priority="4069" operator="between">
      <formula>0</formula>
      <formula>0.5</formula>
    </cfRule>
  </conditionalFormatting>
  <conditionalFormatting sqref="RX9:RX16">
    <cfRule type="cellIs" dxfId="6332" priority="3991" operator="lessThan">
      <formula>0.5</formula>
    </cfRule>
    <cfRule type="cellIs" dxfId="6331" priority="3994" operator="lessThan">
      <formula>"&lt;50%"</formula>
    </cfRule>
    <cfRule type="cellIs" dxfId="6330" priority="3992" operator="between">
      <formula>0</formula>
      <formula>0.5</formula>
    </cfRule>
    <cfRule type="cellIs" dxfId="6329" priority="3990" operator="between">
      <formula>0</formula>
      <formula>0.49</formula>
    </cfRule>
    <cfRule type="cellIs" dxfId="6328" priority="3989" operator="between">
      <formula>0.5</formula>
      <formula>0.59</formula>
    </cfRule>
    <cfRule type="cellIs" dxfId="6327" priority="3988" operator="between">
      <formula>0.6</formula>
      <formula>0.69</formula>
    </cfRule>
    <cfRule type="expression" dxfId="6326" priority="3987">
      <formula>#REF!&lt;50%</formula>
    </cfRule>
    <cfRule type="cellIs" dxfId="6325" priority="3986" operator="lessThan">
      <formula>#REF!</formula>
    </cfRule>
    <cfRule type="cellIs" dxfId="6324" priority="3985" operator="between">
      <formula>0</formula>
      <formula>0.49</formula>
    </cfRule>
  </conditionalFormatting>
  <conditionalFormatting sqref="RX19">
    <cfRule type="cellIs" dxfId="6323" priority="3968" operator="between">
      <formula>0.6</formula>
      <formula>0.69</formula>
    </cfRule>
    <cfRule type="expression" dxfId="6322" priority="3967">
      <formula>#REF!&lt;50%</formula>
    </cfRule>
    <cfRule type="cellIs" dxfId="6321" priority="3966" operator="lessThan">
      <formula>#REF!</formula>
    </cfRule>
    <cfRule type="cellIs" dxfId="6320" priority="3965" operator="between">
      <formula>0</formula>
      <formula>0.49</formula>
    </cfRule>
    <cfRule type="cellIs" dxfId="6319" priority="3970" operator="between">
      <formula>0</formula>
      <formula>0.49</formula>
    </cfRule>
    <cfRule type="cellIs" dxfId="6318" priority="3971" operator="lessThan">
      <formula>0.5</formula>
    </cfRule>
    <cfRule type="cellIs" dxfId="6317" priority="3969" operator="between">
      <formula>0.5</formula>
      <formula>0.59</formula>
    </cfRule>
    <cfRule type="cellIs" dxfId="6316" priority="3974" operator="lessThan">
      <formula>"&lt;50%"</formula>
    </cfRule>
    <cfRule type="cellIs" dxfId="6315" priority="3972" operator="between">
      <formula>0</formula>
      <formula>0.5</formula>
    </cfRule>
  </conditionalFormatting>
  <conditionalFormatting sqref="SA9:SA13">
    <cfRule type="cellIs" dxfId="6314" priority="3996" operator="lessThan">
      <formula>#REF!</formula>
    </cfRule>
    <cfRule type="expression" dxfId="6313" priority="3997">
      <formula>#REF!&lt;50%</formula>
    </cfRule>
    <cfRule type="cellIs" dxfId="6312" priority="4000" operator="between">
      <formula>0</formula>
      <formula>0.49</formula>
    </cfRule>
    <cfRule type="cellIs" dxfId="6311" priority="3999" operator="between">
      <formula>0.5</formula>
      <formula>0.59</formula>
    </cfRule>
    <cfRule type="cellIs" dxfId="6310" priority="4004" operator="lessThan">
      <formula>"&lt;50%"</formula>
    </cfRule>
    <cfRule type="cellIs" dxfId="6309" priority="4002" operator="between">
      <formula>0</formula>
      <formula>0.5</formula>
    </cfRule>
    <cfRule type="cellIs" dxfId="6308" priority="4001" operator="lessThan">
      <formula>0.5</formula>
    </cfRule>
    <cfRule type="cellIs" dxfId="6307" priority="3998" operator="between">
      <formula>0.6</formula>
      <formula>0.69</formula>
    </cfRule>
    <cfRule type="cellIs" dxfId="6306" priority="3995" operator="between">
      <formula>0</formula>
      <formula>0.49</formula>
    </cfRule>
  </conditionalFormatting>
  <conditionalFormatting sqref="SA20:SA21">
    <cfRule type="expression" dxfId="6305" priority="4124">
      <formula>#REF!&lt;50%</formula>
    </cfRule>
    <cfRule type="cellIs" dxfId="6304" priority="4122" operator="between">
      <formula>0</formula>
      <formula>0.49</formula>
    </cfRule>
    <cfRule type="cellIs" dxfId="6303" priority="4123" operator="lessThan">
      <formula>#REF!</formula>
    </cfRule>
  </conditionalFormatting>
  <conditionalFormatting sqref="SA20:SA22">
    <cfRule type="cellIs" dxfId="6302" priority="4128" operator="lessThan">
      <formula>0.5</formula>
    </cfRule>
    <cfRule type="cellIs" dxfId="6301" priority="4129" operator="between">
      <formula>0</formula>
      <formula>0.5</formula>
    </cfRule>
    <cfRule type="cellIs" dxfId="6300" priority="4125" operator="between">
      <formula>0.6</formula>
      <formula>0.69</formula>
    </cfRule>
    <cfRule type="cellIs" dxfId="6299" priority="4126" operator="between">
      <formula>0.5</formula>
      <formula>0.59</formula>
    </cfRule>
    <cfRule type="cellIs" dxfId="6298" priority="4131" operator="lessThan">
      <formula>"&lt;50%"</formula>
    </cfRule>
    <cfRule type="cellIs" dxfId="6297" priority="4127" operator="between">
      <formula>0</formula>
      <formula>0.49</formula>
    </cfRule>
  </conditionalFormatting>
  <conditionalFormatting sqref="SD9:SD14">
    <cfRule type="cellIs" dxfId="6296" priority="3978" operator="between">
      <formula>0.6</formula>
      <formula>0.69</formula>
    </cfRule>
    <cfRule type="cellIs" dxfId="6295" priority="3984" operator="lessThan">
      <formula>"&lt;50%"</formula>
    </cfRule>
    <cfRule type="cellIs" dxfId="6294" priority="3982" operator="between">
      <formula>0</formula>
      <formula>0.5</formula>
    </cfRule>
    <cfRule type="cellIs" dxfId="6293" priority="3981" operator="lessThan">
      <formula>0.5</formula>
    </cfRule>
    <cfRule type="cellIs" dxfId="6292" priority="3980" operator="between">
      <formula>0</formula>
      <formula>0.49</formula>
    </cfRule>
    <cfRule type="cellIs" dxfId="6291" priority="3979" operator="between">
      <formula>0.5</formula>
      <formula>0.59</formula>
    </cfRule>
    <cfRule type="expression" dxfId="6290" priority="3977">
      <formula>#REF!&lt;50%</formula>
    </cfRule>
    <cfRule type="cellIs" dxfId="6289" priority="3976" operator="lessThan">
      <formula>#REF!</formula>
    </cfRule>
    <cfRule type="cellIs" dxfId="6288" priority="3975" operator="between">
      <formula>0</formula>
      <formula>0.49</formula>
    </cfRule>
  </conditionalFormatting>
  <conditionalFormatting sqref="SG9:SG16">
    <cfRule type="cellIs" dxfId="6287" priority="3901" operator="between">
      <formula>0.6</formula>
      <formula>0.69</formula>
    </cfRule>
    <cfRule type="cellIs" dxfId="6286" priority="3907" operator="lessThan">
      <formula>"&lt;50%"</formula>
    </cfRule>
    <cfRule type="cellIs" dxfId="6285" priority="3905" operator="between">
      <formula>0</formula>
      <formula>0.5</formula>
    </cfRule>
    <cfRule type="cellIs" dxfId="6284" priority="3904" operator="lessThan">
      <formula>0.5</formula>
    </cfRule>
    <cfRule type="cellIs" dxfId="6283" priority="3903" operator="between">
      <formula>0</formula>
      <formula>0.49</formula>
    </cfRule>
    <cfRule type="cellIs" dxfId="6282" priority="3902" operator="between">
      <formula>0.5</formula>
      <formula>0.59</formula>
    </cfRule>
    <cfRule type="expression" dxfId="6281" priority="3900">
      <formula>#REF!&lt;50%</formula>
    </cfRule>
    <cfRule type="cellIs" dxfId="6280" priority="3899" operator="lessThan">
      <formula>#REF!</formula>
    </cfRule>
    <cfRule type="cellIs" dxfId="6279" priority="3898" operator="between">
      <formula>0</formula>
      <formula>0.49</formula>
    </cfRule>
  </conditionalFormatting>
  <conditionalFormatting sqref="SG19">
    <cfRule type="expression" dxfId="6278" priority="3880">
      <formula>#REF!&lt;50%</formula>
    </cfRule>
    <cfRule type="cellIs" dxfId="6277" priority="3879" operator="lessThan">
      <formula>#REF!</formula>
    </cfRule>
    <cfRule type="cellIs" dxfId="6276" priority="3878" operator="between">
      <formula>0</formula>
      <formula>0.49</formula>
    </cfRule>
    <cfRule type="cellIs" dxfId="6275" priority="3887" operator="lessThan">
      <formula>"&lt;50%"</formula>
    </cfRule>
    <cfRule type="cellIs" dxfId="6274" priority="3885" operator="between">
      <formula>0</formula>
      <formula>0.5</formula>
    </cfRule>
    <cfRule type="cellIs" dxfId="6273" priority="3884" operator="lessThan">
      <formula>0.5</formula>
    </cfRule>
    <cfRule type="cellIs" dxfId="6272" priority="3883" operator="between">
      <formula>0</formula>
      <formula>0.49</formula>
    </cfRule>
    <cfRule type="cellIs" dxfId="6271" priority="3882" operator="between">
      <formula>0.5</formula>
      <formula>0.59</formula>
    </cfRule>
    <cfRule type="cellIs" dxfId="6270" priority="3881" operator="between">
      <formula>0.6</formula>
      <formula>0.69</formula>
    </cfRule>
  </conditionalFormatting>
  <conditionalFormatting sqref="SJ9:SJ13">
    <cfRule type="cellIs" dxfId="6269" priority="3913" operator="between">
      <formula>0</formula>
      <formula>0.49</formula>
    </cfRule>
    <cfRule type="cellIs" dxfId="6268" priority="3908" operator="between">
      <formula>0</formula>
      <formula>0.49</formula>
    </cfRule>
    <cfRule type="cellIs" dxfId="6267" priority="3917" operator="lessThan">
      <formula>"&lt;50%"</formula>
    </cfRule>
    <cfRule type="expression" dxfId="6266" priority="3910">
      <formula>#REF!&lt;50%</formula>
    </cfRule>
    <cfRule type="cellIs" dxfId="6265" priority="3911" operator="between">
      <formula>0.6</formula>
      <formula>0.69</formula>
    </cfRule>
    <cfRule type="cellIs" dxfId="6264" priority="3909" operator="lessThan">
      <formula>#REF!</formula>
    </cfRule>
    <cfRule type="cellIs" dxfId="6263" priority="3914" operator="lessThan">
      <formula>0.5</formula>
    </cfRule>
    <cfRule type="cellIs" dxfId="6262" priority="3915" operator="between">
      <formula>0</formula>
      <formula>0.5</formula>
    </cfRule>
    <cfRule type="cellIs" dxfId="6261" priority="3912" operator="between">
      <formula>0.5</formula>
      <formula>0.59</formula>
    </cfRule>
  </conditionalFormatting>
  <conditionalFormatting sqref="SJ20:SJ21">
    <cfRule type="cellIs" dxfId="6260" priority="4035" operator="between">
      <formula>0</formula>
      <formula>0.49</formula>
    </cfRule>
    <cfRule type="expression" dxfId="6259" priority="4037">
      <formula>#REF!&lt;50%</formula>
    </cfRule>
    <cfRule type="cellIs" dxfId="6258" priority="4036" operator="lessThan">
      <formula>#REF!</formula>
    </cfRule>
  </conditionalFormatting>
  <conditionalFormatting sqref="SJ20:SJ22">
    <cfRule type="cellIs" dxfId="6257" priority="4042" operator="between">
      <formula>0</formula>
      <formula>0.5</formula>
    </cfRule>
    <cfRule type="cellIs" dxfId="6256" priority="4044" operator="lessThan">
      <formula>"&lt;50%"</formula>
    </cfRule>
    <cfRule type="cellIs" dxfId="6255" priority="4038" operator="between">
      <formula>0.6</formula>
      <formula>0.69</formula>
    </cfRule>
    <cfRule type="cellIs" dxfId="6254" priority="4039" operator="between">
      <formula>0.5</formula>
      <formula>0.59</formula>
    </cfRule>
    <cfRule type="cellIs" dxfId="6253" priority="4040" operator="between">
      <formula>0</formula>
      <formula>0.49</formula>
    </cfRule>
    <cfRule type="cellIs" dxfId="6252" priority="4041" operator="lessThan">
      <formula>0.5</formula>
    </cfRule>
  </conditionalFormatting>
  <conditionalFormatting sqref="SM9:SM14">
    <cfRule type="cellIs" dxfId="6251" priority="3897" operator="lessThan">
      <formula>"&lt;50%"</formula>
    </cfRule>
    <cfRule type="cellIs" dxfId="6250" priority="3895" operator="between">
      <formula>0</formula>
      <formula>0.5</formula>
    </cfRule>
    <cfRule type="cellIs" dxfId="6249" priority="3894" operator="lessThan">
      <formula>0.5</formula>
    </cfRule>
    <cfRule type="cellIs" dxfId="6248" priority="3893" operator="between">
      <formula>0</formula>
      <formula>0.49</formula>
    </cfRule>
    <cfRule type="cellIs" dxfId="6247" priority="3892" operator="between">
      <formula>0.5</formula>
      <formula>0.59</formula>
    </cfRule>
    <cfRule type="cellIs" dxfId="6246" priority="3891" operator="between">
      <formula>0.6</formula>
      <formula>0.69</formula>
    </cfRule>
    <cfRule type="expression" dxfId="6245" priority="3890">
      <formula>#REF!&lt;50%</formula>
    </cfRule>
    <cfRule type="cellIs" dxfId="6244" priority="3889" operator="lessThan">
      <formula>#REF!</formula>
    </cfRule>
    <cfRule type="cellIs" dxfId="6243" priority="3888" operator="between">
      <formula>0</formula>
      <formula>0.49</formula>
    </cfRule>
  </conditionalFormatting>
  <conditionalFormatting sqref="SS9:SS21">
    <cfRule type="cellIs" dxfId="6242" priority="3918" operator="between">
      <formula>0</formula>
      <formula>0.49</formula>
    </cfRule>
    <cfRule type="cellIs" dxfId="6241" priority="3919" operator="lessThan">
      <formula>#REF!</formula>
    </cfRule>
    <cfRule type="expression" dxfId="6240" priority="3920">
      <formula>#REF!&lt;50%</formula>
    </cfRule>
  </conditionalFormatting>
  <conditionalFormatting sqref="SS9:SS22">
    <cfRule type="cellIs" dxfId="6239" priority="3921" operator="between">
      <formula>0.6</formula>
      <formula>0.69</formula>
    </cfRule>
    <cfRule type="cellIs" dxfId="6238" priority="3922" operator="between">
      <formula>0.5</formula>
      <formula>0.59</formula>
    </cfRule>
    <cfRule type="cellIs" dxfId="6237" priority="3923" operator="between">
      <formula>0</formula>
      <formula>0.49</formula>
    </cfRule>
    <cfRule type="cellIs" dxfId="6236" priority="3924" operator="lessThan">
      <formula>0.5</formula>
    </cfRule>
    <cfRule type="cellIs" dxfId="6235" priority="3927" operator="lessThan">
      <formula>"&lt;50%"</formula>
    </cfRule>
    <cfRule type="cellIs" dxfId="6234" priority="3925" operator="between">
      <formula>0</formula>
      <formula>0.5</formula>
    </cfRule>
  </conditionalFormatting>
  <conditionalFormatting sqref="SY9:SY19">
    <cfRule type="cellIs" dxfId="6233" priority="3760" operator="lessThan">
      <formula>0.5</formula>
    </cfRule>
    <cfRule type="cellIs" dxfId="6232" priority="3758" operator="between">
      <formula>0.5</formula>
      <formula>0.59</formula>
    </cfRule>
    <cfRule type="cellIs" dxfId="6231" priority="3759" operator="between">
      <formula>0</formula>
      <formula>0.49</formula>
    </cfRule>
    <cfRule type="cellIs" dxfId="6230" priority="3757" operator="between">
      <formula>0.6</formula>
      <formula>0.69</formula>
    </cfRule>
    <cfRule type="expression" dxfId="6229" priority="3756">
      <formula>#REF!&lt;50%</formula>
    </cfRule>
    <cfRule type="cellIs" dxfId="6228" priority="3755" operator="lessThan">
      <formula>#REF!</formula>
    </cfRule>
    <cfRule type="cellIs" dxfId="6227" priority="3754" operator="between">
      <formula>0</formula>
      <formula>0.49</formula>
    </cfRule>
    <cfRule type="cellIs" dxfId="6226" priority="3763" operator="lessThan">
      <formula>"&lt;50%"</formula>
    </cfRule>
    <cfRule type="cellIs" dxfId="6225" priority="3761" operator="between">
      <formula>0</formula>
      <formula>0.5</formula>
    </cfRule>
  </conditionalFormatting>
  <conditionalFormatting sqref="TB9:TB21">
    <cfRule type="cellIs" dxfId="6224" priority="3832" operator="lessThan">
      <formula>#REF!</formula>
    </cfRule>
    <cfRule type="expression" dxfId="6223" priority="3833">
      <formula>#REF!&lt;50%</formula>
    </cfRule>
    <cfRule type="cellIs" dxfId="6222" priority="3831" operator="between">
      <formula>0</formula>
      <formula>0.49</formula>
    </cfRule>
  </conditionalFormatting>
  <conditionalFormatting sqref="TB9:TB22">
    <cfRule type="cellIs" dxfId="6221" priority="3840" operator="lessThan">
      <formula>"&lt;50%"</formula>
    </cfRule>
    <cfRule type="cellIs" dxfId="6220" priority="3834" operator="between">
      <formula>0.6</formula>
      <formula>0.69</formula>
    </cfRule>
    <cfRule type="cellIs" dxfId="6219" priority="3835" operator="between">
      <formula>0.5</formula>
      <formula>0.59</formula>
    </cfRule>
    <cfRule type="cellIs" dxfId="6218" priority="3836" operator="between">
      <formula>0</formula>
      <formula>0.49</formula>
    </cfRule>
    <cfRule type="cellIs" dxfId="6217" priority="3837" operator="lessThan">
      <formula>0.5</formula>
    </cfRule>
    <cfRule type="cellIs" dxfId="6216" priority="3838" operator="between">
      <formula>0</formula>
      <formula>0.5</formula>
    </cfRule>
  </conditionalFormatting>
  <conditionalFormatting sqref="TE9:TE19">
    <cfRule type="cellIs" dxfId="6215" priority="3729" operator="between">
      <formula>0</formula>
      <formula>0.49</formula>
    </cfRule>
    <cfRule type="cellIs" dxfId="6214" priority="3728" operator="between">
      <formula>0.5</formula>
      <formula>0.59</formula>
    </cfRule>
    <cfRule type="cellIs" dxfId="6213" priority="3727" operator="between">
      <formula>0.6</formula>
      <formula>0.69</formula>
    </cfRule>
    <cfRule type="expression" dxfId="6212" priority="3726">
      <formula>#REF!&lt;50%</formula>
    </cfRule>
    <cfRule type="cellIs" dxfId="6211" priority="3730" operator="lessThan">
      <formula>0.5</formula>
    </cfRule>
    <cfRule type="cellIs" dxfId="6210" priority="3724" operator="between">
      <formula>0</formula>
      <formula>0.49</formula>
    </cfRule>
    <cfRule type="cellIs" dxfId="6209" priority="3733" operator="lessThan">
      <formula>"&lt;50%"</formula>
    </cfRule>
    <cfRule type="cellIs" dxfId="6208" priority="3731" operator="between">
      <formula>0</formula>
      <formula>0.5</formula>
    </cfRule>
    <cfRule type="cellIs" dxfId="6207" priority="3725" operator="lessThan">
      <formula>#REF!</formula>
    </cfRule>
  </conditionalFormatting>
  <conditionalFormatting sqref="TH9:TH19">
    <cfRule type="cellIs" dxfId="6206" priority="3617" operator="between">
      <formula>0</formula>
      <formula>0.49</formula>
    </cfRule>
    <cfRule type="cellIs" dxfId="6205" priority="3618" operator="lessThan">
      <formula>#REF!</formula>
    </cfRule>
    <cfRule type="cellIs" dxfId="6204" priority="3620" operator="between">
      <formula>0.6</formula>
      <formula>0.69</formula>
    </cfRule>
    <cfRule type="cellIs" dxfId="6203" priority="3626" operator="lessThan">
      <formula>"&lt;50%"</formula>
    </cfRule>
    <cfRule type="cellIs" dxfId="6202" priority="3624" operator="between">
      <formula>0</formula>
      <formula>0.5</formula>
    </cfRule>
    <cfRule type="cellIs" dxfId="6201" priority="3623" operator="lessThan">
      <formula>0.5</formula>
    </cfRule>
    <cfRule type="cellIs" dxfId="6200" priority="3622" operator="between">
      <formula>0</formula>
      <formula>0.49</formula>
    </cfRule>
    <cfRule type="cellIs" dxfId="6199" priority="3621" operator="between">
      <formula>0.5</formula>
      <formula>0.59</formula>
    </cfRule>
    <cfRule type="expression" dxfId="6198" priority="3619">
      <formula>#REF!&lt;50%</formula>
    </cfRule>
  </conditionalFormatting>
  <conditionalFormatting sqref="TK9:TK21">
    <cfRule type="expression" dxfId="6197" priority="3649">
      <formula>#REF!&lt;50%</formula>
    </cfRule>
    <cfRule type="cellIs" dxfId="6196" priority="3648" operator="lessThan">
      <formula>#REF!</formula>
    </cfRule>
    <cfRule type="cellIs" dxfId="6195" priority="3647" operator="between">
      <formula>0</formula>
      <formula>0.49</formula>
    </cfRule>
  </conditionalFormatting>
  <conditionalFormatting sqref="TK9:TK22">
    <cfRule type="cellIs" dxfId="6194" priority="3654" operator="between">
      <formula>0</formula>
      <formula>0.5</formula>
    </cfRule>
    <cfRule type="cellIs" dxfId="6193" priority="3656" operator="lessThan">
      <formula>"&lt;50%"</formula>
    </cfRule>
    <cfRule type="cellIs" dxfId="6192" priority="3650" operator="between">
      <formula>0.6</formula>
      <formula>0.69</formula>
    </cfRule>
    <cfRule type="cellIs" dxfId="6191" priority="3652" operator="between">
      <formula>0</formula>
      <formula>0.49</formula>
    </cfRule>
    <cfRule type="cellIs" dxfId="6190" priority="3653" operator="lessThan">
      <formula>0.5</formula>
    </cfRule>
    <cfRule type="cellIs" dxfId="6189" priority="3651" operator="between">
      <formula>0.5</formula>
      <formula>0.59</formula>
    </cfRule>
  </conditionalFormatting>
  <conditionalFormatting sqref="TN9:TN14">
    <cfRule type="cellIs" dxfId="6188" priority="3610" operator="between">
      <formula>0.6</formula>
      <formula>0.69</formula>
    </cfRule>
    <cfRule type="expression" dxfId="6187" priority="3609">
      <formula>#REF!&lt;50%</formula>
    </cfRule>
    <cfRule type="cellIs" dxfId="6186" priority="3608" operator="lessThan">
      <formula>#REF!</formula>
    </cfRule>
    <cfRule type="cellIs" dxfId="6185" priority="3607" operator="between">
      <formula>0</formula>
      <formula>0.49</formula>
    </cfRule>
    <cfRule type="cellIs" dxfId="6184" priority="3614" operator="between">
      <formula>0</formula>
      <formula>0.5</formula>
    </cfRule>
    <cfRule type="cellIs" dxfId="6183" priority="3616" operator="lessThan">
      <formula>"&lt;50%"</formula>
    </cfRule>
    <cfRule type="cellIs" dxfId="6182" priority="3613" operator="lessThan">
      <formula>0.5</formula>
    </cfRule>
    <cfRule type="cellIs" dxfId="6181" priority="3612" operator="between">
      <formula>0</formula>
      <formula>0.49</formula>
    </cfRule>
    <cfRule type="cellIs" dxfId="6180" priority="3611" operator="between">
      <formula>0.5</formula>
      <formula>0.59</formula>
    </cfRule>
  </conditionalFormatting>
  <conditionalFormatting sqref="TN16:TN19">
    <cfRule type="cellIs" dxfId="6179" priority="3592" operator="between">
      <formula>0</formula>
      <formula>0.49</formula>
    </cfRule>
    <cfRule type="cellIs" dxfId="6178" priority="3591" operator="between">
      <formula>0.5</formula>
      <formula>0.59</formula>
    </cfRule>
    <cfRule type="cellIs" dxfId="6177" priority="3590" operator="between">
      <formula>0.6</formula>
      <formula>0.69</formula>
    </cfRule>
    <cfRule type="expression" dxfId="6176" priority="3589">
      <formula>#REF!&lt;50%</formula>
    </cfRule>
    <cfRule type="cellIs" dxfId="6175" priority="3587" operator="between">
      <formula>0</formula>
      <formula>0.49</formula>
    </cfRule>
    <cfRule type="cellIs" dxfId="6174" priority="3588" operator="lessThan">
      <formula>#REF!</formula>
    </cfRule>
    <cfRule type="cellIs" dxfId="6173" priority="3596" operator="lessThan">
      <formula>"&lt;50%"</formula>
    </cfRule>
    <cfRule type="cellIs" dxfId="6172" priority="3594" operator="between">
      <formula>0</formula>
      <formula>0.5</formula>
    </cfRule>
    <cfRule type="cellIs" dxfId="6171" priority="3593" operator="lessThan">
      <formula>0.5</formula>
    </cfRule>
  </conditionalFormatting>
  <conditionalFormatting sqref="TQ9:TQ17">
    <cfRule type="cellIs" dxfId="6170" priority="3487" operator="between">
      <formula>0</formula>
      <formula>0.5</formula>
    </cfRule>
    <cfRule type="cellIs" dxfId="6169" priority="3489" operator="lessThan">
      <formula>"&lt;50%"</formula>
    </cfRule>
    <cfRule type="cellIs" dxfId="6168" priority="3486" operator="lessThan">
      <formula>0.5</formula>
    </cfRule>
    <cfRule type="cellIs" dxfId="6167" priority="3485" operator="between">
      <formula>0</formula>
      <formula>0.49</formula>
    </cfRule>
    <cfRule type="cellIs" dxfId="6166" priority="3481" operator="lessThan">
      <formula>#REF!</formula>
    </cfRule>
    <cfRule type="cellIs" dxfId="6165" priority="3484" operator="between">
      <formula>0.5</formula>
      <formula>0.59</formula>
    </cfRule>
    <cfRule type="cellIs" dxfId="6164" priority="3480" operator="between">
      <formula>0</formula>
      <formula>0.49</formula>
    </cfRule>
    <cfRule type="expression" dxfId="6163" priority="3482">
      <formula>#REF!&lt;50%</formula>
    </cfRule>
    <cfRule type="cellIs" dxfId="6162" priority="3483" operator="between">
      <formula>0.6</formula>
      <formula>0.69</formula>
    </cfRule>
  </conditionalFormatting>
  <conditionalFormatting sqref="TT9:TT17">
    <cfRule type="cellIs" dxfId="6161" priority="3517" operator="between">
      <formula>0</formula>
      <formula>0.5</formula>
    </cfRule>
    <cfRule type="cellIs" dxfId="6160" priority="3516" operator="lessThan">
      <formula>0.5</formula>
    </cfRule>
    <cfRule type="cellIs" dxfId="6159" priority="3515" operator="between">
      <formula>0</formula>
      <formula>0.49</formula>
    </cfRule>
    <cfRule type="cellIs" dxfId="6158" priority="3514" operator="between">
      <formula>0.5</formula>
      <formula>0.59</formula>
    </cfRule>
    <cfRule type="cellIs" dxfId="6157" priority="3513" operator="between">
      <formula>0.6</formula>
      <formula>0.69</formula>
    </cfRule>
    <cfRule type="expression" dxfId="6156" priority="3512">
      <formula>#REF!&lt;50%</formula>
    </cfRule>
    <cfRule type="cellIs" dxfId="6155" priority="3511" operator="lessThan">
      <formula>#REF!</formula>
    </cfRule>
    <cfRule type="cellIs" dxfId="6154" priority="3510" operator="between">
      <formula>0</formula>
      <formula>0.49</formula>
    </cfRule>
    <cfRule type="cellIs" dxfId="6153" priority="3519" operator="lessThan">
      <formula>"&lt;50%"</formula>
    </cfRule>
  </conditionalFormatting>
  <conditionalFormatting sqref="TT20:TT21">
    <cfRule type="cellIs" dxfId="6152" priority="3708" operator="lessThan">
      <formula>#REF!</formula>
    </cfRule>
    <cfRule type="cellIs" dxfId="6151" priority="3707" operator="between">
      <formula>0</formula>
      <formula>0.49</formula>
    </cfRule>
    <cfRule type="expression" dxfId="6150" priority="3709">
      <formula>#REF!&lt;50%</formula>
    </cfRule>
  </conditionalFormatting>
  <conditionalFormatting sqref="TT20:TT22">
    <cfRule type="cellIs" dxfId="6149" priority="3716" operator="lessThan">
      <formula>"&lt;50%"</formula>
    </cfRule>
    <cfRule type="cellIs" dxfId="6148" priority="3714" operator="between">
      <formula>0</formula>
      <formula>0.5</formula>
    </cfRule>
    <cfRule type="cellIs" dxfId="6147" priority="3713" operator="lessThan">
      <formula>0.5</formula>
    </cfRule>
    <cfRule type="cellIs" dxfId="6146" priority="3712" operator="between">
      <formula>0</formula>
      <formula>0.49</formula>
    </cfRule>
    <cfRule type="cellIs" dxfId="6145" priority="3711" operator="between">
      <formula>0.5</formula>
      <formula>0.59</formula>
    </cfRule>
    <cfRule type="cellIs" dxfId="6144" priority="3710" operator="between">
      <formula>0.6</formula>
      <formula>0.69</formula>
    </cfRule>
  </conditionalFormatting>
  <conditionalFormatting sqref="TW9:TW14">
    <cfRule type="cellIs" dxfId="6143" priority="3476" operator="lessThan">
      <formula>0.5</formula>
    </cfRule>
    <cfRule type="cellIs" dxfId="6142" priority="3474" operator="between">
      <formula>0.5</formula>
      <formula>0.59</formula>
    </cfRule>
    <cfRule type="cellIs" dxfId="6141" priority="3473" operator="between">
      <formula>0.6</formula>
      <formula>0.69</formula>
    </cfRule>
    <cfRule type="expression" dxfId="6140" priority="3472">
      <formula>#REF!&lt;50%</formula>
    </cfRule>
    <cfRule type="cellIs" dxfId="6139" priority="3471" operator="lessThan">
      <formula>#REF!</formula>
    </cfRule>
    <cfRule type="cellIs" dxfId="6138" priority="3470" operator="between">
      <formula>0</formula>
      <formula>0.49</formula>
    </cfRule>
    <cfRule type="cellIs" dxfId="6137" priority="3475" operator="between">
      <formula>0</formula>
      <formula>0.49</formula>
    </cfRule>
    <cfRule type="cellIs" dxfId="6136" priority="3479" operator="lessThan">
      <formula>"&lt;50%"</formula>
    </cfRule>
    <cfRule type="cellIs" dxfId="6135" priority="3477" operator="between">
      <formula>0</formula>
      <formula>0.5</formula>
    </cfRule>
  </conditionalFormatting>
  <conditionalFormatting sqref="TW16">
    <cfRule type="cellIs" dxfId="6134" priority="3460" operator="between">
      <formula>0</formula>
      <formula>0.49</formula>
    </cfRule>
    <cfRule type="cellIs" dxfId="6133" priority="3461" operator="lessThan">
      <formula>#REF!</formula>
    </cfRule>
    <cfRule type="expression" dxfId="6132" priority="3462">
      <formula>#REF!&lt;50%</formula>
    </cfRule>
    <cfRule type="cellIs" dxfId="6131" priority="3463" operator="between">
      <formula>0.6</formula>
      <formula>0.69</formula>
    </cfRule>
    <cfRule type="cellIs" dxfId="6130" priority="3464" operator="between">
      <formula>0.5</formula>
      <formula>0.59</formula>
    </cfRule>
    <cfRule type="cellIs" dxfId="6129" priority="3465" operator="between">
      <formula>0</formula>
      <formula>0.49</formula>
    </cfRule>
    <cfRule type="cellIs" dxfId="6128" priority="3466" operator="lessThan">
      <formula>0.5</formula>
    </cfRule>
    <cfRule type="cellIs" dxfId="6127" priority="3467" operator="between">
      <formula>0</formula>
      <formula>0.5</formula>
    </cfRule>
    <cfRule type="cellIs" dxfId="6126" priority="3469" operator="lessThan">
      <formula>"&lt;50%"</formula>
    </cfRule>
  </conditionalFormatting>
  <conditionalFormatting sqref="TZ9:TZ17">
    <cfRule type="expression" dxfId="6125" priority="3345">
      <formula>#REF!&lt;50%</formula>
    </cfRule>
    <cfRule type="cellIs" dxfId="6124" priority="3349" operator="lessThan">
      <formula>0.5</formula>
    </cfRule>
    <cfRule type="cellIs" dxfId="6123" priority="3344" operator="lessThan">
      <formula>#REF!</formula>
    </cfRule>
    <cfRule type="cellIs" dxfId="6122" priority="3343" operator="between">
      <formula>0</formula>
      <formula>0.49</formula>
    </cfRule>
    <cfRule type="cellIs" dxfId="6121" priority="3346" operator="between">
      <formula>0.6</formula>
      <formula>0.69</formula>
    </cfRule>
    <cfRule type="cellIs" dxfId="6120" priority="3347" operator="between">
      <formula>0.5</formula>
      <formula>0.59</formula>
    </cfRule>
    <cfRule type="cellIs" dxfId="6119" priority="3348" operator="between">
      <formula>0</formula>
      <formula>0.49</formula>
    </cfRule>
    <cfRule type="cellIs" dxfId="6118" priority="3350" operator="between">
      <formula>0</formula>
      <formula>0.5</formula>
    </cfRule>
    <cfRule type="cellIs" dxfId="6117" priority="3352" operator="lessThan">
      <formula>"&lt;50%"</formula>
    </cfRule>
  </conditionalFormatting>
  <conditionalFormatting sqref="UC9:UC17">
    <cfRule type="cellIs" dxfId="6116" priority="3380" operator="between">
      <formula>0</formula>
      <formula>0.5</formula>
    </cfRule>
    <cfRule type="cellIs" dxfId="6115" priority="3373" operator="between">
      <formula>0</formula>
      <formula>0.49</formula>
    </cfRule>
    <cfRule type="cellIs" dxfId="6114" priority="3382" operator="lessThan">
      <formula>"&lt;50%"</formula>
    </cfRule>
    <cfRule type="cellIs" dxfId="6113" priority="3379" operator="lessThan">
      <formula>0.5</formula>
    </cfRule>
    <cfRule type="cellIs" dxfId="6112" priority="3378" operator="between">
      <formula>0</formula>
      <formula>0.49</formula>
    </cfRule>
    <cfRule type="cellIs" dxfId="6111" priority="3377" operator="between">
      <formula>0.5</formula>
      <formula>0.59</formula>
    </cfRule>
    <cfRule type="cellIs" dxfId="6110" priority="3376" operator="between">
      <formula>0.6</formula>
      <formula>0.69</formula>
    </cfRule>
    <cfRule type="expression" dxfId="6109" priority="3375">
      <formula>#REF!&lt;50%</formula>
    </cfRule>
    <cfRule type="cellIs" dxfId="6108" priority="3374" operator="lessThan">
      <formula>#REF!</formula>
    </cfRule>
  </conditionalFormatting>
  <conditionalFormatting sqref="UC20:UC21">
    <cfRule type="cellIs" dxfId="6107" priority="3570" operator="between">
      <formula>0</formula>
      <formula>0.49</formula>
    </cfRule>
    <cfRule type="cellIs" dxfId="6106" priority="3571" operator="lessThan">
      <formula>#REF!</formula>
    </cfRule>
    <cfRule type="expression" dxfId="6105" priority="3572">
      <formula>#REF!&lt;50%</formula>
    </cfRule>
  </conditionalFormatting>
  <conditionalFormatting sqref="UC20:UC22">
    <cfRule type="cellIs" dxfId="6104" priority="3576" operator="lessThan">
      <formula>0.5</formula>
    </cfRule>
    <cfRule type="cellIs" dxfId="6103" priority="3575" operator="between">
      <formula>0</formula>
      <formula>0.49</formula>
    </cfRule>
    <cfRule type="cellIs" dxfId="6102" priority="3574" operator="between">
      <formula>0.5</formula>
      <formula>0.59</formula>
    </cfRule>
    <cfRule type="cellIs" dxfId="6101" priority="3579" operator="lessThan">
      <formula>"&lt;50%"</formula>
    </cfRule>
    <cfRule type="cellIs" dxfId="6100" priority="3573" operator="between">
      <formula>0.6</formula>
      <formula>0.69</formula>
    </cfRule>
    <cfRule type="cellIs" dxfId="6099" priority="3577" operator="between">
      <formula>0</formula>
      <formula>0.5</formula>
    </cfRule>
  </conditionalFormatting>
  <conditionalFormatting sqref="UF9:UF14">
    <cfRule type="expression" dxfId="6098" priority="3335">
      <formula>#REF!&lt;50%</formula>
    </cfRule>
    <cfRule type="cellIs" dxfId="6097" priority="3334" operator="lessThan">
      <formula>#REF!</formula>
    </cfRule>
    <cfRule type="cellIs" dxfId="6096" priority="3342" operator="lessThan">
      <formula>"&lt;50%"</formula>
    </cfRule>
    <cfRule type="cellIs" dxfId="6095" priority="3339" operator="lessThan">
      <formula>0.5</formula>
    </cfRule>
    <cfRule type="cellIs" dxfId="6094" priority="3337" operator="between">
      <formula>0.5</formula>
      <formula>0.59</formula>
    </cfRule>
    <cfRule type="cellIs" dxfId="6093" priority="3338" operator="between">
      <formula>0</formula>
      <formula>0.49</formula>
    </cfRule>
    <cfRule type="cellIs" dxfId="6092" priority="3340" operator="between">
      <formula>0</formula>
      <formula>0.5</formula>
    </cfRule>
    <cfRule type="cellIs" dxfId="6091" priority="3333" operator="between">
      <formula>0</formula>
      <formula>0.49</formula>
    </cfRule>
    <cfRule type="cellIs" dxfId="6090" priority="3336" operator="between">
      <formula>0.6</formula>
      <formula>0.69</formula>
    </cfRule>
  </conditionalFormatting>
  <conditionalFormatting sqref="UF16">
    <cfRule type="cellIs" dxfId="6089" priority="3332" operator="lessThan">
      <formula>"&lt;50%"</formula>
    </cfRule>
    <cfRule type="cellIs" dxfId="6088" priority="3330" operator="between">
      <formula>0</formula>
      <formula>0.5</formula>
    </cfRule>
    <cfRule type="cellIs" dxfId="6087" priority="3329" operator="lessThan">
      <formula>0.5</formula>
    </cfRule>
    <cfRule type="cellIs" dxfId="6086" priority="3328" operator="between">
      <formula>0</formula>
      <formula>0.49</formula>
    </cfRule>
    <cfRule type="cellIs" dxfId="6085" priority="3327" operator="between">
      <formula>0.5</formula>
      <formula>0.59</formula>
    </cfRule>
    <cfRule type="cellIs" dxfId="6084" priority="3326" operator="between">
      <formula>0.6</formula>
      <formula>0.69</formula>
    </cfRule>
    <cfRule type="expression" dxfId="6083" priority="3325">
      <formula>#REF!&lt;50%</formula>
    </cfRule>
    <cfRule type="cellIs" dxfId="6082" priority="3324" operator="lessThan">
      <formula>#REF!</formula>
    </cfRule>
    <cfRule type="cellIs" dxfId="6081" priority="3323" operator="between">
      <formula>0</formula>
      <formula>0.49</formula>
    </cfRule>
  </conditionalFormatting>
  <conditionalFormatting sqref="UI9:UI17">
    <cfRule type="cellIs" dxfId="6080" priority="3219" operator="between">
      <formula>0.6</formula>
      <formula>0.69</formula>
    </cfRule>
    <cfRule type="expression" dxfId="6079" priority="3218">
      <formula>#REF!&lt;50%</formula>
    </cfRule>
    <cfRule type="cellIs" dxfId="6078" priority="3217" operator="lessThan">
      <formula>#REF!</formula>
    </cfRule>
    <cfRule type="cellIs" dxfId="6077" priority="3216" operator="between">
      <formula>0</formula>
      <formula>0.49</formula>
    </cfRule>
    <cfRule type="cellIs" dxfId="6076" priority="3220" operator="between">
      <formula>0.5</formula>
      <formula>0.59</formula>
    </cfRule>
    <cfRule type="cellIs" dxfId="6075" priority="3221" operator="between">
      <formula>0</formula>
      <formula>0.49</formula>
    </cfRule>
    <cfRule type="cellIs" dxfId="6074" priority="3225" operator="lessThan">
      <formula>"&lt;50%"</formula>
    </cfRule>
    <cfRule type="cellIs" dxfId="6073" priority="3223" operator="between">
      <formula>0</formula>
      <formula>0.5</formula>
    </cfRule>
    <cfRule type="cellIs" dxfId="6072" priority="3222" operator="lessThan">
      <formula>0.5</formula>
    </cfRule>
  </conditionalFormatting>
  <conditionalFormatting sqref="UL9:UL17">
    <cfRule type="cellIs" dxfId="6071" priority="3247" operator="lessThan">
      <formula>#REF!</formula>
    </cfRule>
    <cfRule type="cellIs" dxfId="6070" priority="3252" operator="lessThan">
      <formula>0.5</formula>
    </cfRule>
    <cfRule type="cellIs" dxfId="6069" priority="3246" operator="between">
      <formula>0</formula>
      <formula>0.49</formula>
    </cfRule>
    <cfRule type="cellIs" dxfId="6068" priority="3251" operator="between">
      <formula>0</formula>
      <formula>0.49</formula>
    </cfRule>
    <cfRule type="cellIs" dxfId="6067" priority="3249" operator="between">
      <formula>0.6</formula>
      <formula>0.69</formula>
    </cfRule>
    <cfRule type="cellIs" dxfId="6066" priority="3250" operator="between">
      <formula>0.5</formula>
      <formula>0.59</formula>
    </cfRule>
    <cfRule type="cellIs" dxfId="6065" priority="3255" operator="lessThan">
      <formula>"&lt;50%"</formula>
    </cfRule>
    <cfRule type="cellIs" dxfId="6064" priority="3253" operator="between">
      <formula>0</formula>
      <formula>0.5</formula>
    </cfRule>
    <cfRule type="expression" dxfId="6063" priority="3248">
      <formula>#REF!&lt;50%</formula>
    </cfRule>
  </conditionalFormatting>
  <conditionalFormatting sqref="UL20:UL21">
    <cfRule type="expression" dxfId="6062" priority="3435">
      <formula>#REF!&lt;50%</formula>
    </cfRule>
    <cfRule type="cellIs" dxfId="6061" priority="3434" operator="lessThan">
      <formula>#REF!</formula>
    </cfRule>
    <cfRule type="cellIs" dxfId="6060" priority="3433" operator="between">
      <formula>0</formula>
      <formula>0.49</formula>
    </cfRule>
  </conditionalFormatting>
  <conditionalFormatting sqref="UL20:UL22">
    <cfRule type="cellIs" dxfId="6059" priority="3438" operator="between">
      <formula>0</formula>
      <formula>0.49</formula>
    </cfRule>
    <cfRule type="cellIs" dxfId="6058" priority="3440" operator="between">
      <formula>0</formula>
      <formula>0.5</formula>
    </cfRule>
    <cfRule type="cellIs" dxfId="6057" priority="3442" operator="lessThan">
      <formula>"&lt;50%"</formula>
    </cfRule>
    <cfRule type="cellIs" dxfId="6056" priority="3437" operator="between">
      <formula>0.5</formula>
      <formula>0.59</formula>
    </cfRule>
    <cfRule type="cellIs" dxfId="6055" priority="3439" operator="lessThan">
      <formula>0.5</formula>
    </cfRule>
    <cfRule type="cellIs" dxfId="6054" priority="3436" operator="between">
      <formula>0.6</formula>
      <formula>0.69</formula>
    </cfRule>
  </conditionalFormatting>
  <conditionalFormatting sqref="UO9:UO14">
    <cfRule type="cellIs" dxfId="6053" priority="3207" operator="lessThan">
      <formula>#REF!</formula>
    </cfRule>
    <cfRule type="cellIs" dxfId="6052" priority="3210" operator="between">
      <formula>0.5</formula>
      <formula>0.59</formula>
    </cfRule>
    <cfRule type="cellIs" dxfId="6051" priority="3212" operator="lessThan">
      <formula>0.5</formula>
    </cfRule>
    <cfRule type="cellIs" dxfId="6050" priority="3213" operator="between">
      <formula>0</formula>
      <formula>0.5</formula>
    </cfRule>
    <cfRule type="cellIs" dxfId="6049" priority="3215" operator="lessThan">
      <formula>"&lt;50%"</formula>
    </cfRule>
    <cfRule type="cellIs" dxfId="6048" priority="3211" operator="between">
      <formula>0</formula>
      <formula>0.49</formula>
    </cfRule>
    <cfRule type="cellIs" dxfId="6047" priority="3206" operator="between">
      <formula>0</formula>
      <formula>0.49</formula>
    </cfRule>
    <cfRule type="cellIs" dxfId="6046" priority="3209" operator="between">
      <formula>0.6</formula>
      <formula>0.69</formula>
    </cfRule>
    <cfRule type="expression" dxfId="6045" priority="3208">
      <formula>#REF!&lt;50%</formula>
    </cfRule>
  </conditionalFormatting>
  <conditionalFormatting sqref="UO16">
    <cfRule type="cellIs" dxfId="6044" priority="3203" operator="between">
      <formula>0</formula>
      <formula>0.5</formula>
    </cfRule>
    <cfRule type="cellIs" dxfId="6043" priority="3196" operator="between">
      <formula>0</formula>
      <formula>0.49</formula>
    </cfRule>
    <cfRule type="cellIs" dxfId="6042" priority="3205" operator="lessThan">
      <formula>"&lt;50%"</formula>
    </cfRule>
    <cfRule type="cellIs" dxfId="6041" priority="3202" operator="lessThan">
      <formula>0.5</formula>
    </cfRule>
    <cfRule type="cellIs" dxfId="6040" priority="3201" operator="between">
      <formula>0</formula>
      <formula>0.49</formula>
    </cfRule>
    <cfRule type="cellIs" dxfId="6039" priority="3200" operator="between">
      <formula>0.5</formula>
      <formula>0.59</formula>
    </cfRule>
    <cfRule type="cellIs" dxfId="6038" priority="3199" operator="between">
      <formula>0.6</formula>
      <formula>0.69</formula>
    </cfRule>
    <cfRule type="expression" dxfId="6037" priority="3198">
      <formula>#REF!&lt;50%</formula>
    </cfRule>
    <cfRule type="cellIs" dxfId="6036" priority="3197" operator="lessThan">
      <formula>#REF!</formula>
    </cfRule>
  </conditionalFormatting>
  <conditionalFormatting sqref="UR9:UR17">
    <cfRule type="cellIs" dxfId="6035" priority="3089" operator="between">
      <formula>0</formula>
      <formula>0.49</formula>
    </cfRule>
    <cfRule type="cellIs" dxfId="6034" priority="3095" operator="lessThan">
      <formula>0.5</formula>
    </cfRule>
    <cfRule type="cellIs" dxfId="6033" priority="3098" operator="lessThan">
      <formula>"&lt;50%"</formula>
    </cfRule>
    <cfRule type="cellIs" dxfId="6032" priority="3096" operator="between">
      <formula>0</formula>
      <formula>0.5</formula>
    </cfRule>
    <cfRule type="cellIs" dxfId="6031" priority="3094" operator="between">
      <formula>0</formula>
      <formula>0.49</formula>
    </cfRule>
    <cfRule type="cellIs" dxfId="6030" priority="3093" operator="between">
      <formula>0.5</formula>
      <formula>0.59</formula>
    </cfRule>
    <cfRule type="cellIs" dxfId="6029" priority="3092" operator="between">
      <formula>0.6</formula>
      <formula>0.69</formula>
    </cfRule>
    <cfRule type="expression" dxfId="6028" priority="3091">
      <formula>#REF!&lt;50%</formula>
    </cfRule>
    <cfRule type="cellIs" dxfId="6027" priority="3090" operator="lessThan">
      <formula>#REF!</formula>
    </cfRule>
  </conditionalFormatting>
  <conditionalFormatting sqref="UU9:UU17">
    <cfRule type="cellIs" dxfId="6026" priority="3120" operator="lessThan">
      <formula>#REF!</formula>
    </cfRule>
    <cfRule type="cellIs" dxfId="6025" priority="3128" operator="lessThan">
      <formula>"&lt;50%"</formula>
    </cfRule>
    <cfRule type="cellIs" dxfId="6024" priority="3126" operator="between">
      <formula>0</formula>
      <formula>0.5</formula>
    </cfRule>
    <cfRule type="cellIs" dxfId="6023" priority="3124" operator="between">
      <formula>0</formula>
      <formula>0.49</formula>
    </cfRule>
    <cfRule type="cellIs" dxfId="6022" priority="3122" operator="between">
      <formula>0.6</formula>
      <formula>0.69</formula>
    </cfRule>
    <cfRule type="expression" dxfId="6021" priority="3121">
      <formula>#REF!&lt;50%</formula>
    </cfRule>
    <cfRule type="cellIs" dxfId="6020" priority="3119" operator="between">
      <formula>0</formula>
      <formula>0.49</formula>
    </cfRule>
    <cfRule type="cellIs" dxfId="6019" priority="3123" operator="between">
      <formula>0.5</formula>
      <formula>0.59</formula>
    </cfRule>
    <cfRule type="cellIs" dxfId="6018" priority="3125" operator="lessThan">
      <formula>0.5</formula>
    </cfRule>
  </conditionalFormatting>
  <conditionalFormatting sqref="UU20:UU21">
    <cfRule type="expression" dxfId="6017" priority="3308">
      <formula>#REF!&lt;50%</formula>
    </cfRule>
    <cfRule type="cellIs" dxfId="6016" priority="3307" operator="lessThan">
      <formula>#REF!</formula>
    </cfRule>
    <cfRule type="cellIs" dxfId="6015" priority="3306" operator="between">
      <formula>0</formula>
      <formula>0.49</formula>
    </cfRule>
  </conditionalFormatting>
  <conditionalFormatting sqref="UU20:UU22">
    <cfRule type="cellIs" dxfId="6014" priority="3310" operator="between">
      <formula>0.5</formula>
      <formula>0.59</formula>
    </cfRule>
    <cfRule type="cellIs" dxfId="6013" priority="3309" operator="between">
      <formula>0.6</formula>
      <formula>0.69</formula>
    </cfRule>
    <cfRule type="cellIs" dxfId="6012" priority="3311" operator="between">
      <formula>0</formula>
      <formula>0.49</formula>
    </cfRule>
    <cfRule type="cellIs" dxfId="6011" priority="3312" operator="lessThan">
      <formula>0.5</formula>
    </cfRule>
    <cfRule type="cellIs" dxfId="6010" priority="3313" operator="between">
      <formula>0</formula>
      <formula>0.5</formula>
    </cfRule>
    <cfRule type="cellIs" dxfId="6009" priority="3315" operator="lessThan">
      <formula>"&lt;50%"</formula>
    </cfRule>
  </conditionalFormatting>
  <conditionalFormatting sqref="UX9:UX14">
    <cfRule type="cellIs" dxfId="6008" priority="3080" operator="lessThan">
      <formula>#REF!</formula>
    </cfRule>
    <cfRule type="expression" dxfId="6007" priority="3081">
      <formula>#REF!&lt;50%</formula>
    </cfRule>
    <cfRule type="cellIs" dxfId="6006" priority="3082" operator="between">
      <formula>0.6</formula>
      <formula>0.69</formula>
    </cfRule>
    <cfRule type="cellIs" dxfId="6005" priority="3083" operator="between">
      <formula>0.5</formula>
      <formula>0.59</formula>
    </cfRule>
    <cfRule type="cellIs" dxfId="6004" priority="3085" operator="lessThan">
      <formula>0.5</formula>
    </cfRule>
    <cfRule type="cellIs" dxfId="6003" priority="3084" operator="between">
      <formula>0</formula>
      <formula>0.49</formula>
    </cfRule>
    <cfRule type="cellIs" dxfId="6002" priority="3086" operator="between">
      <formula>0</formula>
      <formula>0.5</formula>
    </cfRule>
    <cfRule type="cellIs" dxfId="6001" priority="3088" operator="lessThan">
      <formula>"&lt;50%"</formula>
    </cfRule>
    <cfRule type="cellIs" dxfId="6000" priority="3079" operator="between">
      <formula>0</formula>
      <formula>0.49</formula>
    </cfRule>
  </conditionalFormatting>
  <conditionalFormatting sqref="UX16">
    <cfRule type="cellIs" dxfId="5999" priority="3074" operator="between">
      <formula>0</formula>
      <formula>0.49</formula>
    </cfRule>
    <cfRule type="cellIs" dxfId="5998" priority="3072" operator="between">
      <formula>0.6</formula>
      <formula>0.69</formula>
    </cfRule>
    <cfRule type="expression" dxfId="5997" priority="3071">
      <formula>#REF!&lt;50%</formula>
    </cfRule>
    <cfRule type="cellIs" dxfId="5996" priority="3070" operator="lessThan">
      <formula>#REF!</formula>
    </cfRule>
    <cfRule type="cellIs" dxfId="5995" priority="3069" operator="between">
      <formula>0</formula>
      <formula>0.49</formula>
    </cfRule>
    <cfRule type="cellIs" dxfId="5994" priority="3076" operator="between">
      <formula>0</formula>
      <formula>0.5</formula>
    </cfRule>
    <cfRule type="cellIs" dxfId="5993" priority="3073" operator="between">
      <formula>0.5</formula>
      <formula>0.59</formula>
    </cfRule>
    <cfRule type="cellIs" dxfId="5992" priority="3078" operator="lessThan">
      <formula>"&lt;50%"</formula>
    </cfRule>
    <cfRule type="cellIs" dxfId="5991" priority="3075" operator="lessThan">
      <formula>0.5</formula>
    </cfRule>
  </conditionalFormatting>
  <conditionalFormatting sqref="VD9:VD21">
    <cfRule type="cellIs" dxfId="5990" priority="3149" operator="between">
      <formula>0</formula>
      <formula>0.49</formula>
    </cfRule>
    <cfRule type="expression" dxfId="5989" priority="3151">
      <formula>#REF!&lt;50%</formula>
    </cfRule>
    <cfRule type="cellIs" dxfId="5988" priority="3150" operator="lessThan">
      <formula>#REF!</formula>
    </cfRule>
  </conditionalFormatting>
  <conditionalFormatting sqref="VD9:VD22">
    <cfRule type="cellIs" dxfId="5987" priority="3158" operator="lessThan">
      <formula>"&lt;50%"</formula>
    </cfRule>
    <cfRule type="cellIs" dxfId="5986" priority="3156" operator="between">
      <formula>0</formula>
      <formula>0.5</formula>
    </cfRule>
    <cfRule type="cellIs" dxfId="5985" priority="3155" operator="lessThan">
      <formula>0.5</formula>
    </cfRule>
    <cfRule type="cellIs" dxfId="5984" priority="3154" operator="between">
      <formula>0</formula>
      <formula>0.49</formula>
    </cfRule>
    <cfRule type="cellIs" dxfId="5983" priority="3153" operator="between">
      <formula>0.5</formula>
      <formula>0.59</formula>
    </cfRule>
    <cfRule type="cellIs" dxfId="5982" priority="3152" operator="between">
      <formula>0.6</formula>
      <formula>0.69</formula>
    </cfRule>
  </conditionalFormatting>
  <conditionalFormatting sqref="VM9:VM21">
    <cfRule type="expression" dxfId="5981" priority="3024">
      <formula>#REF!&lt;50%</formula>
    </cfRule>
    <cfRule type="cellIs" dxfId="5980" priority="3023" operator="lessThan">
      <formula>#REF!</formula>
    </cfRule>
    <cfRule type="cellIs" dxfId="5979" priority="3022" operator="between">
      <formula>0</formula>
      <formula>0.49</formula>
    </cfRule>
  </conditionalFormatting>
  <conditionalFormatting sqref="VM9:VM22">
    <cfRule type="cellIs" dxfId="5978" priority="3026" operator="between">
      <formula>0.5</formula>
      <formula>0.59</formula>
    </cfRule>
    <cfRule type="cellIs" dxfId="5977" priority="3025" operator="between">
      <formula>0.6</formula>
      <formula>0.69</formula>
    </cfRule>
    <cfRule type="cellIs" dxfId="5976" priority="3027" operator="between">
      <formula>0</formula>
      <formula>0.49</formula>
    </cfRule>
    <cfRule type="cellIs" dxfId="5975" priority="3031" operator="lessThan">
      <formula>"&lt;50%"</formula>
    </cfRule>
    <cfRule type="cellIs" dxfId="5974" priority="3029" operator="between">
      <formula>0</formula>
      <formula>0.5</formula>
    </cfRule>
    <cfRule type="cellIs" dxfId="5973" priority="3028" operator="lessThan">
      <formula>0.5</formula>
    </cfRule>
  </conditionalFormatting>
  <conditionalFormatting sqref="VV9:VV21">
    <cfRule type="cellIs" dxfId="5972" priority="2976" operator="lessThan">
      <formula>#REF!</formula>
    </cfRule>
    <cfRule type="expression" dxfId="5971" priority="2977">
      <formula>#REF!&lt;50%</formula>
    </cfRule>
    <cfRule type="cellIs" dxfId="5970" priority="2975" operator="between">
      <formula>0</formula>
      <formula>0.49</formula>
    </cfRule>
  </conditionalFormatting>
  <conditionalFormatting sqref="VV9:VV22">
    <cfRule type="cellIs" dxfId="5969" priority="2978" operator="between">
      <formula>0.6</formula>
      <formula>0.69</formula>
    </cfRule>
    <cfRule type="cellIs" dxfId="5968" priority="2984" operator="lessThan">
      <formula>"&lt;50%"</formula>
    </cfRule>
    <cfRule type="cellIs" dxfId="5967" priority="2982" operator="between">
      <formula>0</formula>
      <formula>0.5</formula>
    </cfRule>
    <cfRule type="cellIs" dxfId="5966" priority="2979" operator="between">
      <formula>0.5</formula>
      <formula>0.59</formula>
    </cfRule>
    <cfRule type="cellIs" dxfId="5965" priority="2980" operator="between">
      <formula>0</formula>
      <formula>0.49</formula>
    </cfRule>
    <cfRule type="cellIs" dxfId="5964" priority="2981" operator="lessThan">
      <formula>0.5</formula>
    </cfRule>
  </conditionalFormatting>
  <conditionalFormatting sqref="WE9:WE21">
    <cfRule type="cellIs" dxfId="5963" priority="2929" operator="lessThan">
      <formula>#REF!</formula>
    </cfRule>
    <cfRule type="cellIs" dxfId="5962" priority="2928" operator="between">
      <formula>0</formula>
      <formula>0.49</formula>
    </cfRule>
    <cfRule type="expression" dxfId="5961" priority="2930">
      <formula>#REF!&lt;50%</formula>
    </cfRule>
  </conditionalFormatting>
  <conditionalFormatting sqref="WE9:WE22">
    <cfRule type="cellIs" dxfId="5960" priority="2937" operator="lessThan">
      <formula>"&lt;50%"</formula>
    </cfRule>
    <cfRule type="cellIs" dxfId="5959" priority="2935" operator="between">
      <formula>0</formula>
      <formula>0.5</formula>
    </cfRule>
    <cfRule type="cellIs" dxfId="5958" priority="2934" operator="lessThan">
      <formula>0.5</formula>
    </cfRule>
    <cfRule type="cellIs" dxfId="5957" priority="2933" operator="between">
      <formula>0</formula>
      <formula>0.49</formula>
    </cfRule>
    <cfRule type="cellIs" dxfId="5956" priority="2932" operator="between">
      <formula>0.5</formula>
      <formula>0.59</formula>
    </cfRule>
    <cfRule type="cellIs" dxfId="5955" priority="2931" operator="between">
      <formula>0.6</formula>
      <formula>0.69</formula>
    </cfRule>
  </conditionalFormatting>
  <conditionalFormatting sqref="WN9:WN16">
    <cfRule type="cellIs" dxfId="5954" priority="2896" operator="between">
      <formula>0</formula>
      <formula>0.49</formula>
    </cfRule>
    <cfRule type="cellIs" dxfId="5953" priority="2895" operator="between">
      <formula>0.5</formula>
      <formula>0.59</formula>
    </cfRule>
    <cfRule type="cellIs" dxfId="5952" priority="2894" operator="between">
      <formula>0.6</formula>
      <formula>0.69</formula>
    </cfRule>
    <cfRule type="expression" dxfId="5951" priority="2893">
      <formula>#REF!&lt;50%</formula>
    </cfRule>
    <cfRule type="cellIs" dxfId="5950" priority="2892" operator="lessThan">
      <formula>#REF!</formula>
    </cfRule>
    <cfRule type="cellIs" dxfId="5949" priority="2891" operator="between">
      <formula>0</formula>
      <formula>0.49</formula>
    </cfRule>
    <cfRule type="cellIs" dxfId="5948" priority="2900" operator="lessThan">
      <formula>"&lt;50%"</formula>
    </cfRule>
    <cfRule type="cellIs" dxfId="5947" priority="2898" operator="between">
      <formula>0</formula>
      <formula>0.5</formula>
    </cfRule>
    <cfRule type="cellIs" dxfId="5946" priority="2897" operator="lessThan">
      <formula>0.5</formula>
    </cfRule>
  </conditionalFormatting>
  <conditionalFormatting sqref="WN18:WN21">
    <cfRule type="cellIs" dxfId="5945" priority="2882" operator="lessThan">
      <formula>#REF!</formula>
    </cfRule>
    <cfRule type="expression" dxfId="5944" priority="2883">
      <formula>#REF!&lt;50%</formula>
    </cfRule>
    <cfRule type="cellIs" dxfId="5943" priority="2881" operator="between">
      <formula>0</formula>
      <formula>0.49</formula>
    </cfRule>
  </conditionalFormatting>
  <conditionalFormatting sqref="WN18:WN22">
    <cfRule type="cellIs" dxfId="5942" priority="2890" operator="lessThan">
      <formula>"&lt;50%"</formula>
    </cfRule>
    <cfRule type="cellIs" dxfId="5941" priority="2885" operator="between">
      <formula>0.5</formula>
      <formula>0.59</formula>
    </cfRule>
    <cfRule type="cellIs" dxfId="5940" priority="2886" operator="between">
      <formula>0</formula>
      <formula>0.49</formula>
    </cfRule>
    <cfRule type="cellIs" dxfId="5939" priority="2887" operator="lessThan">
      <formula>0.5</formula>
    </cfRule>
    <cfRule type="cellIs" dxfId="5938" priority="2888" operator="between">
      <formula>0</formula>
      <formula>0.5</formula>
    </cfRule>
    <cfRule type="cellIs" dxfId="5937" priority="2884" operator="between">
      <formula>0.6</formula>
      <formula>0.69</formula>
    </cfRule>
  </conditionalFormatting>
  <conditionalFormatting sqref="WT9:WT19">
    <cfRule type="cellIs" dxfId="5936" priority="2717" operator="between">
      <formula>0</formula>
      <formula>0.49</formula>
    </cfRule>
    <cfRule type="cellIs" dxfId="5935" priority="2718" operator="lessThan">
      <formula>#REF!</formula>
    </cfRule>
    <cfRule type="expression" dxfId="5934" priority="2719">
      <formula>#REF!&lt;50%</formula>
    </cfRule>
    <cfRule type="cellIs" dxfId="5933" priority="2720" operator="between">
      <formula>0.6</formula>
      <formula>0.69</formula>
    </cfRule>
    <cfRule type="cellIs" dxfId="5932" priority="2721" operator="between">
      <formula>0.5</formula>
      <formula>0.59</formula>
    </cfRule>
    <cfRule type="cellIs" dxfId="5931" priority="2723" operator="lessThan">
      <formula>0.5</formula>
    </cfRule>
    <cfRule type="cellIs" dxfId="5930" priority="2724" operator="between">
      <formula>0</formula>
      <formula>0.5</formula>
    </cfRule>
    <cfRule type="cellIs" dxfId="5929" priority="2726" operator="lessThan">
      <formula>"&lt;50%"</formula>
    </cfRule>
    <cfRule type="cellIs" dxfId="5928" priority="2722" operator="between">
      <formula>0</formula>
      <formula>0.49</formula>
    </cfRule>
  </conditionalFormatting>
  <conditionalFormatting sqref="WW9:WW16 WW18:WW21">
    <cfRule type="cellIs" dxfId="5927" priority="2738" operator="lessThan">
      <formula>#REF!</formula>
    </cfRule>
    <cfRule type="expression" dxfId="5926" priority="2739">
      <formula>#REF!&lt;50%</formula>
    </cfRule>
    <cfRule type="cellIs" dxfId="5925" priority="2737" operator="between">
      <formula>0</formula>
      <formula>0.49</formula>
    </cfRule>
  </conditionalFormatting>
  <conditionalFormatting sqref="WW9:WW16 WW18:WW22">
    <cfRule type="cellIs" dxfId="5924" priority="2741" operator="between">
      <formula>0.5</formula>
      <formula>0.59</formula>
    </cfRule>
    <cfRule type="cellIs" dxfId="5923" priority="2742" operator="between">
      <formula>0</formula>
      <formula>0.49</formula>
    </cfRule>
    <cfRule type="cellIs" dxfId="5922" priority="2746" operator="lessThan">
      <formula>"&lt;50%"</formula>
    </cfRule>
    <cfRule type="cellIs" dxfId="5921" priority="2743" operator="lessThan">
      <formula>0.5</formula>
    </cfRule>
    <cfRule type="cellIs" dxfId="5920" priority="2744" operator="between">
      <formula>0</formula>
      <formula>0.5</formula>
    </cfRule>
    <cfRule type="cellIs" dxfId="5919" priority="2740" operator="between">
      <formula>0.6</formula>
      <formula>0.69</formula>
    </cfRule>
  </conditionalFormatting>
  <conditionalFormatting sqref="WZ9:WZ19">
    <cfRule type="cellIs" dxfId="5918" priority="2706" operator="lessThan">
      <formula>"&lt;50%"</formula>
    </cfRule>
    <cfRule type="cellIs" dxfId="5917" priority="2704" operator="between">
      <formula>0</formula>
      <formula>0.5</formula>
    </cfRule>
    <cfRule type="cellIs" dxfId="5916" priority="2703" operator="lessThan">
      <formula>0.5</formula>
    </cfRule>
    <cfRule type="cellIs" dxfId="5915" priority="2702" operator="between">
      <formula>0</formula>
      <formula>0.49</formula>
    </cfRule>
    <cfRule type="cellIs" dxfId="5914" priority="2701" operator="between">
      <formula>0.5</formula>
      <formula>0.59</formula>
    </cfRule>
    <cfRule type="cellIs" dxfId="5913" priority="2700" operator="between">
      <formula>0.6</formula>
      <formula>0.69</formula>
    </cfRule>
    <cfRule type="expression" dxfId="5912" priority="2699">
      <formula>#REF!&lt;50%</formula>
    </cfRule>
    <cfRule type="cellIs" dxfId="5911" priority="2698" operator="lessThan">
      <formula>#REF!</formula>
    </cfRule>
    <cfRule type="cellIs" dxfId="5910" priority="2697" operator="between">
      <formula>0</formula>
      <formula>0.49</formula>
    </cfRule>
  </conditionalFormatting>
  <conditionalFormatting sqref="XF9:XF16">
    <cfRule type="cellIs" dxfId="5909" priority="2802" operator="between">
      <formula>0</formula>
      <formula>0.49</formula>
    </cfRule>
    <cfRule type="cellIs" dxfId="5908" priority="2801" operator="between">
      <formula>0.5</formula>
      <formula>0.59</formula>
    </cfRule>
    <cfRule type="cellIs" dxfId="5907" priority="2800" operator="between">
      <formula>0.6</formula>
      <formula>0.69</formula>
    </cfRule>
    <cfRule type="expression" dxfId="5906" priority="2799">
      <formula>#REF!&lt;50%</formula>
    </cfRule>
    <cfRule type="cellIs" dxfId="5905" priority="2798" operator="lessThan">
      <formula>#REF!</formula>
    </cfRule>
    <cfRule type="cellIs" dxfId="5904" priority="2797" operator="between">
      <formula>0</formula>
      <formula>0.49</formula>
    </cfRule>
    <cfRule type="cellIs" dxfId="5903" priority="2806" operator="lessThan">
      <formula>"&lt;50%"</formula>
    </cfRule>
    <cfRule type="cellIs" dxfId="5902" priority="2804" operator="between">
      <formula>0</formula>
      <formula>0.5</formula>
    </cfRule>
    <cfRule type="cellIs" dxfId="5901" priority="2803" operator="lessThan">
      <formula>0.5</formula>
    </cfRule>
  </conditionalFormatting>
  <conditionalFormatting sqref="XF18:XF21">
    <cfRule type="expression" dxfId="5900" priority="2789">
      <formula>#REF!&lt;50%</formula>
    </cfRule>
    <cfRule type="cellIs" dxfId="5899" priority="2788" operator="lessThan">
      <formula>#REF!</formula>
    </cfRule>
    <cfRule type="cellIs" dxfId="5898" priority="2787" operator="between">
      <formula>0</formula>
      <formula>0.49</formula>
    </cfRule>
  </conditionalFormatting>
  <conditionalFormatting sqref="XF18:XF22">
    <cfRule type="cellIs" dxfId="5897" priority="2792" operator="between">
      <formula>0</formula>
      <formula>0.49</formula>
    </cfRule>
    <cfRule type="cellIs" dxfId="5896" priority="2791" operator="between">
      <formula>0.5</formula>
      <formula>0.59</formula>
    </cfRule>
    <cfRule type="cellIs" dxfId="5895" priority="2790" operator="between">
      <formula>0.6</formula>
      <formula>0.69</formula>
    </cfRule>
    <cfRule type="cellIs" dxfId="5894" priority="2796" operator="lessThan">
      <formula>"&lt;50%"</formula>
    </cfRule>
    <cfRule type="cellIs" dxfId="5893" priority="2794" operator="between">
      <formula>0</formula>
      <formula>0.5</formula>
    </cfRule>
    <cfRule type="cellIs" dxfId="5892" priority="2793" operator="lessThan">
      <formula>0.5</formula>
    </cfRule>
  </conditionalFormatting>
  <conditionalFormatting sqref="XO9:XO16">
    <cfRule type="cellIs" dxfId="5891" priority="2669" operator="lessThan">
      <formula>"&lt;50%"</formula>
    </cfRule>
    <cfRule type="cellIs" dxfId="5890" priority="2667" operator="between">
      <formula>0</formula>
      <formula>0.5</formula>
    </cfRule>
    <cfRule type="cellIs" dxfId="5889" priority="2666" operator="lessThan">
      <formula>0.5</formula>
    </cfRule>
    <cfRule type="cellIs" dxfId="5888" priority="2665" operator="between">
      <formula>0</formula>
      <formula>0.49</formula>
    </cfRule>
    <cfRule type="cellIs" dxfId="5887" priority="2664" operator="between">
      <formula>0.5</formula>
      <formula>0.59</formula>
    </cfRule>
    <cfRule type="cellIs" dxfId="5886" priority="2663" operator="between">
      <formula>0.6</formula>
      <formula>0.69</formula>
    </cfRule>
    <cfRule type="expression" dxfId="5885" priority="2662">
      <formula>#REF!&lt;50%</formula>
    </cfRule>
    <cfRule type="cellIs" dxfId="5884" priority="2661" operator="lessThan">
      <formula>#REF!</formula>
    </cfRule>
    <cfRule type="cellIs" dxfId="5883" priority="2660" operator="between">
      <formula>0</formula>
      <formula>0.49</formula>
    </cfRule>
  </conditionalFormatting>
  <conditionalFormatting sqref="XO18:XO21">
    <cfRule type="expression" dxfId="5882" priority="2652">
      <formula>#REF!&lt;50%</formula>
    </cfRule>
    <cfRule type="cellIs" dxfId="5881" priority="2651" operator="lessThan">
      <formula>#REF!</formula>
    </cfRule>
    <cfRule type="cellIs" dxfId="5880" priority="2650" operator="between">
      <formula>0</formula>
      <formula>0.49</formula>
    </cfRule>
  </conditionalFormatting>
  <conditionalFormatting sqref="XO18:XO22">
    <cfRule type="cellIs" dxfId="5879" priority="2655" operator="between">
      <formula>0</formula>
      <formula>0.49</formula>
    </cfRule>
    <cfRule type="cellIs" dxfId="5878" priority="2654" operator="between">
      <formula>0.5</formula>
      <formula>0.59</formula>
    </cfRule>
    <cfRule type="cellIs" dxfId="5877" priority="2653" operator="between">
      <formula>0.6</formula>
      <formula>0.69</formula>
    </cfRule>
    <cfRule type="cellIs" dxfId="5876" priority="2656" operator="lessThan">
      <formula>0.5</formula>
    </cfRule>
    <cfRule type="cellIs" dxfId="5875" priority="2659" operator="lessThan">
      <formula>"&lt;50%"</formula>
    </cfRule>
    <cfRule type="cellIs" dxfId="5874" priority="2657" operator="between">
      <formula>0</formula>
      <formula>0.5</formula>
    </cfRule>
  </conditionalFormatting>
  <conditionalFormatting sqref="XX9:XX16">
    <cfRule type="cellIs" dxfId="5873" priority="2613" operator="between">
      <formula>0</formula>
      <formula>0.49</formula>
    </cfRule>
    <cfRule type="cellIs" dxfId="5872" priority="2614" operator="lessThan">
      <formula>#REF!</formula>
    </cfRule>
    <cfRule type="expression" dxfId="5871" priority="2615">
      <formula>#REF!&lt;50%</formula>
    </cfRule>
    <cfRule type="cellIs" dxfId="5870" priority="2622" operator="lessThan">
      <formula>"&lt;50%"</formula>
    </cfRule>
    <cfRule type="cellIs" dxfId="5869" priority="2620" operator="between">
      <formula>0</formula>
      <formula>0.5</formula>
    </cfRule>
    <cfRule type="cellIs" dxfId="5868" priority="2619" operator="lessThan">
      <formula>0.5</formula>
    </cfRule>
    <cfRule type="cellIs" dxfId="5867" priority="2618" operator="between">
      <formula>0</formula>
      <formula>0.49</formula>
    </cfRule>
    <cfRule type="cellIs" dxfId="5866" priority="2617" operator="between">
      <formula>0.5</formula>
      <formula>0.59</formula>
    </cfRule>
    <cfRule type="cellIs" dxfId="5865" priority="2616" operator="between">
      <formula>0.6</formula>
      <formula>0.69</formula>
    </cfRule>
  </conditionalFormatting>
  <conditionalFormatting sqref="XX18:XX21">
    <cfRule type="cellIs" dxfId="5864" priority="2603" operator="between">
      <formula>0</formula>
      <formula>0.49</formula>
    </cfRule>
    <cfRule type="cellIs" dxfId="5863" priority="2604" operator="lessThan">
      <formula>#REF!</formula>
    </cfRule>
    <cfRule type="expression" dxfId="5862" priority="2605">
      <formula>#REF!&lt;50%</formula>
    </cfRule>
  </conditionalFormatting>
  <conditionalFormatting sqref="XX18:XX22">
    <cfRule type="cellIs" dxfId="5861" priority="2612" operator="lessThan">
      <formula>"&lt;50%"</formula>
    </cfRule>
    <cfRule type="cellIs" dxfId="5860" priority="2606" operator="between">
      <formula>0.6</formula>
      <formula>0.69</formula>
    </cfRule>
    <cfRule type="cellIs" dxfId="5859" priority="2607" operator="between">
      <formula>0.5</formula>
      <formula>0.59</formula>
    </cfRule>
    <cfRule type="cellIs" dxfId="5858" priority="2608" operator="between">
      <formula>0</formula>
      <formula>0.49</formula>
    </cfRule>
    <cfRule type="cellIs" dxfId="5857" priority="2609" operator="lessThan">
      <formula>0.5</formula>
    </cfRule>
    <cfRule type="cellIs" dxfId="5856" priority="2610" operator="between">
      <formula>0</formula>
      <formula>0.5</formula>
    </cfRule>
  </conditionalFormatting>
  <conditionalFormatting sqref="YG9:YG16">
    <cfRule type="cellIs" dxfId="5855" priority="2575" operator="lessThan">
      <formula>"&lt;50%"</formula>
    </cfRule>
    <cfRule type="cellIs" dxfId="5854" priority="2566" operator="between">
      <formula>0</formula>
      <formula>0.49</formula>
    </cfRule>
    <cfRule type="cellIs" dxfId="5853" priority="2567" operator="lessThan">
      <formula>#REF!</formula>
    </cfRule>
    <cfRule type="expression" dxfId="5852" priority="2568">
      <formula>#REF!&lt;50%</formula>
    </cfRule>
    <cfRule type="cellIs" dxfId="5851" priority="2569" operator="between">
      <formula>0.6</formula>
      <formula>0.69</formula>
    </cfRule>
    <cfRule type="cellIs" dxfId="5850" priority="2570" operator="between">
      <formula>0.5</formula>
      <formula>0.59</formula>
    </cfRule>
    <cfRule type="cellIs" dxfId="5849" priority="2571" operator="between">
      <formula>0</formula>
      <formula>0.49</formula>
    </cfRule>
    <cfRule type="cellIs" dxfId="5848" priority="2572" operator="lessThan">
      <formula>0.5</formula>
    </cfRule>
    <cfRule type="cellIs" dxfId="5847" priority="2573" operator="between">
      <formula>0</formula>
      <formula>0.5</formula>
    </cfRule>
  </conditionalFormatting>
  <conditionalFormatting sqref="YG18:YG21">
    <cfRule type="expression" dxfId="5846" priority="2558">
      <formula>#REF!&lt;50%</formula>
    </cfRule>
    <cfRule type="cellIs" dxfId="5845" priority="2557" operator="lessThan">
      <formula>#REF!</formula>
    </cfRule>
    <cfRule type="cellIs" dxfId="5844" priority="2556" operator="between">
      <formula>0</formula>
      <formula>0.49</formula>
    </cfRule>
  </conditionalFormatting>
  <conditionalFormatting sqref="YG18:YG22">
    <cfRule type="cellIs" dxfId="5843" priority="2561" operator="between">
      <formula>0</formula>
      <formula>0.49</formula>
    </cfRule>
    <cfRule type="cellIs" dxfId="5842" priority="2560" operator="between">
      <formula>0.5</formula>
      <formula>0.59</formula>
    </cfRule>
    <cfRule type="cellIs" dxfId="5841" priority="2559" operator="between">
      <formula>0.6</formula>
      <formula>0.69</formula>
    </cfRule>
    <cfRule type="cellIs" dxfId="5840" priority="2565" operator="lessThan">
      <formula>"&lt;50%"</formula>
    </cfRule>
    <cfRule type="cellIs" dxfId="5839" priority="2563" operator="between">
      <formula>0</formula>
      <formula>0.5</formula>
    </cfRule>
    <cfRule type="cellIs" dxfId="5838" priority="2562" operator="lessThan">
      <formula>0.5</formula>
    </cfRule>
  </conditionalFormatting>
  <conditionalFormatting sqref="YM9:YM19">
    <cfRule type="cellIs" dxfId="5837" priority="2449" operator="between">
      <formula>0</formula>
      <formula>0.5</formula>
    </cfRule>
    <cfRule type="cellIs" dxfId="5836" priority="2445" operator="between">
      <formula>0.6</formula>
      <formula>0.69</formula>
    </cfRule>
    <cfRule type="cellIs" dxfId="5835" priority="2446" operator="between">
      <formula>0.5</formula>
      <formula>0.59</formula>
    </cfRule>
    <cfRule type="cellIs" dxfId="5834" priority="2447" operator="between">
      <formula>0</formula>
      <formula>0.49</formula>
    </cfRule>
    <cfRule type="cellIs" dxfId="5833" priority="2448" operator="lessThan">
      <formula>0.5</formula>
    </cfRule>
    <cfRule type="cellIs" dxfId="5832" priority="2451" operator="lessThan">
      <formula>"&lt;50%"</formula>
    </cfRule>
    <cfRule type="cellIs" dxfId="5831" priority="2443" operator="lessThan">
      <formula>#REF!</formula>
    </cfRule>
    <cfRule type="expression" dxfId="5830" priority="2444">
      <formula>#REF!&lt;50%</formula>
    </cfRule>
    <cfRule type="cellIs" dxfId="5829" priority="2442" operator="between">
      <formula>0</formula>
      <formula>0.49</formula>
    </cfRule>
  </conditionalFormatting>
  <conditionalFormatting sqref="YP9:YP16">
    <cfRule type="cellIs" dxfId="5828" priority="2524" operator="between">
      <formula>0</formula>
      <formula>0.49</formula>
    </cfRule>
    <cfRule type="cellIs" dxfId="5827" priority="2523" operator="between">
      <formula>0.5</formula>
      <formula>0.59</formula>
    </cfRule>
    <cfRule type="cellIs" dxfId="5826" priority="2525" operator="lessThan">
      <formula>0.5</formula>
    </cfRule>
    <cfRule type="cellIs" dxfId="5825" priority="2526" operator="between">
      <formula>0</formula>
      <formula>0.5</formula>
    </cfRule>
    <cfRule type="cellIs" dxfId="5824" priority="2528" operator="lessThan">
      <formula>"&lt;50%"</formula>
    </cfRule>
    <cfRule type="cellIs" dxfId="5823" priority="2519" operator="between">
      <formula>0</formula>
      <formula>0.49</formula>
    </cfRule>
    <cfRule type="cellIs" dxfId="5822" priority="2520" operator="lessThan">
      <formula>#REF!</formula>
    </cfRule>
    <cfRule type="expression" dxfId="5821" priority="2521">
      <formula>#REF!&lt;50%</formula>
    </cfRule>
    <cfRule type="cellIs" dxfId="5820" priority="2522" operator="between">
      <formula>0.6</formula>
      <formula>0.69</formula>
    </cfRule>
  </conditionalFormatting>
  <conditionalFormatting sqref="YP18:YP21">
    <cfRule type="cellIs" dxfId="5819" priority="2509" operator="between">
      <formula>0</formula>
      <formula>0.49</formula>
    </cfRule>
    <cfRule type="expression" dxfId="5818" priority="2511">
      <formula>#REF!&lt;50%</formula>
    </cfRule>
    <cfRule type="cellIs" dxfId="5817" priority="2510" operator="lessThan">
      <formula>#REF!</formula>
    </cfRule>
  </conditionalFormatting>
  <conditionalFormatting sqref="YP18:YP22">
    <cfRule type="cellIs" dxfId="5816" priority="2518" operator="lessThan">
      <formula>"&lt;50%"</formula>
    </cfRule>
    <cfRule type="cellIs" dxfId="5815" priority="2515" operator="lessThan">
      <formula>0.5</formula>
    </cfRule>
    <cfRule type="cellIs" dxfId="5814" priority="2514" operator="between">
      <formula>0</formula>
      <formula>0.49</formula>
    </cfRule>
    <cfRule type="cellIs" dxfId="5813" priority="2513" operator="between">
      <formula>0.5</formula>
      <formula>0.59</formula>
    </cfRule>
    <cfRule type="cellIs" dxfId="5812" priority="2512" operator="between">
      <formula>0.6</formula>
      <formula>0.69</formula>
    </cfRule>
    <cfRule type="cellIs" dxfId="5811" priority="2516" operator="between">
      <formula>0</formula>
      <formula>0.5</formula>
    </cfRule>
  </conditionalFormatting>
  <conditionalFormatting sqref="YS9:YS19">
    <cfRule type="cellIs" dxfId="5810" priority="2456" operator="between">
      <formula>0.5</formula>
      <formula>0.59</formula>
    </cfRule>
    <cfRule type="cellIs" dxfId="5809" priority="2455" operator="between">
      <formula>0.6</formula>
      <formula>0.69</formula>
    </cfRule>
    <cfRule type="cellIs" dxfId="5808" priority="2461" operator="lessThan">
      <formula>"&lt;50%"</formula>
    </cfRule>
    <cfRule type="expression" dxfId="5807" priority="2454">
      <formula>#REF!&lt;50%</formula>
    </cfRule>
    <cfRule type="cellIs" dxfId="5806" priority="2453" operator="lessThan">
      <formula>#REF!</formula>
    </cfRule>
    <cfRule type="cellIs" dxfId="5805" priority="2452" operator="between">
      <formula>0</formula>
      <formula>0.49</formula>
    </cfRule>
    <cfRule type="cellIs" dxfId="5804" priority="2458" operator="lessThan">
      <formula>0.5</formula>
    </cfRule>
    <cfRule type="cellIs" dxfId="5803" priority="2459" operator="between">
      <formula>0</formula>
      <formula>0.5</formula>
    </cfRule>
    <cfRule type="cellIs" dxfId="5802" priority="2457" operator="between">
      <formula>0</formula>
      <formula>0.49</formula>
    </cfRule>
  </conditionalFormatting>
  <conditionalFormatting sqref="YV9:YV19">
    <cfRule type="cellIs" dxfId="5801" priority="2394" operator="lessThan">
      <formula>"&lt;50%"</formula>
    </cfRule>
    <cfRule type="cellIs" dxfId="5800" priority="2392" operator="between">
      <formula>0</formula>
      <formula>0.5</formula>
    </cfRule>
    <cfRule type="cellIs" dxfId="5799" priority="2391" operator="lessThan">
      <formula>0.5</formula>
    </cfRule>
    <cfRule type="cellIs" dxfId="5798" priority="2390" operator="between">
      <formula>0</formula>
      <formula>0.49</formula>
    </cfRule>
    <cfRule type="cellIs" dxfId="5797" priority="2385" operator="between">
      <formula>0</formula>
      <formula>0.49</formula>
    </cfRule>
    <cfRule type="cellIs" dxfId="5796" priority="2386" operator="lessThan">
      <formula>#REF!</formula>
    </cfRule>
    <cfRule type="expression" dxfId="5795" priority="2387">
      <formula>#REF!&lt;50%</formula>
    </cfRule>
    <cfRule type="cellIs" dxfId="5794" priority="2388" operator="between">
      <formula>0.6</formula>
      <formula>0.69</formula>
    </cfRule>
    <cfRule type="cellIs" dxfId="5793" priority="2389" operator="between">
      <formula>0.5</formula>
      <formula>0.59</formula>
    </cfRule>
  </conditionalFormatting>
  <conditionalFormatting sqref="YY9:YY16">
    <cfRule type="cellIs" dxfId="5792" priority="2477" operator="between">
      <formula>0</formula>
      <formula>0.49</formula>
    </cfRule>
    <cfRule type="cellIs" dxfId="5791" priority="2476" operator="between">
      <formula>0.5</formula>
      <formula>0.59</formula>
    </cfRule>
    <cfRule type="cellIs" dxfId="5790" priority="2475" operator="between">
      <formula>0.6</formula>
      <formula>0.69</formula>
    </cfRule>
    <cfRule type="expression" dxfId="5789" priority="2474">
      <formula>#REF!&lt;50%</formula>
    </cfRule>
    <cfRule type="cellIs" dxfId="5788" priority="2473" operator="lessThan">
      <formula>#REF!</formula>
    </cfRule>
    <cfRule type="cellIs" dxfId="5787" priority="2472" operator="between">
      <formula>0</formula>
      <formula>0.49</formula>
    </cfRule>
    <cfRule type="cellIs" dxfId="5786" priority="2481" operator="lessThan">
      <formula>"&lt;50%"</formula>
    </cfRule>
    <cfRule type="cellIs" dxfId="5785" priority="2479" operator="between">
      <formula>0</formula>
      <formula>0.5</formula>
    </cfRule>
    <cfRule type="cellIs" dxfId="5784" priority="2478" operator="lessThan">
      <formula>0.5</formula>
    </cfRule>
  </conditionalFormatting>
  <conditionalFormatting sqref="YY18:YY21">
    <cfRule type="expression" dxfId="5783" priority="2464">
      <formula>#REF!&lt;50%</formula>
    </cfRule>
    <cfRule type="cellIs" dxfId="5782" priority="2463" operator="lessThan">
      <formula>#REF!</formula>
    </cfRule>
    <cfRule type="cellIs" dxfId="5781" priority="2462" operator="between">
      <formula>0</formula>
      <formula>0.49</formula>
    </cfRule>
  </conditionalFormatting>
  <conditionalFormatting sqref="YY18:YY22">
    <cfRule type="cellIs" dxfId="5780" priority="2466" operator="between">
      <formula>0.5</formula>
      <formula>0.59</formula>
    </cfRule>
    <cfRule type="cellIs" dxfId="5779" priority="2465" operator="between">
      <formula>0.6</formula>
      <formula>0.69</formula>
    </cfRule>
    <cfRule type="cellIs" dxfId="5778" priority="2467" operator="between">
      <formula>0</formula>
      <formula>0.49</formula>
    </cfRule>
    <cfRule type="cellIs" dxfId="5777" priority="2468" operator="lessThan">
      <formula>0.5</formula>
    </cfRule>
    <cfRule type="cellIs" dxfId="5776" priority="2469" operator="between">
      <formula>0</formula>
      <formula>0.5</formula>
    </cfRule>
    <cfRule type="cellIs" dxfId="5775" priority="2471" operator="lessThan">
      <formula>"&lt;50%"</formula>
    </cfRule>
  </conditionalFormatting>
  <conditionalFormatting sqref="ZH9:ZH16">
    <cfRule type="cellIs" dxfId="5774" priority="2409" operator="between">
      <formula>0.5</formula>
      <formula>0.59</formula>
    </cfRule>
    <cfRule type="cellIs" dxfId="5773" priority="2410" operator="between">
      <formula>0</formula>
      <formula>0.49</formula>
    </cfRule>
    <cfRule type="cellIs" dxfId="5772" priority="2411" operator="lessThan">
      <formula>0.5</formula>
    </cfRule>
    <cfRule type="cellIs" dxfId="5771" priority="2412" operator="between">
      <formula>0</formula>
      <formula>0.5</formula>
    </cfRule>
    <cfRule type="cellIs" dxfId="5770" priority="2414" operator="lessThan">
      <formula>"&lt;50%"</formula>
    </cfRule>
    <cfRule type="cellIs" dxfId="5769" priority="2408" operator="between">
      <formula>0.6</formula>
      <formula>0.69</formula>
    </cfRule>
    <cfRule type="expression" dxfId="5768" priority="2407">
      <formula>#REF!&lt;50%</formula>
    </cfRule>
    <cfRule type="cellIs" dxfId="5767" priority="2406" operator="lessThan">
      <formula>#REF!</formula>
    </cfRule>
    <cfRule type="cellIs" dxfId="5766" priority="2405" operator="between">
      <formula>0</formula>
      <formula>0.49</formula>
    </cfRule>
  </conditionalFormatting>
  <conditionalFormatting sqref="ZH18:ZH21">
    <cfRule type="expression" dxfId="5765" priority="2397">
      <formula>#REF!&lt;50%</formula>
    </cfRule>
    <cfRule type="cellIs" dxfId="5764" priority="2395" operator="between">
      <formula>0</formula>
      <formula>0.49</formula>
    </cfRule>
    <cfRule type="cellIs" dxfId="5763" priority="2396" operator="lessThan">
      <formula>#REF!</formula>
    </cfRule>
  </conditionalFormatting>
  <conditionalFormatting sqref="ZH18:ZH22">
    <cfRule type="cellIs" dxfId="5762" priority="2398" operator="between">
      <formula>0.6</formula>
      <formula>0.69</formula>
    </cfRule>
    <cfRule type="cellIs" dxfId="5761" priority="2401" operator="lessThan">
      <formula>0.5</formula>
    </cfRule>
    <cfRule type="cellIs" dxfId="5760" priority="2399" operator="between">
      <formula>0.5</formula>
      <formula>0.59</formula>
    </cfRule>
    <cfRule type="cellIs" dxfId="5759" priority="2400" operator="between">
      <formula>0</formula>
      <formula>0.49</formula>
    </cfRule>
    <cfRule type="cellIs" dxfId="5758" priority="2404" operator="lessThan">
      <formula>"&lt;50%"</formula>
    </cfRule>
    <cfRule type="cellIs" dxfId="5757" priority="2402" operator="between">
      <formula>0</formula>
      <formula>0.5</formula>
    </cfRule>
  </conditionalFormatting>
  <conditionalFormatting sqref="ZK9:ZK19">
    <cfRule type="cellIs" dxfId="5756" priority="2334" operator="lessThan">
      <formula>0.5</formula>
    </cfRule>
    <cfRule type="cellIs" dxfId="5755" priority="2335" operator="between">
      <formula>0</formula>
      <formula>0.5</formula>
    </cfRule>
    <cfRule type="cellIs" dxfId="5754" priority="2328" operator="between">
      <formula>0</formula>
      <formula>0.49</formula>
    </cfRule>
    <cfRule type="cellIs" dxfId="5753" priority="2329" operator="lessThan">
      <formula>#REF!</formula>
    </cfRule>
    <cfRule type="expression" dxfId="5752" priority="2330">
      <formula>#REF!&lt;50%</formula>
    </cfRule>
    <cfRule type="cellIs" dxfId="5751" priority="2331" operator="between">
      <formula>0.6</formula>
      <formula>0.69</formula>
    </cfRule>
    <cfRule type="cellIs" dxfId="5750" priority="2332" operator="between">
      <formula>0.5</formula>
      <formula>0.59</formula>
    </cfRule>
    <cfRule type="cellIs" dxfId="5749" priority="2333" operator="between">
      <formula>0</formula>
      <formula>0.49</formula>
    </cfRule>
    <cfRule type="cellIs" dxfId="5748" priority="2337" operator="lessThan">
      <formula>"&lt;50%"</formula>
    </cfRule>
  </conditionalFormatting>
  <conditionalFormatting sqref="ZQ9:ZQ16">
    <cfRule type="cellIs" dxfId="5747" priority="2353" operator="between">
      <formula>0</formula>
      <formula>0.49</formula>
    </cfRule>
    <cfRule type="cellIs" dxfId="5746" priority="2352" operator="between">
      <formula>0.5</formula>
      <formula>0.59</formula>
    </cfRule>
    <cfRule type="cellIs" dxfId="5745" priority="2351" operator="between">
      <formula>0.6</formula>
      <formula>0.69</formula>
    </cfRule>
    <cfRule type="expression" dxfId="5744" priority="2350">
      <formula>#REF!&lt;50%</formula>
    </cfRule>
    <cfRule type="cellIs" dxfId="5743" priority="2349" operator="lessThan">
      <formula>#REF!</formula>
    </cfRule>
    <cfRule type="cellIs" dxfId="5742" priority="2348" operator="between">
      <formula>0</formula>
      <formula>0.49</formula>
    </cfRule>
    <cfRule type="cellIs" dxfId="5741" priority="2357" operator="lessThan">
      <formula>"&lt;50%"</formula>
    </cfRule>
    <cfRule type="cellIs" dxfId="5740" priority="2355" operator="between">
      <formula>0</formula>
      <formula>0.5</formula>
    </cfRule>
    <cfRule type="cellIs" dxfId="5739" priority="2354" operator="lessThan">
      <formula>0.5</formula>
    </cfRule>
  </conditionalFormatting>
  <conditionalFormatting sqref="ZQ18:ZQ21">
    <cfRule type="expression" dxfId="5738" priority="2340">
      <formula>#REF!&lt;50%</formula>
    </cfRule>
    <cfRule type="cellIs" dxfId="5737" priority="2339" operator="lessThan">
      <formula>#REF!</formula>
    </cfRule>
    <cfRule type="cellIs" dxfId="5736" priority="2338" operator="between">
      <formula>0</formula>
      <formula>0.49</formula>
    </cfRule>
  </conditionalFormatting>
  <conditionalFormatting sqref="ZQ18:ZQ22">
    <cfRule type="cellIs" dxfId="5735" priority="2343" operator="between">
      <formula>0</formula>
      <formula>0.49</formula>
    </cfRule>
    <cfRule type="cellIs" dxfId="5734" priority="2342" operator="between">
      <formula>0.5</formula>
      <formula>0.59</formula>
    </cfRule>
    <cfRule type="cellIs" dxfId="5733" priority="2341" operator="between">
      <formula>0.6</formula>
      <formula>0.69</formula>
    </cfRule>
    <cfRule type="cellIs" dxfId="5732" priority="2347" operator="lessThan">
      <formula>"&lt;50%"</formula>
    </cfRule>
    <cfRule type="cellIs" dxfId="5731" priority="2345" operator="between">
      <formula>0</formula>
      <formula>0.5</formula>
    </cfRule>
    <cfRule type="cellIs" dxfId="5730" priority="2344" operator="lessThan">
      <formula>0.5</formula>
    </cfRule>
  </conditionalFormatting>
  <conditionalFormatting sqref="ZZ9:ZZ16 ZZ18:ZZ21">
    <cfRule type="cellIs" dxfId="5729" priority="2271" operator="between">
      <formula>0</formula>
      <formula>0.49</formula>
    </cfRule>
    <cfRule type="cellIs" dxfId="5728" priority="2272" operator="lessThan">
      <formula>#REF!</formula>
    </cfRule>
    <cfRule type="expression" dxfId="5727" priority="2273">
      <formula>#REF!&lt;50%</formula>
    </cfRule>
  </conditionalFormatting>
  <conditionalFormatting sqref="ZZ9:ZZ16 ZZ18:ZZ22">
    <cfRule type="cellIs" dxfId="5726" priority="2274" operator="between">
      <formula>0.6</formula>
      <formula>0.69</formula>
    </cfRule>
    <cfRule type="cellIs" dxfId="5725" priority="2276" operator="between">
      <formula>0</formula>
      <formula>0.49</formula>
    </cfRule>
    <cfRule type="cellIs" dxfId="5724" priority="2280" operator="lessThan">
      <formula>"&lt;50%"</formula>
    </cfRule>
    <cfRule type="cellIs" dxfId="5723" priority="2278" operator="between">
      <formula>0</formula>
      <formula>0.5</formula>
    </cfRule>
    <cfRule type="cellIs" dxfId="5722" priority="2277" operator="lessThan">
      <formula>0.5</formula>
    </cfRule>
    <cfRule type="cellIs" dxfId="5721" priority="2275" operator="between">
      <formula>0.5</formula>
      <formula>0.59</formula>
    </cfRule>
  </conditionalFormatting>
  <conditionalFormatting sqref="AAC9:AAC19">
    <cfRule type="cellIs" dxfId="5720" priority="2241" operator="between">
      <formula>0</formula>
      <formula>0.5</formula>
    </cfRule>
    <cfRule type="cellIs" dxfId="5719" priority="2240" operator="lessThan">
      <formula>0.5</formula>
    </cfRule>
    <cfRule type="cellIs" dxfId="5718" priority="2234" operator="between">
      <formula>0</formula>
      <formula>0.49</formula>
    </cfRule>
    <cfRule type="cellIs" dxfId="5717" priority="2239" operator="between">
      <formula>0</formula>
      <formula>0.49</formula>
    </cfRule>
    <cfRule type="cellIs" dxfId="5716" priority="2238" operator="between">
      <formula>0.5</formula>
      <formula>0.59</formula>
    </cfRule>
    <cfRule type="cellIs" dxfId="5715" priority="2237" operator="between">
      <formula>0.6</formula>
      <formula>0.69</formula>
    </cfRule>
    <cfRule type="expression" dxfId="5714" priority="2236">
      <formula>#REF!&lt;50%</formula>
    </cfRule>
    <cfRule type="cellIs" dxfId="5713" priority="2235" operator="lessThan">
      <formula>#REF!</formula>
    </cfRule>
    <cfRule type="cellIs" dxfId="5712" priority="2243" operator="lessThan">
      <formula>"&lt;50%"</formula>
    </cfRule>
  </conditionalFormatting>
  <conditionalFormatting sqref="AAI9:AAI16 AAI18:AAI21">
    <cfRule type="expression" dxfId="5711" priority="2246">
      <formula>#REF!&lt;50%</formula>
    </cfRule>
    <cfRule type="cellIs" dxfId="5710" priority="2245" operator="lessThan">
      <formula>#REF!</formula>
    </cfRule>
    <cfRule type="cellIs" dxfId="5709" priority="2244" operator="between">
      <formula>0</formula>
      <formula>0.49</formula>
    </cfRule>
  </conditionalFormatting>
  <conditionalFormatting sqref="AAI9:AAI16 AAI18:AAI22">
    <cfRule type="cellIs" dxfId="5708" priority="2248" operator="between">
      <formula>0.5</formula>
      <formula>0.59</formula>
    </cfRule>
    <cfRule type="cellIs" dxfId="5707" priority="2253" operator="lessThan">
      <formula>"&lt;50%"</formula>
    </cfRule>
    <cfRule type="cellIs" dxfId="5706" priority="2251" operator="between">
      <formula>0</formula>
      <formula>0.5</formula>
    </cfRule>
    <cfRule type="cellIs" dxfId="5705" priority="2247" operator="between">
      <formula>0.6</formula>
      <formula>0.69</formula>
    </cfRule>
    <cfRule type="cellIs" dxfId="5704" priority="2250" operator="lessThan">
      <formula>0.5</formula>
    </cfRule>
    <cfRule type="cellIs" dxfId="5703" priority="2249" operator="between">
      <formula>0</formula>
      <formula>0.49</formula>
    </cfRule>
  </conditionalFormatting>
  <conditionalFormatting sqref="AAR9:AAR16 AAR18:AAR21">
    <cfRule type="cellIs" dxfId="5702" priority="2207" operator="between">
      <formula>0</formula>
      <formula>0.49</formula>
    </cfRule>
    <cfRule type="expression" dxfId="5701" priority="2209">
      <formula>#REF!&lt;50%</formula>
    </cfRule>
    <cfRule type="cellIs" dxfId="5700" priority="2208" operator="lessThan">
      <formula>#REF!</formula>
    </cfRule>
  </conditionalFormatting>
  <conditionalFormatting sqref="AAR9:AAR16 AAR18:AAR22">
    <cfRule type="cellIs" dxfId="5699" priority="2210" operator="between">
      <formula>0.6</formula>
      <formula>0.69</formula>
    </cfRule>
    <cfRule type="cellIs" dxfId="5698" priority="2212" operator="between">
      <formula>0</formula>
      <formula>0.49</formula>
    </cfRule>
    <cfRule type="cellIs" dxfId="5697" priority="2211" operator="between">
      <formula>0.5</formula>
      <formula>0.59</formula>
    </cfRule>
    <cfRule type="cellIs" dxfId="5696" priority="2213" operator="lessThan">
      <formula>0.5</formula>
    </cfRule>
    <cfRule type="cellIs" dxfId="5695" priority="2214" operator="between">
      <formula>0</formula>
      <formula>0.5</formula>
    </cfRule>
    <cfRule type="cellIs" dxfId="5694" priority="2216" operator="lessThan">
      <formula>"&lt;50%"</formula>
    </cfRule>
  </conditionalFormatting>
  <conditionalFormatting sqref="ABA9:ABA16 ABA18:ABA21">
    <cfRule type="cellIs" dxfId="5693" priority="2180" operator="between">
      <formula>0</formula>
      <formula>0.49</formula>
    </cfRule>
    <cfRule type="cellIs" dxfId="5692" priority="2181" operator="lessThan">
      <formula>#REF!</formula>
    </cfRule>
    <cfRule type="expression" dxfId="5691" priority="2182">
      <formula>#REF!&lt;50%</formula>
    </cfRule>
  </conditionalFormatting>
  <conditionalFormatting sqref="ABA9:ABA16 ABA18:ABA22">
    <cfRule type="cellIs" dxfId="5690" priority="2189" operator="lessThan">
      <formula>"&lt;50%"</formula>
    </cfRule>
    <cfRule type="cellIs" dxfId="5689" priority="2185" operator="between">
      <formula>0</formula>
      <formula>0.49</formula>
    </cfRule>
    <cfRule type="cellIs" dxfId="5688" priority="2183" operator="between">
      <formula>0.6</formula>
      <formula>0.69</formula>
    </cfRule>
    <cfRule type="cellIs" dxfId="5687" priority="2184" operator="between">
      <formula>0.5</formula>
      <formula>0.59</formula>
    </cfRule>
    <cfRule type="cellIs" dxfId="5686" priority="2186" operator="lessThan">
      <formula>0.5</formula>
    </cfRule>
    <cfRule type="cellIs" dxfId="5685" priority="2187" operator="between">
      <formula>0</formula>
      <formula>0.5</formula>
    </cfRule>
  </conditionalFormatting>
  <conditionalFormatting sqref="ABJ9:ABJ16 ABJ18:ABJ21">
    <cfRule type="expression" dxfId="5684" priority="2155">
      <formula>#REF!&lt;50%</formula>
    </cfRule>
    <cfRule type="cellIs" dxfId="5683" priority="2154" operator="lessThan">
      <formula>#REF!</formula>
    </cfRule>
    <cfRule type="cellIs" dxfId="5682" priority="2153" operator="between">
      <formula>0</formula>
      <formula>0.49</formula>
    </cfRule>
  </conditionalFormatting>
  <conditionalFormatting sqref="ABJ9:ABJ16 ABJ18:ABJ22">
    <cfRule type="cellIs" dxfId="5681" priority="2158" operator="between">
      <formula>0</formula>
      <formula>0.49</formula>
    </cfRule>
    <cfRule type="cellIs" dxfId="5680" priority="2162" operator="lessThan">
      <formula>"&lt;50%"</formula>
    </cfRule>
    <cfRule type="cellIs" dxfId="5679" priority="2160" operator="between">
      <formula>0</formula>
      <formula>0.5</formula>
    </cfRule>
    <cfRule type="cellIs" dxfId="5678" priority="2159" operator="lessThan">
      <formula>0.5</formula>
    </cfRule>
    <cfRule type="cellIs" dxfId="5677" priority="2157" operator="between">
      <formula>0.5</formula>
      <formula>0.59</formula>
    </cfRule>
    <cfRule type="cellIs" dxfId="5676" priority="2156" operator="between">
      <formula>0.6</formula>
      <formula>0.69</formula>
    </cfRule>
  </conditionalFormatting>
  <conditionalFormatting sqref="ABM9:ABM19">
    <cfRule type="expression" dxfId="5675" priority="2118">
      <formula>#REF!&lt;50%</formula>
    </cfRule>
    <cfRule type="cellIs" dxfId="5674" priority="2116" operator="between">
      <formula>0</formula>
      <formula>0.49</formula>
    </cfRule>
    <cfRule type="cellIs" dxfId="5673" priority="2125" operator="lessThan">
      <formula>"&lt;50%"</formula>
    </cfRule>
    <cfRule type="cellIs" dxfId="5672" priority="2123" operator="between">
      <formula>0</formula>
      <formula>0.5</formula>
    </cfRule>
    <cfRule type="cellIs" dxfId="5671" priority="2122" operator="lessThan">
      <formula>0.5</formula>
    </cfRule>
    <cfRule type="cellIs" dxfId="5670" priority="2121" operator="between">
      <formula>0</formula>
      <formula>0.49</formula>
    </cfRule>
    <cfRule type="cellIs" dxfId="5669" priority="2120" operator="between">
      <formula>0.5</formula>
      <formula>0.59</formula>
    </cfRule>
    <cfRule type="cellIs" dxfId="5668" priority="2119" operator="between">
      <formula>0.6</formula>
      <formula>0.69</formula>
    </cfRule>
    <cfRule type="cellIs" dxfId="5667" priority="2117" operator="lessThan">
      <formula>#REF!</formula>
    </cfRule>
  </conditionalFormatting>
  <conditionalFormatting sqref="ABS9:ABS16 ABS18:ABS21">
    <cfRule type="expression" dxfId="5666" priority="2128">
      <formula>#REF!&lt;50%</formula>
    </cfRule>
    <cfRule type="cellIs" dxfId="5665" priority="2126" operator="between">
      <formula>0</formula>
      <formula>0.49</formula>
    </cfRule>
    <cfRule type="cellIs" dxfId="5664" priority="2127" operator="lessThan">
      <formula>#REF!</formula>
    </cfRule>
  </conditionalFormatting>
  <conditionalFormatting sqref="ABS9:ABS16 ABS18:ABS22">
    <cfRule type="cellIs" dxfId="5663" priority="2129" operator="between">
      <formula>0.6</formula>
      <formula>0.69</formula>
    </cfRule>
    <cfRule type="cellIs" dxfId="5662" priority="2135" operator="lessThan">
      <formula>"&lt;50%"</formula>
    </cfRule>
    <cfRule type="cellIs" dxfId="5661" priority="2133" operator="between">
      <formula>0</formula>
      <formula>0.5</formula>
    </cfRule>
    <cfRule type="cellIs" dxfId="5660" priority="2132" operator="lessThan">
      <formula>0.5</formula>
    </cfRule>
    <cfRule type="cellIs" dxfId="5659" priority="2131" operator="between">
      <formula>0</formula>
      <formula>0.49</formula>
    </cfRule>
    <cfRule type="cellIs" dxfId="5658" priority="2130" operator="between">
      <formula>0.5</formula>
      <formula>0.59</formula>
    </cfRule>
  </conditionalFormatting>
  <conditionalFormatting sqref="ACB9:ACB16 ACB18:ACB21">
    <cfRule type="cellIs" dxfId="5657" priority="2089" operator="between">
      <formula>0</formula>
      <formula>0.49</formula>
    </cfRule>
    <cfRule type="cellIs" dxfId="5656" priority="2090" operator="lessThan">
      <formula>#REF!</formula>
    </cfRule>
    <cfRule type="expression" dxfId="5655" priority="2091">
      <formula>#REF!&lt;50%</formula>
    </cfRule>
  </conditionalFormatting>
  <conditionalFormatting sqref="ACB9:ACB16 ACB18:ACB22">
    <cfRule type="cellIs" dxfId="5654" priority="2092" operator="between">
      <formula>0.6</formula>
      <formula>0.69</formula>
    </cfRule>
    <cfRule type="cellIs" dxfId="5653" priority="2093" operator="between">
      <formula>0.5</formula>
      <formula>0.59</formula>
    </cfRule>
    <cfRule type="cellIs" dxfId="5652" priority="2094" operator="between">
      <formula>0</formula>
      <formula>0.49</formula>
    </cfRule>
    <cfRule type="cellIs" dxfId="5651" priority="2095" operator="lessThan">
      <formula>0.5</formula>
    </cfRule>
    <cfRule type="cellIs" dxfId="5650" priority="2096" operator="between">
      <formula>0</formula>
      <formula>0.5</formula>
    </cfRule>
    <cfRule type="cellIs" dxfId="5649" priority="2098" operator="lessThan">
      <formula>"&lt;50%"</formula>
    </cfRule>
  </conditionalFormatting>
  <conditionalFormatting sqref="ACK9:ACK16 ACK18:ACK21">
    <cfRule type="expression" dxfId="5648" priority="2064">
      <formula>#REF!&lt;50%</formula>
    </cfRule>
    <cfRule type="cellIs" dxfId="5647" priority="2062" operator="between">
      <formula>0</formula>
      <formula>0.49</formula>
    </cfRule>
    <cfRule type="cellIs" dxfId="5646" priority="2063" operator="lessThan">
      <formula>#REF!</formula>
    </cfRule>
  </conditionalFormatting>
  <conditionalFormatting sqref="ACK9:ACK16 ACK18:ACK22">
    <cfRule type="cellIs" dxfId="5645" priority="2068" operator="lessThan">
      <formula>0.5</formula>
    </cfRule>
    <cfRule type="cellIs" dxfId="5644" priority="2067" operator="between">
      <formula>0</formula>
      <formula>0.49</formula>
    </cfRule>
    <cfRule type="cellIs" dxfId="5643" priority="2066" operator="between">
      <formula>0.5</formula>
      <formula>0.59</formula>
    </cfRule>
    <cfRule type="cellIs" dxfId="5642" priority="2065" operator="between">
      <formula>0.6</formula>
      <formula>0.69</formula>
    </cfRule>
    <cfRule type="cellIs" dxfId="5641" priority="2071" operator="lessThan">
      <formula>"&lt;50%"</formula>
    </cfRule>
    <cfRule type="cellIs" dxfId="5640" priority="2069" operator="between">
      <formula>0</formula>
      <formula>0.5</formula>
    </cfRule>
  </conditionalFormatting>
  <conditionalFormatting sqref="ACT9:ACT16 ACT18:ACT21">
    <cfRule type="expression" dxfId="5639" priority="2037">
      <formula>#REF!&lt;50%</formula>
    </cfRule>
    <cfRule type="cellIs" dxfId="5638" priority="2035" operator="between">
      <formula>0</formula>
      <formula>0.49</formula>
    </cfRule>
    <cfRule type="cellIs" dxfId="5637" priority="2036" operator="lessThan">
      <formula>#REF!</formula>
    </cfRule>
  </conditionalFormatting>
  <conditionalFormatting sqref="ACT9:ACT16 ACT18:ACT22">
    <cfRule type="cellIs" dxfId="5636" priority="2038" operator="between">
      <formula>0.6</formula>
      <formula>0.69</formula>
    </cfRule>
    <cfRule type="cellIs" dxfId="5635" priority="2039" operator="between">
      <formula>0.5</formula>
      <formula>0.59</formula>
    </cfRule>
    <cfRule type="cellIs" dxfId="5634" priority="2040" operator="between">
      <formula>0</formula>
      <formula>0.49</formula>
    </cfRule>
    <cfRule type="cellIs" dxfId="5633" priority="2041" operator="lessThan">
      <formula>0.5</formula>
    </cfRule>
    <cfRule type="cellIs" dxfId="5632" priority="2044" operator="lessThan">
      <formula>"&lt;50%"</formula>
    </cfRule>
    <cfRule type="cellIs" dxfId="5631" priority="2042" operator="between">
      <formula>0</formula>
      <formula>0.5</formula>
    </cfRule>
  </conditionalFormatting>
  <conditionalFormatting sqref="ADC9:ADC16 ADC18:ADC21">
    <cfRule type="cellIs" dxfId="5630" priority="2008" operator="between">
      <formula>0</formula>
      <formula>0.49</formula>
    </cfRule>
    <cfRule type="cellIs" dxfId="5629" priority="2009" operator="lessThan">
      <formula>#REF!</formula>
    </cfRule>
    <cfRule type="expression" dxfId="5628" priority="2010">
      <formula>#REF!&lt;50%</formula>
    </cfRule>
  </conditionalFormatting>
  <conditionalFormatting sqref="ADC9:ADC16 ADC18:ADC22">
    <cfRule type="cellIs" dxfId="5627" priority="2011" operator="between">
      <formula>0.6</formula>
      <formula>0.69</formula>
    </cfRule>
    <cfRule type="cellIs" dxfId="5626" priority="2012" operator="between">
      <formula>0.5</formula>
      <formula>0.59</formula>
    </cfRule>
    <cfRule type="cellIs" dxfId="5625" priority="2013" operator="between">
      <formula>0</formula>
      <formula>0.49</formula>
    </cfRule>
    <cfRule type="cellIs" dxfId="5624" priority="2014" operator="lessThan">
      <formula>0.5</formula>
    </cfRule>
    <cfRule type="cellIs" dxfId="5623" priority="2015" operator="between">
      <formula>0</formula>
      <formula>0.5</formula>
    </cfRule>
    <cfRule type="cellIs" dxfId="5622" priority="2017" operator="lessThan">
      <formula>"&lt;50%"</formula>
    </cfRule>
  </conditionalFormatting>
  <conditionalFormatting sqref="ADL9:ADL16 ADL18:ADL21">
    <cfRule type="expression" dxfId="5621" priority="1983">
      <formula>#REF!&lt;50%</formula>
    </cfRule>
    <cfRule type="cellIs" dxfId="5620" priority="1982" operator="lessThan">
      <formula>#REF!</formula>
    </cfRule>
    <cfRule type="cellIs" dxfId="5619" priority="1981" operator="between">
      <formula>0</formula>
      <formula>0.49</formula>
    </cfRule>
  </conditionalFormatting>
  <conditionalFormatting sqref="ADL9:ADL16 ADL18:ADL22">
    <cfRule type="cellIs" dxfId="5618" priority="1986" operator="between">
      <formula>0</formula>
      <formula>0.49</formula>
    </cfRule>
    <cfRule type="cellIs" dxfId="5617" priority="1985" operator="between">
      <formula>0.5</formula>
      <formula>0.59</formula>
    </cfRule>
    <cfRule type="cellIs" dxfId="5616" priority="1984" operator="between">
      <formula>0.6</formula>
      <formula>0.69</formula>
    </cfRule>
    <cfRule type="cellIs" dxfId="5615" priority="1990" operator="lessThan">
      <formula>"&lt;50%"</formula>
    </cfRule>
    <cfRule type="cellIs" dxfId="5614" priority="1988" operator="between">
      <formula>0</formula>
      <formula>0.5</formula>
    </cfRule>
    <cfRule type="cellIs" dxfId="5613" priority="1987" operator="lessThan">
      <formula>0.5</formula>
    </cfRule>
  </conditionalFormatting>
  <conditionalFormatting sqref="ADU9:ADU16 ADU18:ADU21">
    <cfRule type="cellIs" dxfId="5612" priority="1954" operator="between">
      <formula>0</formula>
      <formula>0.49</formula>
    </cfRule>
    <cfRule type="expression" dxfId="5611" priority="1956">
      <formula>#REF!&lt;50%</formula>
    </cfRule>
    <cfRule type="cellIs" dxfId="5610" priority="1955" operator="lessThan">
      <formula>#REF!</formula>
    </cfRule>
  </conditionalFormatting>
  <conditionalFormatting sqref="ADU9:ADU16 ADU18:ADU22">
    <cfRule type="cellIs" dxfId="5609" priority="1963" operator="lessThan">
      <formula>"&lt;50%"</formula>
    </cfRule>
    <cfRule type="cellIs" dxfId="5608" priority="1957" operator="between">
      <formula>0.6</formula>
      <formula>0.69</formula>
    </cfRule>
    <cfRule type="cellIs" dxfId="5607" priority="1958" operator="between">
      <formula>0.5</formula>
      <formula>0.59</formula>
    </cfRule>
    <cfRule type="cellIs" dxfId="5606" priority="1959" operator="between">
      <formula>0</formula>
      <formula>0.49</formula>
    </cfRule>
    <cfRule type="cellIs" dxfId="5605" priority="1960" operator="lessThan">
      <formula>0.5</formula>
    </cfRule>
    <cfRule type="cellIs" dxfId="5604" priority="1961" operator="between">
      <formula>0</formula>
      <formula>0.5</formula>
    </cfRule>
  </conditionalFormatting>
  <conditionalFormatting sqref="AED9:AED16 AED18:AED21">
    <cfRule type="cellIs" dxfId="5603" priority="1928" operator="lessThan">
      <formula>#REF!</formula>
    </cfRule>
    <cfRule type="cellIs" dxfId="5602" priority="1927" operator="between">
      <formula>0</formula>
      <formula>0.49</formula>
    </cfRule>
    <cfRule type="expression" dxfId="5601" priority="1929">
      <formula>#REF!&lt;50%</formula>
    </cfRule>
  </conditionalFormatting>
  <conditionalFormatting sqref="AED9:AED16 AED18:AED22">
    <cfRule type="cellIs" dxfId="5600" priority="1930" operator="between">
      <formula>0.6</formula>
      <formula>0.69</formula>
    </cfRule>
    <cfRule type="cellIs" dxfId="5599" priority="1931" operator="between">
      <formula>0.5</formula>
      <formula>0.59</formula>
    </cfRule>
    <cfRule type="cellIs" dxfId="5598" priority="1932" operator="between">
      <formula>0</formula>
      <formula>0.49</formula>
    </cfRule>
    <cfRule type="cellIs" dxfId="5597" priority="1933" operator="lessThan">
      <formula>0.5</formula>
    </cfRule>
    <cfRule type="cellIs" dxfId="5596" priority="1934" operator="between">
      <formula>0</formula>
      <formula>0.5</formula>
    </cfRule>
    <cfRule type="cellIs" dxfId="5595" priority="1936" operator="lessThan">
      <formula>"&lt;50%"</formula>
    </cfRule>
  </conditionalFormatting>
  <conditionalFormatting sqref="AEM9:AEM16 AEM18:AEM21">
    <cfRule type="cellIs" dxfId="5594" priority="1900" operator="between">
      <formula>0</formula>
      <formula>0.49</formula>
    </cfRule>
    <cfRule type="cellIs" dxfId="5593" priority="1901" operator="lessThan">
      <formula>#REF!</formula>
    </cfRule>
    <cfRule type="expression" dxfId="5592" priority="1902">
      <formula>#REF!&lt;50%</formula>
    </cfRule>
  </conditionalFormatting>
  <conditionalFormatting sqref="AEM9:AEM16 AEM18:AEM22">
    <cfRule type="cellIs" dxfId="5591" priority="1907" operator="between">
      <formula>0</formula>
      <formula>0.5</formula>
    </cfRule>
    <cfRule type="cellIs" dxfId="5590" priority="1906" operator="lessThan">
      <formula>0.5</formula>
    </cfRule>
    <cfRule type="cellIs" dxfId="5589" priority="1903" operator="between">
      <formula>0.6</formula>
      <formula>0.69</formula>
    </cfRule>
    <cfRule type="cellIs" dxfId="5588" priority="1904" operator="between">
      <formula>0.5</formula>
      <formula>0.59</formula>
    </cfRule>
    <cfRule type="cellIs" dxfId="5587" priority="1905" operator="between">
      <formula>0</formula>
      <formula>0.49</formula>
    </cfRule>
    <cfRule type="cellIs" dxfId="5586" priority="1909" operator="lessThan">
      <formula>"&lt;50%"</formula>
    </cfRule>
  </conditionalFormatting>
  <conditionalFormatting sqref="AEV9:AEV16 AEV18:AEV21">
    <cfRule type="cellIs" dxfId="5585" priority="1873" operator="between">
      <formula>0</formula>
      <formula>0.49</formula>
    </cfRule>
    <cfRule type="cellIs" dxfId="5584" priority="1874" operator="lessThan">
      <formula>#REF!</formula>
    </cfRule>
    <cfRule type="expression" dxfId="5583" priority="1875">
      <formula>#REF!&lt;50%</formula>
    </cfRule>
  </conditionalFormatting>
  <conditionalFormatting sqref="AEV9:AEV16 AEV18:AEV22">
    <cfRule type="cellIs" dxfId="5582" priority="1878" operator="between">
      <formula>0</formula>
      <formula>0.49</formula>
    </cfRule>
    <cfRule type="cellIs" dxfId="5581" priority="1876" operator="between">
      <formula>0.6</formula>
      <formula>0.69</formula>
    </cfRule>
    <cfRule type="cellIs" dxfId="5580" priority="1877" operator="between">
      <formula>0.5</formula>
      <formula>0.59</formula>
    </cfRule>
    <cfRule type="cellIs" dxfId="5579" priority="1882" operator="lessThan">
      <formula>"&lt;50%"</formula>
    </cfRule>
    <cfRule type="cellIs" dxfId="5578" priority="1880" operator="between">
      <formula>0</formula>
      <formula>0.5</formula>
    </cfRule>
    <cfRule type="cellIs" dxfId="5577" priority="1879" operator="lessThan">
      <formula>0.5</formula>
    </cfRule>
  </conditionalFormatting>
  <conditionalFormatting sqref="AFE9:AFE16 AFE18:AFE21">
    <cfRule type="cellIs" dxfId="5576" priority="1846" operator="between">
      <formula>0</formula>
      <formula>0.49</formula>
    </cfRule>
    <cfRule type="expression" dxfId="5575" priority="1848">
      <formula>#REF!&lt;50%</formula>
    </cfRule>
    <cfRule type="cellIs" dxfId="5574" priority="1847" operator="lessThan">
      <formula>#REF!</formula>
    </cfRule>
  </conditionalFormatting>
  <conditionalFormatting sqref="AFE9:AFE16 AFE18:AFE22">
    <cfRule type="cellIs" dxfId="5573" priority="1855" operator="lessThan">
      <formula>"&lt;50%"</formula>
    </cfRule>
    <cfRule type="cellIs" dxfId="5572" priority="1849" operator="between">
      <formula>0.6</formula>
      <formula>0.69</formula>
    </cfRule>
    <cfRule type="cellIs" dxfId="5571" priority="1850" operator="between">
      <formula>0.5</formula>
      <formula>0.59</formula>
    </cfRule>
    <cfRule type="cellIs" dxfId="5570" priority="1851" operator="between">
      <formula>0</formula>
      <formula>0.49</formula>
    </cfRule>
    <cfRule type="cellIs" dxfId="5569" priority="1852" operator="lessThan">
      <formula>0.5</formula>
    </cfRule>
    <cfRule type="cellIs" dxfId="5568" priority="1853" operator="between">
      <formula>0</formula>
      <formula>0.5</formula>
    </cfRule>
  </conditionalFormatting>
  <conditionalFormatting sqref="AFN9:AFN16 AFN18:AFN21">
    <cfRule type="cellIs" dxfId="5567" priority="1819" operator="between">
      <formula>0</formula>
      <formula>0.49</formula>
    </cfRule>
    <cfRule type="expression" dxfId="5566" priority="1821">
      <formula>#REF!&lt;50%</formula>
    </cfRule>
    <cfRule type="cellIs" dxfId="5565" priority="1820" operator="lessThan">
      <formula>#REF!</formula>
    </cfRule>
  </conditionalFormatting>
  <conditionalFormatting sqref="AFN9:AFN16 AFN18:AFN22">
    <cfRule type="cellIs" dxfId="5564" priority="1826" operator="between">
      <formula>0</formula>
      <formula>0.5</formula>
    </cfRule>
    <cfRule type="cellIs" dxfId="5563" priority="1828" operator="lessThan">
      <formula>"&lt;50%"</formula>
    </cfRule>
    <cfRule type="cellIs" dxfId="5562" priority="1822" operator="between">
      <formula>0.6</formula>
      <formula>0.69</formula>
    </cfRule>
    <cfRule type="cellIs" dxfId="5561" priority="1823" operator="between">
      <formula>0.5</formula>
      <formula>0.59</formula>
    </cfRule>
    <cfRule type="cellIs" dxfId="5560" priority="1824" operator="between">
      <formula>0</formula>
      <formula>0.49</formula>
    </cfRule>
    <cfRule type="cellIs" dxfId="5559" priority="1825" operator="lessThan">
      <formula>0.5</formula>
    </cfRule>
  </conditionalFormatting>
  <conditionalFormatting sqref="AFQ9:AFQ19">
    <cfRule type="cellIs" dxfId="5558" priority="1787" operator="between">
      <formula>0</formula>
      <formula>0.49</formula>
    </cfRule>
    <cfRule type="cellIs" dxfId="5557" priority="1786" operator="between">
      <formula>0.5</formula>
      <formula>0.59</formula>
    </cfRule>
    <cfRule type="cellIs" dxfId="5556" priority="1785" operator="between">
      <formula>0.6</formula>
      <formula>0.69</formula>
    </cfRule>
    <cfRule type="expression" dxfId="5555" priority="1784">
      <formula>#REF!&lt;50%</formula>
    </cfRule>
    <cfRule type="cellIs" dxfId="5554" priority="1783" operator="lessThan">
      <formula>#REF!</formula>
    </cfRule>
    <cfRule type="cellIs" dxfId="5553" priority="1782" operator="between">
      <formula>0</formula>
      <formula>0.49</formula>
    </cfRule>
    <cfRule type="cellIs" dxfId="5552" priority="1791" operator="lessThan">
      <formula>"&lt;50%"</formula>
    </cfRule>
    <cfRule type="cellIs" dxfId="5551" priority="1789" operator="between">
      <formula>0</formula>
      <formula>0.5</formula>
    </cfRule>
    <cfRule type="cellIs" dxfId="5550" priority="1788" operator="lessThan">
      <formula>0.5</formula>
    </cfRule>
  </conditionalFormatting>
  <conditionalFormatting sqref="AFW9:AFW16 AFW18:AFW21">
    <cfRule type="cellIs" dxfId="5549" priority="1793" operator="lessThan">
      <formula>#REF!</formula>
    </cfRule>
    <cfRule type="expression" dxfId="5548" priority="1794">
      <formula>#REF!&lt;50%</formula>
    </cfRule>
    <cfRule type="cellIs" dxfId="5547" priority="1792" operator="between">
      <formula>0</formula>
      <formula>0.49</formula>
    </cfRule>
  </conditionalFormatting>
  <conditionalFormatting sqref="AFW9:AFW16 AFW18:AFW22">
    <cfRule type="cellIs" dxfId="5546" priority="1799" operator="between">
      <formula>0</formula>
      <formula>0.5</formula>
    </cfRule>
    <cfRule type="cellIs" dxfId="5545" priority="1798" operator="lessThan">
      <formula>0.5</formula>
    </cfRule>
    <cfRule type="cellIs" dxfId="5544" priority="1797" operator="between">
      <formula>0</formula>
      <formula>0.49</formula>
    </cfRule>
    <cfRule type="cellIs" dxfId="5543" priority="1795" operator="between">
      <formula>0.6</formula>
      <formula>0.69</formula>
    </cfRule>
    <cfRule type="cellIs" dxfId="5542" priority="1796" operator="between">
      <formula>0.5</formula>
      <formula>0.59</formula>
    </cfRule>
    <cfRule type="cellIs" dxfId="5541" priority="1801" operator="lessThan">
      <formula>"&lt;50%"</formula>
    </cfRule>
  </conditionalFormatting>
  <conditionalFormatting sqref="AGF9:AGF16 AGF18:AGF21">
    <cfRule type="cellIs" dxfId="5540" priority="1755" operator="between">
      <formula>0</formula>
      <formula>0.49</formula>
    </cfRule>
    <cfRule type="cellIs" dxfId="5539" priority="1756" operator="lessThan">
      <formula>#REF!</formula>
    </cfRule>
    <cfRule type="expression" dxfId="5538" priority="1757">
      <formula>#REF!&lt;50%</formula>
    </cfRule>
  </conditionalFormatting>
  <conditionalFormatting sqref="AGF9:AGF16 AGF18:AGF22">
    <cfRule type="cellIs" dxfId="5537" priority="1760" operator="between">
      <formula>0</formula>
      <formula>0.49</formula>
    </cfRule>
    <cfRule type="cellIs" dxfId="5536" priority="1758" operator="between">
      <formula>0.6</formula>
      <formula>0.69</formula>
    </cfRule>
    <cfRule type="cellIs" dxfId="5535" priority="1764" operator="lessThan">
      <formula>"&lt;50%"</formula>
    </cfRule>
    <cfRule type="cellIs" dxfId="5534" priority="1762" operator="between">
      <formula>0</formula>
      <formula>0.5</formula>
    </cfRule>
    <cfRule type="cellIs" dxfId="5533" priority="1761" operator="lessThan">
      <formula>0.5</formula>
    </cfRule>
    <cfRule type="cellIs" dxfId="5532" priority="1759" operator="between">
      <formula>0.5</formula>
      <formula>0.59</formula>
    </cfRule>
  </conditionalFormatting>
  <conditionalFormatting sqref="AGO9:AGO16 AGO18:AGO21">
    <cfRule type="cellIs" dxfId="5531" priority="1729" operator="lessThan">
      <formula>#REF!</formula>
    </cfRule>
    <cfRule type="expression" dxfId="5530" priority="1730">
      <formula>#REF!&lt;50%</formula>
    </cfRule>
    <cfRule type="cellIs" dxfId="5529" priority="1728" operator="between">
      <formula>0</formula>
      <formula>0.49</formula>
    </cfRule>
  </conditionalFormatting>
  <conditionalFormatting sqref="AGO9:AGO16 AGO18:AGO22">
    <cfRule type="cellIs" dxfId="5528" priority="1731" operator="between">
      <formula>0.6</formula>
      <formula>0.69</formula>
    </cfRule>
    <cfRule type="cellIs" dxfId="5527" priority="1732" operator="between">
      <formula>0.5</formula>
      <formula>0.59</formula>
    </cfRule>
    <cfRule type="cellIs" dxfId="5526" priority="1733" operator="between">
      <formula>0</formula>
      <formula>0.49</formula>
    </cfRule>
    <cfRule type="cellIs" dxfId="5525" priority="1734" operator="lessThan">
      <formula>0.5</formula>
    </cfRule>
    <cfRule type="cellIs" dxfId="5524" priority="1735" operator="between">
      <formula>0</formula>
      <formula>0.5</formula>
    </cfRule>
    <cfRule type="cellIs" dxfId="5523" priority="1737" operator="lessThan">
      <formula>"&lt;50%"</formula>
    </cfRule>
  </conditionalFormatting>
  <conditionalFormatting sqref="AGX9:AGX16 AGX18:AGX21">
    <cfRule type="cellIs" dxfId="5522" priority="1701" operator="between">
      <formula>0</formula>
      <formula>0.49</formula>
    </cfRule>
    <cfRule type="cellIs" dxfId="5521" priority="1702" operator="lessThan">
      <formula>#REF!</formula>
    </cfRule>
    <cfRule type="expression" dxfId="5520" priority="1703">
      <formula>#REF!&lt;50%</formula>
    </cfRule>
  </conditionalFormatting>
  <conditionalFormatting sqref="AGX9:AGX16 AGX18:AGX22">
    <cfRule type="cellIs" dxfId="5519" priority="1710" operator="lessThan">
      <formula>"&lt;50%"</formula>
    </cfRule>
    <cfRule type="cellIs" dxfId="5518" priority="1708" operator="between">
      <formula>0</formula>
      <formula>0.5</formula>
    </cfRule>
    <cfRule type="cellIs" dxfId="5517" priority="1707" operator="lessThan">
      <formula>0.5</formula>
    </cfRule>
    <cfRule type="cellIs" dxfId="5516" priority="1706" operator="between">
      <formula>0</formula>
      <formula>0.49</formula>
    </cfRule>
    <cfRule type="cellIs" dxfId="5515" priority="1705" operator="between">
      <formula>0.5</formula>
      <formula>0.59</formula>
    </cfRule>
    <cfRule type="cellIs" dxfId="5514" priority="1704" operator="between">
      <formula>0.6</formula>
      <formula>0.69</formula>
    </cfRule>
  </conditionalFormatting>
  <conditionalFormatting sqref="AHG9:AHG16 AHG18:AHG21">
    <cfRule type="cellIs" dxfId="5513" priority="1674" operator="between">
      <formula>0</formula>
      <formula>0.49</formula>
    </cfRule>
    <cfRule type="cellIs" dxfId="5512" priority="1675" operator="lessThan">
      <formula>#REF!</formula>
    </cfRule>
    <cfRule type="expression" dxfId="5511" priority="1676">
      <formula>#REF!&lt;50%</formula>
    </cfRule>
  </conditionalFormatting>
  <conditionalFormatting sqref="AHG9:AHG16 AHG18:AHG22">
    <cfRule type="cellIs" dxfId="5510" priority="1680" operator="lessThan">
      <formula>0.5</formula>
    </cfRule>
    <cfRule type="cellIs" dxfId="5509" priority="1681" operator="between">
      <formula>0</formula>
      <formula>0.5</formula>
    </cfRule>
    <cfRule type="cellIs" dxfId="5508" priority="1683" operator="lessThan">
      <formula>"&lt;50%"</formula>
    </cfRule>
    <cfRule type="cellIs" dxfId="5507" priority="1677" operator="between">
      <formula>0.6</formula>
      <formula>0.69</formula>
    </cfRule>
    <cfRule type="cellIs" dxfId="5506" priority="1678" operator="between">
      <formula>0.5</formula>
      <formula>0.59</formula>
    </cfRule>
    <cfRule type="cellIs" dxfId="5505" priority="1679" operator="between">
      <formula>0</formula>
      <formula>0.49</formula>
    </cfRule>
  </conditionalFormatting>
  <conditionalFormatting sqref="AHP9:AHP16 AHP18:AHP21">
    <cfRule type="cellIs" dxfId="5504" priority="1647" operator="between">
      <formula>0</formula>
      <formula>0.49</formula>
    </cfRule>
    <cfRule type="expression" dxfId="5503" priority="1649">
      <formula>#REF!&lt;50%</formula>
    </cfRule>
    <cfRule type="cellIs" dxfId="5502" priority="1648" operator="lessThan">
      <formula>#REF!</formula>
    </cfRule>
  </conditionalFormatting>
  <conditionalFormatting sqref="AHP9:AHP16 AHP18:AHP22">
    <cfRule type="cellIs" dxfId="5501" priority="1651" operator="between">
      <formula>0.5</formula>
      <formula>0.59</formula>
    </cfRule>
    <cfRule type="cellIs" dxfId="5500" priority="1656" operator="lessThan">
      <formula>"&lt;50%"</formula>
    </cfRule>
    <cfRule type="cellIs" dxfId="5499" priority="1654" operator="between">
      <formula>0</formula>
      <formula>0.5</formula>
    </cfRule>
    <cfRule type="cellIs" dxfId="5498" priority="1653" operator="lessThan">
      <formula>0.5</formula>
    </cfRule>
    <cfRule type="cellIs" dxfId="5497" priority="1652" operator="between">
      <formula>0</formula>
      <formula>0.49</formula>
    </cfRule>
    <cfRule type="cellIs" dxfId="5496" priority="1650" operator="between">
      <formula>0.6</formula>
      <formula>0.69</formula>
    </cfRule>
  </conditionalFormatting>
  <conditionalFormatting sqref="AHY9:AHY16 AHY18:AHY21">
    <cfRule type="expression" dxfId="5495" priority="1622">
      <formula>#REF!&lt;50%</formula>
    </cfRule>
    <cfRule type="cellIs" dxfId="5494" priority="1621" operator="lessThan">
      <formula>#REF!</formula>
    </cfRule>
    <cfRule type="cellIs" dxfId="5493" priority="1620" operator="between">
      <formula>0</formula>
      <formula>0.49</formula>
    </cfRule>
  </conditionalFormatting>
  <conditionalFormatting sqref="AHY9:AHY16 AHY18:AHY22">
    <cfRule type="cellIs" dxfId="5492" priority="1629" operator="lessThan">
      <formula>"&lt;50%"</formula>
    </cfRule>
    <cfRule type="cellIs" dxfId="5491" priority="1627" operator="between">
      <formula>0</formula>
      <formula>0.5</formula>
    </cfRule>
    <cfRule type="cellIs" dxfId="5490" priority="1626" operator="lessThan">
      <formula>0.5</formula>
    </cfRule>
    <cfRule type="cellIs" dxfId="5489" priority="1625" operator="between">
      <formula>0</formula>
      <formula>0.49</formula>
    </cfRule>
    <cfRule type="cellIs" dxfId="5488" priority="1624" operator="between">
      <formula>0.5</formula>
      <formula>0.59</formula>
    </cfRule>
    <cfRule type="cellIs" dxfId="5487" priority="1623" operator="between">
      <formula>0.6</formula>
      <formula>0.69</formula>
    </cfRule>
  </conditionalFormatting>
  <conditionalFormatting sqref="AIH9:AIH16 AIH18:AIH21">
    <cfRule type="expression" dxfId="5486" priority="1595">
      <formula>#REF!&lt;50%</formula>
    </cfRule>
    <cfRule type="cellIs" dxfId="5485" priority="1594" operator="lessThan">
      <formula>#REF!</formula>
    </cfRule>
    <cfRule type="cellIs" dxfId="5484" priority="1593" operator="between">
      <formula>0</formula>
      <formula>0.49</formula>
    </cfRule>
  </conditionalFormatting>
  <conditionalFormatting sqref="AIH9:AIH16 AIH18:AIH22">
    <cfRule type="cellIs" dxfId="5483" priority="1602" operator="lessThan">
      <formula>"&lt;50%"</formula>
    </cfRule>
    <cfRule type="cellIs" dxfId="5482" priority="1600" operator="between">
      <formula>0</formula>
      <formula>0.5</formula>
    </cfRule>
    <cfRule type="cellIs" dxfId="5481" priority="1599" operator="lessThan">
      <formula>0.5</formula>
    </cfRule>
    <cfRule type="cellIs" dxfId="5480" priority="1598" operator="between">
      <formula>0</formula>
      <formula>0.49</formula>
    </cfRule>
    <cfRule type="cellIs" dxfId="5479" priority="1597" operator="between">
      <formula>0.5</formula>
      <formula>0.59</formula>
    </cfRule>
    <cfRule type="cellIs" dxfId="5478" priority="1596" operator="between">
      <formula>0.6</formula>
      <formula>0.69</formula>
    </cfRule>
  </conditionalFormatting>
  <conditionalFormatting sqref="AIQ9:AIQ16 AIQ18:AIQ21">
    <cfRule type="expression" dxfId="5477" priority="1568">
      <formula>#REF!&lt;50%</formula>
    </cfRule>
    <cfRule type="cellIs" dxfId="5476" priority="1567" operator="lessThan">
      <formula>#REF!</formula>
    </cfRule>
    <cfRule type="cellIs" dxfId="5475" priority="1566" operator="between">
      <formula>0</formula>
      <formula>0.49</formula>
    </cfRule>
  </conditionalFormatting>
  <conditionalFormatting sqref="AIQ9:AIQ16 AIQ18:AIQ22">
    <cfRule type="cellIs" dxfId="5474" priority="1570" operator="between">
      <formula>0.5</formula>
      <formula>0.59</formula>
    </cfRule>
    <cfRule type="cellIs" dxfId="5473" priority="1571" operator="between">
      <formula>0</formula>
      <formula>0.49</formula>
    </cfRule>
    <cfRule type="cellIs" dxfId="5472" priority="1572" operator="lessThan">
      <formula>0.5</formula>
    </cfRule>
    <cfRule type="cellIs" dxfId="5471" priority="1573" operator="between">
      <formula>0</formula>
      <formula>0.5</formula>
    </cfRule>
    <cfRule type="cellIs" dxfId="5470" priority="1569" operator="between">
      <formula>0.6</formula>
      <formula>0.69</formula>
    </cfRule>
    <cfRule type="cellIs" dxfId="5469" priority="1575" operator="lessThan">
      <formula>"&lt;50%"</formula>
    </cfRule>
  </conditionalFormatting>
  <conditionalFormatting sqref="AIZ9:AIZ16 AIZ18:AIZ21">
    <cfRule type="cellIs" dxfId="5468" priority="1539" operator="between">
      <formula>0</formula>
      <formula>0.49</formula>
    </cfRule>
    <cfRule type="cellIs" dxfId="5467" priority="1540" operator="lessThan">
      <formula>#REF!</formula>
    </cfRule>
    <cfRule type="expression" dxfId="5466" priority="1541">
      <formula>#REF!&lt;50%</formula>
    </cfRule>
  </conditionalFormatting>
  <conditionalFormatting sqref="AIZ9:AIZ16 AIZ18:AIZ22">
    <cfRule type="cellIs" dxfId="5465" priority="1546" operator="between">
      <formula>0</formula>
      <formula>0.5</formula>
    </cfRule>
    <cfRule type="cellIs" dxfId="5464" priority="1548" operator="lessThan">
      <formula>"&lt;50%"</formula>
    </cfRule>
    <cfRule type="cellIs" dxfId="5463" priority="1545" operator="lessThan">
      <formula>0.5</formula>
    </cfRule>
    <cfRule type="cellIs" dxfId="5462" priority="1544" operator="between">
      <formula>0</formula>
      <formula>0.49</formula>
    </cfRule>
    <cfRule type="cellIs" dxfId="5461" priority="1543" operator="between">
      <formula>0.5</formula>
      <formula>0.59</formula>
    </cfRule>
    <cfRule type="cellIs" dxfId="5460" priority="1542" operator="between">
      <formula>0.6</formula>
      <formula>0.69</formula>
    </cfRule>
  </conditionalFormatting>
  <conditionalFormatting sqref="AJC9:AJC19">
    <cfRule type="cellIs" dxfId="5459" priority="1509" operator="between">
      <formula>0</formula>
      <formula>0.5</formula>
    </cfRule>
    <cfRule type="cellIs" dxfId="5458" priority="1511" operator="lessThan">
      <formula>"&lt;50%"</formula>
    </cfRule>
    <cfRule type="cellIs" dxfId="5457" priority="1502" operator="between">
      <formula>0</formula>
      <formula>0.49</formula>
    </cfRule>
    <cfRule type="cellIs" dxfId="5456" priority="1507" operator="between">
      <formula>0</formula>
      <formula>0.49</formula>
    </cfRule>
    <cfRule type="cellIs" dxfId="5455" priority="1508" operator="lessThan">
      <formula>0.5</formula>
    </cfRule>
    <cfRule type="cellIs" dxfId="5454" priority="1506" operator="between">
      <formula>0.5</formula>
      <formula>0.59</formula>
    </cfRule>
    <cfRule type="cellIs" dxfId="5453" priority="1505" operator="between">
      <formula>0.6</formula>
      <formula>0.69</formula>
    </cfRule>
    <cfRule type="expression" dxfId="5452" priority="1504">
      <formula>#REF!&lt;50%</formula>
    </cfRule>
    <cfRule type="cellIs" dxfId="5451" priority="1503" operator="lessThan">
      <formula>#REF!</formula>
    </cfRule>
  </conditionalFormatting>
  <conditionalFormatting sqref="AJI9:AJI16 AJI18:AJI21">
    <cfRule type="cellIs" dxfId="5450" priority="1512" operator="between">
      <formula>0</formula>
      <formula>0.49</formula>
    </cfRule>
    <cfRule type="cellIs" dxfId="5449" priority="1513" operator="lessThan">
      <formula>#REF!</formula>
    </cfRule>
    <cfRule type="expression" dxfId="5448" priority="1514">
      <formula>#REF!&lt;50%</formula>
    </cfRule>
  </conditionalFormatting>
  <conditionalFormatting sqref="AJI9:AJI16 AJI18:AJI22">
    <cfRule type="cellIs" dxfId="5447" priority="1516" operator="between">
      <formula>0.5</formula>
      <formula>0.59</formula>
    </cfRule>
    <cfRule type="cellIs" dxfId="5446" priority="1517" operator="between">
      <formula>0</formula>
      <formula>0.49</formula>
    </cfRule>
    <cfRule type="cellIs" dxfId="5445" priority="1515" operator="between">
      <formula>0.6</formula>
      <formula>0.69</formula>
    </cfRule>
    <cfRule type="cellIs" dxfId="5444" priority="1521" operator="lessThan">
      <formula>"&lt;50%"</formula>
    </cfRule>
    <cfRule type="cellIs" dxfId="5443" priority="1519" operator="between">
      <formula>0</formula>
      <formula>0.5</formula>
    </cfRule>
    <cfRule type="cellIs" dxfId="5442" priority="1518" operator="lessThan">
      <formula>0.5</formula>
    </cfRule>
  </conditionalFormatting>
  <conditionalFormatting sqref="AJL9:AJL19">
    <cfRule type="expression" dxfId="5441" priority="1467">
      <formula>#REF!&lt;50%</formula>
    </cfRule>
    <cfRule type="cellIs" dxfId="5440" priority="1466" operator="lessThan">
      <formula>#REF!</formula>
    </cfRule>
    <cfRule type="cellIs" dxfId="5439" priority="1465" operator="between">
      <formula>0</formula>
      <formula>0.49</formula>
    </cfRule>
    <cfRule type="cellIs" dxfId="5438" priority="1474" operator="lessThan">
      <formula>"&lt;50%"</formula>
    </cfRule>
    <cfRule type="cellIs" dxfId="5437" priority="1472" operator="between">
      <formula>0</formula>
      <formula>0.5</formula>
    </cfRule>
    <cfRule type="cellIs" dxfId="5436" priority="1469" operator="between">
      <formula>0.5</formula>
      <formula>0.59</formula>
    </cfRule>
    <cfRule type="cellIs" dxfId="5435" priority="1468" operator="between">
      <formula>0.6</formula>
      <formula>0.69</formula>
    </cfRule>
    <cfRule type="cellIs" dxfId="5434" priority="1470" operator="between">
      <formula>0</formula>
      <formula>0.49</formula>
    </cfRule>
    <cfRule type="cellIs" dxfId="5433" priority="1471" operator="lessThan">
      <formula>0.5</formula>
    </cfRule>
  </conditionalFormatting>
  <conditionalFormatting sqref="AJR9:AJR16 AJR18:AJR21">
    <cfRule type="expression" dxfId="5432" priority="1477">
      <formula>#REF!&lt;50%</formula>
    </cfRule>
    <cfRule type="cellIs" dxfId="5431" priority="1476" operator="lessThan">
      <formula>#REF!</formula>
    </cfRule>
    <cfRule type="cellIs" dxfId="5430" priority="1475" operator="between">
      <formula>0</formula>
      <formula>0.49</formula>
    </cfRule>
  </conditionalFormatting>
  <conditionalFormatting sqref="AJR9:AJR16 AJR18:AJR22">
    <cfRule type="cellIs" dxfId="5429" priority="1478" operator="between">
      <formula>0.6</formula>
      <formula>0.69</formula>
    </cfRule>
    <cfRule type="cellIs" dxfId="5428" priority="1479" operator="between">
      <formula>0.5</formula>
      <formula>0.59</formula>
    </cfRule>
    <cfRule type="cellIs" dxfId="5427" priority="1480" operator="between">
      <formula>0</formula>
      <formula>0.49</formula>
    </cfRule>
    <cfRule type="cellIs" dxfId="5426" priority="1481" operator="lessThan">
      <formula>0.5</formula>
    </cfRule>
    <cfRule type="cellIs" dxfId="5425" priority="1482" operator="between">
      <formula>0</formula>
      <formula>0.5</formula>
    </cfRule>
    <cfRule type="cellIs" dxfId="5424" priority="1484" operator="lessThan">
      <formula>"&lt;50%"</formula>
    </cfRule>
  </conditionalFormatting>
  <conditionalFormatting sqref="AKA9:AKA16 AKA18:AKA21">
    <cfRule type="cellIs" dxfId="5423" priority="1438" operator="between">
      <formula>0</formula>
      <formula>0.49</formula>
    </cfRule>
    <cfRule type="cellIs" dxfId="5422" priority="1439" operator="lessThan">
      <formula>#REF!</formula>
    </cfRule>
    <cfRule type="expression" dxfId="5421" priority="1440">
      <formula>#REF!&lt;50%</formula>
    </cfRule>
  </conditionalFormatting>
  <conditionalFormatting sqref="AKA9:AKA16 AKA18:AKA22">
    <cfRule type="cellIs" dxfId="5420" priority="1443" operator="between">
      <formula>0</formula>
      <formula>0.49</formula>
    </cfRule>
    <cfRule type="cellIs" dxfId="5419" priority="1442" operator="between">
      <formula>0.5</formula>
      <formula>0.59</formula>
    </cfRule>
    <cfRule type="cellIs" dxfId="5418" priority="1444" operator="lessThan">
      <formula>0.5</formula>
    </cfRule>
    <cfRule type="cellIs" dxfId="5417" priority="1447" operator="lessThan">
      <formula>"&lt;50%"</formula>
    </cfRule>
    <cfRule type="cellIs" dxfId="5416" priority="1445" operator="between">
      <formula>0</formula>
      <formula>0.5</formula>
    </cfRule>
    <cfRule type="cellIs" dxfId="5415" priority="1441" operator="between">
      <formula>0.6</formula>
      <formula>0.69</formula>
    </cfRule>
  </conditionalFormatting>
  <conditionalFormatting sqref="AKJ9:AKJ16 AKJ18:AKJ21">
    <cfRule type="cellIs" dxfId="5414" priority="1411" operator="between">
      <formula>0</formula>
      <formula>0.49</formula>
    </cfRule>
    <cfRule type="cellIs" dxfId="5413" priority="1412" operator="lessThan">
      <formula>#REF!</formula>
    </cfRule>
    <cfRule type="expression" dxfId="5412" priority="1413">
      <formula>#REF!&lt;50%</formula>
    </cfRule>
  </conditionalFormatting>
  <conditionalFormatting sqref="AKJ9:AKJ16 AKJ18:AKJ22">
    <cfRule type="cellIs" dxfId="5411" priority="1414" operator="between">
      <formula>0.6</formula>
      <formula>0.69</formula>
    </cfRule>
    <cfRule type="cellIs" dxfId="5410" priority="1415" operator="between">
      <formula>0.5</formula>
      <formula>0.59</formula>
    </cfRule>
    <cfRule type="cellIs" dxfId="5409" priority="1417" operator="lessThan">
      <formula>0.5</formula>
    </cfRule>
    <cfRule type="cellIs" dxfId="5408" priority="1418" operator="between">
      <formula>0</formula>
      <formula>0.5</formula>
    </cfRule>
    <cfRule type="cellIs" dxfId="5407" priority="1420" operator="lessThan">
      <formula>"&lt;50%"</formula>
    </cfRule>
    <cfRule type="cellIs" dxfId="5406" priority="1416" operator="between">
      <formula>0</formula>
      <formula>0.49</formula>
    </cfRule>
  </conditionalFormatting>
  <conditionalFormatting sqref="AKS9:AKS16 AKS18:AKS21">
    <cfRule type="expression" dxfId="5405" priority="1386">
      <formula>#REF!&lt;50%</formula>
    </cfRule>
    <cfRule type="cellIs" dxfId="5404" priority="1385" operator="lessThan">
      <formula>#REF!</formula>
    </cfRule>
    <cfRule type="cellIs" dxfId="5403" priority="1384" operator="between">
      <formula>0</formula>
      <formula>0.49</formula>
    </cfRule>
  </conditionalFormatting>
  <conditionalFormatting sqref="AKS9:AKS16 AKS18:AKS22">
    <cfRule type="cellIs" dxfId="5402" priority="1390" operator="lessThan">
      <formula>0.5</formula>
    </cfRule>
    <cfRule type="cellIs" dxfId="5401" priority="1389" operator="between">
      <formula>0</formula>
      <formula>0.49</formula>
    </cfRule>
    <cfRule type="cellIs" dxfId="5400" priority="1388" operator="between">
      <formula>0.5</formula>
      <formula>0.59</formula>
    </cfRule>
    <cfRule type="cellIs" dxfId="5399" priority="1387" operator="between">
      <formula>0.6</formula>
      <formula>0.69</formula>
    </cfRule>
    <cfRule type="cellIs" dxfId="5398" priority="1393" operator="lessThan">
      <formula>"&lt;50%"</formula>
    </cfRule>
    <cfRule type="cellIs" dxfId="5397" priority="1391" operator="between">
      <formula>0</formula>
      <formula>0.5</formula>
    </cfRule>
  </conditionalFormatting>
  <conditionalFormatting sqref="ALB9:ALB16 ALB18:ALB21">
    <cfRule type="expression" dxfId="5396" priority="1359">
      <formula>#REF!&lt;50%</formula>
    </cfRule>
    <cfRule type="cellIs" dxfId="5395" priority="1358" operator="lessThan">
      <formula>#REF!</formula>
    </cfRule>
    <cfRule type="cellIs" dxfId="5394" priority="1357" operator="between">
      <formula>0</formula>
      <formula>0.49</formula>
    </cfRule>
  </conditionalFormatting>
  <conditionalFormatting sqref="ALB9:ALB16 ALB18:ALB22">
    <cfRule type="cellIs" dxfId="5393" priority="1366" operator="lessThan">
      <formula>"&lt;50%"</formula>
    </cfRule>
    <cfRule type="cellIs" dxfId="5392" priority="1364" operator="between">
      <formula>0</formula>
      <formula>0.5</formula>
    </cfRule>
    <cfRule type="cellIs" dxfId="5391" priority="1363" operator="lessThan">
      <formula>0.5</formula>
    </cfRule>
    <cfRule type="cellIs" dxfId="5390" priority="1362" operator="between">
      <formula>0</formula>
      <formula>0.49</formula>
    </cfRule>
    <cfRule type="cellIs" dxfId="5389" priority="1361" operator="between">
      <formula>0.5</formula>
      <formula>0.59</formula>
    </cfRule>
    <cfRule type="cellIs" dxfId="5388" priority="1360" operator="between">
      <formula>0.6</formula>
      <formula>0.69</formula>
    </cfRule>
  </conditionalFormatting>
  <conditionalFormatting sqref="ALK9:ALK16 ALK18:ALK21">
    <cfRule type="cellIs" dxfId="5387" priority="1330" operator="between">
      <formula>0</formula>
      <formula>0.49</formula>
    </cfRule>
    <cfRule type="cellIs" dxfId="5386" priority="1331" operator="lessThan">
      <formula>#REF!</formula>
    </cfRule>
    <cfRule type="expression" dxfId="5385" priority="1332">
      <formula>#REF!&lt;50%</formula>
    </cfRule>
  </conditionalFormatting>
  <conditionalFormatting sqref="ALK9:ALK16 ALK18:ALK22">
    <cfRule type="cellIs" dxfId="5384" priority="1339" operator="lessThan">
      <formula>"&lt;50%"</formula>
    </cfRule>
    <cfRule type="cellIs" dxfId="5383" priority="1333" operator="between">
      <formula>0.6</formula>
      <formula>0.69</formula>
    </cfRule>
    <cfRule type="cellIs" dxfId="5382" priority="1334" operator="between">
      <formula>0.5</formula>
      <formula>0.59</formula>
    </cfRule>
    <cfRule type="cellIs" dxfId="5381" priority="1336" operator="lessThan">
      <formula>0.5</formula>
    </cfRule>
    <cfRule type="cellIs" dxfId="5380" priority="1337" operator="between">
      <formula>0</formula>
      <formula>0.5</formula>
    </cfRule>
    <cfRule type="cellIs" dxfId="5379" priority="1335" operator="between">
      <formula>0</formula>
      <formula>0.49</formula>
    </cfRule>
  </conditionalFormatting>
  <conditionalFormatting sqref="ALT9:ALT16 ALT18:ALT21">
    <cfRule type="cellIs" dxfId="5378" priority="1303" operator="between">
      <formula>0</formula>
      <formula>0.49</formula>
    </cfRule>
    <cfRule type="cellIs" dxfId="5377" priority="1304" operator="lessThan">
      <formula>#REF!</formula>
    </cfRule>
    <cfRule type="expression" dxfId="5376" priority="1305">
      <formula>#REF!&lt;50%</formula>
    </cfRule>
  </conditionalFormatting>
  <conditionalFormatting sqref="ALT9:ALT16 ALT18:ALT22">
    <cfRule type="cellIs" dxfId="5375" priority="1306" operator="between">
      <formula>0.6</formula>
      <formula>0.69</formula>
    </cfRule>
    <cfRule type="cellIs" dxfId="5374" priority="1307" operator="between">
      <formula>0.5</formula>
      <formula>0.59</formula>
    </cfRule>
    <cfRule type="cellIs" dxfId="5373" priority="1308" operator="between">
      <formula>0</formula>
      <formula>0.49</formula>
    </cfRule>
    <cfRule type="cellIs" dxfId="5372" priority="1309" operator="lessThan">
      <formula>0.5</formula>
    </cfRule>
    <cfRule type="cellIs" dxfId="5371" priority="1310" operator="between">
      <formula>0</formula>
      <formula>0.5</formula>
    </cfRule>
    <cfRule type="cellIs" dxfId="5370" priority="1312" operator="lessThan">
      <formula>"&lt;50%"</formula>
    </cfRule>
  </conditionalFormatting>
  <conditionalFormatting sqref="AMC9:AMC16 AMC18:AMC21">
    <cfRule type="cellIs" dxfId="5369" priority="1276" operator="between">
      <formula>0</formula>
      <formula>0.49</formula>
    </cfRule>
    <cfRule type="cellIs" dxfId="5368" priority="1277" operator="lessThan">
      <formula>#REF!</formula>
    </cfRule>
    <cfRule type="expression" dxfId="5367" priority="1278">
      <formula>#REF!&lt;50%</formula>
    </cfRule>
  </conditionalFormatting>
  <conditionalFormatting sqref="AMC9:AMC16 AMC18:AMC22">
    <cfRule type="cellIs" dxfId="5366" priority="1281" operator="between">
      <formula>0</formula>
      <formula>0.49</formula>
    </cfRule>
    <cfRule type="cellIs" dxfId="5365" priority="1280" operator="between">
      <formula>0.5</formula>
      <formula>0.59</formula>
    </cfRule>
    <cfRule type="cellIs" dxfId="5364" priority="1279" operator="between">
      <formula>0.6</formula>
      <formula>0.69</formula>
    </cfRule>
    <cfRule type="cellIs" dxfId="5363" priority="1285" operator="lessThan">
      <formula>"&lt;50%"</formula>
    </cfRule>
    <cfRule type="cellIs" dxfId="5362" priority="1283" operator="between">
      <formula>0</formula>
      <formula>0.5</formula>
    </cfRule>
    <cfRule type="cellIs" dxfId="5361" priority="1282" operator="lessThan">
      <formula>0.5</formula>
    </cfRule>
  </conditionalFormatting>
  <conditionalFormatting sqref="AML9:AML16 AML18:AML21">
    <cfRule type="cellIs" dxfId="5360" priority="1249" operator="between">
      <formula>0</formula>
      <formula>0.49</formula>
    </cfRule>
    <cfRule type="cellIs" dxfId="5359" priority="1250" operator="lessThan">
      <formula>#REF!</formula>
    </cfRule>
    <cfRule type="expression" dxfId="5358" priority="1251">
      <formula>#REF!&lt;50%</formula>
    </cfRule>
  </conditionalFormatting>
  <conditionalFormatting sqref="AML9:AML16 AML18:AML22">
    <cfRule type="cellIs" dxfId="5357" priority="1258" operator="lessThan">
      <formula>"&lt;50%"</formula>
    </cfRule>
    <cfRule type="cellIs" dxfId="5356" priority="1252" operator="between">
      <formula>0.6</formula>
      <formula>0.69</formula>
    </cfRule>
    <cfRule type="cellIs" dxfId="5355" priority="1253" operator="between">
      <formula>0.5</formula>
      <formula>0.59</formula>
    </cfRule>
    <cfRule type="cellIs" dxfId="5354" priority="1256" operator="between">
      <formula>0</formula>
      <formula>0.5</formula>
    </cfRule>
    <cfRule type="cellIs" dxfId="5353" priority="1255" operator="lessThan">
      <formula>0.5</formula>
    </cfRule>
    <cfRule type="cellIs" dxfId="5352" priority="1254" operator="between">
      <formula>0</formula>
      <formula>0.49</formula>
    </cfRule>
  </conditionalFormatting>
  <conditionalFormatting sqref="AMU9:AMU16 AMU18:AMU21">
    <cfRule type="expression" dxfId="5351" priority="1224">
      <formula>#REF!&lt;50%</formula>
    </cfRule>
    <cfRule type="cellIs" dxfId="5350" priority="1223" operator="lessThan">
      <formula>#REF!</formula>
    </cfRule>
    <cfRule type="cellIs" dxfId="5349" priority="1222" operator="between">
      <formula>0</formula>
      <formula>0.49</formula>
    </cfRule>
  </conditionalFormatting>
  <conditionalFormatting sqref="AMU9:AMU16 AMU18:AMU22">
    <cfRule type="cellIs" dxfId="5348" priority="1229" operator="between">
      <formula>0</formula>
      <formula>0.5</formula>
    </cfRule>
    <cfRule type="cellIs" dxfId="5347" priority="1231" operator="lessThan">
      <formula>"&lt;50%"</formula>
    </cfRule>
    <cfRule type="cellIs" dxfId="5346" priority="1228" operator="lessThan">
      <formula>0.5</formula>
    </cfRule>
    <cfRule type="cellIs" dxfId="5345" priority="1227" operator="between">
      <formula>0</formula>
      <formula>0.49</formula>
    </cfRule>
    <cfRule type="cellIs" dxfId="5344" priority="1226" operator="between">
      <formula>0.5</formula>
      <formula>0.59</formula>
    </cfRule>
    <cfRule type="cellIs" dxfId="5343" priority="1225" operator="between">
      <formula>0.6</formula>
      <formula>0.69</formula>
    </cfRule>
  </conditionalFormatting>
  <conditionalFormatting sqref="AND9:AND16 AND18:AND21">
    <cfRule type="cellIs" dxfId="5342" priority="1195" operator="between">
      <formula>0</formula>
      <formula>0.49</formula>
    </cfRule>
    <cfRule type="cellIs" dxfId="5341" priority="1196" operator="lessThan">
      <formula>#REF!</formula>
    </cfRule>
    <cfRule type="expression" dxfId="5340" priority="1197">
      <formula>#REF!&lt;50%</formula>
    </cfRule>
  </conditionalFormatting>
  <conditionalFormatting sqref="AND9:AND16 AND18:AND22">
    <cfRule type="cellIs" dxfId="5339" priority="1201" operator="lessThan">
      <formula>0.5</formula>
    </cfRule>
    <cfRule type="cellIs" dxfId="5338" priority="1200" operator="between">
      <formula>0</formula>
      <formula>0.49</formula>
    </cfRule>
    <cfRule type="cellIs" dxfId="5337" priority="1199" operator="between">
      <formula>0.5</formula>
      <formula>0.59</formula>
    </cfRule>
    <cfRule type="cellIs" dxfId="5336" priority="1198" operator="between">
      <formula>0.6</formula>
      <formula>0.69</formula>
    </cfRule>
    <cfRule type="cellIs" dxfId="5335" priority="1202" operator="between">
      <formula>0</formula>
      <formula>0.5</formula>
    </cfRule>
    <cfRule type="cellIs" dxfId="5334" priority="1204" operator="lessThan">
      <formula>"&lt;50%"</formula>
    </cfRule>
  </conditionalFormatting>
  <conditionalFormatting sqref="ANM9:ANM16 ANM18:ANM21">
    <cfRule type="cellIs" dxfId="5333" priority="1168" operator="between">
      <formula>0</formula>
      <formula>0.49</formula>
    </cfRule>
    <cfRule type="cellIs" dxfId="5332" priority="1169" operator="lessThan">
      <formula>#REF!</formula>
    </cfRule>
    <cfRule type="expression" dxfId="5331" priority="1170">
      <formula>#REF!&lt;50%</formula>
    </cfRule>
  </conditionalFormatting>
  <conditionalFormatting sqref="ANM9:ANM16 ANM18:ANM22">
    <cfRule type="cellIs" dxfId="5330" priority="1174" operator="lessThan">
      <formula>0.5</formula>
    </cfRule>
    <cfRule type="cellIs" dxfId="5329" priority="1175" operator="between">
      <formula>0</formula>
      <formula>0.5</formula>
    </cfRule>
    <cfRule type="cellIs" dxfId="5328" priority="1177" operator="lessThan">
      <formula>"&lt;50%"</formula>
    </cfRule>
    <cfRule type="cellIs" dxfId="5327" priority="1173" operator="between">
      <formula>0</formula>
      <formula>0.49</formula>
    </cfRule>
    <cfRule type="cellIs" dxfId="5326" priority="1171" operator="between">
      <formula>0.6</formula>
      <formula>0.69</formula>
    </cfRule>
    <cfRule type="cellIs" dxfId="5325" priority="1172" operator="between">
      <formula>0.5</formula>
      <formula>0.59</formula>
    </cfRule>
  </conditionalFormatting>
  <conditionalFormatting sqref="ANV9:ANV16 ANV18:ANV21">
    <cfRule type="expression" dxfId="5324" priority="1143">
      <formula>#REF!&lt;50%</formula>
    </cfRule>
    <cfRule type="cellIs" dxfId="5323" priority="1142" operator="lessThan">
      <formula>#REF!</formula>
    </cfRule>
    <cfRule type="cellIs" dxfId="5322" priority="1141" operator="between">
      <formula>0</formula>
      <formula>0.49</formula>
    </cfRule>
  </conditionalFormatting>
  <conditionalFormatting sqref="ANV9:ANV16 ANV18:ANV22">
    <cfRule type="cellIs" dxfId="5321" priority="1150" operator="lessThan">
      <formula>"&lt;50%"</formula>
    </cfRule>
    <cfRule type="cellIs" dxfId="5320" priority="1148" operator="between">
      <formula>0</formula>
      <formula>0.5</formula>
    </cfRule>
    <cfRule type="cellIs" dxfId="5319" priority="1147" operator="lessThan">
      <formula>0.5</formula>
    </cfRule>
    <cfRule type="cellIs" dxfId="5318" priority="1146" operator="between">
      <formula>0</formula>
      <formula>0.49</formula>
    </cfRule>
    <cfRule type="cellIs" dxfId="5317" priority="1145" operator="between">
      <formula>0.5</formula>
      <formula>0.59</formula>
    </cfRule>
    <cfRule type="cellIs" dxfId="5316" priority="1144" operator="between">
      <formula>0.6</formula>
      <formula>0.69</formula>
    </cfRule>
  </conditionalFormatting>
  <conditionalFormatting sqref="AOE9:AOE16 AOE18:AOE19">
    <cfRule type="cellIs" dxfId="5315" priority="1090" operator="between">
      <formula>0.6</formula>
      <formula>0.69</formula>
    </cfRule>
    <cfRule type="cellIs" dxfId="5314" priority="1091" operator="between">
      <formula>0.5</formula>
      <formula>0.59</formula>
    </cfRule>
    <cfRule type="cellIs" dxfId="5313" priority="1092" operator="between">
      <formula>0</formula>
      <formula>0.49</formula>
    </cfRule>
    <cfRule type="cellIs" dxfId="5312" priority="1093" operator="lessThan">
      <formula>0.5</formula>
    </cfRule>
    <cfRule type="cellIs" dxfId="5311" priority="1094" operator="between">
      <formula>0</formula>
      <formula>0.5</formula>
    </cfRule>
    <cfRule type="cellIs" dxfId="5310" priority="1096" operator="lessThan">
      <formula>"&lt;50%"</formula>
    </cfRule>
    <cfRule type="expression" dxfId="5309" priority="1089">
      <formula>#REF!&lt;50%</formula>
    </cfRule>
    <cfRule type="cellIs" dxfId="5308" priority="1088" operator="lessThan">
      <formula>#REF!</formula>
    </cfRule>
    <cfRule type="cellIs" dxfId="5307" priority="1087" operator="between">
      <formula>0</formula>
      <formula>0.49</formula>
    </cfRule>
  </conditionalFormatting>
  <conditionalFormatting sqref="AOE21">
    <cfRule type="expression" dxfId="5306" priority="1099">
      <formula>#REF!&lt;50%</formula>
    </cfRule>
    <cfRule type="cellIs" dxfId="5305" priority="1098" operator="lessThan">
      <formula>#REF!</formula>
    </cfRule>
    <cfRule type="cellIs" dxfId="5304" priority="1097" operator="between">
      <formula>0</formula>
      <formula>0.49</formula>
    </cfRule>
  </conditionalFormatting>
  <conditionalFormatting sqref="AOE21:AOE22">
    <cfRule type="cellIs" dxfId="5303" priority="1103" operator="lessThan">
      <formula>0.5</formula>
    </cfRule>
    <cfRule type="cellIs" dxfId="5302" priority="1104" operator="between">
      <formula>0</formula>
      <formula>0.5</formula>
    </cfRule>
    <cfRule type="cellIs" dxfId="5301" priority="1106" operator="lessThan">
      <formula>"&lt;50%"</formula>
    </cfRule>
    <cfRule type="cellIs" dxfId="5300" priority="1100" operator="between">
      <formula>0.6</formula>
      <formula>0.69</formula>
    </cfRule>
    <cfRule type="cellIs" dxfId="5299" priority="1101" operator="between">
      <formula>0.5</formula>
      <formula>0.59</formula>
    </cfRule>
    <cfRule type="cellIs" dxfId="5298" priority="1102" operator="between">
      <formula>0</formula>
      <formula>0.49</formula>
    </cfRule>
  </conditionalFormatting>
  <conditionalFormatting sqref="AON9:AON16 AON18:AON21">
    <cfRule type="expression" dxfId="5297" priority="1062">
      <formula>#REF!&lt;50%</formula>
    </cfRule>
    <cfRule type="cellIs" dxfId="5296" priority="1061" operator="lessThan">
      <formula>#REF!</formula>
    </cfRule>
    <cfRule type="cellIs" dxfId="5295" priority="1060" operator="between">
      <formula>0</formula>
      <formula>0.49</formula>
    </cfRule>
  </conditionalFormatting>
  <conditionalFormatting sqref="AON9:AON16 AON18:AON22">
    <cfRule type="cellIs" dxfId="5294" priority="1069" operator="lessThan">
      <formula>"&lt;50%"</formula>
    </cfRule>
    <cfRule type="cellIs" dxfId="5293" priority="1067" operator="between">
      <formula>0</formula>
      <formula>0.5</formula>
    </cfRule>
    <cfRule type="cellIs" dxfId="5292" priority="1066" operator="lessThan">
      <formula>0.5</formula>
    </cfRule>
    <cfRule type="cellIs" dxfId="5291" priority="1065" operator="between">
      <formula>0</formula>
      <formula>0.49</formula>
    </cfRule>
    <cfRule type="cellIs" dxfId="5290" priority="1064" operator="between">
      <formula>0.5</formula>
      <formula>0.59</formula>
    </cfRule>
    <cfRule type="cellIs" dxfId="5289" priority="1063" operator="between">
      <formula>0.6</formula>
      <formula>0.69</formula>
    </cfRule>
  </conditionalFormatting>
  <conditionalFormatting sqref="AOW9:AOW16 AOW18:AOW21">
    <cfRule type="cellIs" dxfId="5288" priority="1034" operator="lessThan">
      <formula>#REF!</formula>
    </cfRule>
    <cfRule type="expression" dxfId="5287" priority="1035">
      <formula>#REF!&lt;50%</formula>
    </cfRule>
    <cfRule type="cellIs" dxfId="5286" priority="1033" operator="between">
      <formula>0</formula>
      <formula>0.49</formula>
    </cfRule>
  </conditionalFormatting>
  <conditionalFormatting sqref="AOW9:AOW16 AOW18:AOW22">
    <cfRule type="cellIs" dxfId="5285" priority="1040" operator="between">
      <formula>0</formula>
      <formula>0.5</formula>
    </cfRule>
    <cfRule type="cellIs" dxfId="5284" priority="1038" operator="between">
      <formula>0</formula>
      <formula>0.49</formula>
    </cfRule>
    <cfRule type="cellIs" dxfId="5283" priority="1037" operator="between">
      <formula>0.5</formula>
      <formula>0.59</formula>
    </cfRule>
    <cfRule type="cellIs" dxfId="5282" priority="1036" operator="between">
      <formula>0.6</formula>
      <formula>0.69</formula>
    </cfRule>
    <cfRule type="cellIs" dxfId="5281" priority="1039" operator="lessThan">
      <formula>0.5</formula>
    </cfRule>
    <cfRule type="cellIs" dxfId="5280" priority="1042" operator="lessThan">
      <formula>"&lt;50%"</formula>
    </cfRule>
  </conditionalFormatting>
  <conditionalFormatting sqref="APF9:APF16 APF18:APF21">
    <cfRule type="expression" dxfId="5279" priority="1008">
      <formula>#REF!&lt;50%</formula>
    </cfRule>
    <cfRule type="cellIs" dxfId="5278" priority="1007" operator="lessThan">
      <formula>#REF!</formula>
    </cfRule>
    <cfRule type="cellIs" dxfId="5277" priority="1006" operator="between">
      <formula>0</formula>
      <formula>0.49</formula>
    </cfRule>
  </conditionalFormatting>
  <conditionalFormatting sqref="APF9:APF16 APF18:APF22">
    <cfRule type="cellIs" dxfId="5276" priority="1015" operator="lessThan">
      <formula>"&lt;50%"</formula>
    </cfRule>
    <cfRule type="cellIs" dxfId="5275" priority="1013" operator="between">
      <formula>0</formula>
      <formula>0.5</formula>
    </cfRule>
    <cfRule type="cellIs" dxfId="5274" priority="1012" operator="lessThan">
      <formula>0.5</formula>
    </cfRule>
    <cfRule type="cellIs" dxfId="5273" priority="1011" operator="between">
      <formula>0</formula>
      <formula>0.49</formula>
    </cfRule>
    <cfRule type="cellIs" dxfId="5272" priority="1010" operator="between">
      <formula>0.5</formula>
      <formula>0.59</formula>
    </cfRule>
    <cfRule type="cellIs" dxfId="5271" priority="1009" operator="between">
      <formula>0.6</formula>
      <formula>0.69</formula>
    </cfRule>
  </conditionalFormatting>
  <conditionalFormatting sqref="APO9:APO16 APO18:APO21">
    <cfRule type="expression" dxfId="5270" priority="981">
      <formula>#REF!&lt;50%</formula>
    </cfRule>
    <cfRule type="cellIs" dxfId="5269" priority="980" operator="lessThan">
      <formula>#REF!</formula>
    </cfRule>
    <cfRule type="cellIs" dxfId="5268" priority="979" operator="between">
      <formula>0</formula>
      <formula>0.49</formula>
    </cfRule>
  </conditionalFormatting>
  <conditionalFormatting sqref="APO9:APO16 APO18:APO22">
    <cfRule type="cellIs" dxfId="5267" priority="988" operator="lessThan">
      <formula>"&lt;50%"</formula>
    </cfRule>
    <cfRule type="cellIs" dxfId="5266" priority="985" operator="lessThan">
      <formula>0.5</formula>
    </cfRule>
    <cfRule type="cellIs" dxfId="5265" priority="984" operator="between">
      <formula>0</formula>
      <formula>0.49</formula>
    </cfRule>
    <cfRule type="cellIs" dxfId="5264" priority="983" operator="between">
      <formula>0.5</formula>
      <formula>0.59</formula>
    </cfRule>
    <cfRule type="cellIs" dxfId="5263" priority="982" operator="between">
      <formula>0.6</formula>
      <formula>0.69</formula>
    </cfRule>
    <cfRule type="cellIs" dxfId="5262" priority="986" operator="between">
      <formula>0</formula>
      <formula>0.5</formula>
    </cfRule>
  </conditionalFormatting>
  <conditionalFormatting sqref="APX9:APX16 APX18:APX21">
    <cfRule type="expression" dxfId="5261" priority="954">
      <formula>#REF!&lt;50%</formula>
    </cfRule>
    <cfRule type="cellIs" dxfId="5260" priority="953" operator="lessThan">
      <formula>#REF!</formula>
    </cfRule>
    <cfRule type="cellIs" dxfId="5259" priority="952" operator="between">
      <formula>0</formula>
      <formula>0.49</formula>
    </cfRule>
  </conditionalFormatting>
  <conditionalFormatting sqref="APX9:APX16 APX18:APX22">
    <cfRule type="cellIs" dxfId="5258" priority="958" operator="lessThan">
      <formula>0.5</formula>
    </cfRule>
    <cfRule type="cellIs" dxfId="5257" priority="957" operator="between">
      <formula>0</formula>
      <formula>0.49</formula>
    </cfRule>
    <cfRule type="cellIs" dxfId="5256" priority="955" operator="between">
      <formula>0.6</formula>
      <formula>0.69</formula>
    </cfRule>
    <cfRule type="cellIs" dxfId="5255" priority="956" operator="between">
      <formula>0.5</formula>
      <formula>0.59</formula>
    </cfRule>
    <cfRule type="cellIs" dxfId="5254" priority="961" operator="lessThan">
      <formula>"&lt;50%"</formula>
    </cfRule>
    <cfRule type="cellIs" dxfId="5253" priority="959" operator="between">
      <formula>0</formula>
      <formula>0.5</formula>
    </cfRule>
  </conditionalFormatting>
  <conditionalFormatting sqref="AQG9:AQG16 AQG18:AQG21">
    <cfRule type="cellIs" dxfId="5252" priority="925" operator="between">
      <formula>0</formula>
      <formula>0.49</formula>
    </cfRule>
    <cfRule type="cellIs" dxfId="5251" priority="926" operator="lessThan">
      <formula>#REF!</formula>
    </cfRule>
    <cfRule type="expression" dxfId="5250" priority="927">
      <formula>#REF!&lt;50%</formula>
    </cfRule>
  </conditionalFormatting>
  <conditionalFormatting sqref="AQG9:AQG16 AQG18:AQG22">
    <cfRule type="cellIs" dxfId="5249" priority="932" operator="between">
      <formula>0</formula>
      <formula>0.5</formula>
    </cfRule>
    <cfRule type="cellIs" dxfId="5248" priority="934" operator="lessThan">
      <formula>"&lt;50%"</formula>
    </cfRule>
    <cfRule type="cellIs" dxfId="5247" priority="928" operator="between">
      <formula>0.6</formula>
      <formula>0.69</formula>
    </cfRule>
    <cfRule type="cellIs" dxfId="5246" priority="929" operator="between">
      <formula>0.5</formula>
      <formula>0.59</formula>
    </cfRule>
    <cfRule type="cellIs" dxfId="5245" priority="930" operator="between">
      <formula>0</formula>
      <formula>0.49</formula>
    </cfRule>
    <cfRule type="cellIs" dxfId="5244" priority="931" operator="lessThan">
      <formula>0.5</formula>
    </cfRule>
  </conditionalFormatting>
  <conditionalFormatting sqref="AQP9:AQP16 AQP18:AQP21">
    <cfRule type="cellIs" dxfId="5243" priority="899" operator="lessThan">
      <formula>#REF!</formula>
    </cfRule>
    <cfRule type="expression" dxfId="5242" priority="900">
      <formula>#REF!&lt;50%</formula>
    </cfRule>
    <cfRule type="cellIs" dxfId="5241" priority="898" operator="between">
      <formula>0</formula>
      <formula>0.49</formula>
    </cfRule>
  </conditionalFormatting>
  <conditionalFormatting sqref="AQP9:AQP16 AQP18:AQP22">
    <cfRule type="cellIs" dxfId="5240" priority="904" operator="lessThan">
      <formula>0.5</formula>
    </cfRule>
    <cfRule type="cellIs" dxfId="5239" priority="907" operator="lessThan">
      <formula>"&lt;50%"</formula>
    </cfRule>
    <cfRule type="cellIs" dxfId="5238" priority="905" operator="between">
      <formula>0</formula>
      <formula>0.5</formula>
    </cfRule>
    <cfRule type="cellIs" dxfId="5237" priority="903" operator="between">
      <formula>0</formula>
      <formula>0.49</formula>
    </cfRule>
    <cfRule type="cellIs" dxfId="5236" priority="902" operator="between">
      <formula>0.5</formula>
      <formula>0.59</formula>
    </cfRule>
    <cfRule type="cellIs" dxfId="5235" priority="901" operator="between">
      <formula>0.6</formula>
      <formula>0.69</formula>
    </cfRule>
  </conditionalFormatting>
  <conditionalFormatting sqref="AQY9:AQY16 AQY18:AQY21">
    <cfRule type="cellIs" dxfId="5234" priority="871" operator="between">
      <formula>0</formula>
      <formula>0.49</formula>
    </cfRule>
    <cfRule type="cellIs" dxfId="5233" priority="872" operator="lessThan">
      <formula>#REF!</formula>
    </cfRule>
    <cfRule type="expression" dxfId="5232" priority="873">
      <formula>#REF!&lt;50%</formula>
    </cfRule>
  </conditionalFormatting>
  <conditionalFormatting sqref="AQY9:AQY16 AQY18:AQY22">
    <cfRule type="cellIs" dxfId="5231" priority="880" operator="lessThan">
      <formula>"&lt;50%"</formula>
    </cfRule>
    <cfRule type="cellIs" dxfId="5230" priority="878" operator="between">
      <formula>0</formula>
      <formula>0.5</formula>
    </cfRule>
    <cfRule type="cellIs" dxfId="5229" priority="877" operator="lessThan">
      <formula>0.5</formula>
    </cfRule>
    <cfRule type="cellIs" dxfId="5228" priority="876" operator="between">
      <formula>0</formula>
      <formula>0.49</formula>
    </cfRule>
    <cfRule type="cellIs" dxfId="5227" priority="875" operator="between">
      <formula>0.5</formula>
      <formula>0.59</formula>
    </cfRule>
    <cfRule type="cellIs" dxfId="5226" priority="874" operator="between">
      <formula>0.6</formula>
      <formula>0.69</formula>
    </cfRule>
  </conditionalFormatting>
  <conditionalFormatting sqref="ARH9:ARH16 ARH18:ARH21">
    <cfRule type="cellIs" dxfId="5225" priority="845" operator="lessThan">
      <formula>#REF!</formula>
    </cfRule>
    <cfRule type="cellIs" dxfId="5224" priority="844" operator="between">
      <formula>0</formula>
      <formula>0.49</formula>
    </cfRule>
    <cfRule type="expression" dxfId="5223" priority="846">
      <formula>#REF!&lt;50%</formula>
    </cfRule>
  </conditionalFormatting>
  <conditionalFormatting sqref="ARH9:ARH16 ARH18:ARH22">
    <cfRule type="cellIs" dxfId="5222" priority="850" operator="lessThan">
      <formula>0.5</formula>
    </cfRule>
    <cfRule type="cellIs" dxfId="5221" priority="851" operator="between">
      <formula>0</formula>
      <formula>0.5</formula>
    </cfRule>
    <cfRule type="cellIs" dxfId="5220" priority="853" operator="lessThan">
      <formula>"&lt;50%"</formula>
    </cfRule>
    <cfRule type="cellIs" dxfId="5219" priority="849" operator="between">
      <formula>0</formula>
      <formula>0.49</formula>
    </cfRule>
    <cfRule type="cellIs" dxfId="5218" priority="848" operator="between">
      <formula>0.5</formula>
      <formula>0.59</formula>
    </cfRule>
    <cfRule type="cellIs" dxfId="5217" priority="847" operator="between">
      <formula>0.6</formula>
      <formula>0.69</formula>
    </cfRule>
  </conditionalFormatting>
  <conditionalFormatting sqref="ARQ9:ARQ16 ARQ18:ARQ21">
    <cfRule type="cellIs" dxfId="5216" priority="817" operator="between">
      <formula>0</formula>
      <formula>0.49</formula>
    </cfRule>
    <cfRule type="cellIs" dxfId="5215" priority="818" operator="lessThan">
      <formula>#REF!</formula>
    </cfRule>
    <cfRule type="expression" dxfId="5214" priority="819">
      <formula>#REF!&lt;50%</formula>
    </cfRule>
  </conditionalFormatting>
  <conditionalFormatting sqref="ARQ9:ARQ16 ARQ18:ARQ22">
    <cfRule type="cellIs" dxfId="5213" priority="820" operator="between">
      <formula>0.6</formula>
      <formula>0.69</formula>
    </cfRule>
    <cfRule type="cellIs" dxfId="5212" priority="826" operator="lessThan">
      <formula>"&lt;50%"</formula>
    </cfRule>
    <cfRule type="cellIs" dxfId="5211" priority="824" operator="between">
      <formula>0</formula>
      <formula>0.5</formula>
    </cfRule>
    <cfRule type="cellIs" dxfId="5210" priority="823" operator="lessThan">
      <formula>0.5</formula>
    </cfRule>
    <cfRule type="cellIs" dxfId="5209" priority="822" operator="between">
      <formula>0</formula>
      <formula>0.49</formula>
    </cfRule>
    <cfRule type="cellIs" dxfId="5208" priority="821" operator="between">
      <formula>0.5</formula>
      <formula>0.59</formula>
    </cfRule>
  </conditionalFormatting>
  <conditionalFormatting sqref="ARZ9:ARZ21">
    <cfRule type="cellIs" dxfId="5207" priority="754" operator="lessThan">
      <formula>#REF!</formula>
    </cfRule>
    <cfRule type="cellIs" dxfId="5206" priority="753" operator="between">
      <formula>0</formula>
      <formula>0.49</formula>
    </cfRule>
    <cfRule type="expression" dxfId="5205" priority="755">
      <formula>#REF!&lt;50%</formula>
    </cfRule>
  </conditionalFormatting>
  <conditionalFormatting sqref="ARZ9:ARZ22">
    <cfRule type="cellIs" dxfId="5204" priority="762" operator="lessThan">
      <formula>"&lt;50%"</formula>
    </cfRule>
    <cfRule type="cellIs" dxfId="5203" priority="760" operator="between">
      <formula>0</formula>
      <formula>0.5</formula>
    </cfRule>
    <cfRule type="cellIs" dxfId="5202" priority="759" operator="lessThan">
      <formula>0.5</formula>
    </cfRule>
    <cfRule type="cellIs" dxfId="5201" priority="758" operator="between">
      <formula>0</formula>
      <formula>0.49</formula>
    </cfRule>
    <cfRule type="cellIs" dxfId="5200" priority="757" operator="between">
      <formula>0.5</formula>
      <formula>0.59</formula>
    </cfRule>
    <cfRule type="cellIs" dxfId="5199" priority="756" operator="between">
      <formula>0.6</formula>
      <formula>0.69</formula>
    </cfRule>
  </conditionalFormatting>
  <conditionalFormatting sqref="ASI9:ASI16 ASI18:ASI21">
    <cfRule type="expression" dxfId="5198" priority="765">
      <formula>#REF!&lt;50%</formula>
    </cfRule>
    <cfRule type="cellIs" dxfId="5197" priority="764" operator="lessThan">
      <formula>#REF!</formula>
    </cfRule>
    <cfRule type="cellIs" dxfId="5196" priority="763" operator="between">
      <formula>0</formula>
      <formula>0.49</formula>
    </cfRule>
  </conditionalFormatting>
  <conditionalFormatting sqref="ASI9:ASI16 ASI18:ASI22">
    <cfRule type="cellIs" dxfId="5195" priority="770" operator="between">
      <formula>0</formula>
      <formula>0.5</formula>
    </cfRule>
    <cfRule type="cellIs" dxfId="5194" priority="769" operator="lessThan">
      <formula>0.5</formula>
    </cfRule>
    <cfRule type="cellIs" dxfId="5193" priority="772" operator="lessThan">
      <formula>"&lt;50%"</formula>
    </cfRule>
    <cfRule type="cellIs" dxfId="5192" priority="766" operator="between">
      <formula>0.6</formula>
      <formula>0.69</formula>
    </cfRule>
    <cfRule type="cellIs" dxfId="5191" priority="767" operator="between">
      <formula>0.5</formula>
      <formula>0.59</formula>
    </cfRule>
    <cfRule type="cellIs" dxfId="5190" priority="768" operator="between">
      <formula>0</formula>
      <formula>0.49</formula>
    </cfRule>
  </conditionalFormatting>
  <conditionalFormatting sqref="ASR9:ASR16 ASR18:ASR21">
    <cfRule type="expression" dxfId="5189" priority="728">
      <formula>#REF!&lt;50%</formula>
    </cfRule>
    <cfRule type="cellIs" dxfId="5188" priority="726" operator="between">
      <formula>0</formula>
      <formula>0.49</formula>
    </cfRule>
    <cfRule type="cellIs" dxfId="5187" priority="727" operator="lessThan">
      <formula>#REF!</formula>
    </cfRule>
  </conditionalFormatting>
  <conditionalFormatting sqref="ASR9:ASR16 ASR18:ASR22">
    <cfRule type="cellIs" dxfId="5186" priority="731" operator="between">
      <formula>0</formula>
      <formula>0.49</formula>
    </cfRule>
    <cfRule type="cellIs" dxfId="5185" priority="729" operator="between">
      <formula>0.6</formula>
      <formula>0.69</formula>
    </cfRule>
    <cfRule type="cellIs" dxfId="5184" priority="730" operator="between">
      <formula>0.5</formula>
      <formula>0.59</formula>
    </cfRule>
    <cfRule type="cellIs" dxfId="5183" priority="735" operator="lessThan">
      <formula>"&lt;50%"</formula>
    </cfRule>
    <cfRule type="cellIs" dxfId="5182" priority="733" operator="between">
      <formula>0</formula>
      <formula>0.5</formula>
    </cfRule>
    <cfRule type="cellIs" dxfId="5181" priority="732" operator="lessThan">
      <formula>0.5</formula>
    </cfRule>
  </conditionalFormatting>
  <conditionalFormatting sqref="ASU9:ASU16 ASU18:ASU21">
    <cfRule type="cellIs" dxfId="5180" priority="689" operator="between">
      <formula>0</formula>
      <formula>0.49</formula>
    </cfRule>
    <cfRule type="expression" dxfId="5179" priority="691">
      <formula>#REF!&lt;50%</formula>
    </cfRule>
    <cfRule type="cellIs" dxfId="5178" priority="692" operator="between">
      <formula>0.6</formula>
      <formula>0.69</formula>
    </cfRule>
    <cfRule type="cellIs" dxfId="5177" priority="693" operator="between">
      <formula>0.5</formula>
      <formula>0.59</formula>
    </cfRule>
    <cfRule type="cellIs" dxfId="5176" priority="694" operator="between">
      <formula>0</formula>
      <formula>0.49</formula>
    </cfRule>
    <cfRule type="cellIs" dxfId="5175" priority="695" operator="lessThan">
      <formula>0.5</formula>
    </cfRule>
    <cfRule type="cellIs" dxfId="5174" priority="696" operator="between">
      <formula>0</formula>
      <formula>0.5</formula>
    </cfRule>
    <cfRule type="cellIs" dxfId="5173" priority="698" operator="lessThan">
      <formula>"&lt;50%"</formula>
    </cfRule>
    <cfRule type="cellIs" dxfId="5172" priority="690" operator="lessThan">
      <formula>#REF!</formula>
    </cfRule>
  </conditionalFormatting>
  <conditionalFormatting sqref="ATA9:ATA16 ATA18:ATA21">
    <cfRule type="cellIs" dxfId="5171" priority="699" operator="between">
      <formula>0</formula>
      <formula>0.49</formula>
    </cfRule>
    <cfRule type="expression" dxfId="5170" priority="701">
      <formula>#REF!&lt;50%</formula>
    </cfRule>
    <cfRule type="cellIs" dxfId="5169" priority="700" operator="lessThan">
      <formula>#REF!</formula>
    </cfRule>
  </conditionalFormatting>
  <conditionalFormatting sqref="ATA9:ATA16 ATA18:ATA22">
    <cfRule type="cellIs" dxfId="5168" priority="708" operator="lessThan">
      <formula>"&lt;50%"</formula>
    </cfRule>
    <cfRule type="cellIs" dxfId="5167" priority="706" operator="between">
      <formula>0</formula>
      <formula>0.5</formula>
    </cfRule>
    <cfRule type="cellIs" dxfId="5166" priority="705" operator="lessThan">
      <formula>0.5</formula>
    </cfRule>
    <cfRule type="cellIs" dxfId="5165" priority="704" operator="between">
      <formula>0</formula>
      <formula>0.49</formula>
    </cfRule>
    <cfRule type="cellIs" dxfId="5164" priority="703" operator="between">
      <formula>0.5</formula>
      <formula>0.59</formula>
    </cfRule>
    <cfRule type="cellIs" dxfId="5163" priority="702" operator="between">
      <formula>0.6</formula>
      <formula>0.69</formula>
    </cfRule>
  </conditionalFormatting>
  <conditionalFormatting sqref="ATJ9:ATJ16 ATJ18:ATJ21">
    <cfRule type="expression" dxfId="5162" priority="664">
      <formula>#REF!&lt;50%</formula>
    </cfRule>
    <cfRule type="cellIs" dxfId="5161" priority="663" operator="lessThan">
      <formula>#REF!</formula>
    </cfRule>
    <cfRule type="cellIs" dxfId="5160" priority="662" operator="between">
      <formula>0</formula>
      <formula>0.49</formula>
    </cfRule>
  </conditionalFormatting>
  <conditionalFormatting sqref="ATJ9:ATJ16 ATJ18:ATJ22">
    <cfRule type="cellIs" dxfId="5159" priority="667" operator="between">
      <formula>0</formula>
      <formula>0.49</formula>
    </cfRule>
    <cfRule type="cellIs" dxfId="5158" priority="666" operator="between">
      <formula>0.5</formula>
      <formula>0.59</formula>
    </cfRule>
    <cfRule type="cellIs" dxfId="5157" priority="665" operator="between">
      <formula>0.6</formula>
      <formula>0.69</formula>
    </cfRule>
    <cfRule type="cellIs" dxfId="5156" priority="669" operator="between">
      <formula>0</formula>
      <formula>0.5</formula>
    </cfRule>
    <cfRule type="cellIs" dxfId="5155" priority="671" operator="lessThan">
      <formula>"&lt;50%"</formula>
    </cfRule>
    <cfRule type="cellIs" dxfId="5154" priority="668" operator="lessThan">
      <formula>0.5</formula>
    </cfRule>
  </conditionalFormatting>
  <conditionalFormatting sqref="ATS9:ATS16 ATS18:ATS21">
    <cfRule type="cellIs" dxfId="5153" priority="635" operator="between">
      <formula>0</formula>
      <formula>0.49</formula>
    </cfRule>
    <cfRule type="cellIs" dxfId="5152" priority="636" operator="lessThan">
      <formula>#REF!</formula>
    </cfRule>
    <cfRule type="expression" dxfId="5151" priority="637">
      <formula>#REF!&lt;50%</formula>
    </cfRule>
  </conditionalFormatting>
  <conditionalFormatting sqref="ATS9:ATS16 ATS18:ATS22">
    <cfRule type="cellIs" dxfId="5150" priority="644" operator="lessThan">
      <formula>"&lt;50%"</formula>
    </cfRule>
    <cfRule type="cellIs" dxfId="5149" priority="638" operator="between">
      <formula>0.6</formula>
      <formula>0.69</formula>
    </cfRule>
    <cfRule type="cellIs" dxfId="5148" priority="639" operator="between">
      <formula>0.5</formula>
      <formula>0.59</formula>
    </cfRule>
    <cfRule type="cellIs" dxfId="5147" priority="640" operator="between">
      <formula>0</formula>
      <formula>0.49</formula>
    </cfRule>
    <cfRule type="cellIs" dxfId="5146" priority="642" operator="between">
      <formula>0</formula>
      <formula>0.5</formula>
    </cfRule>
    <cfRule type="cellIs" dxfId="5145" priority="641" operator="lessThan">
      <formula>0.5</formula>
    </cfRule>
  </conditionalFormatting>
  <conditionalFormatting sqref="AUB9:AUB16 AUB18:AUB21">
    <cfRule type="cellIs" dxfId="5144" priority="608" operator="between">
      <formula>0</formula>
      <formula>0.49</formula>
    </cfRule>
    <cfRule type="cellIs" dxfId="5143" priority="609" operator="lessThan">
      <formula>#REF!</formula>
    </cfRule>
    <cfRule type="expression" dxfId="5142" priority="610">
      <formula>#REF!&lt;50%</formula>
    </cfRule>
  </conditionalFormatting>
  <conditionalFormatting sqref="AUB9:AUB16 AUB18:AUB22">
    <cfRule type="cellIs" dxfId="5141" priority="611" operator="between">
      <formula>0.6</formula>
      <formula>0.69</formula>
    </cfRule>
    <cfRule type="cellIs" dxfId="5140" priority="612" operator="between">
      <formula>0.5</formula>
      <formula>0.59</formula>
    </cfRule>
    <cfRule type="cellIs" dxfId="5139" priority="613" operator="between">
      <formula>0</formula>
      <formula>0.49</formula>
    </cfRule>
    <cfRule type="cellIs" dxfId="5138" priority="615" operator="between">
      <formula>0</formula>
      <formula>0.5</formula>
    </cfRule>
    <cfRule type="cellIs" dxfId="5137" priority="617" operator="lessThan">
      <formula>"&lt;50%"</formula>
    </cfRule>
    <cfRule type="cellIs" dxfId="5136" priority="614" operator="lessThan">
      <formula>0.5</formula>
    </cfRule>
  </conditionalFormatting>
  <conditionalFormatting sqref="AUK9:AUK16 AUK18:AUK21">
    <cfRule type="cellIs" dxfId="5135" priority="581" operator="between">
      <formula>0</formula>
      <formula>0.49</formula>
    </cfRule>
    <cfRule type="cellIs" dxfId="5134" priority="582" operator="lessThan">
      <formula>#REF!</formula>
    </cfRule>
    <cfRule type="expression" dxfId="5133" priority="583">
      <formula>#REF!&lt;50%</formula>
    </cfRule>
  </conditionalFormatting>
  <conditionalFormatting sqref="AUK9:AUK16 AUK18:AUK22">
    <cfRule type="cellIs" dxfId="5132" priority="584" operator="between">
      <formula>0.6</formula>
      <formula>0.69</formula>
    </cfRule>
    <cfRule type="cellIs" dxfId="5131" priority="585" operator="between">
      <formula>0.5</formula>
      <formula>0.59</formula>
    </cfRule>
    <cfRule type="cellIs" dxfId="5130" priority="586" operator="between">
      <formula>0</formula>
      <formula>0.49</formula>
    </cfRule>
    <cfRule type="cellIs" dxfId="5129" priority="587" operator="lessThan">
      <formula>0.5</formula>
    </cfRule>
    <cfRule type="cellIs" dxfId="5128" priority="588" operator="between">
      <formula>0</formula>
      <formula>0.5</formula>
    </cfRule>
    <cfRule type="cellIs" dxfId="5127" priority="590" operator="lessThan">
      <formula>"&lt;50%"</formula>
    </cfRule>
  </conditionalFormatting>
  <conditionalFormatting sqref="AUT9:AUT16 AUT18:AUT21">
    <cfRule type="expression" dxfId="5126" priority="556">
      <formula>#REF!&lt;50%</formula>
    </cfRule>
    <cfRule type="cellIs" dxfId="5125" priority="555" operator="lessThan">
      <formula>#REF!</formula>
    </cfRule>
    <cfRule type="cellIs" dxfId="5124" priority="554" operator="between">
      <formula>0</formula>
      <formula>0.49</formula>
    </cfRule>
  </conditionalFormatting>
  <conditionalFormatting sqref="AUT9:AUT16 AUT18:AUT22">
    <cfRule type="cellIs" dxfId="5123" priority="557" operator="between">
      <formula>0.6</formula>
      <formula>0.69</formula>
    </cfRule>
    <cfRule type="cellIs" dxfId="5122" priority="558" operator="between">
      <formula>0.5</formula>
      <formula>0.59</formula>
    </cfRule>
    <cfRule type="cellIs" dxfId="5121" priority="560" operator="lessThan">
      <formula>0.5</formula>
    </cfRule>
    <cfRule type="cellIs" dxfId="5120" priority="559" operator="between">
      <formula>0</formula>
      <formula>0.49</formula>
    </cfRule>
    <cfRule type="cellIs" dxfId="5119" priority="561" operator="between">
      <formula>0</formula>
      <formula>0.5</formula>
    </cfRule>
    <cfRule type="cellIs" dxfId="5118" priority="563" operator="lessThan">
      <formula>"&lt;50%"</formula>
    </cfRule>
  </conditionalFormatting>
  <conditionalFormatting sqref="AVC9:AVC16 AVC18:AVC21">
    <cfRule type="expression" dxfId="5117" priority="529">
      <formula>#REF!&lt;50%</formula>
    </cfRule>
    <cfRule type="cellIs" dxfId="5116" priority="528" operator="lessThan">
      <formula>#REF!</formula>
    </cfRule>
    <cfRule type="cellIs" dxfId="5115" priority="527" operator="between">
      <formula>0</formula>
      <formula>0.49</formula>
    </cfRule>
  </conditionalFormatting>
  <conditionalFormatting sqref="AVC9:AVC16 AVC18:AVC22">
    <cfRule type="cellIs" dxfId="5114" priority="533" operator="lessThan">
      <formula>0.5</formula>
    </cfRule>
    <cfRule type="cellIs" dxfId="5113" priority="531" operator="between">
      <formula>0.5</formula>
      <formula>0.59</formula>
    </cfRule>
    <cfRule type="cellIs" dxfId="5112" priority="530" operator="between">
      <formula>0.6</formula>
      <formula>0.69</formula>
    </cfRule>
    <cfRule type="cellIs" dxfId="5111" priority="532" operator="between">
      <formula>0</formula>
      <formula>0.49</formula>
    </cfRule>
    <cfRule type="cellIs" dxfId="5110" priority="534" operator="between">
      <formula>0</formula>
      <formula>0.5</formula>
    </cfRule>
    <cfRule type="cellIs" dxfId="5109" priority="536" operator="lessThan">
      <formula>"&lt;50%"</formula>
    </cfRule>
  </conditionalFormatting>
  <conditionalFormatting sqref="AVF9:AVF16 AVF18:AVF21">
    <cfRule type="cellIs" dxfId="5108" priority="487" operator="between">
      <formula>0</formula>
      <formula>0.5</formula>
    </cfRule>
    <cfRule type="cellIs" dxfId="5107" priority="489" operator="lessThan">
      <formula>"&lt;50%"</formula>
    </cfRule>
    <cfRule type="cellIs" dxfId="5106" priority="484" operator="between">
      <formula>0.5</formula>
      <formula>0.59</formula>
    </cfRule>
    <cfRule type="cellIs" dxfId="5105" priority="486" operator="lessThan">
      <formula>0.5</formula>
    </cfRule>
    <cfRule type="cellIs" dxfId="5104" priority="485" operator="between">
      <formula>0</formula>
      <formula>0.49</formula>
    </cfRule>
    <cfRule type="cellIs" dxfId="5103" priority="483" operator="between">
      <formula>0.6</formula>
      <formula>0.69</formula>
    </cfRule>
    <cfRule type="expression" dxfId="5102" priority="482">
      <formula>#REF!&lt;50%</formula>
    </cfRule>
    <cfRule type="cellIs" dxfId="5101" priority="481" operator="lessThan">
      <formula>#REF!</formula>
    </cfRule>
    <cfRule type="cellIs" dxfId="5100" priority="480" operator="between">
      <formula>0</formula>
      <formula>0.49</formula>
    </cfRule>
  </conditionalFormatting>
  <conditionalFormatting sqref="AVL9:AVL16 AVL18:AVL21">
    <cfRule type="cellIs" dxfId="5099" priority="501" operator="lessThan">
      <formula>#REF!</formula>
    </cfRule>
    <cfRule type="expression" dxfId="5098" priority="502">
      <formula>#REF!&lt;50%</formula>
    </cfRule>
    <cfRule type="cellIs" dxfId="5097" priority="500" operator="between">
      <formula>0</formula>
      <formula>0.49</formula>
    </cfRule>
  </conditionalFormatting>
  <conditionalFormatting sqref="AVL9:AVL16 AVL18:AVL22">
    <cfRule type="cellIs" dxfId="5096" priority="506" operator="lessThan">
      <formula>0.5</formula>
    </cfRule>
    <cfRule type="cellIs" dxfId="5095" priority="507" operator="between">
      <formula>0</formula>
      <formula>0.5</formula>
    </cfRule>
    <cfRule type="cellIs" dxfId="5094" priority="509" operator="lessThan">
      <formula>"&lt;50%"</formula>
    </cfRule>
    <cfRule type="cellIs" dxfId="5093" priority="503" operator="between">
      <formula>0.6</formula>
      <formula>0.69</formula>
    </cfRule>
    <cfRule type="cellIs" dxfId="5092" priority="504" operator="between">
      <formula>0.5</formula>
      <formula>0.59</formula>
    </cfRule>
    <cfRule type="cellIs" dxfId="5091" priority="505" operator="between">
      <formula>0</formula>
      <formula>0.49</formula>
    </cfRule>
  </conditionalFormatting>
  <conditionalFormatting sqref="AVO9:AVO16 AVO18:AVO21">
    <cfRule type="cellIs" dxfId="5090" priority="496" operator="lessThan">
      <formula>0.5</formula>
    </cfRule>
    <cfRule type="cellIs" dxfId="5089" priority="493" operator="between">
      <formula>0.6</formula>
      <formula>0.69</formula>
    </cfRule>
    <cfRule type="cellIs" dxfId="5088" priority="495" operator="between">
      <formula>0</formula>
      <formula>0.49</formula>
    </cfRule>
    <cfRule type="cellIs" dxfId="5087" priority="494" operator="between">
      <formula>0.5</formula>
      <formula>0.59</formula>
    </cfRule>
    <cfRule type="cellIs" dxfId="5086" priority="491" operator="lessThan">
      <formula>#REF!</formula>
    </cfRule>
    <cfRule type="expression" dxfId="5085" priority="492">
      <formula>#REF!&lt;50%</formula>
    </cfRule>
    <cfRule type="cellIs" dxfId="5084" priority="490" operator="between">
      <formula>0</formula>
      <formula>0.49</formula>
    </cfRule>
    <cfRule type="cellIs" dxfId="5083" priority="499" operator="lessThan">
      <formula>"&lt;50%"</formula>
    </cfRule>
    <cfRule type="cellIs" dxfId="5082" priority="497" operator="between">
      <formula>0</formula>
      <formula>0.5</formula>
    </cfRule>
  </conditionalFormatting>
  <conditionalFormatting sqref="AVU9:AVU16 AVU18:AVU19">
    <cfRule type="cellIs" dxfId="5081" priority="454" operator="lessThan">
      <formula>#REF!</formula>
    </cfRule>
    <cfRule type="cellIs" dxfId="5080" priority="456" operator="between">
      <formula>0.6</formula>
      <formula>0.69</formula>
    </cfRule>
    <cfRule type="cellIs" dxfId="5079" priority="453" operator="between">
      <formula>0</formula>
      <formula>0.49</formula>
    </cfRule>
    <cfRule type="expression" dxfId="5078" priority="455">
      <formula>#REF!&lt;50%</formula>
    </cfRule>
    <cfRule type="cellIs" dxfId="5077" priority="457" operator="between">
      <formula>0.5</formula>
      <formula>0.59</formula>
    </cfRule>
    <cfRule type="cellIs" dxfId="5076" priority="458" operator="between">
      <formula>0</formula>
      <formula>0.49</formula>
    </cfRule>
    <cfRule type="cellIs" dxfId="5075" priority="459" operator="lessThan">
      <formula>0.5</formula>
    </cfRule>
    <cfRule type="cellIs" dxfId="5074" priority="460" operator="between">
      <formula>0</formula>
      <formula>0.5</formula>
    </cfRule>
    <cfRule type="cellIs" dxfId="5073" priority="462" operator="lessThan">
      <formula>"&lt;50%"</formula>
    </cfRule>
  </conditionalFormatting>
  <conditionalFormatting sqref="AVU21">
    <cfRule type="expression" dxfId="5072" priority="465">
      <formula>#REF!&lt;50%</formula>
    </cfRule>
    <cfRule type="cellIs" dxfId="5071" priority="464" operator="lessThan">
      <formula>#REF!</formula>
    </cfRule>
    <cfRule type="cellIs" dxfId="5070" priority="463" operator="between">
      <formula>0</formula>
      <formula>0.49</formula>
    </cfRule>
  </conditionalFormatting>
  <conditionalFormatting sqref="AVU21:AVU22">
    <cfRule type="cellIs" dxfId="5069" priority="472" operator="lessThan">
      <formula>"&lt;50%"</formula>
    </cfRule>
    <cfRule type="cellIs" dxfId="5068" priority="468" operator="between">
      <formula>0</formula>
      <formula>0.49</formula>
    </cfRule>
    <cfRule type="cellIs" dxfId="5067" priority="470" operator="between">
      <formula>0</formula>
      <formula>0.5</formula>
    </cfRule>
    <cfRule type="cellIs" dxfId="5066" priority="467" operator="between">
      <formula>0.5</formula>
      <formula>0.59</formula>
    </cfRule>
    <cfRule type="cellIs" dxfId="5065" priority="466" operator="between">
      <formula>0.6</formula>
      <formula>0.69</formula>
    </cfRule>
    <cfRule type="cellIs" dxfId="5064" priority="469" operator="lessThan">
      <formula>0.5</formula>
    </cfRule>
  </conditionalFormatting>
  <conditionalFormatting sqref="AWD9:AWD16 AWD18:AWD19">
    <cfRule type="cellIs" dxfId="5063" priority="415" operator="lessThan">
      <formula>"&lt;50%"</formula>
    </cfRule>
    <cfRule type="cellIs" dxfId="5062" priority="413" operator="between">
      <formula>0</formula>
      <formula>0.5</formula>
    </cfRule>
    <cfRule type="cellIs" dxfId="5061" priority="412" operator="lessThan">
      <formula>0.5</formula>
    </cfRule>
    <cfRule type="cellIs" dxfId="5060" priority="411" operator="between">
      <formula>0</formula>
      <formula>0.49</formula>
    </cfRule>
    <cfRule type="cellIs" dxfId="5059" priority="410" operator="between">
      <formula>0.5</formula>
      <formula>0.59</formula>
    </cfRule>
    <cfRule type="cellIs" dxfId="5058" priority="409" operator="between">
      <formula>0.6</formula>
      <formula>0.69</formula>
    </cfRule>
    <cfRule type="cellIs" dxfId="5057" priority="407" operator="lessThan">
      <formula>#REF!</formula>
    </cfRule>
    <cfRule type="expression" dxfId="5056" priority="408">
      <formula>#REF!&lt;50%</formula>
    </cfRule>
    <cfRule type="cellIs" dxfId="5055" priority="406" operator="between">
      <formula>0</formula>
      <formula>0.49</formula>
    </cfRule>
  </conditionalFormatting>
  <conditionalFormatting sqref="AWD21">
    <cfRule type="cellIs" dxfId="5054" priority="417" operator="lessThan">
      <formula>#REF!</formula>
    </cfRule>
    <cfRule type="cellIs" dxfId="5053" priority="416" operator="between">
      <formula>0</formula>
      <formula>0.49</formula>
    </cfRule>
    <cfRule type="expression" dxfId="5052" priority="418">
      <formula>#REF!&lt;50%</formula>
    </cfRule>
  </conditionalFormatting>
  <conditionalFormatting sqref="AWD21:AWD22">
    <cfRule type="cellIs" dxfId="5051" priority="425" operator="lessThan">
      <formula>"&lt;50%"</formula>
    </cfRule>
    <cfRule type="cellIs" dxfId="5050" priority="423" operator="between">
      <formula>0</formula>
      <formula>0.5</formula>
    </cfRule>
    <cfRule type="cellIs" dxfId="5049" priority="422" operator="lessThan">
      <formula>0.5</formula>
    </cfRule>
    <cfRule type="cellIs" dxfId="5048" priority="421" operator="between">
      <formula>0</formula>
      <formula>0.49</formula>
    </cfRule>
    <cfRule type="cellIs" dxfId="5047" priority="420" operator="between">
      <formula>0.5</formula>
      <formula>0.59</formula>
    </cfRule>
    <cfRule type="cellIs" dxfId="5046" priority="419" operator="between">
      <formula>0.6</formula>
      <formula>0.69</formula>
    </cfRule>
  </conditionalFormatting>
  <conditionalFormatting sqref="AWG9:AWG21">
    <cfRule type="cellIs" dxfId="5045" priority="378" operator="lessThan">
      <formula>"&lt;50%"</formula>
    </cfRule>
    <cfRule type="cellIs" dxfId="5044" priority="376" operator="between">
      <formula>0</formula>
      <formula>0.5</formula>
    </cfRule>
    <cfRule type="cellIs" dxfId="5043" priority="375" operator="lessThan">
      <formula>0.5</formula>
    </cfRule>
    <cfRule type="cellIs" dxfId="5042" priority="374" operator="between">
      <formula>0</formula>
      <formula>0.49</formula>
    </cfRule>
    <cfRule type="cellIs" dxfId="5041" priority="373" operator="between">
      <formula>0.5</formula>
      <formula>0.59</formula>
    </cfRule>
    <cfRule type="cellIs" dxfId="5040" priority="372" operator="between">
      <formula>0.6</formula>
      <formula>0.69</formula>
    </cfRule>
    <cfRule type="expression" dxfId="5039" priority="371">
      <formula>#REF!&lt;50%</formula>
    </cfRule>
    <cfRule type="cellIs" dxfId="5038" priority="370" operator="lessThan">
      <formula>#REF!</formula>
    </cfRule>
    <cfRule type="cellIs" dxfId="5037" priority="369" operator="between">
      <formula>0</formula>
      <formula>0.49</formula>
    </cfRule>
  </conditionalFormatting>
  <conditionalFormatting sqref="AWM9:AWM16 AWM18:AWM19">
    <cfRule type="cellIs" dxfId="5036" priority="383" operator="between">
      <formula>0.5</formula>
      <formula>0.59</formula>
    </cfRule>
    <cfRule type="cellIs" dxfId="5035" priority="388" operator="lessThan">
      <formula>"&lt;50%"</formula>
    </cfRule>
    <cfRule type="cellIs" dxfId="5034" priority="386" operator="between">
      <formula>0</formula>
      <formula>0.5</formula>
    </cfRule>
    <cfRule type="cellIs" dxfId="5033" priority="385" operator="lessThan">
      <formula>0.5</formula>
    </cfRule>
    <cfRule type="cellIs" dxfId="5032" priority="384" operator="between">
      <formula>0</formula>
      <formula>0.49</formula>
    </cfRule>
    <cfRule type="cellIs" dxfId="5031" priority="382" operator="between">
      <formula>0.6</formula>
      <formula>0.69</formula>
    </cfRule>
    <cfRule type="expression" dxfId="5030" priority="381">
      <formula>#REF!&lt;50%</formula>
    </cfRule>
    <cfRule type="cellIs" dxfId="5029" priority="380" operator="lessThan">
      <formula>#REF!</formula>
    </cfRule>
    <cfRule type="cellIs" dxfId="5028" priority="379" operator="between">
      <formula>0</formula>
      <formula>0.49</formula>
    </cfRule>
  </conditionalFormatting>
  <conditionalFormatting sqref="AWM21">
    <cfRule type="expression" dxfId="5027" priority="391">
      <formula>#REF!&lt;50%</formula>
    </cfRule>
    <cfRule type="cellIs" dxfId="5026" priority="390" operator="lessThan">
      <formula>#REF!</formula>
    </cfRule>
    <cfRule type="cellIs" dxfId="5025" priority="389" operator="between">
      <formula>0</formula>
      <formula>0.49</formula>
    </cfRule>
  </conditionalFormatting>
  <conditionalFormatting sqref="AWM21:AWM22">
    <cfRule type="cellIs" dxfId="5024" priority="398" operator="lessThan">
      <formula>"&lt;50%"</formula>
    </cfRule>
    <cfRule type="cellIs" dxfId="5023" priority="396" operator="between">
      <formula>0</formula>
      <formula>0.5</formula>
    </cfRule>
    <cfRule type="cellIs" dxfId="5022" priority="395" operator="lessThan">
      <formula>0.5</formula>
    </cfRule>
    <cfRule type="cellIs" dxfId="5021" priority="394" operator="between">
      <formula>0</formula>
      <formula>0.49</formula>
    </cfRule>
    <cfRule type="cellIs" dxfId="5020" priority="393" operator="between">
      <formula>0.5</formula>
      <formula>0.59</formula>
    </cfRule>
    <cfRule type="cellIs" dxfId="5019" priority="392" operator="between">
      <formula>0.6</formula>
      <formula>0.69</formula>
    </cfRule>
  </conditionalFormatting>
  <conditionalFormatting sqref="AWP9:AWP21">
    <cfRule type="cellIs" dxfId="5018" priority="337" operator="between">
      <formula>0</formula>
      <formula>0.49</formula>
    </cfRule>
    <cfRule type="cellIs" dxfId="5017" priority="338" operator="lessThan">
      <formula>0.5</formula>
    </cfRule>
    <cfRule type="cellIs" dxfId="5016" priority="341" operator="lessThan">
      <formula>"&lt;50%"</formula>
    </cfRule>
    <cfRule type="cellIs" dxfId="5015" priority="339" operator="between">
      <formula>0</formula>
      <formula>0.5</formula>
    </cfRule>
    <cfRule type="cellIs" dxfId="5014" priority="332" operator="between">
      <formula>0</formula>
      <formula>0.49</formula>
    </cfRule>
    <cfRule type="cellIs" dxfId="5013" priority="333" operator="lessThan">
      <formula>#REF!</formula>
    </cfRule>
    <cfRule type="expression" dxfId="5012" priority="334">
      <formula>#REF!&lt;50%</formula>
    </cfRule>
    <cfRule type="cellIs" dxfId="5011" priority="335" operator="between">
      <formula>0.6</formula>
      <formula>0.69</formula>
    </cfRule>
    <cfRule type="cellIs" dxfId="5010" priority="336" operator="between">
      <formula>0.5</formula>
      <formula>0.59</formula>
    </cfRule>
  </conditionalFormatting>
  <conditionalFormatting sqref="AWV9:AWV16 AWV18:AWV19">
    <cfRule type="cellIs" dxfId="5009" priority="348" operator="lessThan">
      <formula>0.5</formula>
    </cfRule>
    <cfRule type="cellIs" dxfId="5008" priority="342" operator="between">
      <formula>0</formula>
      <formula>0.49</formula>
    </cfRule>
    <cfRule type="cellIs" dxfId="5007" priority="349" operator="between">
      <formula>0</formula>
      <formula>0.5</formula>
    </cfRule>
    <cfRule type="cellIs" dxfId="5006" priority="351" operator="lessThan">
      <formula>"&lt;50%"</formula>
    </cfRule>
    <cfRule type="cellIs" dxfId="5005" priority="343" operator="lessThan">
      <formula>#REF!</formula>
    </cfRule>
    <cfRule type="expression" dxfId="5004" priority="344">
      <formula>#REF!&lt;50%</formula>
    </cfRule>
    <cfRule type="cellIs" dxfId="5003" priority="345" operator="between">
      <formula>0.6</formula>
      <formula>0.69</formula>
    </cfRule>
    <cfRule type="cellIs" dxfId="5002" priority="346" operator="between">
      <formula>0.5</formula>
      <formula>0.59</formula>
    </cfRule>
    <cfRule type="cellIs" dxfId="5001" priority="347" operator="between">
      <formula>0</formula>
      <formula>0.49</formula>
    </cfRule>
  </conditionalFormatting>
  <conditionalFormatting sqref="AWV21">
    <cfRule type="cellIs" dxfId="5000" priority="352" operator="between">
      <formula>0</formula>
      <formula>0.49</formula>
    </cfRule>
    <cfRule type="cellIs" dxfId="4999" priority="353" operator="lessThan">
      <formula>#REF!</formula>
    </cfRule>
    <cfRule type="expression" dxfId="4998" priority="354">
      <formula>#REF!&lt;50%</formula>
    </cfRule>
  </conditionalFormatting>
  <conditionalFormatting sqref="AWV21:AWV22">
    <cfRule type="cellIs" dxfId="4997" priority="357" operator="between">
      <formula>0</formula>
      <formula>0.49</formula>
    </cfRule>
    <cfRule type="cellIs" dxfId="4996" priority="355" operator="between">
      <formula>0.6</formula>
      <formula>0.69</formula>
    </cfRule>
    <cfRule type="cellIs" dxfId="4995" priority="356" operator="between">
      <formula>0.5</formula>
      <formula>0.59</formula>
    </cfRule>
    <cfRule type="cellIs" dxfId="4994" priority="361" operator="lessThan">
      <formula>"&lt;50%"</formula>
    </cfRule>
    <cfRule type="cellIs" dxfId="4993" priority="359" operator="between">
      <formula>0</formula>
      <formula>0.5</formula>
    </cfRule>
    <cfRule type="cellIs" dxfId="4992" priority="358" operator="lessThan">
      <formula>0.5</formula>
    </cfRule>
  </conditionalFormatting>
  <conditionalFormatting sqref="AXE9:AXE16 AXE18:AXE19">
    <cfRule type="expression" dxfId="4991" priority="307">
      <formula>#REF!&lt;50%</formula>
    </cfRule>
    <cfRule type="cellIs" dxfId="4990" priority="306" operator="lessThan">
      <formula>#REF!</formula>
    </cfRule>
    <cfRule type="cellIs" dxfId="4989" priority="305" operator="between">
      <formula>0</formula>
      <formula>0.49</formula>
    </cfRule>
    <cfRule type="cellIs" dxfId="4988" priority="314" operator="lessThan">
      <formula>"&lt;50%"</formula>
    </cfRule>
    <cfRule type="cellIs" dxfId="4987" priority="312" operator="between">
      <formula>0</formula>
      <formula>0.5</formula>
    </cfRule>
    <cfRule type="cellIs" dxfId="4986" priority="311" operator="lessThan">
      <formula>0.5</formula>
    </cfRule>
    <cfRule type="cellIs" dxfId="4985" priority="310" operator="between">
      <formula>0</formula>
      <formula>0.49</formula>
    </cfRule>
    <cfRule type="cellIs" dxfId="4984" priority="309" operator="between">
      <formula>0.5</formula>
      <formula>0.59</formula>
    </cfRule>
    <cfRule type="cellIs" dxfId="4983" priority="308" operator="between">
      <formula>0.6</formula>
      <formula>0.69</formula>
    </cfRule>
  </conditionalFormatting>
  <conditionalFormatting sqref="AXE22">
    <cfRule type="cellIs" dxfId="4982" priority="325" operator="between">
      <formula>0.6</formula>
      <formula>0.69</formula>
    </cfRule>
    <cfRule type="cellIs" dxfId="4981" priority="326" operator="between">
      <formula>0.5</formula>
      <formula>0.59</formula>
    </cfRule>
    <cfRule type="cellIs" dxfId="4980" priority="327" operator="between">
      <formula>0</formula>
      <formula>0.49</formula>
    </cfRule>
    <cfRule type="cellIs" dxfId="4979" priority="328" operator="lessThan">
      <formula>0.5</formula>
    </cfRule>
    <cfRule type="cellIs" dxfId="4978" priority="329" operator="between">
      <formula>0</formula>
      <formula>0.5</formula>
    </cfRule>
    <cfRule type="cellIs" dxfId="4977" priority="331" operator="lessThan">
      <formula>"&lt;50%"</formula>
    </cfRule>
  </conditionalFormatting>
  <conditionalFormatting sqref="AXN9:AXN16 AXN18:AXN19">
    <cfRule type="cellIs" dxfId="4976" priority="278" operator="between">
      <formula>0</formula>
      <formula>0.49</formula>
    </cfRule>
    <cfRule type="cellIs" dxfId="4975" priority="279" operator="lessThan">
      <formula>#REF!</formula>
    </cfRule>
    <cfRule type="cellIs" dxfId="4974" priority="281" operator="between">
      <formula>0.6</formula>
      <formula>0.69</formula>
    </cfRule>
    <cfRule type="cellIs" dxfId="4973" priority="282" operator="between">
      <formula>0.5</formula>
      <formula>0.59</formula>
    </cfRule>
    <cfRule type="cellIs" dxfId="4972" priority="284" operator="lessThan">
      <formula>0.5</formula>
    </cfRule>
    <cfRule type="cellIs" dxfId="4971" priority="285" operator="between">
      <formula>0</formula>
      <formula>0.5</formula>
    </cfRule>
    <cfRule type="cellIs" dxfId="4970" priority="287" operator="lessThan">
      <formula>"&lt;50%"</formula>
    </cfRule>
    <cfRule type="cellIs" dxfId="4969" priority="283" operator="between">
      <formula>0</formula>
      <formula>0.49</formula>
    </cfRule>
    <cfRule type="expression" dxfId="4968" priority="280">
      <formula>#REF!&lt;50%</formula>
    </cfRule>
  </conditionalFormatting>
  <conditionalFormatting sqref="AXN22">
    <cfRule type="cellIs" dxfId="4967" priority="301" operator="lessThan">
      <formula>0.5</formula>
    </cfRule>
    <cfRule type="cellIs" dxfId="4966" priority="298" operator="between">
      <formula>0.6</formula>
      <formula>0.69</formula>
    </cfRule>
    <cfRule type="cellIs" dxfId="4965" priority="299" operator="between">
      <formula>0.5</formula>
      <formula>0.59</formula>
    </cfRule>
    <cfRule type="cellIs" dxfId="4964" priority="304" operator="lessThan">
      <formula>"&lt;50%"</formula>
    </cfRule>
    <cfRule type="cellIs" dxfId="4963" priority="302" operator="between">
      <formula>0</formula>
      <formula>0.5</formula>
    </cfRule>
    <cfRule type="cellIs" dxfId="4962" priority="300" operator="between">
      <formula>0</formula>
      <formula>0.49</formula>
    </cfRule>
  </conditionalFormatting>
  <conditionalFormatting sqref="AXW9:AXW16 AXW18:AXW19">
    <cfRule type="cellIs" dxfId="4961" priority="261" operator="between">
      <formula>0</formula>
      <formula>0.49</formula>
    </cfRule>
    <cfRule type="cellIs" dxfId="4960" priority="270" operator="lessThan">
      <formula>"&lt;50%"</formula>
    </cfRule>
    <cfRule type="cellIs" dxfId="4959" priority="267" operator="lessThan">
      <formula>0.5</formula>
    </cfRule>
    <cfRule type="cellIs" dxfId="4958" priority="266" operator="between">
      <formula>0</formula>
      <formula>0.49</formula>
    </cfRule>
    <cfRule type="cellIs" dxfId="4957" priority="265" operator="between">
      <formula>0.5</formula>
      <formula>0.59</formula>
    </cfRule>
    <cfRule type="cellIs" dxfId="4956" priority="264" operator="between">
      <formula>0.6</formula>
      <formula>0.69</formula>
    </cfRule>
    <cfRule type="cellIs" dxfId="4955" priority="268" operator="between">
      <formula>0</formula>
      <formula>0.5</formula>
    </cfRule>
    <cfRule type="expression" dxfId="4954" priority="263">
      <formula>#REF!&lt;50%</formula>
    </cfRule>
    <cfRule type="cellIs" dxfId="4953" priority="262" operator="lessThan">
      <formula>#REF!</formula>
    </cfRule>
  </conditionalFormatting>
  <conditionalFormatting sqref="AXW22">
    <cfRule type="cellIs" dxfId="4952" priority="272" operator="between">
      <formula>0.5</formula>
      <formula>0.59</formula>
    </cfRule>
    <cfRule type="cellIs" dxfId="4951" priority="271" operator="between">
      <formula>0.6</formula>
      <formula>0.69</formula>
    </cfRule>
    <cfRule type="cellIs" dxfId="4950" priority="277" operator="lessThan">
      <formula>"&lt;50%"</formula>
    </cfRule>
    <cfRule type="cellIs" dxfId="4949" priority="275" operator="between">
      <formula>0</formula>
      <formula>0.5</formula>
    </cfRule>
    <cfRule type="cellIs" dxfId="4948" priority="274" operator="lessThan">
      <formula>0.5</formula>
    </cfRule>
    <cfRule type="cellIs" dxfId="4947" priority="273" operator="between">
      <formula>0</formula>
      <formula>0.49</formula>
    </cfRule>
  </conditionalFormatting>
  <conditionalFormatting sqref="AXZ9:AXZ19 AXZ21">
    <cfRule type="cellIs" dxfId="4946" priority="238" operator="between">
      <formula>0.5</formula>
      <formula>0.59</formula>
    </cfRule>
    <cfRule type="cellIs" dxfId="4945" priority="239" operator="between">
      <formula>0</formula>
      <formula>0.49</formula>
    </cfRule>
    <cfRule type="cellIs" dxfId="4944" priority="240" operator="lessThan">
      <formula>0.5</formula>
    </cfRule>
    <cfRule type="cellIs" dxfId="4943" priority="241" operator="between">
      <formula>0</formula>
      <formula>0.5</formula>
    </cfRule>
    <cfRule type="cellIs" dxfId="4942" priority="234" operator="between">
      <formula>0</formula>
      <formula>0.49</formula>
    </cfRule>
    <cfRule type="cellIs" dxfId="4941" priority="243" operator="lessThan">
      <formula>"&lt;50%"</formula>
    </cfRule>
    <cfRule type="cellIs" dxfId="4940" priority="237" operator="between">
      <formula>0.6</formula>
      <formula>0.69</formula>
    </cfRule>
    <cfRule type="expression" dxfId="4939" priority="236">
      <formula>#REF!&lt;50%</formula>
    </cfRule>
    <cfRule type="cellIs" dxfId="4938" priority="235" operator="lessThan">
      <formula>#REF!</formula>
    </cfRule>
  </conditionalFormatting>
  <conditionalFormatting sqref="AYF9:AYF16 AYF18">
    <cfRule type="cellIs" dxfId="4937" priority="250" operator="lessThan">
      <formula>0.5</formula>
    </cfRule>
    <cfRule type="cellIs" dxfId="4936" priority="249" operator="between">
      <formula>0</formula>
      <formula>0.49</formula>
    </cfRule>
    <cfRule type="cellIs" dxfId="4935" priority="248" operator="between">
      <formula>0.5</formula>
      <formula>0.59</formula>
    </cfRule>
    <cfRule type="cellIs" dxfId="4934" priority="247" operator="between">
      <formula>0.6</formula>
      <formula>0.69</formula>
    </cfRule>
    <cfRule type="expression" dxfId="4933" priority="246">
      <formula>#REF!&lt;50%</formula>
    </cfRule>
    <cfRule type="cellIs" dxfId="4932" priority="244" operator="between">
      <formula>0</formula>
      <formula>0.49</formula>
    </cfRule>
    <cfRule type="cellIs" dxfId="4931" priority="245" operator="lessThan">
      <formula>#REF!</formula>
    </cfRule>
    <cfRule type="cellIs" dxfId="4930" priority="253" operator="lessThan">
      <formula>"&lt;50%"</formula>
    </cfRule>
    <cfRule type="cellIs" dxfId="4929" priority="251" operator="between">
      <formula>0</formula>
      <formula>0.5</formula>
    </cfRule>
  </conditionalFormatting>
  <conditionalFormatting sqref="AYF22">
    <cfRule type="cellIs" dxfId="4928" priority="260" operator="lessThan">
      <formula>"&lt;50%"</formula>
    </cfRule>
    <cfRule type="cellIs" dxfId="4927" priority="258" operator="between">
      <formula>0</formula>
      <formula>0.5</formula>
    </cfRule>
    <cfRule type="cellIs" dxfId="4926" priority="257" operator="lessThan">
      <formula>0.5</formula>
    </cfRule>
    <cfRule type="cellIs" dxfId="4925" priority="254" operator="between">
      <formula>0.6</formula>
      <formula>0.69</formula>
    </cfRule>
    <cfRule type="cellIs" dxfId="4924" priority="255" operator="between">
      <formula>0.5</formula>
      <formula>0.59</formula>
    </cfRule>
    <cfRule type="cellIs" dxfId="4923" priority="256" operator="between">
      <formula>0</formula>
      <formula>0.49</formula>
    </cfRule>
  </conditionalFormatting>
  <conditionalFormatting sqref="AYI9:AYI21">
    <cfRule type="cellIs" dxfId="4922" priority="207" operator="between">
      <formula>0</formula>
      <formula>0.49</formula>
    </cfRule>
    <cfRule type="cellIs" dxfId="4921" priority="208" operator="lessThan">
      <formula>#REF!</formula>
    </cfRule>
    <cfRule type="expression" dxfId="4920" priority="209">
      <formula>#REF!&lt;50%</formula>
    </cfRule>
    <cfRule type="cellIs" dxfId="4919" priority="210" operator="between">
      <formula>0.6</formula>
      <formula>0.69</formula>
    </cfRule>
    <cfRule type="cellIs" dxfId="4918" priority="212" operator="between">
      <formula>0</formula>
      <formula>0.49</formula>
    </cfRule>
    <cfRule type="cellIs" dxfId="4917" priority="213" operator="lessThan">
      <formula>0.5</formula>
    </cfRule>
    <cfRule type="cellIs" dxfId="4916" priority="214" operator="between">
      <formula>0</formula>
      <formula>0.5</formula>
    </cfRule>
    <cfRule type="cellIs" dxfId="4915" priority="211" operator="between">
      <formula>0.5</formula>
      <formula>0.59</formula>
    </cfRule>
    <cfRule type="cellIs" dxfId="4914" priority="216" operator="lessThan">
      <formula>"&lt;50%"</formula>
    </cfRule>
  </conditionalFormatting>
  <conditionalFormatting sqref="AYO9:AYO16 AYO18">
    <cfRule type="expression" dxfId="4913" priority="219">
      <formula>#REF!&lt;50%</formula>
    </cfRule>
    <cfRule type="cellIs" dxfId="4912" priority="220" operator="between">
      <formula>0.6</formula>
      <formula>0.69</formula>
    </cfRule>
    <cfRule type="cellIs" dxfId="4911" priority="221" operator="between">
      <formula>0.5</formula>
      <formula>0.59</formula>
    </cfRule>
    <cfRule type="cellIs" dxfId="4910" priority="223" operator="lessThan">
      <formula>0.5</formula>
    </cfRule>
    <cfRule type="cellIs" dxfId="4909" priority="224" operator="between">
      <formula>0</formula>
      <formula>0.5</formula>
    </cfRule>
    <cfRule type="cellIs" dxfId="4908" priority="226" operator="lessThan">
      <formula>"&lt;50%"</formula>
    </cfRule>
    <cfRule type="cellIs" dxfId="4907" priority="222" operator="between">
      <formula>0</formula>
      <formula>0.49</formula>
    </cfRule>
    <cfRule type="cellIs" dxfId="4906" priority="217" operator="between">
      <formula>0</formula>
      <formula>0.49</formula>
    </cfRule>
    <cfRule type="cellIs" dxfId="4905" priority="218" operator="lessThan">
      <formula>#REF!</formula>
    </cfRule>
  </conditionalFormatting>
  <conditionalFormatting sqref="AYO22">
    <cfRule type="cellIs" dxfId="4904" priority="227" operator="between">
      <formula>0.6</formula>
      <formula>0.69</formula>
    </cfRule>
    <cfRule type="cellIs" dxfId="4903" priority="228" operator="between">
      <formula>0.5</formula>
      <formula>0.59</formula>
    </cfRule>
    <cfRule type="cellIs" dxfId="4902" priority="229" operator="between">
      <formula>0</formula>
      <formula>0.49</formula>
    </cfRule>
    <cfRule type="cellIs" dxfId="4901" priority="230" operator="lessThan">
      <formula>0.5</formula>
    </cfRule>
    <cfRule type="cellIs" dxfId="4900" priority="231" operator="between">
      <formula>0</formula>
      <formula>0.5</formula>
    </cfRule>
    <cfRule type="cellIs" dxfId="4899" priority="233" operator="lessThan">
      <formula>"&lt;50%"</formula>
    </cfRule>
  </conditionalFormatting>
  <conditionalFormatting sqref="AYR9:AYR19 AYR21">
    <cfRule type="expression" dxfId="4898" priority="172">
      <formula>#REF!&lt;50%</formula>
    </cfRule>
    <cfRule type="cellIs" dxfId="4897" priority="171" operator="lessThan">
      <formula>#REF!</formula>
    </cfRule>
    <cfRule type="cellIs" dxfId="4896" priority="170" operator="between">
      <formula>0</formula>
      <formula>0.49</formula>
    </cfRule>
    <cfRule type="cellIs" dxfId="4895" priority="179" operator="lessThan">
      <formula>"&lt;50%"</formula>
    </cfRule>
    <cfRule type="cellIs" dxfId="4894" priority="177" operator="between">
      <formula>0</formula>
      <formula>0.5</formula>
    </cfRule>
    <cfRule type="cellIs" dxfId="4893" priority="176" operator="lessThan">
      <formula>0.5</formula>
    </cfRule>
    <cfRule type="cellIs" dxfId="4892" priority="175" operator="between">
      <formula>0</formula>
      <formula>0.49</formula>
    </cfRule>
    <cfRule type="cellIs" dxfId="4891" priority="174" operator="between">
      <formula>0.5</formula>
      <formula>0.59</formula>
    </cfRule>
    <cfRule type="cellIs" dxfId="4890" priority="173" operator="between">
      <formula>0.6</formula>
      <formula>0.69</formula>
    </cfRule>
  </conditionalFormatting>
  <conditionalFormatting sqref="AYX9:AYX18">
    <cfRule type="cellIs" dxfId="4889" priority="186" operator="lessThan">
      <formula>0.5</formula>
    </cfRule>
    <cfRule type="cellIs" dxfId="4888" priority="185" operator="between">
      <formula>0</formula>
      <formula>0.49</formula>
    </cfRule>
    <cfRule type="cellIs" dxfId="4887" priority="184" operator="between">
      <formula>0.5</formula>
      <formula>0.59</formula>
    </cfRule>
    <cfRule type="cellIs" dxfId="4886" priority="183" operator="between">
      <formula>0.6</formula>
      <formula>0.69</formula>
    </cfRule>
    <cfRule type="expression" dxfId="4885" priority="182">
      <formula>#REF!&lt;50%</formula>
    </cfRule>
    <cfRule type="cellIs" dxfId="4884" priority="181" operator="lessThan">
      <formula>#REF!</formula>
    </cfRule>
    <cfRule type="cellIs" dxfId="4883" priority="180" operator="between">
      <formula>0</formula>
      <formula>0.49</formula>
    </cfRule>
    <cfRule type="cellIs" dxfId="4882" priority="189" operator="lessThan">
      <formula>"&lt;50%"</formula>
    </cfRule>
    <cfRule type="cellIs" dxfId="4881" priority="187" operator="between">
      <formula>0</formula>
      <formula>0.5</formula>
    </cfRule>
  </conditionalFormatting>
  <conditionalFormatting sqref="AYX22">
    <cfRule type="cellIs" dxfId="4880" priority="200" operator="between">
      <formula>0.6</formula>
      <formula>0.69</formula>
    </cfRule>
    <cfRule type="cellIs" dxfId="4879" priority="201" operator="between">
      <formula>0.5</formula>
      <formula>0.59</formula>
    </cfRule>
    <cfRule type="cellIs" dxfId="4878" priority="206" operator="lessThan">
      <formula>"&lt;50%"</formula>
    </cfRule>
    <cfRule type="cellIs" dxfId="4877" priority="204" operator="between">
      <formula>0</formula>
      <formula>0.5</formula>
    </cfRule>
    <cfRule type="cellIs" dxfId="4876" priority="203" operator="lessThan">
      <formula>0.5</formula>
    </cfRule>
    <cfRule type="cellIs" dxfId="4875" priority="202" operator="between">
      <formula>0</formula>
      <formula>0.49</formula>
    </cfRule>
  </conditionalFormatting>
  <conditionalFormatting sqref="AZA9:AZA19">
    <cfRule type="cellIs" dxfId="4874" priority="152" operator="lessThan">
      <formula>"&lt;50%"</formula>
    </cfRule>
    <cfRule type="cellIs" dxfId="4873" priority="146" operator="between">
      <formula>0.6</formula>
      <formula>0.69</formula>
    </cfRule>
    <cfRule type="cellIs" dxfId="4872" priority="150" operator="between">
      <formula>0</formula>
      <formula>0.5</formula>
    </cfRule>
    <cfRule type="cellIs" dxfId="4871" priority="149" operator="lessThan">
      <formula>0.5</formula>
    </cfRule>
    <cfRule type="cellIs" dxfId="4870" priority="148" operator="between">
      <formula>0</formula>
      <formula>0.49</formula>
    </cfRule>
    <cfRule type="cellIs" dxfId="4869" priority="147" operator="between">
      <formula>0.5</formula>
      <formula>0.59</formula>
    </cfRule>
    <cfRule type="cellIs" dxfId="4868" priority="143" operator="between">
      <formula>0</formula>
      <formula>0.49</formula>
    </cfRule>
    <cfRule type="cellIs" dxfId="4867" priority="144" operator="lessThan">
      <formula>#REF!</formula>
    </cfRule>
    <cfRule type="expression" dxfId="4866" priority="145">
      <formula>#REF!&lt;50%</formula>
    </cfRule>
  </conditionalFormatting>
  <conditionalFormatting sqref="AZG9:AZG18">
    <cfRule type="cellIs" dxfId="4865" priority="162" operator="lessThan">
      <formula>"&lt;50%"</formula>
    </cfRule>
    <cfRule type="cellIs" dxfId="4864" priority="157" operator="between">
      <formula>0.5</formula>
      <formula>0.59</formula>
    </cfRule>
    <cfRule type="cellIs" dxfId="4863" priority="156" operator="between">
      <formula>0.6</formula>
      <formula>0.69</formula>
    </cfRule>
    <cfRule type="expression" dxfId="4862" priority="155">
      <formula>#REF!&lt;50%</formula>
    </cfRule>
    <cfRule type="cellIs" dxfId="4861" priority="154" operator="lessThan">
      <formula>#REF!</formula>
    </cfRule>
    <cfRule type="cellIs" dxfId="4860" priority="153" operator="between">
      <formula>0</formula>
      <formula>0.49</formula>
    </cfRule>
    <cfRule type="cellIs" dxfId="4859" priority="159" operator="lessThan">
      <formula>0.5</formula>
    </cfRule>
    <cfRule type="cellIs" dxfId="4858" priority="160" operator="between">
      <formula>0</formula>
      <formula>0.5</formula>
    </cfRule>
    <cfRule type="cellIs" dxfId="4857" priority="158" operator="between">
      <formula>0</formula>
      <formula>0.49</formula>
    </cfRule>
  </conditionalFormatting>
  <conditionalFormatting sqref="AZG22">
    <cfRule type="cellIs" dxfId="4856" priority="165" operator="between">
      <formula>0</formula>
      <formula>0.49</formula>
    </cfRule>
    <cfRule type="cellIs" dxfId="4855" priority="167" operator="between">
      <formula>0</formula>
      <formula>0.5</formula>
    </cfRule>
    <cfRule type="cellIs" dxfId="4854" priority="164" operator="between">
      <formula>0.5</formula>
      <formula>0.59</formula>
    </cfRule>
    <cfRule type="cellIs" dxfId="4853" priority="163" operator="between">
      <formula>0.6</formula>
      <formula>0.69</formula>
    </cfRule>
    <cfRule type="cellIs" dxfId="4852" priority="169" operator="lessThan">
      <formula>"&lt;50%"</formula>
    </cfRule>
    <cfRule type="cellIs" dxfId="4851" priority="166" operator="lessThan">
      <formula>0.5</formula>
    </cfRule>
  </conditionalFormatting>
  <conditionalFormatting sqref="AZP9:AZP18">
    <cfRule type="cellIs" dxfId="4850" priority="131" operator="between">
      <formula>0</formula>
      <formula>0.49</formula>
    </cfRule>
    <cfRule type="cellIs" dxfId="4849" priority="130" operator="between">
      <formula>0.5</formula>
      <formula>0.59</formula>
    </cfRule>
    <cfRule type="cellIs" dxfId="4848" priority="129" operator="between">
      <formula>0.6</formula>
      <formula>0.69</formula>
    </cfRule>
    <cfRule type="expression" dxfId="4847" priority="128">
      <formula>#REF!&lt;50%</formula>
    </cfRule>
    <cfRule type="cellIs" dxfId="4846" priority="127" operator="lessThan">
      <formula>#REF!</formula>
    </cfRule>
    <cfRule type="cellIs" dxfId="4845" priority="126" operator="between">
      <formula>0</formula>
      <formula>0.49</formula>
    </cfRule>
    <cfRule type="cellIs" dxfId="4844" priority="135" operator="lessThan">
      <formula>"&lt;50%"</formula>
    </cfRule>
    <cfRule type="cellIs" dxfId="4843" priority="133" operator="between">
      <formula>0</formula>
      <formula>0.5</formula>
    </cfRule>
    <cfRule type="cellIs" dxfId="4842" priority="132" operator="lessThan">
      <formula>0.5</formula>
    </cfRule>
  </conditionalFormatting>
  <conditionalFormatting sqref="AZP22">
    <cfRule type="cellIs" dxfId="4841" priority="142" operator="lessThan">
      <formula>"&lt;50%"</formula>
    </cfRule>
    <cfRule type="cellIs" dxfId="4840" priority="140" operator="between">
      <formula>0</formula>
      <formula>0.5</formula>
    </cfRule>
    <cfRule type="cellIs" dxfId="4839" priority="139" operator="lessThan">
      <formula>0.5</formula>
    </cfRule>
    <cfRule type="cellIs" dxfId="4838" priority="138" operator="between">
      <formula>0</formula>
      <formula>0.49</formula>
    </cfRule>
    <cfRule type="cellIs" dxfId="4837" priority="137" operator="between">
      <formula>0.5</formula>
      <formula>0.59</formula>
    </cfRule>
    <cfRule type="cellIs" dxfId="4836" priority="136" operator="between">
      <formula>0.6</formula>
      <formula>0.69</formula>
    </cfRule>
  </conditionalFormatting>
  <conditionalFormatting sqref="AZY9:AZY18">
    <cfRule type="cellIs" dxfId="4835" priority="115" operator="lessThan">
      <formula>0.5</formula>
    </cfRule>
    <cfRule type="cellIs" dxfId="4834" priority="116" operator="between">
      <formula>0</formula>
      <formula>0.5</formula>
    </cfRule>
    <cfRule type="cellIs" dxfId="4833" priority="118" operator="lessThan">
      <formula>"&lt;50%"</formula>
    </cfRule>
    <cfRule type="cellIs" dxfId="4832" priority="112" operator="between">
      <formula>0.6</formula>
      <formula>0.69</formula>
    </cfRule>
    <cfRule type="cellIs" dxfId="4831" priority="109" operator="between">
      <formula>0</formula>
      <formula>0.49</formula>
    </cfRule>
    <cfRule type="cellIs" dxfId="4830" priority="113" operator="between">
      <formula>0.5</formula>
      <formula>0.59</formula>
    </cfRule>
    <cfRule type="cellIs" dxfId="4829" priority="114" operator="between">
      <formula>0</formula>
      <formula>0.49</formula>
    </cfRule>
    <cfRule type="cellIs" dxfId="4828" priority="110" operator="lessThan">
      <formula>#REF!</formula>
    </cfRule>
    <cfRule type="expression" dxfId="4827" priority="111">
      <formula>#REF!&lt;50%</formula>
    </cfRule>
  </conditionalFormatting>
  <conditionalFormatting sqref="AZY22">
    <cfRule type="cellIs" dxfId="4826" priority="123" operator="between">
      <formula>0</formula>
      <formula>0.5</formula>
    </cfRule>
    <cfRule type="cellIs" dxfId="4825" priority="120" operator="between">
      <formula>0.5</formula>
      <formula>0.59</formula>
    </cfRule>
    <cfRule type="cellIs" dxfId="4824" priority="119" operator="between">
      <formula>0.6</formula>
      <formula>0.69</formula>
    </cfRule>
    <cfRule type="cellIs" dxfId="4823" priority="125" operator="lessThan">
      <formula>"&lt;50%"</formula>
    </cfRule>
    <cfRule type="cellIs" dxfId="4822" priority="121" operator="between">
      <formula>0</formula>
      <formula>0.49</formula>
    </cfRule>
    <cfRule type="cellIs" dxfId="4821" priority="122" operator="lessThan">
      <formula>0.5</formula>
    </cfRule>
  </conditionalFormatting>
  <conditionalFormatting sqref="BAB9:BAB19">
    <cfRule type="cellIs" dxfId="4820" priority="91" operator="lessThan">
      <formula>"&lt;50%"</formula>
    </cfRule>
    <cfRule type="cellIs" dxfId="4819" priority="89" operator="between">
      <formula>0</formula>
      <formula>0.5</formula>
    </cfRule>
    <cfRule type="cellIs" dxfId="4818" priority="88" operator="lessThan">
      <formula>0.5</formula>
    </cfRule>
    <cfRule type="cellIs" dxfId="4817" priority="87" operator="between">
      <formula>0</formula>
      <formula>0.49</formula>
    </cfRule>
    <cfRule type="cellIs" dxfId="4816" priority="86" operator="between">
      <formula>0.5</formula>
      <formula>0.59</formula>
    </cfRule>
    <cfRule type="cellIs" dxfId="4815" priority="85" operator="between">
      <formula>0.6</formula>
      <formula>0.69</formula>
    </cfRule>
    <cfRule type="expression" dxfId="4814" priority="84">
      <formula>#REF!&lt;50%</formula>
    </cfRule>
    <cfRule type="cellIs" dxfId="4813" priority="83" operator="lessThan">
      <formula>#REF!</formula>
    </cfRule>
    <cfRule type="cellIs" dxfId="4812" priority="82" operator="between">
      <formula>0</formula>
      <formula>0.49</formula>
    </cfRule>
  </conditionalFormatting>
  <conditionalFormatting sqref="BAH9:BAH18">
    <cfRule type="expression" dxfId="4811" priority="94">
      <formula>#REF!&lt;50%</formula>
    </cfRule>
    <cfRule type="cellIs" dxfId="4810" priority="93" operator="lessThan">
      <formula>#REF!</formula>
    </cfRule>
    <cfRule type="cellIs" dxfId="4809" priority="92" operator="between">
      <formula>0</formula>
      <formula>0.49</formula>
    </cfRule>
    <cfRule type="cellIs" dxfId="4808" priority="95" operator="between">
      <formula>0.6</formula>
      <formula>0.69</formula>
    </cfRule>
    <cfRule type="cellIs" dxfId="4807" priority="96" operator="between">
      <formula>0.5</formula>
      <formula>0.59</formula>
    </cfRule>
    <cfRule type="cellIs" dxfId="4806" priority="97" operator="between">
      <formula>0</formula>
      <formula>0.49</formula>
    </cfRule>
    <cfRule type="cellIs" dxfId="4805" priority="98" operator="lessThan">
      <formula>0.5</formula>
    </cfRule>
    <cfRule type="cellIs" dxfId="4804" priority="99" operator="between">
      <formula>0</formula>
      <formula>0.5</formula>
    </cfRule>
    <cfRule type="cellIs" dxfId="4803" priority="101" operator="lessThan">
      <formula>"&lt;50%"</formula>
    </cfRule>
  </conditionalFormatting>
  <conditionalFormatting sqref="BAH22">
    <cfRule type="cellIs" dxfId="4802" priority="106" operator="between">
      <formula>0</formula>
      <formula>0.5</formula>
    </cfRule>
    <cfRule type="cellIs" dxfId="4801" priority="104" operator="between">
      <formula>0</formula>
      <formula>0.49</formula>
    </cfRule>
    <cfRule type="cellIs" dxfId="4800" priority="108" operator="lessThan">
      <formula>"&lt;50%"</formula>
    </cfRule>
    <cfRule type="cellIs" dxfId="4799" priority="105" operator="lessThan">
      <formula>0.5</formula>
    </cfRule>
    <cfRule type="cellIs" dxfId="4798" priority="103" operator="between">
      <formula>0.5</formula>
      <formula>0.59</formula>
    </cfRule>
    <cfRule type="cellIs" dxfId="4797" priority="102" operator="between">
      <formula>0.6</formula>
      <formula>0.69</formula>
    </cfRule>
  </conditionalFormatting>
  <conditionalFormatting sqref="BAK9:BAK19 BAK21">
    <cfRule type="cellIs" dxfId="4796" priority="55" operator="between">
      <formula>0</formula>
      <formula>0.49</formula>
    </cfRule>
    <cfRule type="cellIs" dxfId="4795" priority="64" operator="lessThan">
      <formula>"&lt;50%"</formula>
    </cfRule>
    <cfRule type="cellIs" dxfId="4794" priority="62" operator="between">
      <formula>0</formula>
      <formula>0.5</formula>
    </cfRule>
    <cfRule type="cellIs" dxfId="4793" priority="61" operator="lessThan">
      <formula>0.5</formula>
    </cfRule>
    <cfRule type="cellIs" dxfId="4792" priority="60" operator="between">
      <formula>0</formula>
      <formula>0.49</formula>
    </cfRule>
    <cfRule type="cellIs" dxfId="4791" priority="59" operator="between">
      <formula>0.5</formula>
      <formula>0.59</formula>
    </cfRule>
    <cfRule type="cellIs" dxfId="4790" priority="58" operator="between">
      <formula>0.6</formula>
      <formula>0.69</formula>
    </cfRule>
    <cfRule type="expression" dxfId="4789" priority="57">
      <formula>#REF!&lt;50%</formula>
    </cfRule>
    <cfRule type="cellIs" dxfId="4788" priority="56" operator="lessThan">
      <formula>#REF!</formula>
    </cfRule>
  </conditionalFormatting>
  <conditionalFormatting sqref="BAQ9:BAQ18">
    <cfRule type="cellIs" dxfId="4787" priority="65" operator="between">
      <formula>0</formula>
      <formula>0.49</formula>
    </cfRule>
    <cfRule type="cellIs" dxfId="4786" priority="74" operator="lessThan">
      <formula>"&lt;50%"</formula>
    </cfRule>
    <cfRule type="cellIs" dxfId="4785" priority="72" operator="between">
      <formula>0</formula>
      <formula>0.5</formula>
    </cfRule>
    <cfRule type="cellIs" dxfId="4784" priority="71" operator="lessThan">
      <formula>0.5</formula>
    </cfRule>
    <cfRule type="cellIs" dxfId="4783" priority="69" operator="between">
      <formula>0.5</formula>
      <formula>0.59</formula>
    </cfRule>
    <cfRule type="cellIs" dxfId="4782" priority="68" operator="between">
      <formula>0.6</formula>
      <formula>0.69</formula>
    </cfRule>
    <cfRule type="expression" dxfId="4781" priority="67">
      <formula>#REF!&lt;50%</formula>
    </cfRule>
    <cfRule type="cellIs" dxfId="4780" priority="66" operator="lessThan">
      <formula>#REF!</formula>
    </cfRule>
    <cfRule type="cellIs" dxfId="4779" priority="70" operator="between">
      <formula>0</formula>
      <formula>0.49</formula>
    </cfRule>
  </conditionalFormatting>
  <conditionalFormatting sqref="BAQ22">
    <cfRule type="cellIs" dxfId="4778" priority="81" operator="lessThan">
      <formula>"&lt;50%"</formula>
    </cfRule>
    <cfRule type="cellIs" dxfId="4777" priority="79" operator="between">
      <formula>0</formula>
      <formula>0.5</formula>
    </cfRule>
    <cfRule type="cellIs" dxfId="4776" priority="78" operator="lessThan">
      <formula>0.5</formula>
    </cfRule>
    <cfRule type="cellIs" dxfId="4775" priority="77" operator="between">
      <formula>0</formula>
      <formula>0.49</formula>
    </cfRule>
    <cfRule type="cellIs" dxfId="4774" priority="76" operator="between">
      <formula>0.5</formula>
      <formula>0.59</formula>
    </cfRule>
    <cfRule type="cellIs" dxfId="4773" priority="75" operator="between">
      <formula>0.6</formula>
      <formula>0.69</formula>
    </cfRule>
  </conditionalFormatting>
  <conditionalFormatting sqref="BAT9:BAT19">
    <cfRule type="cellIs" dxfId="4772" priority="28" operator="between">
      <formula>0</formula>
      <formula>0.49</formula>
    </cfRule>
    <cfRule type="cellIs" dxfId="4771" priority="37" operator="lessThan">
      <formula>"&lt;50%"</formula>
    </cfRule>
    <cfRule type="cellIs" dxfId="4770" priority="35" operator="between">
      <formula>0</formula>
      <formula>0.5</formula>
    </cfRule>
    <cfRule type="cellIs" dxfId="4769" priority="34" operator="lessThan">
      <formula>0.5</formula>
    </cfRule>
    <cfRule type="cellIs" dxfId="4768" priority="33" operator="between">
      <formula>0</formula>
      <formula>0.49</formula>
    </cfRule>
    <cfRule type="cellIs" dxfId="4767" priority="32" operator="between">
      <formula>0.5</formula>
      <formula>0.59</formula>
    </cfRule>
    <cfRule type="cellIs" dxfId="4766" priority="31" operator="between">
      <formula>0.6</formula>
      <formula>0.69</formula>
    </cfRule>
    <cfRule type="expression" dxfId="4765" priority="30">
      <formula>#REF!&lt;50%</formula>
    </cfRule>
    <cfRule type="cellIs" dxfId="4764" priority="29" operator="lessThan">
      <formula>#REF!</formula>
    </cfRule>
  </conditionalFormatting>
  <conditionalFormatting sqref="BAZ9:BAZ18">
    <cfRule type="expression" dxfId="4763" priority="40">
      <formula>#REF!&lt;50%</formula>
    </cfRule>
    <cfRule type="cellIs" dxfId="4762" priority="41" operator="between">
      <formula>0.6</formula>
      <formula>0.69</formula>
    </cfRule>
    <cfRule type="cellIs" dxfId="4761" priority="42" operator="between">
      <formula>0.5</formula>
      <formula>0.59</formula>
    </cfRule>
    <cfRule type="cellIs" dxfId="4760" priority="43" operator="between">
      <formula>0</formula>
      <formula>0.49</formula>
    </cfRule>
    <cfRule type="cellIs" dxfId="4759" priority="44" operator="lessThan">
      <formula>0.5</formula>
    </cfRule>
    <cfRule type="cellIs" dxfId="4758" priority="45" operator="between">
      <formula>0</formula>
      <formula>0.5</formula>
    </cfRule>
    <cfRule type="cellIs" dxfId="4757" priority="47" operator="lessThan">
      <formula>"&lt;50%"</formula>
    </cfRule>
    <cfRule type="cellIs" dxfId="4756" priority="38" operator="between">
      <formula>0</formula>
      <formula>0.49</formula>
    </cfRule>
    <cfRule type="cellIs" dxfId="4755" priority="39" operator="lessThan">
      <formula>#REF!</formula>
    </cfRule>
  </conditionalFormatting>
  <conditionalFormatting sqref="BAZ22">
    <cfRule type="cellIs" dxfId="4754" priority="49" operator="between">
      <formula>0.5</formula>
      <formula>0.59</formula>
    </cfRule>
    <cfRule type="cellIs" dxfId="4753" priority="48" operator="between">
      <formula>0.6</formula>
      <formula>0.69</formula>
    </cfRule>
    <cfRule type="cellIs" dxfId="4752" priority="54" operator="lessThan">
      <formula>"&lt;50%"</formula>
    </cfRule>
    <cfRule type="cellIs" dxfId="4751" priority="52" operator="between">
      <formula>0</formula>
      <formula>0.5</formula>
    </cfRule>
    <cfRule type="cellIs" dxfId="4750" priority="51" operator="lessThan">
      <formula>0.5</formula>
    </cfRule>
    <cfRule type="cellIs" dxfId="4749" priority="50" operator="between">
      <formula>0</formula>
      <formula>0.49</formula>
    </cfRule>
  </conditionalFormatting>
  <conditionalFormatting sqref="BBC9:BBC19 BBC21">
    <cfRule type="cellIs" dxfId="4748" priority="7" operator="lessThan">
      <formula>0.5</formula>
    </cfRule>
    <cfRule type="cellIs" dxfId="4747" priority="6" operator="between">
      <formula>0</formula>
      <formula>0.49</formula>
    </cfRule>
    <cfRule type="cellIs" dxfId="4746" priority="1" operator="between">
      <formula>0</formula>
      <formula>0.49</formula>
    </cfRule>
    <cfRule type="cellIs" dxfId="4745" priority="4" operator="between">
      <formula>0.6</formula>
      <formula>0.69</formula>
    </cfRule>
    <cfRule type="expression" dxfId="4744" priority="3">
      <formula>#REF!&lt;50%</formula>
    </cfRule>
    <cfRule type="cellIs" dxfId="4743" priority="2" operator="lessThan">
      <formula>#REF!</formula>
    </cfRule>
    <cfRule type="cellIs" dxfId="4742" priority="5" operator="between">
      <formula>0.5</formula>
      <formula>0.59</formula>
    </cfRule>
    <cfRule type="cellIs" dxfId="4741" priority="10" operator="lessThan">
      <formula>"&lt;50%"</formula>
    </cfRule>
    <cfRule type="cellIs" dxfId="4740" priority="8" operator="between">
      <formula>0</formula>
      <formula>0.5</formula>
    </cfRule>
  </conditionalFormatting>
  <conditionalFormatting sqref="BBI9:BBI18">
    <cfRule type="cellIs" dxfId="4739" priority="18" operator="between">
      <formula>0</formula>
      <formula>0.5</formula>
    </cfRule>
    <cfRule type="cellIs" dxfId="4738" priority="20" operator="lessThan">
      <formula>"&lt;50%"</formula>
    </cfRule>
    <cfRule type="cellIs" dxfId="4737" priority="17" operator="lessThan">
      <formula>0.5</formula>
    </cfRule>
    <cfRule type="cellIs" dxfId="4736" priority="16" operator="between">
      <formula>0</formula>
      <formula>0.49</formula>
    </cfRule>
    <cfRule type="cellIs" dxfId="4735" priority="15" operator="between">
      <formula>0.5</formula>
      <formula>0.59</formula>
    </cfRule>
    <cfRule type="cellIs" dxfId="4734" priority="14" operator="between">
      <formula>0.6</formula>
      <formula>0.69</formula>
    </cfRule>
    <cfRule type="expression" dxfId="4733" priority="13">
      <formula>#REF!&lt;50%</formula>
    </cfRule>
    <cfRule type="cellIs" dxfId="4732" priority="12" operator="lessThan">
      <formula>#REF!</formula>
    </cfRule>
    <cfRule type="cellIs" dxfId="4731" priority="11" operator="between">
      <formula>0</formula>
      <formula>0.49</formula>
    </cfRule>
  </conditionalFormatting>
  <conditionalFormatting sqref="BBI22">
    <cfRule type="cellIs" dxfId="4730" priority="21" operator="between">
      <formula>0.6</formula>
      <formula>0.69</formula>
    </cfRule>
    <cfRule type="cellIs" dxfId="4729" priority="22" operator="between">
      <formula>0.5</formula>
      <formula>0.59</formula>
    </cfRule>
    <cfRule type="cellIs" dxfId="4728" priority="23" operator="between">
      <formula>0</formula>
      <formula>0.49</formula>
    </cfRule>
    <cfRule type="cellIs" dxfId="4727" priority="24" operator="lessThan">
      <formula>0.5</formula>
    </cfRule>
    <cfRule type="cellIs" dxfId="4726" priority="25" operator="between">
      <formula>0</formula>
      <formula>0.5</formula>
    </cfRule>
    <cfRule type="cellIs" dxfId="4725" priority="27" operator="lessThan">
      <formula>"&lt;50%"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H23"/>
  <sheetViews>
    <sheetView showGridLines="0" zoomScale="90" zoomScaleNormal="90" workbookViewId="0">
      <pane xSplit="8" ySplit="8" topLeftCell="X9" activePane="bottomRight" state="frozen"/>
      <selection pane="topRight" activeCell="I1" sqref="I1"/>
      <selection pane="bottomLeft" activeCell="A9" sqref="A9"/>
      <selection pane="bottomRight" activeCell="AB25" sqref="AB25"/>
    </sheetView>
  </sheetViews>
  <sheetFormatPr defaultColWidth="9.15234375" defaultRowHeight="15.45"/>
  <cols>
    <col min="1" max="1" width="9.15234375" style="10"/>
    <col min="2" max="2" width="20.3046875" style="10" customWidth="1"/>
    <col min="3" max="3" width="4.69140625" style="10" customWidth="1"/>
    <col min="4" max="4" width="5.53515625" style="10" customWidth="1"/>
    <col min="5" max="6" width="9.15234375" style="10"/>
    <col min="7" max="7" width="9.15234375" style="8"/>
    <col min="8" max="8" width="16" style="8" customWidth="1"/>
    <col min="9" max="29" width="8" style="8" customWidth="1"/>
    <col min="30" max="32" width="8.3828125" style="8" customWidth="1"/>
    <col min="33" max="33" width="6.3046875" style="8" customWidth="1" collapsed="1"/>
    <col min="34" max="41" width="6.3046875" style="8" customWidth="1"/>
    <col min="42" max="42" width="6.3046875" style="8" customWidth="1" collapsed="1"/>
    <col min="43" max="50" width="6.3046875" style="8" customWidth="1"/>
    <col min="51" max="53" width="7.3046875" style="8" customWidth="1"/>
    <col min="54" max="54" width="6.3046875" style="8" customWidth="1" collapsed="1"/>
    <col min="55" max="62" width="6.3046875" style="8" customWidth="1"/>
    <col min="63" max="63" width="6.3046875" style="8" customWidth="1" collapsed="1"/>
    <col min="64" max="71" width="6.3046875" style="8" customWidth="1"/>
    <col min="72" max="72" width="6.3046875" style="8" customWidth="1" collapsed="1"/>
    <col min="73" max="80" width="6.3046875" style="8" customWidth="1"/>
    <col min="81" max="81" width="6.3046875" style="8" customWidth="1" collapsed="1"/>
    <col min="82" max="89" width="6.3046875" style="8" customWidth="1"/>
    <col min="90" max="90" width="6.3046875" style="8" customWidth="1" collapsed="1"/>
    <col min="91" max="98" width="6.3046875" style="8" customWidth="1"/>
    <col min="99" max="99" width="6.3046875" style="8" customWidth="1" collapsed="1"/>
    <col min="100" max="110" width="6.3046875" style="8" customWidth="1"/>
    <col min="111" max="111" width="6.3046875" style="8" customWidth="1" collapsed="1"/>
    <col min="112" max="119" width="6.3046875" style="8" customWidth="1"/>
    <col min="120" max="120" width="6.3046875" style="8" customWidth="1" collapsed="1"/>
    <col min="121" max="128" width="6.3046875" style="8" customWidth="1"/>
    <col min="129" max="129" width="6.3046875" style="8" customWidth="1" collapsed="1"/>
    <col min="130" max="137" width="6.3046875" style="8" customWidth="1"/>
    <col min="138" max="138" width="6.3046875" style="8" customWidth="1" collapsed="1"/>
    <col min="139" max="146" width="6.3046875" style="8" customWidth="1"/>
    <col min="147" max="147" width="6.3046875" style="8" customWidth="1" collapsed="1"/>
    <col min="148" max="155" width="6.3046875" style="8" customWidth="1"/>
    <col min="156" max="156" width="6.3046875" style="8" customWidth="1" collapsed="1"/>
    <col min="157" max="167" width="6.3046875" style="8" customWidth="1"/>
    <col min="168" max="168" width="6.3046875" style="8" customWidth="1" collapsed="1"/>
    <col min="169" max="176" width="6.3046875" style="8" customWidth="1"/>
    <col min="177" max="177" width="6.3046875" style="8" customWidth="1" collapsed="1"/>
    <col min="178" max="185" width="6.3046875" style="8" customWidth="1"/>
    <col min="186" max="186" width="6.3046875" style="8" customWidth="1" collapsed="1"/>
    <col min="187" max="194" width="6.3046875" style="8" customWidth="1"/>
    <col min="195" max="195" width="6.3046875" style="8" customWidth="1" collapsed="1"/>
    <col min="196" max="203" width="6.3046875" style="8" customWidth="1"/>
    <col min="204" max="204" width="6.3046875" style="8" customWidth="1" collapsed="1"/>
    <col min="205" max="212" width="6.3046875" style="8" customWidth="1"/>
    <col min="213" max="213" width="6.3046875" style="8" customWidth="1" collapsed="1"/>
    <col min="214" max="224" width="6.3046875" style="8" customWidth="1"/>
    <col min="225" max="225" width="6.3046875" style="8" customWidth="1" collapsed="1"/>
    <col min="226" max="233" width="6.3046875" style="8" customWidth="1"/>
    <col min="234" max="234" width="6.3046875" style="8" customWidth="1" collapsed="1"/>
    <col min="235" max="242" width="6.3046875" style="8" customWidth="1"/>
    <col min="243" max="243" width="6.3046875" style="8" customWidth="1" collapsed="1"/>
    <col min="244" max="251" width="6.3046875" style="8" customWidth="1"/>
    <col min="252" max="252" width="6.3046875" style="8" customWidth="1" collapsed="1"/>
    <col min="253" max="260" width="6.3046875" style="8" customWidth="1"/>
    <col min="261" max="261" width="6.3046875" style="8" customWidth="1" collapsed="1"/>
    <col min="262" max="269" width="6.3046875" style="8" customWidth="1"/>
    <col min="270" max="270" width="6.3046875" style="8" customWidth="1" collapsed="1"/>
    <col min="271" max="281" width="6.3046875" style="8" customWidth="1"/>
    <col min="282" max="282" width="6.3046875" style="8" customWidth="1" collapsed="1"/>
    <col min="283" max="290" width="6.3046875" style="8" customWidth="1"/>
    <col min="291" max="291" width="6.3046875" style="8" customWidth="1" collapsed="1"/>
    <col min="292" max="299" width="6.3046875" style="8" customWidth="1"/>
    <col min="300" max="300" width="6.3046875" style="8" customWidth="1" collapsed="1"/>
    <col min="301" max="308" width="6.3046875" style="8" customWidth="1"/>
    <col min="309" max="309" width="6.3046875" style="8" customWidth="1" collapsed="1"/>
    <col min="310" max="320" width="6.3046875" style="8" customWidth="1"/>
    <col min="321" max="16384" width="9.15234375" style="10"/>
  </cols>
  <sheetData>
    <row r="1" spans="3:320" ht="15.75" customHeight="1"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10" t="s">
        <v>352</v>
      </c>
      <c r="AH1" s="10" t="s">
        <v>351</v>
      </c>
      <c r="AI1" s="10" t="s">
        <v>350</v>
      </c>
      <c r="AJ1" s="10" t="s">
        <v>349</v>
      </c>
      <c r="AK1" s="10" t="s">
        <v>348</v>
      </c>
      <c r="AL1" s="10" t="s">
        <v>347</v>
      </c>
      <c r="AM1" s="10" t="s">
        <v>346</v>
      </c>
      <c r="AN1" s="10" t="s">
        <v>345</v>
      </c>
      <c r="AO1" s="10" t="s">
        <v>344</v>
      </c>
      <c r="AP1" s="10" t="s">
        <v>352</v>
      </c>
      <c r="AQ1" s="10" t="s">
        <v>351</v>
      </c>
      <c r="AR1" s="10" t="s">
        <v>350</v>
      </c>
      <c r="AS1" s="10" t="s">
        <v>349</v>
      </c>
      <c r="AT1" s="10" t="s">
        <v>348</v>
      </c>
      <c r="AU1" s="10" t="s">
        <v>347</v>
      </c>
      <c r="AV1" s="10" t="s">
        <v>346</v>
      </c>
      <c r="AW1" s="10" t="s">
        <v>345</v>
      </c>
      <c r="AX1" s="10" t="s">
        <v>344</v>
      </c>
      <c r="AY1" s="10"/>
      <c r="AZ1" s="10"/>
      <c r="BA1" s="10"/>
      <c r="BB1" s="10" t="s">
        <v>352</v>
      </c>
      <c r="BC1" s="10" t="s">
        <v>351</v>
      </c>
      <c r="BD1" s="10" t="s">
        <v>350</v>
      </c>
      <c r="BE1" s="10" t="s">
        <v>349</v>
      </c>
      <c r="BF1" s="10" t="s">
        <v>348</v>
      </c>
      <c r="BG1" s="10" t="s">
        <v>347</v>
      </c>
      <c r="BH1" s="10" t="s">
        <v>346</v>
      </c>
      <c r="BI1" s="10" t="s">
        <v>345</v>
      </c>
      <c r="BJ1" s="10" t="s">
        <v>344</v>
      </c>
      <c r="BK1" s="10" t="s">
        <v>352</v>
      </c>
      <c r="BL1" s="10" t="s">
        <v>351</v>
      </c>
      <c r="BM1" s="10" t="s">
        <v>350</v>
      </c>
      <c r="BN1" s="10" t="s">
        <v>349</v>
      </c>
      <c r="BO1" s="10" t="s">
        <v>348</v>
      </c>
      <c r="BP1" s="10" t="s">
        <v>347</v>
      </c>
      <c r="BQ1" s="10" t="s">
        <v>346</v>
      </c>
      <c r="BR1" s="10" t="s">
        <v>345</v>
      </c>
      <c r="BS1" s="10" t="s">
        <v>344</v>
      </c>
      <c r="BT1" s="10" t="s">
        <v>352</v>
      </c>
      <c r="BU1" s="10" t="s">
        <v>351</v>
      </c>
      <c r="BV1" s="10" t="s">
        <v>350</v>
      </c>
      <c r="BW1" s="10" t="s">
        <v>349</v>
      </c>
      <c r="BX1" s="10" t="s">
        <v>348</v>
      </c>
      <c r="BY1" s="10" t="s">
        <v>347</v>
      </c>
      <c r="BZ1" s="10" t="s">
        <v>346</v>
      </c>
      <c r="CA1" s="10" t="s">
        <v>345</v>
      </c>
      <c r="CB1" s="10" t="s">
        <v>344</v>
      </c>
      <c r="CC1" s="10" t="s">
        <v>352</v>
      </c>
      <c r="CD1" s="10" t="s">
        <v>351</v>
      </c>
      <c r="CE1" s="10" t="s">
        <v>350</v>
      </c>
      <c r="CF1" s="10" t="s">
        <v>349</v>
      </c>
      <c r="CG1" s="10" t="s">
        <v>348</v>
      </c>
      <c r="CH1" s="10" t="s">
        <v>347</v>
      </c>
      <c r="CI1" s="10" t="s">
        <v>346</v>
      </c>
      <c r="CJ1" s="10" t="s">
        <v>345</v>
      </c>
      <c r="CK1" s="10" t="s">
        <v>344</v>
      </c>
      <c r="CL1" s="10" t="s">
        <v>352</v>
      </c>
      <c r="CM1" s="10" t="s">
        <v>351</v>
      </c>
      <c r="CN1" s="10" t="s">
        <v>350</v>
      </c>
      <c r="CO1" s="10" t="s">
        <v>349</v>
      </c>
      <c r="CP1" s="10" t="s">
        <v>348</v>
      </c>
      <c r="CQ1" s="10" t="s">
        <v>347</v>
      </c>
      <c r="CR1" s="10" t="s">
        <v>346</v>
      </c>
      <c r="CS1" s="10" t="s">
        <v>345</v>
      </c>
      <c r="CT1" s="10" t="s">
        <v>344</v>
      </c>
      <c r="CU1" s="10" t="s">
        <v>352</v>
      </c>
      <c r="CV1" s="10" t="s">
        <v>351</v>
      </c>
      <c r="CW1" s="10" t="s">
        <v>350</v>
      </c>
      <c r="CX1" s="10" t="s">
        <v>349</v>
      </c>
      <c r="CY1" s="10" t="s">
        <v>348</v>
      </c>
      <c r="CZ1" s="10" t="s">
        <v>347</v>
      </c>
      <c r="DA1" s="10" t="s">
        <v>346</v>
      </c>
      <c r="DB1" s="10" t="s">
        <v>345</v>
      </c>
      <c r="DC1" s="10" t="s">
        <v>344</v>
      </c>
      <c r="DD1" s="10"/>
      <c r="DE1" s="10"/>
      <c r="DF1" s="10"/>
      <c r="DG1" s="10" t="s">
        <v>352</v>
      </c>
      <c r="DH1" s="10" t="s">
        <v>351</v>
      </c>
      <c r="DI1" s="10" t="s">
        <v>350</v>
      </c>
      <c r="DJ1" s="10" t="s">
        <v>349</v>
      </c>
      <c r="DK1" s="10" t="s">
        <v>348</v>
      </c>
      <c r="DL1" s="10" t="s">
        <v>347</v>
      </c>
      <c r="DM1" s="10" t="s">
        <v>346</v>
      </c>
      <c r="DN1" s="10" t="s">
        <v>345</v>
      </c>
      <c r="DO1" s="10" t="s">
        <v>344</v>
      </c>
      <c r="DP1" s="10" t="s">
        <v>352</v>
      </c>
      <c r="DQ1" s="10" t="s">
        <v>351</v>
      </c>
      <c r="DR1" s="10" t="s">
        <v>350</v>
      </c>
      <c r="DS1" s="10" t="s">
        <v>349</v>
      </c>
      <c r="DT1" s="10" t="s">
        <v>348</v>
      </c>
      <c r="DU1" s="10" t="s">
        <v>347</v>
      </c>
      <c r="DV1" s="10" t="s">
        <v>346</v>
      </c>
      <c r="DW1" s="10" t="s">
        <v>345</v>
      </c>
      <c r="DX1" s="10" t="s">
        <v>344</v>
      </c>
      <c r="DY1" s="10" t="s">
        <v>352</v>
      </c>
      <c r="DZ1" s="10" t="s">
        <v>351</v>
      </c>
      <c r="EA1" s="10" t="s">
        <v>350</v>
      </c>
      <c r="EB1" s="10" t="s">
        <v>349</v>
      </c>
      <c r="EC1" s="10" t="s">
        <v>348</v>
      </c>
      <c r="ED1" s="10" t="s">
        <v>347</v>
      </c>
      <c r="EE1" s="10" t="s">
        <v>346</v>
      </c>
      <c r="EF1" s="10" t="s">
        <v>345</v>
      </c>
      <c r="EG1" s="10" t="s">
        <v>344</v>
      </c>
      <c r="EH1" s="10" t="s">
        <v>352</v>
      </c>
      <c r="EI1" s="10" t="s">
        <v>351</v>
      </c>
      <c r="EJ1" s="10" t="s">
        <v>350</v>
      </c>
      <c r="EK1" s="10" t="s">
        <v>349</v>
      </c>
      <c r="EL1" s="10" t="s">
        <v>348</v>
      </c>
      <c r="EM1" s="10" t="s">
        <v>347</v>
      </c>
      <c r="EN1" s="10" t="s">
        <v>346</v>
      </c>
      <c r="EO1" s="10" t="s">
        <v>345</v>
      </c>
      <c r="EP1" s="10" t="s">
        <v>344</v>
      </c>
      <c r="EQ1" s="10" t="s">
        <v>352</v>
      </c>
      <c r="ER1" s="10" t="s">
        <v>351</v>
      </c>
      <c r="ES1" s="10" t="s">
        <v>350</v>
      </c>
      <c r="ET1" s="10" t="s">
        <v>349</v>
      </c>
      <c r="EU1" s="10" t="s">
        <v>348</v>
      </c>
      <c r="EV1" s="10" t="s">
        <v>347</v>
      </c>
      <c r="EW1" s="10" t="s">
        <v>346</v>
      </c>
      <c r="EX1" s="10" t="s">
        <v>345</v>
      </c>
      <c r="EY1" s="10" t="s">
        <v>344</v>
      </c>
      <c r="EZ1" s="10" t="s">
        <v>352</v>
      </c>
      <c r="FA1" s="10" t="s">
        <v>351</v>
      </c>
      <c r="FB1" s="10" t="s">
        <v>350</v>
      </c>
      <c r="FC1" s="10" t="s">
        <v>349</v>
      </c>
      <c r="FD1" s="10" t="s">
        <v>348</v>
      </c>
      <c r="FE1" s="10" t="s">
        <v>347</v>
      </c>
      <c r="FF1" s="10" t="s">
        <v>346</v>
      </c>
      <c r="FG1" s="10" t="s">
        <v>345</v>
      </c>
      <c r="FH1" s="10" t="s">
        <v>344</v>
      </c>
      <c r="FI1" s="10"/>
      <c r="FJ1" s="10"/>
      <c r="FK1" s="10"/>
      <c r="FL1" s="10" t="s">
        <v>352</v>
      </c>
      <c r="FM1" s="10" t="s">
        <v>351</v>
      </c>
      <c r="FN1" s="10" t="s">
        <v>350</v>
      </c>
      <c r="FO1" s="10" t="s">
        <v>349</v>
      </c>
      <c r="FP1" s="10" t="s">
        <v>348</v>
      </c>
      <c r="FQ1" s="10" t="s">
        <v>347</v>
      </c>
      <c r="FR1" s="10" t="s">
        <v>346</v>
      </c>
      <c r="FS1" s="10" t="s">
        <v>345</v>
      </c>
      <c r="FT1" s="10" t="s">
        <v>344</v>
      </c>
      <c r="FU1" s="10" t="s">
        <v>352</v>
      </c>
      <c r="FV1" s="10" t="s">
        <v>351</v>
      </c>
      <c r="FW1" s="10" t="s">
        <v>350</v>
      </c>
      <c r="FX1" s="10" t="s">
        <v>349</v>
      </c>
      <c r="FY1" s="10" t="s">
        <v>348</v>
      </c>
      <c r="FZ1" s="10" t="s">
        <v>347</v>
      </c>
      <c r="GA1" s="10" t="s">
        <v>346</v>
      </c>
      <c r="GB1" s="10" t="s">
        <v>345</v>
      </c>
      <c r="GC1" s="10" t="s">
        <v>344</v>
      </c>
      <c r="GD1" s="10" t="s">
        <v>352</v>
      </c>
      <c r="GE1" s="10" t="s">
        <v>351</v>
      </c>
      <c r="GF1" s="10" t="s">
        <v>350</v>
      </c>
      <c r="GG1" s="10" t="s">
        <v>349</v>
      </c>
      <c r="GH1" s="10" t="s">
        <v>348</v>
      </c>
      <c r="GI1" s="10" t="s">
        <v>347</v>
      </c>
      <c r="GJ1" s="10" t="s">
        <v>346</v>
      </c>
      <c r="GK1" s="10" t="s">
        <v>345</v>
      </c>
      <c r="GL1" s="10" t="s">
        <v>344</v>
      </c>
      <c r="GM1" s="10" t="s">
        <v>352</v>
      </c>
      <c r="GN1" s="10" t="s">
        <v>351</v>
      </c>
      <c r="GO1" s="10" t="s">
        <v>350</v>
      </c>
      <c r="GP1" s="10" t="s">
        <v>349</v>
      </c>
      <c r="GQ1" s="10" t="s">
        <v>348</v>
      </c>
      <c r="GR1" s="10" t="s">
        <v>347</v>
      </c>
      <c r="GS1" s="10" t="s">
        <v>346</v>
      </c>
      <c r="GT1" s="10" t="s">
        <v>345</v>
      </c>
      <c r="GU1" s="10" t="s">
        <v>344</v>
      </c>
      <c r="GV1" s="10" t="s">
        <v>352</v>
      </c>
      <c r="GW1" s="10" t="s">
        <v>351</v>
      </c>
      <c r="GX1" s="10" t="s">
        <v>350</v>
      </c>
      <c r="GY1" s="10" t="s">
        <v>349</v>
      </c>
      <c r="GZ1" s="10" t="s">
        <v>348</v>
      </c>
      <c r="HA1" s="10" t="s">
        <v>347</v>
      </c>
      <c r="HB1" s="10" t="s">
        <v>346</v>
      </c>
      <c r="HC1" s="10" t="s">
        <v>345</v>
      </c>
      <c r="HD1" s="10" t="s">
        <v>344</v>
      </c>
      <c r="HE1" s="10" t="s">
        <v>352</v>
      </c>
      <c r="HF1" s="10" t="s">
        <v>351</v>
      </c>
      <c r="HG1" s="10" t="s">
        <v>350</v>
      </c>
      <c r="HH1" s="10" t="s">
        <v>349</v>
      </c>
      <c r="HI1" s="10" t="s">
        <v>348</v>
      </c>
      <c r="HJ1" s="10" t="s">
        <v>347</v>
      </c>
      <c r="HK1" s="10" t="s">
        <v>346</v>
      </c>
      <c r="HL1" s="10" t="s">
        <v>345</v>
      </c>
      <c r="HM1" s="10" t="s">
        <v>344</v>
      </c>
      <c r="HN1" s="10"/>
      <c r="HO1" s="10"/>
      <c r="HP1" s="10"/>
      <c r="HQ1" s="10" t="s">
        <v>352</v>
      </c>
      <c r="HR1" s="10" t="s">
        <v>351</v>
      </c>
      <c r="HS1" s="10" t="s">
        <v>350</v>
      </c>
      <c r="HT1" s="10" t="s">
        <v>349</v>
      </c>
      <c r="HU1" s="10" t="s">
        <v>348</v>
      </c>
      <c r="HV1" s="10" t="s">
        <v>347</v>
      </c>
      <c r="HW1" s="10" t="s">
        <v>346</v>
      </c>
      <c r="HX1" s="10" t="s">
        <v>345</v>
      </c>
      <c r="HY1" s="10" t="s">
        <v>344</v>
      </c>
      <c r="HZ1" s="10" t="s">
        <v>352</v>
      </c>
      <c r="IA1" s="10" t="s">
        <v>351</v>
      </c>
      <c r="IB1" s="10" t="s">
        <v>350</v>
      </c>
      <c r="IC1" s="10" t="s">
        <v>349</v>
      </c>
      <c r="ID1" s="10" t="s">
        <v>348</v>
      </c>
      <c r="IE1" s="10" t="s">
        <v>347</v>
      </c>
      <c r="IF1" s="10" t="s">
        <v>346</v>
      </c>
      <c r="IG1" s="10" t="s">
        <v>345</v>
      </c>
      <c r="IH1" s="10" t="s">
        <v>344</v>
      </c>
      <c r="II1" s="10" t="s">
        <v>352</v>
      </c>
      <c r="IJ1" s="10" t="s">
        <v>351</v>
      </c>
      <c r="IK1" s="10" t="s">
        <v>350</v>
      </c>
      <c r="IL1" s="10" t="s">
        <v>349</v>
      </c>
      <c r="IM1" s="10" t="s">
        <v>348</v>
      </c>
      <c r="IN1" s="10" t="s">
        <v>347</v>
      </c>
      <c r="IO1" s="10" t="s">
        <v>346</v>
      </c>
      <c r="IP1" s="10" t="s">
        <v>345</v>
      </c>
      <c r="IQ1" s="10" t="s">
        <v>344</v>
      </c>
      <c r="IR1" s="10" t="s">
        <v>352</v>
      </c>
      <c r="IS1" s="10" t="s">
        <v>351</v>
      </c>
      <c r="IT1" s="10" t="s">
        <v>350</v>
      </c>
      <c r="IU1" s="10" t="s">
        <v>349</v>
      </c>
      <c r="IV1" s="10" t="s">
        <v>348</v>
      </c>
      <c r="IW1" s="10" t="s">
        <v>347</v>
      </c>
      <c r="IX1" s="10" t="s">
        <v>346</v>
      </c>
      <c r="IY1" s="10" t="s">
        <v>345</v>
      </c>
      <c r="IZ1" s="10" t="s">
        <v>344</v>
      </c>
      <c r="JA1" s="10" t="s">
        <v>352</v>
      </c>
      <c r="JB1" s="10" t="s">
        <v>351</v>
      </c>
      <c r="JC1" s="10" t="s">
        <v>350</v>
      </c>
      <c r="JD1" s="10" t="s">
        <v>349</v>
      </c>
      <c r="JE1" s="10" t="s">
        <v>348</v>
      </c>
      <c r="JF1" s="10" t="s">
        <v>347</v>
      </c>
      <c r="JG1" s="10" t="s">
        <v>346</v>
      </c>
      <c r="JH1" s="10" t="s">
        <v>345</v>
      </c>
      <c r="JI1" s="10" t="s">
        <v>344</v>
      </c>
      <c r="JJ1" s="10" t="s">
        <v>352</v>
      </c>
      <c r="JK1" s="10" t="s">
        <v>351</v>
      </c>
      <c r="JL1" s="10" t="s">
        <v>350</v>
      </c>
      <c r="JM1" s="10" t="s">
        <v>349</v>
      </c>
      <c r="JN1" s="10" t="s">
        <v>348</v>
      </c>
      <c r="JO1" s="10" t="s">
        <v>347</v>
      </c>
      <c r="JP1" s="10" t="s">
        <v>346</v>
      </c>
      <c r="JQ1" s="10" t="s">
        <v>345</v>
      </c>
      <c r="JR1" s="10" t="s">
        <v>344</v>
      </c>
      <c r="JS1" s="10"/>
      <c r="JT1" s="10"/>
      <c r="JU1" s="10"/>
      <c r="JV1" s="10" t="s">
        <v>352</v>
      </c>
      <c r="JW1" s="10" t="s">
        <v>351</v>
      </c>
      <c r="JX1" s="10" t="s">
        <v>350</v>
      </c>
      <c r="JY1" s="10" t="s">
        <v>349</v>
      </c>
      <c r="JZ1" s="10" t="s">
        <v>348</v>
      </c>
      <c r="KA1" s="10" t="s">
        <v>347</v>
      </c>
      <c r="KB1" s="10" t="s">
        <v>346</v>
      </c>
      <c r="KC1" s="10" t="s">
        <v>345</v>
      </c>
      <c r="KD1" s="10" t="s">
        <v>344</v>
      </c>
      <c r="KE1" s="10" t="s">
        <v>352</v>
      </c>
      <c r="KF1" s="10" t="s">
        <v>351</v>
      </c>
      <c r="KG1" s="10" t="s">
        <v>350</v>
      </c>
      <c r="KH1" s="10" t="s">
        <v>349</v>
      </c>
      <c r="KI1" s="10" t="s">
        <v>348</v>
      </c>
      <c r="KJ1" s="10" t="s">
        <v>347</v>
      </c>
      <c r="KK1" s="10" t="s">
        <v>346</v>
      </c>
      <c r="KL1" s="10" t="s">
        <v>345</v>
      </c>
      <c r="KM1" s="10" t="s">
        <v>344</v>
      </c>
      <c r="KN1" s="10" t="s">
        <v>352</v>
      </c>
      <c r="KO1" s="10" t="s">
        <v>351</v>
      </c>
      <c r="KP1" s="10" t="s">
        <v>350</v>
      </c>
      <c r="KQ1" s="10" t="s">
        <v>349</v>
      </c>
      <c r="KR1" s="10" t="s">
        <v>348</v>
      </c>
      <c r="KS1" s="10" t="s">
        <v>347</v>
      </c>
      <c r="KT1" s="10" t="s">
        <v>346</v>
      </c>
      <c r="KU1" s="10" t="s">
        <v>345</v>
      </c>
      <c r="KV1" s="10" t="s">
        <v>344</v>
      </c>
      <c r="KW1" s="10" t="s">
        <v>352</v>
      </c>
      <c r="KX1" s="10" t="s">
        <v>351</v>
      </c>
      <c r="KY1" s="10" t="s">
        <v>350</v>
      </c>
      <c r="KZ1" s="10" t="s">
        <v>349</v>
      </c>
      <c r="LA1" s="10" t="s">
        <v>348</v>
      </c>
      <c r="LB1" s="10" t="s">
        <v>347</v>
      </c>
      <c r="LC1" s="10" t="s">
        <v>346</v>
      </c>
      <c r="LD1" s="10" t="s">
        <v>345</v>
      </c>
      <c r="LE1" s="10" t="s">
        <v>344</v>
      </c>
      <c r="LF1" s="10"/>
      <c r="LG1" s="10"/>
      <c r="LH1" s="10"/>
    </row>
    <row r="2" spans="3:320" ht="18.75" customHeight="1">
      <c r="G2" s="25" t="s">
        <v>33</v>
      </c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</row>
    <row r="3" spans="3:320" ht="10.5" customHeight="1"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</row>
    <row r="4" spans="3:320" ht="29.25" customHeight="1">
      <c r="G4" s="218" t="s">
        <v>343</v>
      </c>
      <c r="H4" s="219" t="s">
        <v>342</v>
      </c>
      <c r="I4" s="225" t="s">
        <v>356</v>
      </c>
      <c r="J4" s="226"/>
      <c r="K4" s="227"/>
      <c r="L4" s="225" t="s">
        <v>357</v>
      </c>
      <c r="M4" s="226"/>
      <c r="N4" s="227"/>
      <c r="O4" s="225" t="s">
        <v>358</v>
      </c>
      <c r="P4" s="226"/>
      <c r="Q4" s="227"/>
      <c r="R4" s="225" t="s">
        <v>360</v>
      </c>
      <c r="S4" s="226"/>
      <c r="T4" s="227"/>
      <c r="U4" s="225" t="s">
        <v>361</v>
      </c>
      <c r="V4" s="226"/>
      <c r="W4" s="227"/>
      <c r="X4" s="225" t="s">
        <v>362</v>
      </c>
      <c r="Y4" s="226"/>
      <c r="Z4" s="227"/>
      <c r="AA4" s="225" t="s">
        <v>363</v>
      </c>
      <c r="AB4" s="226"/>
      <c r="AC4" s="227"/>
      <c r="AD4" s="237" t="s">
        <v>341</v>
      </c>
      <c r="AE4" s="238"/>
      <c r="AF4" s="239"/>
      <c r="AG4" s="199">
        <v>45870</v>
      </c>
      <c r="AH4" s="200"/>
      <c r="AI4" s="200"/>
      <c r="AJ4" s="201"/>
      <c r="AK4" s="201"/>
      <c r="AL4" s="201"/>
      <c r="AM4" s="201"/>
      <c r="AN4" s="201"/>
      <c r="AO4" s="202"/>
      <c r="AP4" s="199">
        <v>45871</v>
      </c>
      <c r="AQ4" s="200"/>
      <c r="AR4" s="200"/>
      <c r="AS4" s="201"/>
      <c r="AT4" s="201"/>
      <c r="AU4" s="201"/>
      <c r="AV4" s="201"/>
      <c r="AW4" s="201"/>
      <c r="AX4" s="202"/>
      <c r="AY4" s="199" t="s">
        <v>340</v>
      </c>
      <c r="AZ4" s="200"/>
      <c r="BA4" s="222"/>
      <c r="BB4" s="199">
        <v>45873</v>
      </c>
      <c r="BC4" s="200"/>
      <c r="BD4" s="200"/>
      <c r="BE4" s="201"/>
      <c r="BF4" s="201"/>
      <c r="BG4" s="201"/>
      <c r="BH4" s="201"/>
      <c r="BI4" s="201"/>
      <c r="BJ4" s="202"/>
      <c r="BK4" s="199">
        <v>45874</v>
      </c>
      <c r="BL4" s="200"/>
      <c r="BM4" s="200"/>
      <c r="BN4" s="201"/>
      <c r="BO4" s="201"/>
      <c r="BP4" s="201"/>
      <c r="BQ4" s="201"/>
      <c r="BR4" s="201"/>
      <c r="BS4" s="202"/>
      <c r="BT4" s="199">
        <v>45875</v>
      </c>
      <c r="BU4" s="200"/>
      <c r="BV4" s="200"/>
      <c r="BW4" s="201"/>
      <c r="BX4" s="201"/>
      <c r="BY4" s="201"/>
      <c r="BZ4" s="201"/>
      <c r="CA4" s="201"/>
      <c r="CB4" s="202"/>
      <c r="CC4" s="199">
        <v>45876</v>
      </c>
      <c r="CD4" s="200"/>
      <c r="CE4" s="200"/>
      <c r="CF4" s="201"/>
      <c r="CG4" s="201"/>
      <c r="CH4" s="201"/>
      <c r="CI4" s="201"/>
      <c r="CJ4" s="201"/>
      <c r="CK4" s="202"/>
      <c r="CL4" s="199">
        <v>45877</v>
      </c>
      <c r="CM4" s="200"/>
      <c r="CN4" s="200"/>
      <c r="CO4" s="201"/>
      <c r="CP4" s="201"/>
      <c r="CQ4" s="201"/>
      <c r="CR4" s="201"/>
      <c r="CS4" s="201"/>
      <c r="CT4" s="202"/>
      <c r="CU4" s="199">
        <v>45878</v>
      </c>
      <c r="CV4" s="200"/>
      <c r="CW4" s="200"/>
      <c r="CX4" s="201"/>
      <c r="CY4" s="201"/>
      <c r="CZ4" s="201"/>
      <c r="DA4" s="201"/>
      <c r="DB4" s="201"/>
      <c r="DC4" s="202"/>
      <c r="DD4" s="199" t="s">
        <v>339</v>
      </c>
      <c r="DE4" s="200"/>
      <c r="DF4" s="222"/>
      <c r="DG4" s="199">
        <v>45880</v>
      </c>
      <c r="DH4" s="200"/>
      <c r="DI4" s="200"/>
      <c r="DJ4" s="201"/>
      <c r="DK4" s="201"/>
      <c r="DL4" s="201"/>
      <c r="DM4" s="201"/>
      <c r="DN4" s="201"/>
      <c r="DO4" s="202"/>
      <c r="DP4" s="199">
        <v>45881</v>
      </c>
      <c r="DQ4" s="200"/>
      <c r="DR4" s="200"/>
      <c r="DS4" s="201"/>
      <c r="DT4" s="201"/>
      <c r="DU4" s="201"/>
      <c r="DV4" s="201"/>
      <c r="DW4" s="201"/>
      <c r="DX4" s="202"/>
      <c r="DY4" s="199">
        <v>45882</v>
      </c>
      <c r="DZ4" s="200"/>
      <c r="EA4" s="200"/>
      <c r="EB4" s="201"/>
      <c r="EC4" s="201"/>
      <c r="ED4" s="201"/>
      <c r="EE4" s="201"/>
      <c r="EF4" s="201"/>
      <c r="EG4" s="202"/>
      <c r="EH4" s="199">
        <v>45883</v>
      </c>
      <c r="EI4" s="200"/>
      <c r="EJ4" s="200"/>
      <c r="EK4" s="201"/>
      <c r="EL4" s="201"/>
      <c r="EM4" s="201"/>
      <c r="EN4" s="201"/>
      <c r="EO4" s="201"/>
      <c r="EP4" s="202"/>
      <c r="EQ4" s="199">
        <v>45884</v>
      </c>
      <c r="ER4" s="200"/>
      <c r="ES4" s="200"/>
      <c r="ET4" s="201"/>
      <c r="EU4" s="201"/>
      <c r="EV4" s="201"/>
      <c r="EW4" s="201"/>
      <c r="EX4" s="201"/>
      <c r="EY4" s="202"/>
      <c r="EZ4" s="199">
        <v>45885</v>
      </c>
      <c r="FA4" s="200"/>
      <c r="FB4" s="200"/>
      <c r="FC4" s="201"/>
      <c r="FD4" s="201"/>
      <c r="FE4" s="201"/>
      <c r="FF4" s="201"/>
      <c r="FG4" s="201"/>
      <c r="FH4" s="202"/>
      <c r="FI4" s="199" t="s">
        <v>353</v>
      </c>
      <c r="FJ4" s="200"/>
      <c r="FK4" s="222"/>
      <c r="FL4" s="199">
        <v>45887</v>
      </c>
      <c r="FM4" s="200"/>
      <c r="FN4" s="200"/>
      <c r="FO4" s="201"/>
      <c r="FP4" s="201"/>
      <c r="FQ4" s="201"/>
      <c r="FR4" s="201"/>
      <c r="FS4" s="201"/>
      <c r="FT4" s="202"/>
      <c r="FU4" s="199">
        <v>45888</v>
      </c>
      <c r="FV4" s="200"/>
      <c r="FW4" s="200"/>
      <c r="FX4" s="201"/>
      <c r="FY4" s="201"/>
      <c r="FZ4" s="201"/>
      <c r="GA4" s="201"/>
      <c r="GB4" s="201"/>
      <c r="GC4" s="202"/>
      <c r="GD4" s="199">
        <v>45889</v>
      </c>
      <c r="GE4" s="200"/>
      <c r="GF4" s="200"/>
      <c r="GG4" s="201"/>
      <c r="GH4" s="201"/>
      <c r="GI4" s="201"/>
      <c r="GJ4" s="201"/>
      <c r="GK4" s="201"/>
      <c r="GL4" s="202"/>
      <c r="GM4" s="199">
        <v>45890</v>
      </c>
      <c r="GN4" s="200"/>
      <c r="GO4" s="200"/>
      <c r="GP4" s="201"/>
      <c r="GQ4" s="201"/>
      <c r="GR4" s="201"/>
      <c r="GS4" s="201"/>
      <c r="GT4" s="201"/>
      <c r="GU4" s="202"/>
      <c r="GV4" s="199">
        <v>45891</v>
      </c>
      <c r="GW4" s="200"/>
      <c r="GX4" s="200"/>
      <c r="GY4" s="201"/>
      <c r="GZ4" s="201"/>
      <c r="HA4" s="201"/>
      <c r="HB4" s="201"/>
      <c r="HC4" s="201"/>
      <c r="HD4" s="202"/>
      <c r="HE4" s="199">
        <v>45892</v>
      </c>
      <c r="HF4" s="200"/>
      <c r="HG4" s="200"/>
      <c r="HH4" s="201"/>
      <c r="HI4" s="201"/>
      <c r="HJ4" s="201"/>
      <c r="HK4" s="201"/>
      <c r="HL4" s="201"/>
      <c r="HM4" s="202"/>
      <c r="HN4" s="199" t="s">
        <v>354</v>
      </c>
      <c r="HO4" s="200"/>
      <c r="HP4" s="222"/>
      <c r="HQ4" s="199">
        <v>45894</v>
      </c>
      <c r="HR4" s="200"/>
      <c r="HS4" s="200"/>
      <c r="HT4" s="201"/>
      <c r="HU4" s="201"/>
      <c r="HV4" s="201"/>
      <c r="HW4" s="201"/>
      <c r="HX4" s="201"/>
      <c r="HY4" s="202"/>
      <c r="HZ4" s="199">
        <v>45895</v>
      </c>
      <c r="IA4" s="200"/>
      <c r="IB4" s="200"/>
      <c r="IC4" s="201"/>
      <c r="ID4" s="201"/>
      <c r="IE4" s="201"/>
      <c r="IF4" s="201"/>
      <c r="IG4" s="201"/>
      <c r="IH4" s="202"/>
      <c r="II4" s="199">
        <v>45896</v>
      </c>
      <c r="IJ4" s="200"/>
      <c r="IK4" s="200"/>
      <c r="IL4" s="201"/>
      <c r="IM4" s="201"/>
      <c r="IN4" s="201"/>
      <c r="IO4" s="201"/>
      <c r="IP4" s="201"/>
      <c r="IQ4" s="202"/>
      <c r="IR4" s="199">
        <v>45897</v>
      </c>
      <c r="IS4" s="200"/>
      <c r="IT4" s="200"/>
      <c r="IU4" s="201"/>
      <c r="IV4" s="201"/>
      <c r="IW4" s="201"/>
      <c r="IX4" s="201"/>
      <c r="IY4" s="201"/>
      <c r="IZ4" s="202"/>
      <c r="JA4" s="199">
        <v>45898</v>
      </c>
      <c r="JB4" s="200"/>
      <c r="JC4" s="200"/>
      <c r="JD4" s="201"/>
      <c r="JE4" s="201"/>
      <c r="JF4" s="201"/>
      <c r="JG4" s="201"/>
      <c r="JH4" s="201"/>
      <c r="JI4" s="202"/>
      <c r="JJ4" s="199">
        <v>45899</v>
      </c>
      <c r="JK4" s="200"/>
      <c r="JL4" s="200"/>
      <c r="JM4" s="201"/>
      <c r="JN4" s="201"/>
      <c r="JO4" s="201"/>
      <c r="JP4" s="201"/>
      <c r="JQ4" s="201"/>
      <c r="JR4" s="202"/>
      <c r="JS4" s="199" t="s">
        <v>355</v>
      </c>
      <c r="JT4" s="200"/>
      <c r="JU4" s="222"/>
      <c r="JV4" s="199">
        <v>45903</v>
      </c>
      <c r="JW4" s="200"/>
      <c r="JX4" s="200"/>
      <c r="JY4" s="201"/>
      <c r="JZ4" s="201"/>
      <c r="KA4" s="201"/>
      <c r="KB4" s="201"/>
      <c r="KC4" s="201"/>
      <c r="KD4" s="202"/>
      <c r="KE4" s="199">
        <v>45904</v>
      </c>
      <c r="KF4" s="200"/>
      <c r="KG4" s="200"/>
      <c r="KH4" s="201"/>
      <c r="KI4" s="201"/>
      <c r="KJ4" s="201"/>
      <c r="KK4" s="201"/>
      <c r="KL4" s="201"/>
      <c r="KM4" s="202"/>
      <c r="KN4" s="199">
        <v>45905</v>
      </c>
      <c r="KO4" s="200"/>
      <c r="KP4" s="200"/>
      <c r="KQ4" s="201"/>
      <c r="KR4" s="201"/>
      <c r="KS4" s="201"/>
      <c r="KT4" s="201"/>
      <c r="KU4" s="201"/>
      <c r="KV4" s="202"/>
      <c r="KW4" s="199">
        <v>45906</v>
      </c>
      <c r="KX4" s="200"/>
      <c r="KY4" s="200"/>
      <c r="KZ4" s="201"/>
      <c r="LA4" s="201"/>
      <c r="LB4" s="201"/>
      <c r="LC4" s="201"/>
      <c r="LD4" s="201"/>
      <c r="LE4" s="202"/>
      <c r="LF4" s="199" t="s">
        <v>355</v>
      </c>
      <c r="LG4" s="200"/>
      <c r="LH4" s="222"/>
    </row>
    <row r="5" spans="3:320" ht="29.25" customHeight="1">
      <c r="G5" s="218"/>
      <c r="H5" s="219"/>
      <c r="I5" s="203" t="s">
        <v>20</v>
      </c>
      <c r="J5" s="204"/>
      <c r="K5" s="205"/>
      <c r="L5" s="203" t="s">
        <v>20</v>
      </c>
      <c r="M5" s="204"/>
      <c r="N5" s="205"/>
      <c r="O5" s="203" t="s">
        <v>20</v>
      </c>
      <c r="P5" s="204"/>
      <c r="Q5" s="205"/>
      <c r="R5" s="203" t="s">
        <v>20</v>
      </c>
      <c r="S5" s="204"/>
      <c r="T5" s="205"/>
      <c r="U5" s="203" t="s">
        <v>20</v>
      </c>
      <c r="V5" s="204"/>
      <c r="W5" s="205"/>
      <c r="X5" s="203" t="s">
        <v>20</v>
      </c>
      <c r="Y5" s="204"/>
      <c r="Z5" s="205"/>
      <c r="AA5" s="203" t="s">
        <v>20</v>
      </c>
      <c r="AB5" s="204"/>
      <c r="AC5" s="205"/>
      <c r="AD5" s="228" t="s">
        <v>20</v>
      </c>
      <c r="AE5" s="229"/>
      <c r="AF5" s="230"/>
      <c r="AG5" s="203" t="s">
        <v>20</v>
      </c>
      <c r="AH5" s="204"/>
      <c r="AI5" s="205"/>
      <c r="AJ5" s="206" t="s">
        <v>13</v>
      </c>
      <c r="AK5" s="207"/>
      <c r="AL5" s="208"/>
      <c r="AM5" s="206" t="s">
        <v>17</v>
      </c>
      <c r="AN5" s="207"/>
      <c r="AO5" s="209"/>
      <c r="AP5" s="203" t="s">
        <v>20</v>
      </c>
      <c r="AQ5" s="204"/>
      <c r="AR5" s="205"/>
      <c r="AS5" s="206" t="s">
        <v>13</v>
      </c>
      <c r="AT5" s="207"/>
      <c r="AU5" s="208"/>
      <c r="AV5" s="206" t="s">
        <v>17</v>
      </c>
      <c r="AW5" s="207"/>
      <c r="AX5" s="209"/>
      <c r="AY5" s="203" t="s">
        <v>20</v>
      </c>
      <c r="AZ5" s="204"/>
      <c r="BA5" s="205"/>
      <c r="BB5" s="203" t="s">
        <v>20</v>
      </c>
      <c r="BC5" s="204"/>
      <c r="BD5" s="205"/>
      <c r="BE5" s="206" t="s">
        <v>13</v>
      </c>
      <c r="BF5" s="207"/>
      <c r="BG5" s="208"/>
      <c r="BH5" s="206" t="s">
        <v>17</v>
      </c>
      <c r="BI5" s="207"/>
      <c r="BJ5" s="209"/>
      <c r="BK5" s="203" t="s">
        <v>20</v>
      </c>
      <c r="BL5" s="204"/>
      <c r="BM5" s="205"/>
      <c r="BN5" s="206" t="s">
        <v>13</v>
      </c>
      <c r="BO5" s="207"/>
      <c r="BP5" s="208"/>
      <c r="BQ5" s="206" t="s">
        <v>17</v>
      </c>
      <c r="BR5" s="207"/>
      <c r="BS5" s="209"/>
      <c r="BT5" s="203" t="s">
        <v>20</v>
      </c>
      <c r="BU5" s="204"/>
      <c r="BV5" s="205"/>
      <c r="BW5" s="206" t="s">
        <v>13</v>
      </c>
      <c r="BX5" s="207"/>
      <c r="BY5" s="208"/>
      <c r="BZ5" s="206" t="s">
        <v>17</v>
      </c>
      <c r="CA5" s="207"/>
      <c r="CB5" s="209"/>
      <c r="CC5" s="203" t="s">
        <v>20</v>
      </c>
      <c r="CD5" s="204"/>
      <c r="CE5" s="205"/>
      <c r="CF5" s="206" t="s">
        <v>13</v>
      </c>
      <c r="CG5" s="207"/>
      <c r="CH5" s="208"/>
      <c r="CI5" s="206" t="s">
        <v>17</v>
      </c>
      <c r="CJ5" s="207"/>
      <c r="CK5" s="209"/>
      <c r="CL5" s="203" t="s">
        <v>20</v>
      </c>
      <c r="CM5" s="204"/>
      <c r="CN5" s="205"/>
      <c r="CO5" s="206" t="s">
        <v>13</v>
      </c>
      <c r="CP5" s="207"/>
      <c r="CQ5" s="208"/>
      <c r="CR5" s="206" t="s">
        <v>17</v>
      </c>
      <c r="CS5" s="207"/>
      <c r="CT5" s="209"/>
      <c r="CU5" s="203" t="s">
        <v>20</v>
      </c>
      <c r="CV5" s="204"/>
      <c r="CW5" s="205"/>
      <c r="CX5" s="206" t="s">
        <v>13</v>
      </c>
      <c r="CY5" s="207"/>
      <c r="CZ5" s="208"/>
      <c r="DA5" s="206" t="s">
        <v>17</v>
      </c>
      <c r="DB5" s="207"/>
      <c r="DC5" s="209"/>
      <c r="DD5" s="203" t="s">
        <v>20</v>
      </c>
      <c r="DE5" s="204"/>
      <c r="DF5" s="223"/>
      <c r="DG5" s="203" t="s">
        <v>20</v>
      </c>
      <c r="DH5" s="204"/>
      <c r="DI5" s="205"/>
      <c r="DJ5" s="206" t="s">
        <v>13</v>
      </c>
      <c r="DK5" s="207"/>
      <c r="DL5" s="208"/>
      <c r="DM5" s="206" t="s">
        <v>17</v>
      </c>
      <c r="DN5" s="207"/>
      <c r="DO5" s="209"/>
      <c r="DP5" s="203" t="s">
        <v>20</v>
      </c>
      <c r="DQ5" s="204"/>
      <c r="DR5" s="205"/>
      <c r="DS5" s="206" t="s">
        <v>13</v>
      </c>
      <c r="DT5" s="207"/>
      <c r="DU5" s="208"/>
      <c r="DV5" s="206" t="s">
        <v>17</v>
      </c>
      <c r="DW5" s="207"/>
      <c r="DX5" s="209"/>
      <c r="DY5" s="203" t="s">
        <v>20</v>
      </c>
      <c r="DZ5" s="204"/>
      <c r="EA5" s="205"/>
      <c r="EB5" s="206" t="s">
        <v>13</v>
      </c>
      <c r="EC5" s="207"/>
      <c r="ED5" s="208"/>
      <c r="EE5" s="206" t="s">
        <v>17</v>
      </c>
      <c r="EF5" s="207"/>
      <c r="EG5" s="209"/>
      <c r="EH5" s="203" t="s">
        <v>20</v>
      </c>
      <c r="EI5" s="204"/>
      <c r="EJ5" s="205"/>
      <c r="EK5" s="206" t="s">
        <v>13</v>
      </c>
      <c r="EL5" s="207"/>
      <c r="EM5" s="208"/>
      <c r="EN5" s="206" t="s">
        <v>17</v>
      </c>
      <c r="EO5" s="207"/>
      <c r="EP5" s="209"/>
      <c r="EQ5" s="203" t="s">
        <v>20</v>
      </c>
      <c r="ER5" s="204"/>
      <c r="ES5" s="205"/>
      <c r="ET5" s="206" t="s">
        <v>13</v>
      </c>
      <c r="EU5" s="207"/>
      <c r="EV5" s="208"/>
      <c r="EW5" s="206" t="s">
        <v>17</v>
      </c>
      <c r="EX5" s="207"/>
      <c r="EY5" s="209"/>
      <c r="EZ5" s="203" t="s">
        <v>20</v>
      </c>
      <c r="FA5" s="204"/>
      <c r="FB5" s="205"/>
      <c r="FC5" s="206" t="s">
        <v>13</v>
      </c>
      <c r="FD5" s="207"/>
      <c r="FE5" s="208"/>
      <c r="FF5" s="206" t="s">
        <v>17</v>
      </c>
      <c r="FG5" s="207"/>
      <c r="FH5" s="209"/>
      <c r="FI5" s="203" t="s">
        <v>20</v>
      </c>
      <c r="FJ5" s="204"/>
      <c r="FK5" s="223"/>
      <c r="FL5" s="203" t="s">
        <v>20</v>
      </c>
      <c r="FM5" s="204"/>
      <c r="FN5" s="205"/>
      <c r="FO5" s="206" t="s">
        <v>13</v>
      </c>
      <c r="FP5" s="207"/>
      <c r="FQ5" s="208"/>
      <c r="FR5" s="206" t="s">
        <v>17</v>
      </c>
      <c r="FS5" s="207"/>
      <c r="FT5" s="209"/>
      <c r="FU5" s="203" t="s">
        <v>20</v>
      </c>
      <c r="FV5" s="204"/>
      <c r="FW5" s="205"/>
      <c r="FX5" s="206" t="s">
        <v>13</v>
      </c>
      <c r="FY5" s="207"/>
      <c r="FZ5" s="208"/>
      <c r="GA5" s="206" t="s">
        <v>17</v>
      </c>
      <c r="GB5" s="207"/>
      <c r="GC5" s="209"/>
      <c r="GD5" s="203" t="s">
        <v>20</v>
      </c>
      <c r="GE5" s="204"/>
      <c r="GF5" s="205"/>
      <c r="GG5" s="206" t="s">
        <v>13</v>
      </c>
      <c r="GH5" s="207"/>
      <c r="GI5" s="208"/>
      <c r="GJ5" s="206" t="s">
        <v>17</v>
      </c>
      <c r="GK5" s="207"/>
      <c r="GL5" s="209"/>
      <c r="GM5" s="203" t="s">
        <v>20</v>
      </c>
      <c r="GN5" s="204"/>
      <c r="GO5" s="205"/>
      <c r="GP5" s="206" t="s">
        <v>13</v>
      </c>
      <c r="GQ5" s="207"/>
      <c r="GR5" s="208"/>
      <c r="GS5" s="206" t="s">
        <v>17</v>
      </c>
      <c r="GT5" s="207"/>
      <c r="GU5" s="209"/>
      <c r="GV5" s="203" t="s">
        <v>20</v>
      </c>
      <c r="GW5" s="204"/>
      <c r="GX5" s="205"/>
      <c r="GY5" s="206" t="s">
        <v>13</v>
      </c>
      <c r="GZ5" s="207"/>
      <c r="HA5" s="208"/>
      <c r="HB5" s="206" t="s">
        <v>17</v>
      </c>
      <c r="HC5" s="207"/>
      <c r="HD5" s="209"/>
      <c r="HE5" s="203" t="s">
        <v>20</v>
      </c>
      <c r="HF5" s="204"/>
      <c r="HG5" s="205"/>
      <c r="HH5" s="206" t="s">
        <v>13</v>
      </c>
      <c r="HI5" s="207"/>
      <c r="HJ5" s="208"/>
      <c r="HK5" s="206" t="s">
        <v>17</v>
      </c>
      <c r="HL5" s="207"/>
      <c r="HM5" s="209"/>
      <c r="HN5" s="203" t="s">
        <v>20</v>
      </c>
      <c r="HO5" s="204"/>
      <c r="HP5" s="223"/>
      <c r="HQ5" s="203" t="s">
        <v>20</v>
      </c>
      <c r="HR5" s="204"/>
      <c r="HS5" s="205"/>
      <c r="HT5" s="206" t="s">
        <v>13</v>
      </c>
      <c r="HU5" s="207"/>
      <c r="HV5" s="208"/>
      <c r="HW5" s="206" t="s">
        <v>17</v>
      </c>
      <c r="HX5" s="207"/>
      <c r="HY5" s="209"/>
      <c r="HZ5" s="203" t="s">
        <v>20</v>
      </c>
      <c r="IA5" s="204"/>
      <c r="IB5" s="205"/>
      <c r="IC5" s="206" t="s">
        <v>13</v>
      </c>
      <c r="ID5" s="207"/>
      <c r="IE5" s="208"/>
      <c r="IF5" s="206" t="s">
        <v>17</v>
      </c>
      <c r="IG5" s="207"/>
      <c r="IH5" s="209"/>
      <c r="II5" s="203" t="s">
        <v>20</v>
      </c>
      <c r="IJ5" s="204"/>
      <c r="IK5" s="205"/>
      <c r="IL5" s="206" t="s">
        <v>13</v>
      </c>
      <c r="IM5" s="207"/>
      <c r="IN5" s="208"/>
      <c r="IO5" s="206" t="s">
        <v>17</v>
      </c>
      <c r="IP5" s="207"/>
      <c r="IQ5" s="209"/>
      <c r="IR5" s="203" t="s">
        <v>20</v>
      </c>
      <c r="IS5" s="204"/>
      <c r="IT5" s="205"/>
      <c r="IU5" s="206" t="s">
        <v>13</v>
      </c>
      <c r="IV5" s="207"/>
      <c r="IW5" s="208"/>
      <c r="IX5" s="206" t="s">
        <v>17</v>
      </c>
      <c r="IY5" s="207"/>
      <c r="IZ5" s="209"/>
      <c r="JA5" s="203" t="s">
        <v>20</v>
      </c>
      <c r="JB5" s="204"/>
      <c r="JC5" s="205"/>
      <c r="JD5" s="206" t="s">
        <v>13</v>
      </c>
      <c r="JE5" s="207"/>
      <c r="JF5" s="208"/>
      <c r="JG5" s="206" t="s">
        <v>17</v>
      </c>
      <c r="JH5" s="207"/>
      <c r="JI5" s="209"/>
      <c r="JJ5" s="203" t="s">
        <v>20</v>
      </c>
      <c r="JK5" s="204"/>
      <c r="JL5" s="205"/>
      <c r="JM5" s="206" t="s">
        <v>13</v>
      </c>
      <c r="JN5" s="207"/>
      <c r="JO5" s="208"/>
      <c r="JP5" s="206" t="s">
        <v>17</v>
      </c>
      <c r="JQ5" s="207"/>
      <c r="JR5" s="209"/>
      <c r="JS5" s="203" t="s">
        <v>20</v>
      </c>
      <c r="JT5" s="204"/>
      <c r="JU5" s="223"/>
      <c r="JV5" s="203" t="s">
        <v>20</v>
      </c>
      <c r="JW5" s="204"/>
      <c r="JX5" s="205"/>
      <c r="JY5" s="206" t="s">
        <v>13</v>
      </c>
      <c r="JZ5" s="207"/>
      <c r="KA5" s="208"/>
      <c r="KB5" s="206" t="s">
        <v>17</v>
      </c>
      <c r="KC5" s="207"/>
      <c r="KD5" s="209"/>
      <c r="KE5" s="203" t="s">
        <v>20</v>
      </c>
      <c r="KF5" s="204"/>
      <c r="KG5" s="205"/>
      <c r="KH5" s="206" t="s">
        <v>13</v>
      </c>
      <c r="KI5" s="207"/>
      <c r="KJ5" s="208"/>
      <c r="KK5" s="206" t="s">
        <v>17</v>
      </c>
      <c r="KL5" s="207"/>
      <c r="KM5" s="209"/>
      <c r="KN5" s="203" t="s">
        <v>20</v>
      </c>
      <c r="KO5" s="204"/>
      <c r="KP5" s="205"/>
      <c r="KQ5" s="206" t="s">
        <v>13</v>
      </c>
      <c r="KR5" s="207"/>
      <c r="KS5" s="208"/>
      <c r="KT5" s="206" t="s">
        <v>17</v>
      </c>
      <c r="KU5" s="207"/>
      <c r="KV5" s="209"/>
      <c r="KW5" s="203" t="s">
        <v>20</v>
      </c>
      <c r="KX5" s="204"/>
      <c r="KY5" s="205"/>
      <c r="KZ5" s="206" t="s">
        <v>13</v>
      </c>
      <c r="LA5" s="207"/>
      <c r="LB5" s="208"/>
      <c r="LC5" s="206" t="s">
        <v>17</v>
      </c>
      <c r="LD5" s="207"/>
      <c r="LE5" s="209"/>
      <c r="LF5" s="203" t="s">
        <v>20</v>
      </c>
      <c r="LG5" s="204"/>
      <c r="LH5" s="223"/>
    </row>
    <row r="6" spans="3:320" ht="29.25" customHeight="1">
      <c r="G6" s="218"/>
      <c r="H6" s="219"/>
      <c r="I6" s="210" t="s">
        <v>18</v>
      </c>
      <c r="J6" s="212" t="s">
        <v>14</v>
      </c>
      <c r="K6" s="214" t="s">
        <v>6</v>
      </c>
      <c r="L6" s="210" t="s">
        <v>18</v>
      </c>
      <c r="M6" s="212" t="s">
        <v>14</v>
      </c>
      <c r="N6" s="214" t="s">
        <v>6</v>
      </c>
      <c r="O6" s="210" t="s">
        <v>18</v>
      </c>
      <c r="P6" s="212" t="s">
        <v>14</v>
      </c>
      <c r="Q6" s="214" t="s">
        <v>6</v>
      </c>
      <c r="R6" s="210" t="s">
        <v>18</v>
      </c>
      <c r="S6" s="212" t="s">
        <v>14</v>
      </c>
      <c r="T6" s="214" t="s">
        <v>6</v>
      </c>
      <c r="U6" s="210" t="s">
        <v>18</v>
      </c>
      <c r="V6" s="212" t="s">
        <v>14</v>
      </c>
      <c r="W6" s="214" t="s">
        <v>6</v>
      </c>
      <c r="X6" s="210" t="s">
        <v>18</v>
      </c>
      <c r="Y6" s="212" t="s">
        <v>14</v>
      </c>
      <c r="Z6" s="214" t="s">
        <v>6</v>
      </c>
      <c r="AA6" s="210" t="s">
        <v>18</v>
      </c>
      <c r="AB6" s="212" t="s">
        <v>14</v>
      </c>
      <c r="AC6" s="214" t="s">
        <v>6</v>
      </c>
      <c r="AD6" s="231" t="s">
        <v>18</v>
      </c>
      <c r="AE6" s="233" t="s">
        <v>14</v>
      </c>
      <c r="AF6" s="235" t="s">
        <v>6</v>
      </c>
      <c r="AG6" s="210" t="s">
        <v>18</v>
      </c>
      <c r="AH6" s="212" t="s">
        <v>14</v>
      </c>
      <c r="AI6" s="214" t="s">
        <v>6</v>
      </c>
      <c r="AJ6" s="216" t="s">
        <v>18</v>
      </c>
      <c r="AK6" s="212" t="s">
        <v>14</v>
      </c>
      <c r="AL6" s="214" t="s">
        <v>6</v>
      </c>
      <c r="AM6" s="216" t="s">
        <v>18</v>
      </c>
      <c r="AN6" s="212" t="s">
        <v>14</v>
      </c>
      <c r="AO6" s="197" t="s">
        <v>6</v>
      </c>
      <c r="AP6" s="210" t="s">
        <v>18</v>
      </c>
      <c r="AQ6" s="212" t="s">
        <v>14</v>
      </c>
      <c r="AR6" s="214" t="s">
        <v>6</v>
      </c>
      <c r="AS6" s="216" t="s">
        <v>18</v>
      </c>
      <c r="AT6" s="212" t="s">
        <v>14</v>
      </c>
      <c r="AU6" s="214" t="s">
        <v>6</v>
      </c>
      <c r="AV6" s="216" t="s">
        <v>18</v>
      </c>
      <c r="AW6" s="212" t="s">
        <v>14</v>
      </c>
      <c r="AX6" s="197" t="s">
        <v>6</v>
      </c>
      <c r="AY6" s="210" t="s">
        <v>18</v>
      </c>
      <c r="AZ6" s="212" t="s">
        <v>14</v>
      </c>
      <c r="BA6" s="214" t="s">
        <v>6</v>
      </c>
      <c r="BB6" s="210" t="s">
        <v>18</v>
      </c>
      <c r="BC6" s="212" t="s">
        <v>14</v>
      </c>
      <c r="BD6" s="214" t="s">
        <v>6</v>
      </c>
      <c r="BE6" s="216" t="s">
        <v>18</v>
      </c>
      <c r="BF6" s="212" t="s">
        <v>14</v>
      </c>
      <c r="BG6" s="214" t="s">
        <v>6</v>
      </c>
      <c r="BH6" s="216" t="s">
        <v>18</v>
      </c>
      <c r="BI6" s="212" t="s">
        <v>14</v>
      </c>
      <c r="BJ6" s="197" t="s">
        <v>6</v>
      </c>
      <c r="BK6" s="210" t="s">
        <v>18</v>
      </c>
      <c r="BL6" s="212" t="s">
        <v>14</v>
      </c>
      <c r="BM6" s="214" t="s">
        <v>6</v>
      </c>
      <c r="BN6" s="216" t="s">
        <v>18</v>
      </c>
      <c r="BO6" s="212" t="s">
        <v>14</v>
      </c>
      <c r="BP6" s="214" t="s">
        <v>6</v>
      </c>
      <c r="BQ6" s="216" t="s">
        <v>18</v>
      </c>
      <c r="BR6" s="212" t="s">
        <v>14</v>
      </c>
      <c r="BS6" s="197" t="s">
        <v>6</v>
      </c>
      <c r="BT6" s="210" t="s">
        <v>18</v>
      </c>
      <c r="BU6" s="212" t="s">
        <v>14</v>
      </c>
      <c r="BV6" s="214" t="s">
        <v>6</v>
      </c>
      <c r="BW6" s="216" t="s">
        <v>18</v>
      </c>
      <c r="BX6" s="212" t="s">
        <v>14</v>
      </c>
      <c r="BY6" s="214" t="s">
        <v>6</v>
      </c>
      <c r="BZ6" s="216" t="s">
        <v>18</v>
      </c>
      <c r="CA6" s="212" t="s">
        <v>14</v>
      </c>
      <c r="CB6" s="197" t="s">
        <v>6</v>
      </c>
      <c r="CC6" s="210" t="s">
        <v>18</v>
      </c>
      <c r="CD6" s="212" t="s">
        <v>14</v>
      </c>
      <c r="CE6" s="214" t="s">
        <v>6</v>
      </c>
      <c r="CF6" s="216" t="s">
        <v>18</v>
      </c>
      <c r="CG6" s="212" t="s">
        <v>14</v>
      </c>
      <c r="CH6" s="214" t="s">
        <v>6</v>
      </c>
      <c r="CI6" s="216" t="s">
        <v>18</v>
      </c>
      <c r="CJ6" s="212" t="s">
        <v>14</v>
      </c>
      <c r="CK6" s="197" t="s">
        <v>6</v>
      </c>
      <c r="CL6" s="210" t="s">
        <v>18</v>
      </c>
      <c r="CM6" s="212" t="s">
        <v>14</v>
      </c>
      <c r="CN6" s="214" t="s">
        <v>6</v>
      </c>
      <c r="CO6" s="216" t="s">
        <v>18</v>
      </c>
      <c r="CP6" s="212" t="s">
        <v>14</v>
      </c>
      <c r="CQ6" s="214" t="s">
        <v>6</v>
      </c>
      <c r="CR6" s="216" t="s">
        <v>18</v>
      </c>
      <c r="CS6" s="212" t="s">
        <v>14</v>
      </c>
      <c r="CT6" s="197" t="s">
        <v>6</v>
      </c>
      <c r="CU6" s="210" t="s">
        <v>18</v>
      </c>
      <c r="CV6" s="212" t="s">
        <v>14</v>
      </c>
      <c r="CW6" s="214" t="s">
        <v>6</v>
      </c>
      <c r="CX6" s="216" t="s">
        <v>18</v>
      </c>
      <c r="CY6" s="212" t="s">
        <v>14</v>
      </c>
      <c r="CZ6" s="214" t="s">
        <v>6</v>
      </c>
      <c r="DA6" s="216" t="s">
        <v>18</v>
      </c>
      <c r="DB6" s="212" t="s">
        <v>14</v>
      </c>
      <c r="DC6" s="197" t="s">
        <v>6</v>
      </c>
      <c r="DD6" s="210" t="s">
        <v>18</v>
      </c>
      <c r="DE6" s="212" t="s">
        <v>14</v>
      </c>
      <c r="DF6" s="197" t="s">
        <v>6</v>
      </c>
      <c r="DG6" s="210" t="s">
        <v>18</v>
      </c>
      <c r="DH6" s="212" t="s">
        <v>14</v>
      </c>
      <c r="DI6" s="214" t="s">
        <v>6</v>
      </c>
      <c r="DJ6" s="216" t="s">
        <v>18</v>
      </c>
      <c r="DK6" s="212" t="s">
        <v>14</v>
      </c>
      <c r="DL6" s="214" t="s">
        <v>6</v>
      </c>
      <c r="DM6" s="216" t="s">
        <v>18</v>
      </c>
      <c r="DN6" s="212" t="s">
        <v>14</v>
      </c>
      <c r="DO6" s="197" t="s">
        <v>6</v>
      </c>
      <c r="DP6" s="210" t="s">
        <v>18</v>
      </c>
      <c r="DQ6" s="212" t="s">
        <v>14</v>
      </c>
      <c r="DR6" s="214" t="s">
        <v>6</v>
      </c>
      <c r="DS6" s="216" t="s">
        <v>18</v>
      </c>
      <c r="DT6" s="212" t="s">
        <v>14</v>
      </c>
      <c r="DU6" s="214" t="s">
        <v>6</v>
      </c>
      <c r="DV6" s="216" t="s">
        <v>18</v>
      </c>
      <c r="DW6" s="212" t="s">
        <v>14</v>
      </c>
      <c r="DX6" s="197" t="s">
        <v>6</v>
      </c>
      <c r="DY6" s="210" t="s">
        <v>18</v>
      </c>
      <c r="DZ6" s="212" t="s">
        <v>14</v>
      </c>
      <c r="EA6" s="214" t="s">
        <v>6</v>
      </c>
      <c r="EB6" s="216" t="s">
        <v>18</v>
      </c>
      <c r="EC6" s="212" t="s">
        <v>14</v>
      </c>
      <c r="ED6" s="214" t="s">
        <v>6</v>
      </c>
      <c r="EE6" s="216" t="s">
        <v>18</v>
      </c>
      <c r="EF6" s="212" t="s">
        <v>14</v>
      </c>
      <c r="EG6" s="197" t="s">
        <v>6</v>
      </c>
      <c r="EH6" s="210" t="s">
        <v>18</v>
      </c>
      <c r="EI6" s="212" t="s">
        <v>14</v>
      </c>
      <c r="EJ6" s="214" t="s">
        <v>6</v>
      </c>
      <c r="EK6" s="216" t="s">
        <v>18</v>
      </c>
      <c r="EL6" s="212" t="s">
        <v>14</v>
      </c>
      <c r="EM6" s="214" t="s">
        <v>6</v>
      </c>
      <c r="EN6" s="216" t="s">
        <v>18</v>
      </c>
      <c r="EO6" s="212" t="s">
        <v>14</v>
      </c>
      <c r="EP6" s="197" t="s">
        <v>6</v>
      </c>
      <c r="EQ6" s="210" t="s">
        <v>18</v>
      </c>
      <c r="ER6" s="212" t="s">
        <v>14</v>
      </c>
      <c r="ES6" s="214" t="s">
        <v>6</v>
      </c>
      <c r="ET6" s="216" t="s">
        <v>18</v>
      </c>
      <c r="EU6" s="212" t="s">
        <v>14</v>
      </c>
      <c r="EV6" s="214" t="s">
        <v>6</v>
      </c>
      <c r="EW6" s="216" t="s">
        <v>18</v>
      </c>
      <c r="EX6" s="212" t="s">
        <v>14</v>
      </c>
      <c r="EY6" s="197" t="s">
        <v>6</v>
      </c>
      <c r="EZ6" s="210" t="s">
        <v>18</v>
      </c>
      <c r="FA6" s="212" t="s">
        <v>14</v>
      </c>
      <c r="FB6" s="214" t="s">
        <v>6</v>
      </c>
      <c r="FC6" s="216" t="s">
        <v>18</v>
      </c>
      <c r="FD6" s="212" t="s">
        <v>14</v>
      </c>
      <c r="FE6" s="214" t="s">
        <v>6</v>
      </c>
      <c r="FF6" s="216" t="s">
        <v>18</v>
      </c>
      <c r="FG6" s="212" t="s">
        <v>14</v>
      </c>
      <c r="FH6" s="197" t="s">
        <v>6</v>
      </c>
      <c r="FI6" s="210" t="s">
        <v>18</v>
      </c>
      <c r="FJ6" s="212" t="s">
        <v>14</v>
      </c>
      <c r="FK6" s="197" t="s">
        <v>6</v>
      </c>
      <c r="FL6" s="210" t="s">
        <v>18</v>
      </c>
      <c r="FM6" s="212" t="s">
        <v>14</v>
      </c>
      <c r="FN6" s="214" t="s">
        <v>6</v>
      </c>
      <c r="FO6" s="216" t="s">
        <v>18</v>
      </c>
      <c r="FP6" s="212" t="s">
        <v>14</v>
      </c>
      <c r="FQ6" s="214" t="s">
        <v>6</v>
      </c>
      <c r="FR6" s="216" t="s">
        <v>18</v>
      </c>
      <c r="FS6" s="212" t="s">
        <v>14</v>
      </c>
      <c r="FT6" s="197" t="s">
        <v>6</v>
      </c>
      <c r="FU6" s="210" t="s">
        <v>18</v>
      </c>
      <c r="FV6" s="212" t="s">
        <v>14</v>
      </c>
      <c r="FW6" s="214" t="s">
        <v>6</v>
      </c>
      <c r="FX6" s="216" t="s">
        <v>18</v>
      </c>
      <c r="FY6" s="212" t="s">
        <v>14</v>
      </c>
      <c r="FZ6" s="214" t="s">
        <v>6</v>
      </c>
      <c r="GA6" s="216" t="s">
        <v>18</v>
      </c>
      <c r="GB6" s="212" t="s">
        <v>14</v>
      </c>
      <c r="GC6" s="197" t="s">
        <v>6</v>
      </c>
      <c r="GD6" s="210" t="s">
        <v>18</v>
      </c>
      <c r="GE6" s="212" t="s">
        <v>14</v>
      </c>
      <c r="GF6" s="214" t="s">
        <v>6</v>
      </c>
      <c r="GG6" s="216" t="s">
        <v>18</v>
      </c>
      <c r="GH6" s="212" t="s">
        <v>14</v>
      </c>
      <c r="GI6" s="214" t="s">
        <v>6</v>
      </c>
      <c r="GJ6" s="216" t="s">
        <v>18</v>
      </c>
      <c r="GK6" s="212" t="s">
        <v>14</v>
      </c>
      <c r="GL6" s="197" t="s">
        <v>6</v>
      </c>
      <c r="GM6" s="210" t="s">
        <v>18</v>
      </c>
      <c r="GN6" s="212" t="s">
        <v>14</v>
      </c>
      <c r="GO6" s="214" t="s">
        <v>6</v>
      </c>
      <c r="GP6" s="216" t="s">
        <v>18</v>
      </c>
      <c r="GQ6" s="212" t="s">
        <v>14</v>
      </c>
      <c r="GR6" s="214" t="s">
        <v>6</v>
      </c>
      <c r="GS6" s="216" t="s">
        <v>18</v>
      </c>
      <c r="GT6" s="212" t="s">
        <v>14</v>
      </c>
      <c r="GU6" s="197" t="s">
        <v>6</v>
      </c>
      <c r="GV6" s="210" t="s">
        <v>18</v>
      </c>
      <c r="GW6" s="212" t="s">
        <v>14</v>
      </c>
      <c r="GX6" s="214" t="s">
        <v>6</v>
      </c>
      <c r="GY6" s="216" t="s">
        <v>18</v>
      </c>
      <c r="GZ6" s="212" t="s">
        <v>14</v>
      </c>
      <c r="HA6" s="214" t="s">
        <v>6</v>
      </c>
      <c r="HB6" s="216" t="s">
        <v>18</v>
      </c>
      <c r="HC6" s="212" t="s">
        <v>14</v>
      </c>
      <c r="HD6" s="197" t="s">
        <v>6</v>
      </c>
      <c r="HE6" s="210" t="s">
        <v>18</v>
      </c>
      <c r="HF6" s="212" t="s">
        <v>14</v>
      </c>
      <c r="HG6" s="214" t="s">
        <v>6</v>
      </c>
      <c r="HH6" s="216" t="s">
        <v>18</v>
      </c>
      <c r="HI6" s="212" t="s">
        <v>14</v>
      </c>
      <c r="HJ6" s="214" t="s">
        <v>6</v>
      </c>
      <c r="HK6" s="216" t="s">
        <v>18</v>
      </c>
      <c r="HL6" s="212" t="s">
        <v>14</v>
      </c>
      <c r="HM6" s="197" t="s">
        <v>6</v>
      </c>
      <c r="HN6" s="210" t="s">
        <v>18</v>
      </c>
      <c r="HO6" s="212" t="s">
        <v>14</v>
      </c>
      <c r="HP6" s="197" t="s">
        <v>6</v>
      </c>
      <c r="HQ6" s="210" t="s">
        <v>18</v>
      </c>
      <c r="HR6" s="212" t="s">
        <v>14</v>
      </c>
      <c r="HS6" s="214" t="s">
        <v>6</v>
      </c>
      <c r="HT6" s="216" t="s">
        <v>18</v>
      </c>
      <c r="HU6" s="212" t="s">
        <v>14</v>
      </c>
      <c r="HV6" s="214" t="s">
        <v>6</v>
      </c>
      <c r="HW6" s="216" t="s">
        <v>18</v>
      </c>
      <c r="HX6" s="212" t="s">
        <v>14</v>
      </c>
      <c r="HY6" s="197" t="s">
        <v>6</v>
      </c>
      <c r="HZ6" s="210" t="s">
        <v>18</v>
      </c>
      <c r="IA6" s="212" t="s">
        <v>14</v>
      </c>
      <c r="IB6" s="214" t="s">
        <v>6</v>
      </c>
      <c r="IC6" s="216" t="s">
        <v>18</v>
      </c>
      <c r="ID6" s="212" t="s">
        <v>14</v>
      </c>
      <c r="IE6" s="214" t="s">
        <v>6</v>
      </c>
      <c r="IF6" s="216" t="s">
        <v>18</v>
      </c>
      <c r="IG6" s="212" t="s">
        <v>14</v>
      </c>
      <c r="IH6" s="197" t="s">
        <v>6</v>
      </c>
      <c r="II6" s="210" t="s">
        <v>18</v>
      </c>
      <c r="IJ6" s="212" t="s">
        <v>14</v>
      </c>
      <c r="IK6" s="214" t="s">
        <v>6</v>
      </c>
      <c r="IL6" s="216" t="s">
        <v>18</v>
      </c>
      <c r="IM6" s="212" t="s">
        <v>14</v>
      </c>
      <c r="IN6" s="214" t="s">
        <v>6</v>
      </c>
      <c r="IO6" s="216" t="s">
        <v>18</v>
      </c>
      <c r="IP6" s="212" t="s">
        <v>14</v>
      </c>
      <c r="IQ6" s="197" t="s">
        <v>6</v>
      </c>
      <c r="IR6" s="210" t="s">
        <v>18</v>
      </c>
      <c r="IS6" s="212" t="s">
        <v>14</v>
      </c>
      <c r="IT6" s="214" t="s">
        <v>6</v>
      </c>
      <c r="IU6" s="216" t="s">
        <v>18</v>
      </c>
      <c r="IV6" s="212" t="s">
        <v>14</v>
      </c>
      <c r="IW6" s="214" t="s">
        <v>6</v>
      </c>
      <c r="IX6" s="216" t="s">
        <v>18</v>
      </c>
      <c r="IY6" s="212" t="s">
        <v>14</v>
      </c>
      <c r="IZ6" s="197" t="s">
        <v>6</v>
      </c>
      <c r="JA6" s="210" t="s">
        <v>18</v>
      </c>
      <c r="JB6" s="212" t="s">
        <v>14</v>
      </c>
      <c r="JC6" s="214" t="s">
        <v>6</v>
      </c>
      <c r="JD6" s="216" t="s">
        <v>18</v>
      </c>
      <c r="JE6" s="212" t="s">
        <v>14</v>
      </c>
      <c r="JF6" s="214" t="s">
        <v>6</v>
      </c>
      <c r="JG6" s="216" t="s">
        <v>18</v>
      </c>
      <c r="JH6" s="212" t="s">
        <v>14</v>
      </c>
      <c r="JI6" s="197" t="s">
        <v>6</v>
      </c>
      <c r="JJ6" s="210" t="s">
        <v>18</v>
      </c>
      <c r="JK6" s="212" t="s">
        <v>14</v>
      </c>
      <c r="JL6" s="214" t="s">
        <v>6</v>
      </c>
      <c r="JM6" s="216" t="s">
        <v>18</v>
      </c>
      <c r="JN6" s="212" t="s">
        <v>14</v>
      </c>
      <c r="JO6" s="214" t="s">
        <v>6</v>
      </c>
      <c r="JP6" s="216" t="s">
        <v>18</v>
      </c>
      <c r="JQ6" s="212" t="s">
        <v>14</v>
      </c>
      <c r="JR6" s="197" t="s">
        <v>6</v>
      </c>
      <c r="JS6" s="210" t="s">
        <v>18</v>
      </c>
      <c r="JT6" s="212" t="s">
        <v>14</v>
      </c>
      <c r="JU6" s="197" t="s">
        <v>6</v>
      </c>
      <c r="JV6" s="210" t="s">
        <v>18</v>
      </c>
      <c r="JW6" s="212" t="s">
        <v>14</v>
      </c>
      <c r="JX6" s="214" t="s">
        <v>6</v>
      </c>
      <c r="JY6" s="216" t="s">
        <v>18</v>
      </c>
      <c r="JZ6" s="212" t="s">
        <v>14</v>
      </c>
      <c r="KA6" s="214" t="s">
        <v>6</v>
      </c>
      <c r="KB6" s="216" t="s">
        <v>18</v>
      </c>
      <c r="KC6" s="212" t="s">
        <v>14</v>
      </c>
      <c r="KD6" s="197" t="s">
        <v>6</v>
      </c>
      <c r="KE6" s="210" t="s">
        <v>18</v>
      </c>
      <c r="KF6" s="212" t="s">
        <v>14</v>
      </c>
      <c r="KG6" s="214" t="s">
        <v>6</v>
      </c>
      <c r="KH6" s="216" t="s">
        <v>18</v>
      </c>
      <c r="KI6" s="212" t="s">
        <v>14</v>
      </c>
      <c r="KJ6" s="214" t="s">
        <v>6</v>
      </c>
      <c r="KK6" s="216" t="s">
        <v>18</v>
      </c>
      <c r="KL6" s="212" t="s">
        <v>14</v>
      </c>
      <c r="KM6" s="197" t="s">
        <v>6</v>
      </c>
      <c r="KN6" s="210" t="s">
        <v>18</v>
      </c>
      <c r="KO6" s="212" t="s">
        <v>14</v>
      </c>
      <c r="KP6" s="214" t="s">
        <v>6</v>
      </c>
      <c r="KQ6" s="216" t="s">
        <v>18</v>
      </c>
      <c r="KR6" s="212" t="s">
        <v>14</v>
      </c>
      <c r="KS6" s="214" t="s">
        <v>6</v>
      </c>
      <c r="KT6" s="216" t="s">
        <v>18</v>
      </c>
      <c r="KU6" s="212" t="s">
        <v>14</v>
      </c>
      <c r="KV6" s="197" t="s">
        <v>6</v>
      </c>
      <c r="KW6" s="210" t="s">
        <v>18</v>
      </c>
      <c r="KX6" s="212" t="s">
        <v>14</v>
      </c>
      <c r="KY6" s="214" t="s">
        <v>6</v>
      </c>
      <c r="KZ6" s="216" t="s">
        <v>18</v>
      </c>
      <c r="LA6" s="212" t="s">
        <v>14</v>
      </c>
      <c r="LB6" s="214" t="s">
        <v>6</v>
      </c>
      <c r="LC6" s="216" t="s">
        <v>18</v>
      </c>
      <c r="LD6" s="212" t="s">
        <v>14</v>
      </c>
      <c r="LE6" s="197" t="s">
        <v>6</v>
      </c>
      <c r="LF6" s="210" t="s">
        <v>18</v>
      </c>
      <c r="LG6" s="212" t="s">
        <v>14</v>
      </c>
      <c r="LH6" s="197" t="s">
        <v>6</v>
      </c>
    </row>
    <row r="7" spans="3:320" ht="29.25" customHeight="1">
      <c r="G7" s="218"/>
      <c r="H7" s="219"/>
      <c r="I7" s="211"/>
      <c r="J7" s="213"/>
      <c r="K7" s="215"/>
      <c r="L7" s="211"/>
      <c r="M7" s="213"/>
      <c r="N7" s="215"/>
      <c r="O7" s="211"/>
      <c r="P7" s="213"/>
      <c r="Q7" s="215"/>
      <c r="R7" s="211"/>
      <c r="S7" s="213"/>
      <c r="T7" s="215"/>
      <c r="U7" s="211"/>
      <c r="V7" s="213"/>
      <c r="W7" s="215"/>
      <c r="X7" s="211"/>
      <c r="Y7" s="213"/>
      <c r="Z7" s="215"/>
      <c r="AA7" s="211"/>
      <c r="AB7" s="213"/>
      <c r="AC7" s="215"/>
      <c r="AD7" s="232"/>
      <c r="AE7" s="234"/>
      <c r="AF7" s="236"/>
      <c r="AG7" s="211"/>
      <c r="AH7" s="213"/>
      <c r="AI7" s="215"/>
      <c r="AJ7" s="217"/>
      <c r="AK7" s="213"/>
      <c r="AL7" s="215"/>
      <c r="AM7" s="217"/>
      <c r="AN7" s="213"/>
      <c r="AO7" s="198"/>
      <c r="AP7" s="211"/>
      <c r="AQ7" s="213"/>
      <c r="AR7" s="215"/>
      <c r="AS7" s="217"/>
      <c r="AT7" s="213"/>
      <c r="AU7" s="215"/>
      <c r="AV7" s="217"/>
      <c r="AW7" s="213"/>
      <c r="AX7" s="198"/>
      <c r="AY7" s="211"/>
      <c r="AZ7" s="213"/>
      <c r="BA7" s="215"/>
      <c r="BB7" s="211"/>
      <c r="BC7" s="213"/>
      <c r="BD7" s="215"/>
      <c r="BE7" s="217"/>
      <c r="BF7" s="213"/>
      <c r="BG7" s="215"/>
      <c r="BH7" s="217"/>
      <c r="BI7" s="213"/>
      <c r="BJ7" s="198"/>
      <c r="BK7" s="211"/>
      <c r="BL7" s="213"/>
      <c r="BM7" s="215"/>
      <c r="BN7" s="217"/>
      <c r="BO7" s="213"/>
      <c r="BP7" s="215"/>
      <c r="BQ7" s="217"/>
      <c r="BR7" s="213"/>
      <c r="BS7" s="198"/>
      <c r="BT7" s="211"/>
      <c r="BU7" s="213"/>
      <c r="BV7" s="215"/>
      <c r="BW7" s="217"/>
      <c r="BX7" s="213"/>
      <c r="BY7" s="215"/>
      <c r="BZ7" s="217"/>
      <c r="CA7" s="213"/>
      <c r="CB7" s="198"/>
      <c r="CC7" s="211"/>
      <c r="CD7" s="213"/>
      <c r="CE7" s="215"/>
      <c r="CF7" s="217"/>
      <c r="CG7" s="213"/>
      <c r="CH7" s="215"/>
      <c r="CI7" s="217"/>
      <c r="CJ7" s="213"/>
      <c r="CK7" s="198"/>
      <c r="CL7" s="211"/>
      <c r="CM7" s="213"/>
      <c r="CN7" s="215"/>
      <c r="CO7" s="217"/>
      <c r="CP7" s="213"/>
      <c r="CQ7" s="215"/>
      <c r="CR7" s="217"/>
      <c r="CS7" s="213"/>
      <c r="CT7" s="198"/>
      <c r="CU7" s="211"/>
      <c r="CV7" s="213"/>
      <c r="CW7" s="215"/>
      <c r="CX7" s="217"/>
      <c r="CY7" s="213"/>
      <c r="CZ7" s="215"/>
      <c r="DA7" s="217"/>
      <c r="DB7" s="213"/>
      <c r="DC7" s="198"/>
      <c r="DD7" s="211"/>
      <c r="DE7" s="213"/>
      <c r="DF7" s="198"/>
      <c r="DG7" s="211"/>
      <c r="DH7" s="213"/>
      <c r="DI7" s="215"/>
      <c r="DJ7" s="217"/>
      <c r="DK7" s="213"/>
      <c r="DL7" s="215"/>
      <c r="DM7" s="217"/>
      <c r="DN7" s="213"/>
      <c r="DO7" s="198"/>
      <c r="DP7" s="211"/>
      <c r="DQ7" s="213"/>
      <c r="DR7" s="215"/>
      <c r="DS7" s="217"/>
      <c r="DT7" s="213"/>
      <c r="DU7" s="215"/>
      <c r="DV7" s="217"/>
      <c r="DW7" s="213"/>
      <c r="DX7" s="198"/>
      <c r="DY7" s="211"/>
      <c r="DZ7" s="213"/>
      <c r="EA7" s="215"/>
      <c r="EB7" s="217"/>
      <c r="EC7" s="213"/>
      <c r="ED7" s="215"/>
      <c r="EE7" s="217"/>
      <c r="EF7" s="213"/>
      <c r="EG7" s="198"/>
      <c r="EH7" s="211"/>
      <c r="EI7" s="213"/>
      <c r="EJ7" s="215"/>
      <c r="EK7" s="217"/>
      <c r="EL7" s="213"/>
      <c r="EM7" s="215"/>
      <c r="EN7" s="217"/>
      <c r="EO7" s="213"/>
      <c r="EP7" s="198"/>
      <c r="EQ7" s="211"/>
      <c r="ER7" s="213"/>
      <c r="ES7" s="215"/>
      <c r="ET7" s="217"/>
      <c r="EU7" s="213"/>
      <c r="EV7" s="215"/>
      <c r="EW7" s="217"/>
      <c r="EX7" s="213"/>
      <c r="EY7" s="198"/>
      <c r="EZ7" s="211"/>
      <c r="FA7" s="213"/>
      <c r="FB7" s="215"/>
      <c r="FC7" s="217"/>
      <c r="FD7" s="213"/>
      <c r="FE7" s="215"/>
      <c r="FF7" s="217"/>
      <c r="FG7" s="213"/>
      <c r="FH7" s="198"/>
      <c r="FI7" s="211"/>
      <c r="FJ7" s="213"/>
      <c r="FK7" s="198"/>
      <c r="FL7" s="211"/>
      <c r="FM7" s="213"/>
      <c r="FN7" s="215"/>
      <c r="FO7" s="217"/>
      <c r="FP7" s="213"/>
      <c r="FQ7" s="215"/>
      <c r="FR7" s="217"/>
      <c r="FS7" s="213"/>
      <c r="FT7" s="198"/>
      <c r="FU7" s="211"/>
      <c r="FV7" s="213"/>
      <c r="FW7" s="215"/>
      <c r="FX7" s="217"/>
      <c r="FY7" s="213"/>
      <c r="FZ7" s="215"/>
      <c r="GA7" s="217"/>
      <c r="GB7" s="213"/>
      <c r="GC7" s="198"/>
      <c r="GD7" s="211"/>
      <c r="GE7" s="213"/>
      <c r="GF7" s="215"/>
      <c r="GG7" s="217"/>
      <c r="GH7" s="213"/>
      <c r="GI7" s="215"/>
      <c r="GJ7" s="217"/>
      <c r="GK7" s="213"/>
      <c r="GL7" s="198"/>
      <c r="GM7" s="211"/>
      <c r="GN7" s="213"/>
      <c r="GO7" s="215"/>
      <c r="GP7" s="217"/>
      <c r="GQ7" s="213"/>
      <c r="GR7" s="215"/>
      <c r="GS7" s="217"/>
      <c r="GT7" s="213"/>
      <c r="GU7" s="198"/>
      <c r="GV7" s="211"/>
      <c r="GW7" s="213"/>
      <c r="GX7" s="215"/>
      <c r="GY7" s="217"/>
      <c r="GZ7" s="213"/>
      <c r="HA7" s="215"/>
      <c r="HB7" s="217"/>
      <c r="HC7" s="213"/>
      <c r="HD7" s="198"/>
      <c r="HE7" s="211"/>
      <c r="HF7" s="213"/>
      <c r="HG7" s="215"/>
      <c r="HH7" s="217"/>
      <c r="HI7" s="213"/>
      <c r="HJ7" s="215"/>
      <c r="HK7" s="217"/>
      <c r="HL7" s="213"/>
      <c r="HM7" s="198"/>
      <c r="HN7" s="211"/>
      <c r="HO7" s="213"/>
      <c r="HP7" s="198"/>
      <c r="HQ7" s="211"/>
      <c r="HR7" s="213"/>
      <c r="HS7" s="215"/>
      <c r="HT7" s="217"/>
      <c r="HU7" s="213"/>
      <c r="HV7" s="215"/>
      <c r="HW7" s="217"/>
      <c r="HX7" s="213"/>
      <c r="HY7" s="198"/>
      <c r="HZ7" s="211"/>
      <c r="IA7" s="213"/>
      <c r="IB7" s="215"/>
      <c r="IC7" s="217"/>
      <c r="ID7" s="213"/>
      <c r="IE7" s="215"/>
      <c r="IF7" s="217"/>
      <c r="IG7" s="213"/>
      <c r="IH7" s="198"/>
      <c r="II7" s="211"/>
      <c r="IJ7" s="213"/>
      <c r="IK7" s="215"/>
      <c r="IL7" s="217"/>
      <c r="IM7" s="213"/>
      <c r="IN7" s="215"/>
      <c r="IO7" s="217"/>
      <c r="IP7" s="213"/>
      <c r="IQ7" s="198"/>
      <c r="IR7" s="211"/>
      <c r="IS7" s="213"/>
      <c r="IT7" s="215"/>
      <c r="IU7" s="217"/>
      <c r="IV7" s="213"/>
      <c r="IW7" s="215"/>
      <c r="IX7" s="217"/>
      <c r="IY7" s="213"/>
      <c r="IZ7" s="198"/>
      <c r="JA7" s="211"/>
      <c r="JB7" s="213"/>
      <c r="JC7" s="215"/>
      <c r="JD7" s="217"/>
      <c r="JE7" s="213"/>
      <c r="JF7" s="215"/>
      <c r="JG7" s="217"/>
      <c r="JH7" s="213"/>
      <c r="JI7" s="198"/>
      <c r="JJ7" s="211"/>
      <c r="JK7" s="213"/>
      <c r="JL7" s="215"/>
      <c r="JM7" s="217"/>
      <c r="JN7" s="213"/>
      <c r="JO7" s="215"/>
      <c r="JP7" s="217"/>
      <c r="JQ7" s="213"/>
      <c r="JR7" s="198"/>
      <c r="JS7" s="211"/>
      <c r="JT7" s="213"/>
      <c r="JU7" s="198"/>
      <c r="JV7" s="211"/>
      <c r="JW7" s="213"/>
      <c r="JX7" s="215"/>
      <c r="JY7" s="217"/>
      <c r="JZ7" s="213"/>
      <c r="KA7" s="215"/>
      <c r="KB7" s="217"/>
      <c r="KC7" s="213"/>
      <c r="KD7" s="198"/>
      <c r="KE7" s="211"/>
      <c r="KF7" s="213"/>
      <c r="KG7" s="215"/>
      <c r="KH7" s="217"/>
      <c r="KI7" s="213"/>
      <c r="KJ7" s="215"/>
      <c r="KK7" s="217"/>
      <c r="KL7" s="213"/>
      <c r="KM7" s="198"/>
      <c r="KN7" s="211"/>
      <c r="KO7" s="213"/>
      <c r="KP7" s="215"/>
      <c r="KQ7" s="217"/>
      <c r="KR7" s="213"/>
      <c r="KS7" s="215"/>
      <c r="KT7" s="217"/>
      <c r="KU7" s="213"/>
      <c r="KV7" s="198"/>
      <c r="KW7" s="211"/>
      <c r="KX7" s="213"/>
      <c r="KY7" s="215"/>
      <c r="KZ7" s="217"/>
      <c r="LA7" s="213"/>
      <c r="LB7" s="215"/>
      <c r="LC7" s="217"/>
      <c r="LD7" s="213"/>
      <c r="LE7" s="198"/>
      <c r="LF7" s="211"/>
      <c r="LG7" s="213"/>
      <c r="LH7" s="198"/>
    </row>
    <row r="8" spans="3:320" ht="29.25" customHeight="1">
      <c r="G8" s="220" t="s">
        <v>32</v>
      </c>
      <c r="H8" s="224"/>
      <c r="I8" s="144">
        <f>SUM(I9:I23)</f>
        <v>195.04761904761904</v>
      </c>
      <c r="J8" s="145">
        <f>SUM(J9:J23)</f>
        <v>147.57142857142858</v>
      </c>
      <c r="K8" s="146">
        <f>+J8/I8</f>
        <v>0.75659179687500011</v>
      </c>
      <c r="L8" s="144">
        <f>SUM(L9:L23)</f>
        <v>109.16666666666667</v>
      </c>
      <c r="M8" s="145">
        <f>SUM(M9:M23)</f>
        <v>73.944444444444443</v>
      </c>
      <c r="N8" s="146">
        <f>+M8/L8</f>
        <v>0.67735368956743003</v>
      </c>
      <c r="O8" s="144">
        <f>SUM(O9:O23)</f>
        <v>243.55555555555554</v>
      </c>
      <c r="P8" s="145">
        <f>SUM(P9:P23)</f>
        <v>139.72222222222226</v>
      </c>
      <c r="Q8" s="146">
        <f>+P8/O8</f>
        <v>0.57367700729927029</v>
      </c>
      <c r="R8" s="144">
        <f>SUM(R9:R23)</f>
        <v>191.45833333333329</v>
      </c>
      <c r="S8" s="145">
        <f>SUM(S9:S23)</f>
        <v>133.62500000000003</v>
      </c>
      <c r="T8" s="146">
        <f>+S8/R8</f>
        <v>0.69793253536452693</v>
      </c>
      <c r="U8" s="144">
        <f>SUM(U9:U23)</f>
        <v>280.83333333333331</v>
      </c>
      <c r="V8" s="145">
        <f>SUM(V9:V23)</f>
        <v>181.16666666666669</v>
      </c>
      <c r="W8" s="146">
        <f t="shared" ref="W8:W18" si="0">+V8/U8</f>
        <v>0.64510385756676569</v>
      </c>
      <c r="X8" s="149">
        <f>SUM(X9:X23)</f>
        <v>520.5</v>
      </c>
      <c r="Y8" s="145">
        <f>SUM(Y9:Y23)</f>
        <v>367.58333333333337</v>
      </c>
      <c r="Z8" s="147">
        <f t="shared" ref="Z8:Z19" si="1">+Y8/X8</f>
        <v>0.70621197566442528</v>
      </c>
      <c r="AA8" s="144">
        <f>SUM(AA9:AA23)</f>
        <v>627.07999999999981</v>
      </c>
      <c r="AB8" s="145">
        <f>SUM(AB9:AB23)</f>
        <v>496.75999999999993</v>
      </c>
      <c r="AC8" s="146">
        <f>+AB8/AA8</f>
        <v>0.79217962620399329</v>
      </c>
      <c r="AD8" s="177">
        <f>SUM(AD9:AD23)</f>
        <v>425.84615384615387</v>
      </c>
      <c r="AE8" s="178">
        <f>SUM(AE9:AE23)</f>
        <v>359.76923076923077</v>
      </c>
      <c r="AF8" s="42">
        <f>+AE8/AD8</f>
        <v>0.84483381502890165</v>
      </c>
      <c r="AG8" s="67">
        <f>SUM(AG9:AG23)</f>
        <v>554</v>
      </c>
      <c r="AH8" s="41">
        <f>SUM(AH9:AH23)</f>
        <v>517</v>
      </c>
      <c r="AI8" s="42">
        <f>+AH8/AG8</f>
        <v>0.93321299638989175</v>
      </c>
      <c r="AJ8" s="43">
        <f>SUM(AJ9:AJ23)</f>
        <v>268</v>
      </c>
      <c r="AK8" s="41">
        <f>SUM(AK9:AK23)</f>
        <v>246</v>
      </c>
      <c r="AL8" s="44">
        <f>+AK8/AJ8</f>
        <v>0.91791044776119401</v>
      </c>
      <c r="AM8" s="43">
        <f>SUM(AM9:AM23)</f>
        <v>286</v>
      </c>
      <c r="AN8" s="41">
        <f>SUM(AN9:AN23)</f>
        <v>271</v>
      </c>
      <c r="AO8" s="45">
        <f>+AN8/AM8</f>
        <v>0.94755244755244761</v>
      </c>
      <c r="AP8" s="67">
        <f>SUM(AP9:AP23)</f>
        <v>535</v>
      </c>
      <c r="AQ8" s="41">
        <f>SUM(AQ9:AQ23)</f>
        <v>492</v>
      </c>
      <c r="AR8" s="42">
        <f>+AQ8/AP8</f>
        <v>0.9196261682242991</v>
      </c>
      <c r="AS8" s="43">
        <f>SUM(AS9:AS23)</f>
        <v>293</v>
      </c>
      <c r="AT8" s="41">
        <f>SUM(AT9:AT23)</f>
        <v>270</v>
      </c>
      <c r="AU8" s="44">
        <f>+AT8/AS8</f>
        <v>0.92150170648464169</v>
      </c>
      <c r="AV8" s="43">
        <f>SUM(AV9:AV23)</f>
        <v>242</v>
      </c>
      <c r="AW8" s="41">
        <f>SUM(AW9:AW23)</f>
        <v>222</v>
      </c>
      <c r="AX8" s="45">
        <f>+AW8/AV8</f>
        <v>0.9173553719008265</v>
      </c>
      <c r="AY8" s="128">
        <f>SUM(AY9:AY23)</f>
        <v>544.5</v>
      </c>
      <c r="AZ8" s="127">
        <f>SUM(AZ9:AZ23)</f>
        <v>504.5</v>
      </c>
      <c r="BA8" s="42">
        <f>+AZ8/AY8</f>
        <v>0.92653810835629014</v>
      </c>
      <c r="BB8" s="67">
        <f>SUM(BB9:BB23)</f>
        <v>550</v>
      </c>
      <c r="BC8" s="41">
        <f>SUM(BC9:BC23)</f>
        <v>492</v>
      </c>
      <c r="BD8" s="42">
        <f>+BC8/BB8</f>
        <v>0.89454545454545453</v>
      </c>
      <c r="BE8" s="43">
        <f>SUM(BE9:BE23)</f>
        <v>257</v>
      </c>
      <c r="BF8" s="41">
        <f>SUM(BF9:BF23)</f>
        <v>223</v>
      </c>
      <c r="BG8" s="44">
        <f>+BF8/BE8</f>
        <v>0.86770428015564205</v>
      </c>
      <c r="BH8" s="43">
        <f>SUM(BH9:BH23)</f>
        <v>293</v>
      </c>
      <c r="BI8" s="41">
        <f>SUM(BI9:BI23)</f>
        <v>269</v>
      </c>
      <c r="BJ8" s="45">
        <f>+BI8/BH8</f>
        <v>0.91808873720136519</v>
      </c>
      <c r="BK8" s="67">
        <f>SUM(BK9:BK23)</f>
        <v>573</v>
      </c>
      <c r="BL8" s="41">
        <f>SUM(BL9:BL23)</f>
        <v>427</v>
      </c>
      <c r="BM8" s="42">
        <f>+BL8/BK8</f>
        <v>0.74520069808027922</v>
      </c>
      <c r="BN8" s="43">
        <f>SUM(BN9:BN23)</f>
        <v>286</v>
      </c>
      <c r="BO8" s="41">
        <f>SUM(BO9:BO23)</f>
        <v>226</v>
      </c>
      <c r="BP8" s="44">
        <f>+BO8/BN8</f>
        <v>0.79020979020979021</v>
      </c>
      <c r="BQ8" s="43">
        <f>SUM(BQ9:BQ23)</f>
        <v>287</v>
      </c>
      <c r="BR8" s="41">
        <f>SUM(BR9:BR23)</f>
        <v>201</v>
      </c>
      <c r="BS8" s="45">
        <f>+BR8/BQ8</f>
        <v>0.70034843205574915</v>
      </c>
      <c r="BT8" s="67">
        <f>SUM(BT9:BT23)</f>
        <v>578</v>
      </c>
      <c r="BU8" s="41">
        <f>SUM(BU9:BU23)</f>
        <v>441</v>
      </c>
      <c r="BV8" s="42">
        <f>+BU8/BT8</f>
        <v>0.76297577854671284</v>
      </c>
      <c r="BW8" s="43">
        <f>SUM(BW9:BW23)</f>
        <v>291</v>
      </c>
      <c r="BX8" s="41">
        <f>SUM(BX9:BX23)</f>
        <v>238</v>
      </c>
      <c r="BY8" s="44">
        <f>+BX8/BW8</f>
        <v>0.81786941580756012</v>
      </c>
      <c r="BZ8" s="43">
        <f>SUM(BZ9:BZ23)</f>
        <v>287</v>
      </c>
      <c r="CA8" s="41">
        <f>SUM(CA9:CA23)</f>
        <v>203</v>
      </c>
      <c r="CB8" s="45">
        <f>+CA8/BZ8</f>
        <v>0.70731707317073167</v>
      </c>
      <c r="CC8" s="67">
        <f>SUM(CC9:CC23)</f>
        <v>584</v>
      </c>
      <c r="CD8" s="41">
        <f>SUM(CD9:CD23)</f>
        <v>528</v>
      </c>
      <c r="CE8" s="42">
        <f>+CD8/CC8</f>
        <v>0.90410958904109584</v>
      </c>
      <c r="CF8" s="43">
        <f>SUM(CF9:CF23)</f>
        <v>292</v>
      </c>
      <c r="CG8" s="41">
        <f>SUM(CG9:CG23)</f>
        <v>260</v>
      </c>
      <c r="CH8" s="44">
        <f>+CG8/CF8</f>
        <v>0.8904109589041096</v>
      </c>
      <c r="CI8" s="43">
        <f>SUM(CI9:CI23)</f>
        <v>292</v>
      </c>
      <c r="CJ8" s="41">
        <f>SUM(CJ9:CJ23)</f>
        <v>268</v>
      </c>
      <c r="CK8" s="45">
        <f>+CJ8/CI8</f>
        <v>0.9178082191780822</v>
      </c>
      <c r="CL8" s="67">
        <f>SUM(CL9:CL23)</f>
        <v>552</v>
      </c>
      <c r="CM8" s="41">
        <f>SUM(CM9:CM23)</f>
        <v>499</v>
      </c>
      <c r="CN8" s="42">
        <f>+CM8/CL8</f>
        <v>0.90398550724637683</v>
      </c>
      <c r="CO8" s="43">
        <f>SUM(CO9:CO23)</f>
        <v>260</v>
      </c>
      <c r="CP8" s="41">
        <f>SUM(CP9:CP23)</f>
        <v>231</v>
      </c>
      <c r="CQ8" s="44">
        <f>+CP8/CO8</f>
        <v>0.88846153846153841</v>
      </c>
      <c r="CR8" s="43">
        <f>SUM(CR9:CR23)</f>
        <v>292</v>
      </c>
      <c r="CS8" s="41">
        <f>SUM(CS9:CS23)</f>
        <v>268</v>
      </c>
      <c r="CT8" s="45">
        <f>+CS8/CR8</f>
        <v>0.9178082191780822</v>
      </c>
      <c r="CU8" s="67">
        <f>SUM(CU9:CU23)</f>
        <v>521</v>
      </c>
      <c r="CV8" s="41">
        <f>SUM(CV9:CV23)</f>
        <v>476</v>
      </c>
      <c r="CW8" s="42">
        <f>+CV8/CU8</f>
        <v>0.91362763915547029</v>
      </c>
      <c r="CX8" s="43">
        <f>SUM(CX9:CX23)</f>
        <v>260</v>
      </c>
      <c r="CY8" s="41">
        <f>SUM(CY9:CY23)</f>
        <v>231</v>
      </c>
      <c r="CZ8" s="44">
        <f>+CY8/CX8</f>
        <v>0.88846153846153841</v>
      </c>
      <c r="DA8" s="43">
        <f>SUM(DA9:DA23)</f>
        <v>261</v>
      </c>
      <c r="DB8" s="41">
        <f>SUM(DB9:DB23)</f>
        <v>245</v>
      </c>
      <c r="DC8" s="45">
        <f>+DB8/DA8</f>
        <v>0.93869731800766287</v>
      </c>
      <c r="DD8" s="128">
        <f>SUM(DD9:DD23)</f>
        <v>559.66666666666652</v>
      </c>
      <c r="DE8" s="127">
        <f>SUM(DE9:DE23)</f>
        <v>477.16666666666669</v>
      </c>
      <c r="DF8" s="126">
        <f>+DE8/DD8</f>
        <v>0.85259082787373464</v>
      </c>
      <c r="DG8" s="67">
        <f>SUM(DG9:DG23)</f>
        <v>473</v>
      </c>
      <c r="DH8" s="41">
        <f>SUM(DH9:DH23)</f>
        <v>403</v>
      </c>
      <c r="DI8" s="42">
        <f>+DH8/DG8</f>
        <v>0.85200845665961944</v>
      </c>
      <c r="DJ8" s="43">
        <f>SUM(DJ9:DJ23)</f>
        <v>225</v>
      </c>
      <c r="DK8" s="41">
        <f>SUM(DK9:DK23)</f>
        <v>185</v>
      </c>
      <c r="DL8" s="44">
        <f>+DK8/DJ8</f>
        <v>0.82222222222222219</v>
      </c>
      <c r="DM8" s="43">
        <f>SUM(DM9:DM23)</f>
        <v>248</v>
      </c>
      <c r="DN8" s="41">
        <f>SUM(DN9:DN23)</f>
        <v>218</v>
      </c>
      <c r="DO8" s="45">
        <f>+DN8/DM8</f>
        <v>0.87903225806451613</v>
      </c>
      <c r="DP8" s="67">
        <f>SUM(DP9:DP23)</f>
        <v>448</v>
      </c>
      <c r="DQ8" s="41">
        <f>SUM(DQ9:DQ23)</f>
        <v>399</v>
      </c>
      <c r="DR8" s="42">
        <f>+DQ8/DP8</f>
        <v>0.890625</v>
      </c>
      <c r="DS8" s="43">
        <f>SUM(DS9:DS23)</f>
        <v>209</v>
      </c>
      <c r="DT8" s="41">
        <f>SUM(DT9:DT23)</f>
        <v>182</v>
      </c>
      <c r="DU8" s="44">
        <f>+DT8/DS8</f>
        <v>0.87081339712918659</v>
      </c>
      <c r="DV8" s="43">
        <f>SUM(DV9:DV23)</f>
        <v>239</v>
      </c>
      <c r="DW8" s="41">
        <f>SUM(DW9:DW23)</f>
        <v>217</v>
      </c>
      <c r="DX8" s="45">
        <f>+DW8/DV8</f>
        <v>0.90794979079497906</v>
      </c>
      <c r="DY8" s="67">
        <f>SUM(DY9:DY23)</f>
        <v>426</v>
      </c>
      <c r="DZ8" s="41">
        <f>SUM(DZ9:DZ23)</f>
        <v>380</v>
      </c>
      <c r="EA8" s="42">
        <f>+DZ8/DY8</f>
        <v>0.892018779342723</v>
      </c>
      <c r="EB8" s="43">
        <f>SUM(EB9:EB23)</f>
        <v>191</v>
      </c>
      <c r="EC8" s="41">
        <f>SUM(EC9:EC23)</f>
        <v>172</v>
      </c>
      <c r="ED8" s="44">
        <f>+EC8/EB8</f>
        <v>0.90052356020942403</v>
      </c>
      <c r="EE8" s="43">
        <f>SUM(EE9:EE23)</f>
        <v>235</v>
      </c>
      <c r="EF8" s="41">
        <f>SUM(EF9:EF23)</f>
        <v>208</v>
      </c>
      <c r="EG8" s="45">
        <f>+EF8/EE8</f>
        <v>0.88510638297872335</v>
      </c>
      <c r="EH8" s="67">
        <f>SUM(EH9:EH23)</f>
        <v>412</v>
      </c>
      <c r="EI8" s="41">
        <f>SUM(EI9:EI23)</f>
        <v>378</v>
      </c>
      <c r="EJ8" s="42">
        <f>+EI8/EH8</f>
        <v>0.91747572815533984</v>
      </c>
      <c r="EK8" s="43">
        <f>SUM(EK9:EK23)</f>
        <v>186</v>
      </c>
      <c r="EL8" s="41">
        <f>SUM(EL9:EL23)</f>
        <v>171</v>
      </c>
      <c r="EM8" s="44">
        <f>+EL8/EK8</f>
        <v>0.91935483870967738</v>
      </c>
      <c r="EN8" s="43">
        <f>SUM(EN9:EN23)</f>
        <v>226</v>
      </c>
      <c r="EO8" s="41">
        <f>SUM(EO9:EO23)</f>
        <v>207</v>
      </c>
      <c r="EP8" s="45">
        <f>+EO8/EN8</f>
        <v>0.91592920353982299</v>
      </c>
      <c r="EQ8" s="67">
        <f>SUM(EQ9:EQ23)</f>
        <v>393</v>
      </c>
      <c r="ER8" s="41">
        <f>SUM(ER9:ER23)</f>
        <v>321</v>
      </c>
      <c r="ES8" s="42">
        <f>+ER8/EQ8</f>
        <v>0.81679389312977102</v>
      </c>
      <c r="ET8" s="43">
        <f>SUM(ET9:ET23)</f>
        <v>186</v>
      </c>
      <c r="EU8" s="41">
        <f>SUM(EU9:EU23)</f>
        <v>156</v>
      </c>
      <c r="EV8" s="44">
        <f>+EU8/ET8</f>
        <v>0.83870967741935487</v>
      </c>
      <c r="EW8" s="43">
        <f>SUM(EW9:EW23)</f>
        <v>207</v>
      </c>
      <c r="EX8" s="41">
        <f>SUM(EX9:EX23)</f>
        <v>165</v>
      </c>
      <c r="EY8" s="45">
        <f>+EX8/EW8</f>
        <v>0.79710144927536231</v>
      </c>
      <c r="EZ8" s="67">
        <f>SUM(EZ9:EZ23)</f>
        <v>358</v>
      </c>
      <c r="FA8" s="41">
        <f>SUM(FA9:FA23)</f>
        <v>315</v>
      </c>
      <c r="FB8" s="42">
        <f>+FA8/EZ8</f>
        <v>0.87988826815642462</v>
      </c>
      <c r="FC8" s="43">
        <f>SUM(FC9:FC23)</f>
        <v>176</v>
      </c>
      <c r="FD8" s="41">
        <f>SUM(FD9:FD23)</f>
        <v>161</v>
      </c>
      <c r="FE8" s="44">
        <f>+FD8/FC8</f>
        <v>0.91477272727272729</v>
      </c>
      <c r="FF8" s="43">
        <f>SUM(FF9:FF23)</f>
        <v>182</v>
      </c>
      <c r="FG8" s="41">
        <f>SUM(FG9:FG23)</f>
        <v>154</v>
      </c>
      <c r="FH8" s="45">
        <f>+FG8/FF8</f>
        <v>0.84615384615384615</v>
      </c>
      <c r="FI8" s="128">
        <f>SUM(FI9:FI23)</f>
        <v>418.33333333333331</v>
      </c>
      <c r="FJ8" s="127">
        <f>SUM(FJ9:FJ23)</f>
        <v>366.00000000000006</v>
      </c>
      <c r="FK8" s="126">
        <f>+FJ8/FI8</f>
        <v>0.87490039840637468</v>
      </c>
      <c r="FL8" s="67">
        <f>SUM(FL9:FL23)</f>
        <v>344</v>
      </c>
      <c r="FM8" s="41">
        <f>SUM(FM9:FM23)</f>
        <v>304</v>
      </c>
      <c r="FN8" s="42">
        <f>+FM8/FL8</f>
        <v>0.88372093023255816</v>
      </c>
      <c r="FO8" s="43">
        <f>SUM(FO9:FO23)</f>
        <v>172</v>
      </c>
      <c r="FP8" s="41">
        <f>SUM(FP9:FP23)</f>
        <v>150</v>
      </c>
      <c r="FQ8" s="44">
        <f>+FP8/FO8</f>
        <v>0.87209302325581395</v>
      </c>
      <c r="FR8" s="43">
        <f>SUM(FR9:FR23)</f>
        <v>172</v>
      </c>
      <c r="FS8" s="41">
        <f>SUM(FS9:FS23)</f>
        <v>154</v>
      </c>
      <c r="FT8" s="45">
        <f>+FS8/FR8</f>
        <v>0.89534883720930236</v>
      </c>
      <c r="FU8" s="67">
        <f>SUM(FU9:FU23)</f>
        <v>336</v>
      </c>
      <c r="FV8" s="41">
        <f>SUM(FV9:FV23)</f>
        <v>307</v>
      </c>
      <c r="FW8" s="42">
        <f>+FV8/FU8</f>
        <v>0.91369047619047616</v>
      </c>
      <c r="FX8" s="43">
        <f>SUM(FX9:FX23)</f>
        <v>164</v>
      </c>
      <c r="FY8" s="41">
        <f>SUM(FY9:FY23)</f>
        <v>150</v>
      </c>
      <c r="FZ8" s="44">
        <f>+FY8/FX8</f>
        <v>0.91463414634146345</v>
      </c>
      <c r="GA8" s="43">
        <f>SUM(GA9:GA23)</f>
        <v>172</v>
      </c>
      <c r="GB8" s="41">
        <f>SUM(GB9:GB23)</f>
        <v>157</v>
      </c>
      <c r="GC8" s="45">
        <f>+GB8/GA8</f>
        <v>0.91279069767441856</v>
      </c>
      <c r="GD8" s="67">
        <f>SUM(GD9:GD23)</f>
        <v>322</v>
      </c>
      <c r="GE8" s="41">
        <f>SUM(GE9:GE23)</f>
        <v>283</v>
      </c>
      <c r="GF8" s="42">
        <f>+GE8/GD8</f>
        <v>0.8788819875776398</v>
      </c>
      <c r="GG8" s="43">
        <f>SUM(GG9:GG23)</f>
        <v>161</v>
      </c>
      <c r="GH8" s="41">
        <f>SUM(GH9:GH23)</f>
        <v>137</v>
      </c>
      <c r="GI8" s="44">
        <f>+GH8/GG8</f>
        <v>0.85093167701863359</v>
      </c>
      <c r="GJ8" s="43">
        <f>SUM(GJ9:GJ23)</f>
        <v>161</v>
      </c>
      <c r="GK8" s="41">
        <f>SUM(GK9:GK23)</f>
        <v>146</v>
      </c>
      <c r="GL8" s="45">
        <f>+GK8/GJ8</f>
        <v>0.90683229813664601</v>
      </c>
      <c r="GM8" s="67">
        <f>SUM(GM9:GM23)</f>
        <v>310</v>
      </c>
      <c r="GN8" s="41">
        <f>SUM(GN9:GN23)</f>
        <v>270</v>
      </c>
      <c r="GO8" s="42">
        <f>+GN8/GM8</f>
        <v>0.87096774193548387</v>
      </c>
      <c r="GP8" s="43">
        <f>SUM(GP9:GP23)</f>
        <v>149</v>
      </c>
      <c r="GQ8" s="41">
        <f>SUM(GQ9:GQ23)</f>
        <v>129</v>
      </c>
      <c r="GR8" s="44">
        <f>+GQ8/GP8</f>
        <v>0.86577181208053688</v>
      </c>
      <c r="GS8" s="43">
        <f>SUM(GS9:GS23)</f>
        <v>161</v>
      </c>
      <c r="GT8" s="41">
        <f>SUM(GT9:GT23)</f>
        <v>141</v>
      </c>
      <c r="GU8" s="45">
        <f>+GT8/GS8</f>
        <v>0.87577639751552794</v>
      </c>
      <c r="GV8" s="67">
        <f>SUM(GV9:GV23)</f>
        <v>364</v>
      </c>
      <c r="GW8" s="41">
        <f>SUM(GW9:GW23)</f>
        <v>318</v>
      </c>
      <c r="GX8" s="42">
        <f>+GW8/GV8</f>
        <v>0.87362637362637363</v>
      </c>
      <c r="GY8" s="43">
        <f>SUM(GY9:GY23)</f>
        <v>197</v>
      </c>
      <c r="GZ8" s="41">
        <f>SUM(GZ9:GZ23)</f>
        <v>170</v>
      </c>
      <c r="HA8" s="44">
        <f>+GZ8/GY8</f>
        <v>0.86294416243654826</v>
      </c>
      <c r="HB8" s="43">
        <f>SUM(HB9:HB23)</f>
        <v>167</v>
      </c>
      <c r="HC8" s="41">
        <f>SUM(HC9:HC23)</f>
        <v>148</v>
      </c>
      <c r="HD8" s="45">
        <f>+HC8/HB8</f>
        <v>0.88622754491017963</v>
      </c>
      <c r="HE8" s="67">
        <f>SUM(HE9:HE23)</f>
        <v>292</v>
      </c>
      <c r="HF8" s="41">
        <f>SUM(HF9:HF23)</f>
        <v>270</v>
      </c>
      <c r="HG8" s="42">
        <f>+HF8/HE8</f>
        <v>0.92465753424657537</v>
      </c>
      <c r="HH8" s="43">
        <f>SUM(HH9:HH23)</f>
        <v>138</v>
      </c>
      <c r="HI8" s="41">
        <f>SUM(HI9:HI23)</f>
        <v>132</v>
      </c>
      <c r="HJ8" s="44">
        <f>+HI8/HH8</f>
        <v>0.95652173913043481</v>
      </c>
      <c r="HK8" s="43">
        <f>SUM(HK9:HK23)</f>
        <v>154</v>
      </c>
      <c r="HL8" s="41">
        <f>SUM(HL9:HL23)</f>
        <v>138</v>
      </c>
      <c r="HM8" s="45">
        <f>+HL8/HK8</f>
        <v>0.89610389610389607</v>
      </c>
      <c r="HN8" s="128">
        <f>SUM(HN9:HN23)</f>
        <v>328.00000000000006</v>
      </c>
      <c r="HO8" s="127">
        <f>SUM(HO9:HO23)</f>
        <v>292</v>
      </c>
      <c r="HP8" s="126">
        <f>+HO8/HN8</f>
        <v>0.89024390243902418</v>
      </c>
      <c r="HQ8" s="67">
        <f>SUM(HQ9:HQ23)</f>
        <v>254</v>
      </c>
      <c r="HR8" s="41">
        <f>SUM(HR9:HR23)</f>
        <v>200</v>
      </c>
      <c r="HS8" s="42">
        <f>+HR8/HQ8</f>
        <v>0.78740157480314965</v>
      </c>
      <c r="HT8" s="43">
        <f>SUM(HT9:HT23)</f>
        <v>114</v>
      </c>
      <c r="HU8" s="41">
        <f>SUM(HU9:HU23)</f>
        <v>95</v>
      </c>
      <c r="HV8" s="44">
        <f>+HU8/HT8</f>
        <v>0.83333333333333337</v>
      </c>
      <c r="HW8" s="43">
        <f>SUM(HW9:HW23)</f>
        <v>140</v>
      </c>
      <c r="HX8" s="41">
        <f>SUM(HX9:HX23)</f>
        <v>105</v>
      </c>
      <c r="HY8" s="45">
        <f>+HX8/HW8</f>
        <v>0.75</v>
      </c>
      <c r="HZ8" s="67">
        <f>SUM(HZ9:HZ23)</f>
        <v>201</v>
      </c>
      <c r="IA8" s="41">
        <f>SUM(IA9:IA23)</f>
        <v>141</v>
      </c>
      <c r="IB8" s="42">
        <f>+IA8/HZ8</f>
        <v>0.70149253731343286</v>
      </c>
      <c r="IC8" s="43">
        <f>SUM(IC9:IC23)</f>
        <v>85</v>
      </c>
      <c r="ID8" s="41">
        <f>SUM(ID9:ID23)</f>
        <v>60</v>
      </c>
      <c r="IE8" s="44">
        <f>+ID8/IC8</f>
        <v>0.70588235294117652</v>
      </c>
      <c r="IF8" s="43">
        <f>SUM(IF9:IF23)</f>
        <v>116</v>
      </c>
      <c r="IG8" s="41">
        <f>SUM(IG9:IG23)</f>
        <v>81</v>
      </c>
      <c r="IH8" s="45">
        <f>+IG8/IF8</f>
        <v>0.69827586206896552</v>
      </c>
      <c r="II8" s="67">
        <f>SUM(II9:II23)</f>
        <v>181</v>
      </c>
      <c r="IJ8" s="41">
        <f>SUM(IJ9:IJ23)</f>
        <v>139</v>
      </c>
      <c r="IK8" s="42">
        <f>+IJ8/II8</f>
        <v>0.76795580110497241</v>
      </c>
      <c r="IL8" s="43">
        <f>SUM(IL9:IL23)</f>
        <v>73</v>
      </c>
      <c r="IM8" s="41">
        <f>SUM(IM9:IM23)</f>
        <v>50</v>
      </c>
      <c r="IN8" s="44">
        <f>+IM8/IL8</f>
        <v>0.68493150684931503</v>
      </c>
      <c r="IO8" s="43">
        <f>SUM(IO9:IO23)</f>
        <v>108</v>
      </c>
      <c r="IP8" s="41">
        <f>SUM(IP9:IP23)</f>
        <v>89</v>
      </c>
      <c r="IQ8" s="45">
        <f>+IP8/IO8</f>
        <v>0.82407407407407407</v>
      </c>
      <c r="IR8" s="67">
        <f>SUM(IR9:IR23)</f>
        <v>192</v>
      </c>
      <c r="IS8" s="41">
        <f>SUM(IS9:IS23)</f>
        <v>167</v>
      </c>
      <c r="IT8" s="42">
        <f>+IS8/IR8</f>
        <v>0.86979166666666663</v>
      </c>
      <c r="IU8" s="43">
        <f>SUM(IU9:IU23)</f>
        <v>72</v>
      </c>
      <c r="IV8" s="41">
        <f>SUM(IV9:IV23)</f>
        <v>64</v>
      </c>
      <c r="IW8" s="44">
        <f>+IV8/IU8</f>
        <v>0.88888888888888884</v>
      </c>
      <c r="IX8" s="43">
        <f>SUM(IX9:IX23)</f>
        <v>120</v>
      </c>
      <c r="IY8" s="41">
        <f>SUM(IY9:IY23)</f>
        <v>103</v>
      </c>
      <c r="IZ8" s="45">
        <f>+IY8/IX8</f>
        <v>0.85833333333333328</v>
      </c>
      <c r="JA8" s="67">
        <f>SUM(JA9:JA23)</f>
        <v>224</v>
      </c>
      <c r="JB8" s="41">
        <f>SUM(JB9:JB23)</f>
        <v>200</v>
      </c>
      <c r="JC8" s="42">
        <f>+JB8/JA8</f>
        <v>0.8928571428571429</v>
      </c>
      <c r="JD8" s="43">
        <f>SUM(JD9:JD23)</f>
        <v>72</v>
      </c>
      <c r="JE8" s="41">
        <f>SUM(JE9:JE23)</f>
        <v>68</v>
      </c>
      <c r="JF8" s="44">
        <f>+JE8/JD8</f>
        <v>0.94444444444444442</v>
      </c>
      <c r="JG8" s="43">
        <f>SUM(JG9:JG23)</f>
        <v>152</v>
      </c>
      <c r="JH8" s="41">
        <f>SUM(JH9:JH23)</f>
        <v>132</v>
      </c>
      <c r="JI8" s="45">
        <f>+JH8/JG8</f>
        <v>0.86842105263157898</v>
      </c>
      <c r="JJ8" s="67">
        <f>SUM(JJ9:JJ23)</f>
        <v>236</v>
      </c>
      <c r="JK8" s="41">
        <f>SUM(JK9:JK23)</f>
        <v>198</v>
      </c>
      <c r="JL8" s="42">
        <f>+JK8/JJ8</f>
        <v>0.83898305084745761</v>
      </c>
      <c r="JM8" s="43">
        <f>SUM(JM9:JM23)</f>
        <v>81</v>
      </c>
      <c r="JN8" s="41">
        <f>SUM(JN9:JN23)</f>
        <v>68</v>
      </c>
      <c r="JO8" s="44">
        <f>+JN8/JM8</f>
        <v>0.83950617283950613</v>
      </c>
      <c r="JP8" s="43">
        <f>SUM(JP9:JP23)</f>
        <v>155</v>
      </c>
      <c r="JQ8" s="41">
        <f>SUM(JQ9:JQ23)</f>
        <v>130</v>
      </c>
      <c r="JR8" s="45">
        <f>+JQ8/JP8</f>
        <v>0.83870967741935487</v>
      </c>
      <c r="JS8" s="128">
        <f>SUM(JS9:JS23)</f>
        <v>214.66666666666671</v>
      </c>
      <c r="JT8" s="127">
        <f>SUM(JT9:JT23)</f>
        <v>174.16666666666666</v>
      </c>
      <c r="JU8" s="126">
        <f>+JT8/JS8</f>
        <v>0.81133540372670787</v>
      </c>
      <c r="JV8" s="67">
        <f>SUM(JV9:JV23)</f>
        <v>220</v>
      </c>
      <c r="JW8" s="41">
        <f>SUM(JW9:JW23)</f>
        <v>128</v>
      </c>
      <c r="JX8" s="42">
        <f>+JW8/JV8</f>
        <v>0.58181818181818179</v>
      </c>
      <c r="JY8" s="43">
        <f>SUM(JY9:JY23)</f>
        <v>133</v>
      </c>
      <c r="JZ8" s="41">
        <f>SUM(JZ9:JZ23)</f>
        <v>58</v>
      </c>
      <c r="KA8" s="44">
        <f>+JZ8/JY8</f>
        <v>0.43609022556390975</v>
      </c>
      <c r="KB8" s="43">
        <f>SUM(KB9:KB23)</f>
        <v>87</v>
      </c>
      <c r="KC8" s="41">
        <f>SUM(KC9:KC23)</f>
        <v>70</v>
      </c>
      <c r="KD8" s="45">
        <f>+KC8/KB8</f>
        <v>0.8045977011494253</v>
      </c>
      <c r="KE8" s="67">
        <f>SUM(KE9:KE23)</f>
        <v>241</v>
      </c>
      <c r="KF8" s="41">
        <f>SUM(KF9:KF23)</f>
        <v>148</v>
      </c>
      <c r="KG8" s="42">
        <f>+KF8/KE8</f>
        <v>0.61410788381742742</v>
      </c>
      <c r="KH8" s="43">
        <f>SUM(KH9:KH23)</f>
        <v>136</v>
      </c>
      <c r="KI8" s="41">
        <f>SUM(KI9:KI23)</f>
        <v>78</v>
      </c>
      <c r="KJ8" s="44">
        <f>+KI8/KH8</f>
        <v>0.57352941176470584</v>
      </c>
      <c r="KK8" s="43">
        <f>SUM(KK9:KK23)</f>
        <v>105</v>
      </c>
      <c r="KL8" s="41">
        <f>SUM(KL9:KL23)</f>
        <v>70</v>
      </c>
      <c r="KM8" s="45">
        <f>+KL8/KK8</f>
        <v>0.66666666666666663</v>
      </c>
      <c r="KN8" s="67">
        <f>SUM(KN9:KN23)</f>
        <v>206</v>
      </c>
      <c r="KO8" s="41">
        <f>SUM(KO9:KO23)</f>
        <v>149</v>
      </c>
      <c r="KP8" s="42">
        <f>+KO8/KN8</f>
        <v>0.72330097087378642</v>
      </c>
      <c r="KQ8" s="43">
        <f>SUM(KQ9:KQ23)</f>
        <v>96</v>
      </c>
      <c r="KR8" s="41">
        <f>SUM(KR9:KR23)</f>
        <v>64</v>
      </c>
      <c r="KS8" s="44">
        <f>+KR8/KQ8</f>
        <v>0.66666666666666663</v>
      </c>
      <c r="KT8" s="43">
        <f>SUM(KT9:KT23)</f>
        <v>110</v>
      </c>
      <c r="KU8" s="41">
        <f>SUM(KU9:KU23)</f>
        <v>85</v>
      </c>
      <c r="KV8" s="45">
        <f>+KU8/KT8</f>
        <v>0.77272727272727271</v>
      </c>
      <c r="KW8" s="67">
        <f>SUM(KW9:KW23)</f>
        <v>192</v>
      </c>
      <c r="KX8" s="41">
        <f>SUM(KX9:KX23)</f>
        <v>64</v>
      </c>
      <c r="KY8" s="42">
        <f>+KX8/KW8</f>
        <v>0.33333333333333331</v>
      </c>
      <c r="KZ8" s="43">
        <f>SUM(KZ9:KZ23)</f>
        <v>82</v>
      </c>
      <c r="LA8" s="41">
        <f>SUM(LA9:LA23)</f>
        <v>64</v>
      </c>
      <c r="LB8" s="44">
        <f>+LA8/KZ8</f>
        <v>0.78048780487804881</v>
      </c>
      <c r="LC8" s="43">
        <f>SUM(LC9:LC23)</f>
        <v>110</v>
      </c>
      <c r="LD8" s="41">
        <f>SUM(LD9:LD23)</f>
        <v>0</v>
      </c>
      <c r="LE8" s="45">
        <f>+LD8/LC8</f>
        <v>0</v>
      </c>
      <c r="LF8" s="128">
        <f>SUM(LF9:LF23)</f>
        <v>168.66666666666666</v>
      </c>
      <c r="LG8" s="127">
        <f>SUM(LG9:LG23)</f>
        <v>104.16666666666669</v>
      </c>
      <c r="LH8" s="126">
        <f>+LG8/LF8</f>
        <v>0.61758893280632421</v>
      </c>
    </row>
    <row r="9" spans="3:320" ht="29.25" customHeight="1">
      <c r="C9" s="10">
        <f>+KZ9+F9</f>
        <v>43</v>
      </c>
      <c r="D9" s="10">
        <f>+F9+LA9</f>
        <v>39</v>
      </c>
      <c r="E9" s="10">
        <v>8</v>
      </c>
      <c r="F9" s="10">
        <v>13</v>
      </c>
      <c r="G9" s="33">
        <v>1</v>
      </c>
      <c r="H9" s="125" t="s">
        <v>9</v>
      </c>
      <c r="I9" s="135">
        <v>38.571428571428569</v>
      </c>
      <c r="J9" s="141">
        <v>29.142857142857142</v>
      </c>
      <c r="K9" s="150">
        <f t="shared" ref="K9:K16" si="2">+J9/I9</f>
        <v>0.75555555555555554</v>
      </c>
      <c r="L9" s="135">
        <v>33.444444444444443</v>
      </c>
      <c r="M9" s="141">
        <v>25.611111111111111</v>
      </c>
      <c r="N9" s="150">
        <f t="shared" ref="N9:N16" si="3">+M9/L9</f>
        <v>0.76578073089701004</v>
      </c>
      <c r="O9" s="135">
        <v>70.444444444444443</v>
      </c>
      <c r="P9" s="141">
        <v>43.944444444444443</v>
      </c>
      <c r="Q9" s="150">
        <f t="shared" ref="Q9:Q18" si="4">+P9/O9</f>
        <v>0.62381703470031546</v>
      </c>
      <c r="R9" s="157">
        <f>+VLOOKUP(H9,'[2]Thang 04.2025'!$C$9:$E$18,2,0)</f>
        <v>56.083333333333336</v>
      </c>
      <c r="S9" s="158">
        <f>+VLOOKUP(H9,'[2]Thang 04.2025'!$C$9:$E$18,3,0)</f>
        <v>39.375</v>
      </c>
      <c r="T9" s="150">
        <f t="shared" ref="T9:T18" si="5">+S9/R9</f>
        <v>0.70208023774145611</v>
      </c>
      <c r="U9" s="157">
        <f>+VLOOKUP(H9,'[2]Thang 05.2025'!$C$9:$E$18,2,0)</f>
        <v>71.833333333333329</v>
      </c>
      <c r="V9" s="158">
        <f>+VLOOKUP(H9,'[2]Thang 05.2025'!$C$9:$E$18,3,0)</f>
        <v>46.208333333333336</v>
      </c>
      <c r="W9" s="150">
        <f t="shared" si="0"/>
        <v>0.64327146171693739</v>
      </c>
      <c r="X9" s="161">
        <f>+VLOOKUP(H9,'[2]Thang 06.2025'!$C$9:$H$20,2,0)</f>
        <v>126.54166666666667</v>
      </c>
      <c r="Y9" s="158">
        <f>+VLOOKUP(H9,'[2]Thang 06.2025'!$C$9:$H$20,3,0)</f>
        <v>90.166666666666671</v>
      </c>
      <c r="Z9" s="150">
        <f t="shared" si="1"/>
        <v>0.7125452749423774</v>
      </c>
      <c r="AA9" s="157">
        <v>177.32</v>
      </c>
      <c r="AB9" s="158">
        <v>140.16</v>
      </c>
      <c r="AC9" s="148">
        <f>+AB9/AA9</f>
        <v>0.79043537108053241</v>
      </c>
      <c r="AD9" s="179">
        <f>+SUMIF($AG$1:$LE$1,"a",AG9:LE9)/26</f>
        <v>132.34615384615384</v>
      </c>
      <c r="AE9" s="180">
        <f>+SUMIF($AG$1:$LE$1,"b",AG9:LE9)/26</f>
        <v>119.26923076923077</v>
      </c>
      <c r="AF9" s="181">
        <f>IFERROR(AE9/AD9,0)</f>
        <v>0.90119151409473996</v>
      </c>
      <c r="AG9" s="34">
        <f t="shared" ref="AG9:AG23" si="6">+AJ9+AM9</f>
        <v>176</v>
      </c>
      <c r="AH9" s="35">
        <f t="shared" ref="AH9:AH23" si="7">+AK9+AN9</f>
        <v>170</v>
      </c>
      <c r="AI9" s="26">
        <f t="shared" ref="AI9:AI23" si="8">IFERROR(AH9/AG9,0)</f>
        <v>0.96590909090909094</v>
      </c>
      <c r="AJ9" s="37">
        <v>86</v>
      </c>
      <c r="AK9" s="37">
        <v>82</v>
      </c>
      <c r="AL9" s="26">
        <f t="shared" ref="AL9:AL22" si="9">IFERROR(AK9/AJ9,0)</f>
        <v>0.95348837209302328</v>
      </c>
      <c r="AM9" s="37">
        <v>90</v>
      </c>
      <c r="AN9" s="37">
        <v>88</v>
      </c>
      <c r="AO9" s="70">
        <f t="shared" ref="AO9:AO23" si="10">IFERROR(AN9/AM9,0)</f>
        <v>0.97777777777777775</v>
      </c>
      <c r="AP9" s="34">
        <f t="shared" ref="AP9:AP21" si="11">+AS9+AV9</f>
        <v>157</v>
      </c>
      <c r="AQ9" s="35">
        <f t="shared" ref="AQ9:AQ21" si="12">+AT9+AW9</f>
        <v>153</v>
      </c>
      <c r="AR9" s="26">
        <f t="shared" ref="AR9:AR23" si="13">IFERROR(AQ9/AP9,0)</f>
        <v>0.97452229299363058</v>
      </c>
      <c r="AS9" s="37">
        <v>86</v>
      </c>
      <c r="AT9" s="37">
        <v>83</v>
      </c>
      <c r="AU9" s="26">
        <f t="shared" ref="AU9:AU22" si="14">IFERROR(AT9/AS9,0)</f>
        <v>0.96511627906976749</v>
      </c>
      <c r="AV9" s="37">
        <v>71</v>
      </c>
      <c r="AW9" s="37">
        <v>70</v>
      </c>
      <c r="AX9" s="70">
        <f t="shared" ref="AX9:AX23" si="15">IFERROR(AW9/AV9,0)</f>
        <v>0.9859154929577465</v>
      </c>
      <c r="AY9" s="124">
        <f t="shared" ref="AY9:AY21" si="16">+(AG9+AP9)/2</f>
        <v>166.5</v>
      </c>
      <c r="AZ9" s="123">
        <f t="shared" ref="AZ9:AZ21" si="17">+(AH9+AQ9)/2</f>
        <v>161.5</v>
      </c>
      <c r="BA9" s="26">
        <f t="shared" ref="BA9:BA21" si="18">IFERROR(AZ9/AY9,0)</f>
        <v>0.96996996996996998</v>
      </c>
      <c r="BB9" s="34">
        <f t="shared" ref="BB9:BB21" si="19">+BE9+BH9</f>
        <v>160</v>
      </c>
      <c r="BC9" s="35">
        <f t="shared" ref="BC9:BC21" si="20">+BF9+BI9</f>
        <v>149</v>
      </c>
      <c r="BD9" s="26">
        <f t="shared" ref="BD9:BD23" si="21">IFERROR(BC9/BB9,0)</f>
        <v>0.93125000000000002</v>
      </c>
      <c r="BE9" s="37">
        <v>74</v>
      </c>
      <c r="BF9" s="37">
        <v>66</v>
      </c>
      <c r="BG9" s="26">
        <f t="shared" ref="BG9:BG22" si="22">IFERROR(BF9/BE9,0)</f>
        <v>0.89189189189189189</v>
      </c>
      <c r="BH9" s="37">
        <v>86</v>
      </c>
      <c r="BI9" s="37">
        <v>83</v>
      </c>
      <c r="BJ9" s="70">
        <f t="shared" ref="BJ9:BJ23" si="23">IFERROR(BI9/BH9,0)</f>
        <v>0.96511627906976749</v>
      </c>
      <c r="BK9" s="34">
        <f t="shared" ref="BK9:BK23" si="24">+BN9+BQ9</f>
        <v>178</v>
      </c>
      <c r="BL9" s="35">
        <f t="shared" ref="BL9:BL23" si="25">+BO9+BR9</f>
        <v>141</v>
      </c>
      <c r="BM9" s="26">
        <f t="shared" ref="BM9:BM23" si="26">IFERROR(BL9/BK9,0)</f>
        <v>0.7921348314606742</v>
      </c>
      <c r="BN9" s="37">
        <v>89</v>
      </c>
      <c r="BO9" s="37">
        <v>75</v>
      </c>
      <c r="BP9" s="26">
        <f t="shared" ref="BP9:BP22" si="27">IFERROR(BO9/BN9,0)</f>
        <v>0.84269662921348309</v>
      </c>
      <c r="BQ9" s="37">
        <v>89</v>
      </c>
      <c r="BR9" s="37">
        <v>66</v>
      </c>
      <c r="BS9" s="26">
        <f t="shared" ref="BS9:BS23" si="28">IFERROR(BR9/BQ9,0)</f>
        <v>0.7415730337078652</v>
      </c>
      <c r="BT9" s="34">
        <f>+BW9+BZ9</f>
        <v>175</v>
      </c>
      <c r="BU9" s="35">
        <f t="shared" ref="BU9:BU23" si="29">+BX9+CA9</f>
        <v>139</v>
      </c>
      <c r="BV9" s="26">
        <f t="shared" ref="BV9:BV23" si="30">IFERROR(BU9/BT9,0)</f>
        <v>0.79428571428571426</v>
      </c>
      <c r="BW9" s="37">
        <v>86</v>
      </c>
      <c r="BX9" s="37">
        <v>73</v>
      </c>
      <c r="BY9" s="26">
        <f t="shared" ref="BY9:BY22" si="31">IFERROR(BX9/BW9,0)</f>
        <v>0.84883720930232553</v>
      </c>
      <c r="BZ9" s="37">
        <v>89</v>
      </c>
      <c r="CA9" s="37">
        <v>66</v>
      </c>
      <c r="CB9" s="70">
        <f t="shared" ref="CB9:CB23" si="32">IFERROR(CA9/BZ9,0)</f>
        <v>0.7415730337078652</v>
      </c>
      <c r="CC9" s="34">
        <f>+CF9+CI9</f>
        <v>180</v>
      </c>
      <c r="CD9" s="35">
        <f>+CG9+CJ9</f>
        <v>172</v>
      </c>
      <c r="CE9" s="26">
        <f t="shared" ref="CE9:CE23" si="33">IFERROR(CD9/CC9,0)</f>
        <v>0.9555555555555556</v>
      </c>
      <c r="CF9" s="37">
        <v>89</v>
      </c>
      <c r="CG9" s="37">
        <v>88</v>
      </c>
      <c r="CH9" s="26">
        <f t="shared" ref="CH9:CH22" si="34">IFERROR(CG9/CF9,0)</f>
        <v>0.9887640449438202</v>
      </c>
      <c r="CI9" s="37">
        <v>91</v>
      </c>
      <c r="CJ9" s="37">
        <v>84</v>
      </c>
      <c r="CK9" s="70">
        <f t="shared" ref="CK9:CK23" si="35">IFERROR(CJ9/CI9,0)</f>
        <v>0.92307692307692313</v>
      </c>
      <c r="CL9" s="34">
        <f t="shared" ref="CL9:CM21" si="36">+CO9+CR9</f>
        <v>170</v>
      </c>
      <c r="CM9" s="35">
        <f t="shared" ref="CM9:CM20" si="37">+CP9+CS9</f>
        <v>157</v>
      </c>
      <c r="CN9" s="26">
        <f t="shared" ref="CN9:CN23" si="38">IFERROR(CM9/CL9,0)</f>
        <v>0.92352941176470593</v>
      </c>
      <c r="CO9" s="37">
        <v>79</v>
      </c>
      <c r="CP9" s="37">
        <v>73</v>
      </c>
      <c r="CQ9" s="26">
        <f t="shared" ref="CQ9:CQ22" si="39">IFERROR(CP9/CO9,0)</f>
        <v>0.92405063291139244</v>
      </c>
      <c r="CR9" s="37">
        <v>91</v>
      </c>
      <c r="CS9" s="37">
        <v>84</v>
      </c>
      <c r="CT9" s="70">
        <f t="shared" ref="CT9:CT23" si="40">IFERROR(CS9/CR9,0)</f>
        <v>0.92307692307692313</v>
      </c>
      <c r="CU9" s="34">
        <f t="shared" ref="CU9:CU21" si="41">+CX9+DA9</f>
        <v>156</v>
      </c>
      <c r="CV9" s="35">
        <f t="shared" ref="CV9:CV21" si="42">+CY9+DB9</f>
        <v>147</v>
      </c>
      <c r="CW9" s="26">
        <f t="shared" ref="CW9:CW23" si="43">IFERROR(CV9/CU9,0)</f>
        <v>0.94230769230769229</v>
      </c>
      <c r="CX9" s="37">
        <v>79</v>
      </c>
      <c r="CY9" s="37">
        <v>73</v>
      </c>
      <c r="CZ9" s="26">
        <f t="shared" ref="CZ9:CZ22" si="44">IFERROR(CY9/CX9,0)</f>
        <v>0.92405063291139244</v>
      </c>
      <c r="DA9" s="37">
        <v>77</v>
      </c>
      <c r="DB9" s="37">
        <v>74</v>
      </c>
      <c r="DC9" s="70">
        <f t="shared" ref="DC9:DC23" si="45">IFERROR(DB9/DA9,0)</f>
        <v>0.96103896103896103</v>
      </c>
      <c r="DD9" s="124">
        <f>+SUMIF($BB$1:$DC$1,"a",BB9:DC9)/6</f>
        <v>169.83333333333334</v>
      </c>
      <c r="DE9" s="123">
        <f>+SUMIF($BB$1:$DC$1,"b",BB9:DC9)/6</f>
        <v>150.83333333333334</v>
      </c>
      <c r="DF9" s="59">
        <f t="shared" ref="DF9:DF21" si="46">IFERROR(DE9/DD9,0)</f>
        <v>0.88812561334641804</v>
      </c>
      <c r="DG9" s="34">
        <f t="shared" ref="DG9:DG21" si="47">+DJ9+DM9</f>
        <v>139</v>
      </c>
      <c r="DH9" s="35">
        <f t="shared" ref="DH9:DH21" si="48">+DK9+DN9</f>
        <v>127</v>
      </c>
      <c r="DI9" s="26">
        <f t="shared" ref="DI9:DI23" si="49">IFERROR(DH9/DG9,0)</f>
        <v>0.91366906474820142</v>
      </c>
      <c r="DJ9" s="37">
        <v>69</v>
      </c>
      <c r="DK9" s="37">
        <v>61</v>
      </c>
      <c r="DL9" s="26">
        <f t="shared" ref="DL9:DL22" si="50">IFERROR(DK9/DJ9,0)</f>
        <v>0.88405797101449279</v>
      </c>
      <c r="DM9" s="37">
        <v>70</v>
      </c>
      <c r="DN9" s="37">
        <v>66</v>
      </c>
      <c r="DO9" s="70">
        <f t="shared" ref="DO9:DO23" si="51">IFERROR(DN9/DM9,0)</f>
        <v>0.94285714285714284</v>
      </c>
      <c r="DP9" s="34">
        <f t="shared" ref="DP9:DP21" si="52">+DS9+DV9</f>
        <v>134</v>
      </c>
      <c r="DQ9" s="35">
        <f t="shared" ref="DQ9:DQ21" si="53">+DT9+DW9</f>
        <v>126</v>
      </c>
      <c r="DR9" s="26">
        <f t="shared" ref="DR9:DR23" si="54">IFERROR(DQ9/DP9,0)</f>
        <v>0.94029850746268662</v>
      </c>
      <c r="DS9" s="37">
        <v>65</v>
      </c>
      <c r="DT9" s="37">
        <v>60</v>
      </c>
      <c r="DU9" s="26">
        <f t="shared" ref="DU9:DU22" si="55">IFERROR(DT9/DS9,0)</f>
        <v>0.92307692307692313</v>
      </c>
      <c r="DV9" s="37">
        <v>69</v>
      </c>
      <c r="DW9" s="37">
        <v>66</v>
      </c>
      <c r="DX9" s="70">
        <f t="shared" ref="DX9:DX23" si="56">IFERROR(DW9/DV9,0)</f>
        <v>0.95652173913043481</v>
      </c>
      <c r="DY9" s="34">
        <f t="shared" ref="DY9:DY21" si="57">+EB9+EE9</f>
        <v>135</v>
      </c>
      <c r="DZ9" s="35">
        <f t="shared" ref="DZ9:DZ21" si="58">+EC9+EF9</f>
        <v>126</v>
      </c>
      <c r="EA9" s="26">
        <f t="shared" ref="EA9:EA23" si="59">IFERROR(DZ9/DY9,0)</f>
        <v>0.93333333333333335</v>
      </c>
      <c r="EB9" s="37">
        <v>64</v>
      </c>
      <c r="EC9" s="37">
        <v>61</v>
      </c>
      <c r="ED9" s="26">
        <f t="shared" ref="ED9:ED22" si="60">IFERROR(EC9/EB9,0)</f>
        <v>0.953125</v>
      </c>
      <c r="EE9" s="37">
        <v>71</v>
      </c>
      <c r="EF9" s="37">
        <v>65</v>
      </c>
      <c r="EG9" s="70">
        <f t="shared" ref="EG9:EG23" si="61">IFERROR(EF9/EE9,0)</f>
        <v>0.91549295774647887</v>
      </c>
      <c r="EH9" s="34">
        <f t="shared" ref="EH9:EH21" si="62">+EK9+EN9</f>
        <v>129</v>
      </c>
      <c r="EI9" s="35">
        <f t="shared" ref="EI9:EI21" si="63">+EL9+EO9</f>
        <v>125</v>
      </c>
      <c r="EJ9" s="26">
        <f t="shared" ref="EJ9:EJ23" si="64">IFERROR(EI9/EH9,0)</f>
        <v>0.96899224806201545</v>
      </c>
      <c r="EK9" s="37">
        <v>64</v>
      </c>
      <c r="EL9" s="37">
        <v>61</v>
      </c>
      <c r="EM9" s="26">
        <f t="shared" ref="EM9:EM22" si="65">IFERROR(EL9/EK9,0)</f>
        <v>0.953125</v>
      </c>
      <c r="EN9" s="37">
        <v>65</v>
      </c>
      <c r="EO9" s="37">
        <v>64</v>
      </c>
      <c r="EP9" s="70">
        <f t="shared" ref="EP9:EP23" si="66">IFERROR(EO9/EN9,0)</f>
        <v>0.98461538461538467</v>
      </c>
      <c r="EQ9" s="34">
        <f t="shared" ref="EQ9:EQ21" si="67">+ET9+EW9</f>
        <v>128</v>
      </c>
      <c r="ER9" s="35">
        <f t="shared" ref="ER9:ER21" si="68">+EU9+EX9</f>
        <v>120</v>
      </c>
      <c r="ES9" s="26">
        <f t="shared" ref="ES9:ES23" si="69">IFERROR(ER9/EQ9,0)</f>
        <v>0.9375</v>
      </c>
      <c r="ET9" s="37">
        <v>64</v>
      </c>
      <c r="EU9" s="37">
        <v>59</v>
      </c>
      <c r="EV9" s="26">
        <f t="shared" ref="EV9:EV22" si="70">IFERROR(EU9/ET9,0)</f>
        <v>0.921875</v>
      </c>
      <c r="EW9" s="37">
        <v>64</v>
      </c>
      <c r="EX9" s="37">
        <v>61</v>
      </c>
      <c r="EY9" s="26">
        <f t="shared" ref="EY9:EY23" si="71">IFERROR(EX9/EW9,0)</f>
        <v>0.953125</v>
      </c>
      <c r="EZ9" s="34">
        <f t="shared" ref="EZ9:EZ21" si="72">+FC9+FF9</f>
        <v>123</v>
      </c>
      <c r="FA9" s="35">
        <f t="shared" ref="FA9:FA21" si="73">+FD9+FG9</f>
        <v>110</v>
      </c>
      <c r="FB9" s="26">
        <f t="shared" ref="FB9:FB23" si="74">IFERROR(FA9/EZ9,0)</f>
        <v>0.89430894308943087</v>
      </c>
      <c r="FC9" s="37">
        <v>64</v>
      </c>
      <c r="FD9" s="37">
        <v>59</v>
      </c>
      <c r="FE9" s="26">
        <f t="shared" ref="FE9:FE22" si="75">IFERROR(FD9/FC9,0)</f>
        <v>0.921875</v>
      </c>
      <c r="FF9" s="37">
        <v>59</v>
      </c>
      <c r="FG9" s="37">
        <v>51</v>
      </c>
      <c r="FH9" s="26">
        <f t="shared" ref="FH9:FH23" si="76">IFERROR(FG9/FF9,0)</f>
        <v>0.86440677966101698</v>
      </c>
      <c r="FI9" s="124">
        <f>+SUMIF($DG$1:$FH$1,"a",DG9:FH9)/6</f>
        <v>131.33333333333334</v>
      </c>
      <c r="FJ9" s="123">
        <f>+SUMIF($DG$1:$FH$1,"b",DG9:FH9)/6</f>
        <v>122.33333333333333</v>
      </c>
      <c r="FK9" s="59">
        <f t="shared" ref="FK9:FK21" si="77">IFERROR(FJ9/FI9,0)</f>
        <v>0.93147208121827396</v>
      </c>
      <c r="FL9" s="34">
        <f>+FO9+FR9</f>
        <v>119</v>
      </c>
      <c r="FM9" s="35">
        <f t="shared" ref="FM9:FM20" si="78">+FP9+FS9</f>
        <v>112</v>
      </c>
      <c r="FN9" s="26">
        <f t="shared" ref="FN9:FN23" si="79">IFERROR(FM9/FL9,0)</f>
        <v>0.94117647058823528</v>
      </c>
      <c r="FO9" s="37">
        <v>60</v>
      </c>
      <c r="FP9" s="37">
        <v>58</v>
      </c>
      <c r="FQ9" s="26">
        <f t="shared" ref="FQ9:FQ22" si="80">IFERROR(FP9/FO9,0)</f>
        <v>0.96666666666666667</v>
      </c>
      <c r="FR9" s="37">
        <v>59</v>
      </c>
      <c r="FS9" s="37">
        <v>54</v>
      </c>
      <c r="FT9" s="70">
        <f t="shared" ref="FT9:FT23" si="81">IFERROR(FS9/FR9,0)</f>
        <v>0.9152542372881356</v>
      </c>
      <c r="FU9" s="34">
        <f t="shared" ref="FU9:FU20" si="82">+FX9+GA9</f>
        <v>121</v>
      </c>
      <c r="FV9" s="35">
        <f t="shared" ref="FV9:FV20" si="83">+FY9+GB9</f>
        <v>114</v>
      </c>
      <c r="FW9" s="26">
        <f t="shared" ref="FW9:FW23" si="84">IFERROR(FV9/FU9,0)</f>
        <v>0.94214876033057848</v>
      </c>
      <c r="FX9" s="37">
        <v>61</v>
      </c>
      <c r="FY9" s="37">
        <v>59</v>
      </c>
      <c r="FZ9" s="26">
        <f t="shared" ref="FZ9:FZ22" si="85">IFERROR(FY9/FX9,0)</f>
        <v>0.96721311475409832</v>
      </c>
      <c r="GA9" s="37">
        <v>60</v>
      </c>
      <c r="GB9" s="37">
        <v>55</v>
      </c>
      <c r="GC9" s="70">
        <f t="shared" ref="GC9:GC23" si="86">IFERROR(GB9/GA9,0)</f>
        <v>0.91666666666666663</v>
      </c>
      <c r="GD9" s="34">
        <f t="shared" ref="GD9:GD20" si="87">+GG9+GJ9</f>
        <v>118</v>
      </c>
      <c r="GE9" s="35">
        <f t="shared" ref="GE9:GE20" si="88">+GH9+GK9</f>
        <v>110</v>
      </c>
      <c r="GF9" s="26">
        <f t="shared" ref="GF9:GF23" si="89">IFERROR(GE9/GD9,0)</f>
        <v>0.93220338983050843</v>
      </c>
      <c r="GG9" s="37">
        <v>60</v>
      </c>
      <c r="GH9" s="37">
        <v>54</v>
      </c>
      <c r="GI9" s="26">
        <f t="shared" ref="GI9:GI22" si="90">IFERROR(GH9/GG9,0)</f>
        <v>0.9</v>
      </c>
      <c r="GJ9" s="37">
        <v>58</v>
      </c>
      <c r="GK9" s="37">
        <v>56</v>
      </c>
      <c r="GL9" s="26">
        <f t="shared" ref="GL9:GL23" si="91">IFERROR(GK9/GJ9,0)</f>
        <v>0.96551724137931039</v>
      </c>
      <c r="GM9" s="34">
        <f t="shared" ref="GM9:GM21" si="92">+GP9+GS9</f>
        <v>107</v>
      </c>
      <c r="GN9" s="35">
        <f t="shared" ref="GN9:GN21" si="93">+GQ9+GT9</f>
        <v>94</v>
      </c>
      <c r="GO9" s="26">
        <f t="shared" ref="GO9:GO23" si="94">IFERROR(GN9/GM9,0)</f>
        <v>0.87850467289719625</v>
      </c>
      <c r="GP9" s="37">
        <v>53</v>
      </c>
      <c r="GQ9" s="37">
        <v>47</v>
      </c>
      <c r="GR9" s="26">
        <f t="shared" ref="GR9:GR22" si="95">IFERROR(GQ9/GP9,0)</f>
        <v>0.8867924528301887</v>
      </c>
      <c r="GS9" s="37">
        <v>54</v>
      </c>
      <c r="GT9" s="37">
        <v>47</v>
      </c>
      <c r="GU9" s="70">
        <f t="shared" ref="GU9:GU23" si="96">IFERROR(GT9/GS9,0)</f>
        <v>0.87037037037037035</v>
      </c>
      <c r="GV9" s="34">
        <f t="shared" ref="GV9:GV20" si="97">+GY9+HB9</f>
        <v>128</v>
      </c>
      <c r="GW9" s="35">
        <f t="shared" ref="GW9:GW20" si="98">+GZ9+HC9</f>
        <v>112</v>
      </c>
      <c r="GX9" s="26">
        <f t="shared" ref="GX9:GX23" si="99">IFERROR(GW9/GV9,0)</f>
        <v>0.875</v>
      </c>
      <c r="GY9" s="37">
        <v>74</v>
      </c>
      <c r="GZ9" s="37">
        <v>64</v>
      </c>
      <c r="HA9" s="26">
        <f t="shared" ref="HA9:HA22" si="100">IFERROR(GZ9/GY9,0)</f>
        <v>0.86486486486486491</v>
      </c>
      <c r="HB9" s="37">
        <v>54</v>
      </c>
      <c r="HC9" s="37">
        <v>48</v>
      </c>
      <c r="HD9" s="70">
        <f t="shared" ref="HD9:HD23" si="101">IFERROR(HC9/HB9,0)</f>
        <v>0.88888888888888884</v>
      </c>
      <c r="HE9" s="34">
        <f t="shared" ref="HE9:HE20" si="102">+HH9+HK9</f>
        <v>102</v>
      </c>
      <c r="HF9" s="35">
        <f t="shared" ref="HF9:HF20" si="103">+HI9+HL9</f>
        <v>95</v>
      </c>
      <c r="HG9" s="26">
        <f t="shared" ref="HG9:HG23" si="104">IFERROR(HF9/HE9,0)</f>
        <v>0.93137254901960786</v>
      </c>
      <c r="HH9" s="37">
        <v>51</v>
      </c>
      <c r="HI9" s="37">
        <v>50</v>
      </c>
      <c r="HJ9" s="26">
        <f t="shared" ref="HJ9:HJ22" si="105">IFERROR(HI9/HH9,0)</f>
        <v>0.98039215686274506</v>
      </c>
      <c r="HK9" s="37">
        <v>51</v>
      </c>
      <c r="HL9" s="37">
        <v>45</v>
      </c>
      <c r="HM9" s="70">
        <f t="shared" ref="HM9:HM23" si="106">IFERROR(HL9/HK9,0)</f>
        <v>0.88235294117647056</v>
      </c>
      <c r="HN9" s="129">
        <f>+SUMIF($FL$1:$HM$1,"a",FL9:HM9)/6</f>
        <v>115.83333333333333</v>
      </c>
      <c r="HO9" s="130">
        <f>+SUMIF($FL$1:$HM$1,"b",FL9:HM9)/6</f>
        <v>106.16666666666667</v>
      </c>
      <c r="HP9" s="59">
        <f t="shared" ref="HP9:HP21" si="107">IFERROR(HO9/HN9,0)</f>
        <v>0.91654676258992818</v>
      </c>
      <c r="HQ9" s="34">
        <f t="shared" ref="HQ9:HQ20" si="108">+HT9+HW9</f>
        <v>81</v>
      </c>
      <c r="HR9" s="35">
        <f t="shared" ref="HR9:HR20" si="109">+HU9+HX9</f>
        <v>76</v>
      </c>
      <c r="HS9" s="26">
        <f t="shared" ref="HS9:HS23" si="110">IFERROR(HR9/HQ9,0)</f>
        <v>0.93827160493827155</v>
      </c>
      <c r="HT9" s="37">
        <v>42</v>
      </c>
      <c r="HU9" s="37">
        <v>38</v>
      </c>
      <c r="HV9" s="26">
        <f t="shared" ref="HV9:HV22" si="111">IFERROR(HU9/HT9,0)</f>
        <v>0.90476190476190477</v>
      </c>
      <c r="HW9" s="37">
        <v>39</v>
      </c>
      <c r="HX9" s="37">
        <v>38</v>
      </c>
      <c r="HY9" s="70">
        <f t="shared" ref="HY9:HY23" si="112">IFERROR(HX9/HW9,0)</f>
        <v>0.97435897435897434</v>
      </c>
      <c r="HZ9" s="34">
        <f t="shared" ref="HZ9:HZ20" si="113">+IC9+IF9</f>
        <v>65</v>
      </c>
      <c r="IA9" s="35">
        <f t="shared" ref="IA9:IA20" si="114">+ID9+IG9</f>
        <v>50</v>
      </c>
      <c r="IB9" s="26">
        <f t="shared" ref="IB9:IB23" si="115">IFERROR(IA9/HZ9,0)</f>
        <v>0.76923076923076927</v>
      </c>
      <c r="IC9" s="37">
        <v>33</v>
      </c>
      <c r="ID9" s="37">
        <v>23</v>
      </c>
      <c r="IE9" s="26">
        <f t="shared" ref="IE9:IE22" si="116">IFERROR(ID9/IC9,0)</f>
        <v>0.69696969696969702</v>
      </c>
      <c r="IF9" s="37">
        <v>32</v>
      </c>
      <c r="IG9" s="37">
        <v>27</v>
      </c>
      <c r="IH9" s="26">
        <f t="shared" ref="IH9:IH23" si="117">IFERROR(IG9/IF9,0)</f>
        <v>0.84375</v>
      </c>
      <c r="II9" s="34">
        <f t="shared" ref="II9:II20" si="118">+IL9+IO9</f>
        <v>55</v>
      </c>
      <c r="IJ9" s="35">
        <f t="shared" ref="IJ9:IJ20" si="119">+IM9+IP9</f>
        <v>45</v>
      </c>
      <c r="IK9" s="26">
        <f t="shared" ref="IK9:IK23" si="120">IFERROR(IJ9/II9,0)</f>
        <v>0.81818181818181823</v>
      </c>
      <c r="IL9" s="37">
        <v>21</v>
      </c>
      <c r="IM9" s="37">
        <v>18</v>
      </c>
      <c r="IN9" s="26">
        <f t="shared" ref="IN9:IN22" si="121">IFERROR(IM9/IL9,0)</f>
        <v>0.8571428571428571</v>
      </c>
      <c r="IO9" s="37">
        <v>34</v>
      </c>
      <c r="IP9" s="37">
        <v>27</v>
      </c>
      <c r="IQ9" s="70">
        <f t="shared" ref="IQ9:IQ23" si="122">IFERROR(IP9/IO9,0)</f>
        <v>0.79411764705882348</v>
      </c>
      <c r="IR9" s="34">
        <f t="shared" ref="IR9:IR20" si="123">+IU9+IX9</f>
        <v>52</v>
      </c>
      <c r="IS9" s="35">
        <f t="shared" ref="IS9:IS20" si="124">+IV9+IY9</f>
        <v>51</v>
      </c>
      <c r="IT9" s="26">
        <f t="shared" ref="IT9:IT23" si="125">IFERROR(IS9/IR9,0)</f>
        <v>0.98076923076923073</v>
      </c>
      <c r="IU9" s="37">
        <v>19</v>
      </c>
      <c r="IV9" s="37">
        <v>19</v>
      </c>
      <c r="IW9" s="26">
        <f t="shared" ref="IW9:IW22" si="126">IFERROR(IV9/IU9,0)</f>
        <v>1</v>
      </c>
      <c r="IX9" s="37">
        <v>33</v>
      </c>
      <c r="IY9" s="37">
        <v>32</v>
      </c>
      <c r="IZ9" s="70">
        <f t="shared" ref="IZ9:IZ23" si="127">IFERROR(IY9/IX9,0)</f>
        <v>0.96969696969696972</v>
      </c>
      <c r="JA9" s="34">
        <f t="shared" ref="JA9:JA20" si="128">+JD9+JG9</f>
        <v>58</v>
      </c>
      <c r="JB9" s="35">
        <f t="shared" ref="JB9:JB20" si="129">+JE9+JH9</f>
        <v>56</v>
      </c>
      <c r="JC9" s="26">
        <f t="shared" ref="JC9:JC23" si="130">IFERROR(JB9/JA9,0)</f>
        <v>0.96551724137931039</v>
      </c>
      <c r="JD9" s="37">
        <v>19</v>
      </c>
      <c r="JE9" s="37">
        <v>19</v>
      </c>
      <c r="JF9" s="26">
        <f t="shared" ref="JF9:JF22" si="131">IFERROR(JE9/JD9,0)</f>
        <v>1</v>
      </c>
      <c r="JG9" s="37">
        <v>39</v>
      </c>
      <c r="JH9" s="37">
        <v>37</v>
      </c>
      <c r="JI9" s="70">
        <f t="shared" ref="JI9:JI23" si="132">IFERROR(JH9/JG9,0)</f>
        <v>0.94871794871794868</v>
      </c>
      <c r="JJ9" s="34">
        <f t="shared" ref="JJ9:JJ20" si="133">+JM9+JP9</f>
        <v>67</v>
      </c>
      <c r="JK9" s="35">
        <f t="shared" ref="JK9:JK20" si="134">+JN9+JQ9</f>
        <v>57</v>
      </c>
      <c r="JL9" s="26">
        <f t="shared" ref="JL9:JL23" si="135">IFERROR(JK9/JJ9,0)</f>
        <v>0.85074626865671643</v>
      </c>
      <c r="JM9" s="37">
        <v>21</v>
      </c>
      <c r="JN9" s="37">
        <v>17</v>
      </c>
      <c r="JO9" s="26">
        <f t="shared" ref="JO9:JO22" si="136">IFERROR(JN9/JM9,0)</f>
        <v>0.80952380952380953</v>
      </c>
      <c r="JP9" s="37">
        <v>46</v>
      </c>
      <c r="JQ9" s="37">
        <v>40</v>
      </c>
      <c r="JR9" s="26">
        <f t="shared" ref="JR9:JR23" si="137">IFERROR(JQ9/JP9,0)</f>
        <v>0.86956521739130432</v>
      </c>
      <c r="JS9" s="129">
        <f>+SUMIF($BB$1:$DC$1,"a",HQ9:JR9)/6</f>
        <v>63</v>
      </c>
      <c r="JT9" s="130">
        <f>+SUMIF($BB$1:$DC$1,"b",HQ9:JR9)/6</f>
        <v>55.833333333333336</v>
      </c>
      <c r="JU9" s="59">
        <f t="shared" ref="JU9:JU21" si="138">IFERROR(JT9/JS9,0)</f>
        <v>0.88624338624338628</v>
      </c>
      <c r="JV9" s="34">
        <f t="shared" ref="JV9:JV20" si="139">+JY9+KB9</f>
        <v>55</v>
      </c>
      <c r="JW9" s="35">
        <f t="shared" ref="JW9:JW21" si="140">+JZ9+KC9</f>
        <v>42</v>
      </c>
      <c r="JX9" s="26">
        <f t="shared" ref="JX9:JX23" si="141">IFERROR(JW9/JV9,0)</f>
        <v>0.76363636363636367</v>
      </c>
      <c r="JY9" s="37">
        <v>31</v>
      </c>
      <c r="JZ9" s="37">
        <v>20</v>
      </c>
      <c r="KA9" s="26">
        <f t="shared" ref="KA9:KA22" si="142">IFERROR(JZ9/JY9,0)</f>
        <v>0.64516129032258063</v>
      </c>
      <c r="KB9" s="37">
        <v>24</v>
      </c>
      <c r="KC9" s="37">
        <v>22</v>
      </c>
      <c r="KD9" s="26">
        <f t="shared" ref="KD9:KD23" si="143">IFERROR(KC9/KB9,0)</f>
        <v>0.91666666666666663</v>
      </c>
      <c r="KE9" s="34">
        <f t="shared" ref="KE9:KE20" si="144">+KH9+KK9</f>
        <v>61</v>
      </c>
      <c r="KF9" s="35">
        <f t="shared" ref="KF9:KF21" si="145">+KI9+KL9</f>
        <v>50</v>
      </c>
      <c r="KG9" s="26">
        <f t="shared" ref="KG9:KG23" si="146">IFERROR(KF9/KE9,0)</f>
        <v>0.81967213114754101</v>
      </c>
      <c r="KH9" s="37">
        <v>35</v>
      </c>
      <c r="KI9" s="37">
        <v>29</v>
      </c>
      <c r="KJ9" s="26">
        <f t="shared" ref="KJ9:KJ22" si="147">IFERROR(KI9/KH9,0)</f>
        <v>0.82857142857142863</v>
      </c>
      <c r="KK9" s="37">
        <v>26</v>
      </c>
      <c r="KL9" s="37">
        <v>21</v>
      </c>
      <c r="KM9" s="70">
        <f t="shared" ref="KM9:KM23" si="148">IFERROR(KL9/KK9,0)</f>
        <v>0.80769230769230771</v>
      </c>
      <c r="KN9" s="34">
        <f t="shared" ref="KN9:KN20" si="149">+KQ9+KT9</f>
        <v>56</v>
      </c>
      <c r="KO9" s="35">
        <f t="shared" ref="KO9:KO21" si="150">+KR9+KU9</f>
        <v>49</v>
      </c>
      <c r="KP9" s="26">
        <f t="shared" ref="KP9:KP23" si="151">IFERROR(KO9/KN9,0)</f>
        <v>0.875</v>
      </c>
      <c r="KQ9" s="37">
        <v>30</v>
      </c>
      <c r="KR9" s="37">
        <v>26</v>
      </c>
      <c r="KS9" s="26">
        <f t="shared" ref="KS9:KS22" si="152">IFERROR(KR9/KQ9,0)</f>
        <v>0.8666666666666667</v>
      </c>
      <c r="KT9" s="37">
        <v>26</v>
      </c>
      <c r="KU9" s="37">
        <v>23</v>
      </c>
      <c r="KV9" s="70">
        <f t="shared" ref="KV9:KV23" si="153">IFERROR(KU9/KT9,0)</f>
        <v>0.88461538461538458</v>
      </c>
      <c r="KW9" s="34">
        <f t="shared" ref="KW9:KW20" si="154">+KZ9+LC9</f>
        <v>56</v>
      </c>
      <c r="KX9" s="35">
        <f t="shared" ref="KX9:KX21" si="155">+LA9+LD9</f>
        <v>26</v>
      </c>
      <c r="KY9" s="26">
        <f t="shared" ref="KY9:KY23" si="156">IFERROR(KX9/KW9,0)</f>
        <v>0.4642857142857143</v>
      </c>
      <c r="KZ9" s="37">
        <v>30</v>
      </c>
      <c r="LA9" s="37">
        <v>26</v>
      </c>
      <c r="LB9" s="26">
        <f t="shared" ref="LB9:LB22" si="157">IFERROR(LA9/KZ9,0)</f>
        <v>0.8666666666666667</v>
      </c>
      <c r="LC9" s="37">
        <v>26</v>
      </c>
      <c r="LD9" s="37"/>
      <c r="LE9" s="70">
        <f t="shared" ref="LE9:LE23" si="158">IFERROR(LD9/LC9,0)</f>
        <v>0</v>
      </c>
      <c r="LF9" s="129">
        <f>+SUMIF($BB$1:$DC$1,"a",JD9:LE9)/6</f>
        <v>44.666666666666664</v>
      </c>
      <c r="LG9" s="130">
        <f>+SUMIF($BB$1:$DC$1,"b",JD9:LE9)/6</f>
        <v>33.833333333333336</v>
      </c>
      <c r="LH9" s="59">
        <f t="shared" ref="LH9:LH21" si="159">IFERROR(LG9/LF9,0)</f>
        <v>0.75746268656716431</v>
      </c>
    </row>
    <row r="10" spans="3:320" ht="29.25" customHeight="1">
      <c r="C10" s="10">
        <f t="shared" ref="C10:C21" si="160">+KZ10+F10</f>
        <v>10</v>
      </c>
      <c r="D10" s="10">
        <f t="shared" ref="D10:D21" si="161">+F10+LA10</f>
        <v>8</v>
      </c>
      <c r="E10" s="10">
        <v>1</v>
      </c>
      <c r="F10" s="10">
        <v>0</v>
      </c>
      <c r="G10" s="12">
        <v>2</v>
      </c>
      <c r="H10" s="121" t="s">
        <v>28</v>
      </c>
      <c r="I10" s="151">
        <v>48.047619047619051</v>
      </c>
      <c r="J10" s="142">
        <v>34.904761904761905</v>
      </c>
      <c r="K10" s="150">
        <f t="shared" si="2"/>
        <v>0.72646184340931608</v>
      </c>
      <c r="L10" s="135">
        <v>19.888888888888889</v>
      </c>
      <c r="M10" s="141">
        <v>13</v>
      </c>
      <c r="N10" s="150">
        <f t="shared" si="3"/>
        <v>0.65363128491620115</v>
      </c>
      <c r="O10" s="135">
        <v>47.777777777777779</v>
      </c>
      <c r="P10" s="141">
        <v>25.611111111111111</v>
      </c>
      <c r="Q10" s="150">
        <f t="shared" si="4"/>
        <v>0.53604651162790695</v>
      </c>
      <c r="R10" s="157">
        <f>+VLOOKUP(H10,'[2]Thang 04.2025'!$C$9:$E$18,2,0)</f>
        <v>42.666666666666664</v>
      </c>
      <c r="S10" s="158">
        <f>+VLOOKUP(H10,'[2]Thang 04.2025'!$C$9:$E$18,3,0)</f>
        <v>30.5</v>
      </c>
      <c r="T10" s="150">
        <f t="shared" si="5"/>
        <v>0.71484375</v>
      </c>
      <c r="U10" s="157">
        <f>+VLOOKUP(H10,'[2]Thang 05.2025'!$C$9:$E$18,2,0)</f>
        <v>55.375</v>
      </c>
      <c r="V10" s="158">
        <f>+VLOOKUP(H10,'[2]Thang 05.2025'!$C$9:$E$18,3,0)</f>
        <v>36.541666666666664</v>
      </c>
      <c r="W10" s="150">
        <f t="shared" si="0"/>
        <v>0.65989465763732125</v>
      </c>
      <c r="X10" s="161">
        <f>+VLOOKUP(H10,'[2]Thang 06.2025'!$C$9:$H$20,2,0)</f>
        <v>56.583333333333336</v>
      </c>
      <c r="Y10" s="158">
        <f>+VLOOKUP(H10,'[2]Thang 06.2025'!$C$9:$H$20,3,0)</f>
        <v>38.583333333333336</v>
      </c>
      <c r="Z10" s="150">
        <f t="shared" si="1"/>
        <v>0.68188512518409428</v>
      </c>
      <c r="AA10" s="157">
        <v>65.28</v>
      </c>
      <c r="AB10" s="158">
        <v>48.12</v>
      </c>
      <c r="AC10" s="148">
        <f t="shared" ref="AC10:AC20" si="162">+AB10/AA10</f>
        <v>0.73713235294117641</v>
      </c>
      <c r="AD10" s="179">
        <f t="shared" ref="AD10:AD21" si="163">+SUMIF($AG$1:$LE$1,"a",AG10:LE10)/26</f>
        <v>53.769230769230766</v>
      </c>
      <c r="AE10" s="180">
        <f t="shared" ref="AE10:AE21" si="164">+SUMIF($AG$1:$LE$1,"b",AG10:LE10)/26</f>
        <v>43.346153846153847</v>
      </c>
      <c r="AF10" s="183">
        <f t="shared" ref="AF10:AF20" si="165">IFERROR(AE10/AD10,0)</f>
        <v>0.8061516452074392</v>
      </c>
      <c r="AG10" s="18">
        <f t="shared" si="6"/>
        <v>62</v>
      </c>
      <c r="AH10" s="22">
        <f t="shared" si="7"/>
        <v>57</v>
      </c>
      <c r="AI10" s="26">
        <f t="shared" si="8"/>
        <v>0.91935483870967738</v>
      </c>
      <c r="AJ10" s="16">
        <v>33</v>
      </c>
      <c r="AK10" s="16">
        <v>28</v>
      </c>
      <c r="AL10" s="26">
        <f t="shared" si="9"/>
        <v>0.84848484848484851</v>
      </c>
      <c r="AM10" s="16">
        <v>29</v>
      </c>
      <c r="AN10" s="16">
        <v>29</v>
      </c>
      <c r="AO10" s="59">
        <f t="shared" si="10"/>
        <v>1</v>
      </c>
      <c r="AP10" s="18">
        <f t="shared" si="11"/>
        <v>62</v>
      </c>
      <c r="AQ10" s="22">
        <f t="shared" si="12"/>
        <v>52</v>
      </c>
      <c r="AR10" s="26">
        <f t="shared" si="13"/>
        <v>0.83870967741935487</v>
      </c>
      <c r="AS10" s="16">
        <v>39</v>
      </c>
      <c r="AT10" s="16">
        <v>34</v>
      </c>
      <c r="AU10" s="26">
        <f t="shared" si="14"/>
        <v>0.87179487179487181</v>
      </c>
      <c r="AV10" s="16">
        <v>23</v>
      </c>
      <c r="AW10" s="16">
        <v>18</v>
      </c>
      <c r="AX10" s="59">
        <f t="shared" si="15"/>
        <v>0.78260869565217395</v>
      </c>
      <c r="AY10" s="117">
        <f t="shared" si="16"/>
        <v>62</v>
      </c>
      <c r="AZ10" s="116">
        <f t="shared" si="17"/>
        <v>54.5</v>
      </c>
      <c r="BA10" s="26">
        <f t="shared" si="18"/>
        <v>0.87903225806451613</v>
      </c>
      <c r="BB10" s="18">
        <f t="shared" si="19"/>
        <v>65</v>
      </c>
      <c r="BC10" s="22">
        <f t="shared" si="20"/>
        <v>54</v>
      </c>
      <c r="BD10" s="26">
        <f t="shared" si="21"/>
        <v>0.83076923076923082</v>
      </c>
      <c r="BE10" s="16">
        <v>25</v>
      </c>
      <c r="BF10" s="16">
        <v>22</v>
      </c>
      <c r="BG10" s="26">
        <f t="shared" si="22"/>
        <v>0.88</v>
      </c>
      <c r="BH10" s="16">
        <v>40</v>
      </c>
      <c r="BI10" s="16">
        <v>32</v>
      </c>
      <c r="BJ10" s="59">
        <f t="shared" si="23"/>
        <v>0.8</v>
      </c>
      <c r="BK10" s="18">
        <f t="shared" si="24"/>
        <v>80</v>
      </c>
      <c r="BL10" s="22">
        <f t="shared" si="25"/>
        <v>56</v>
      </c>
      <c r="BM10" s="26">
        <f t="shared" si="26"/>
        <v>0.7</v>
      </c>
      <c r="BN10" s="16">
        <v>40</v>
      </c>
      <c r="BO10" s="16">
        <v>29</v>
      </c>
      <c r="BP10" s="26">
        <f t="shared" si="27"/>
        <v>0.72499999999999998</v>
      </c>
      <c r="BQ10" s="16">
        <v>40</v>
      </c>
      <c r="BR10" s="16">
        <v>27</v>
      </c>
      <c r="BS10" s="26">
        <f t="shared" si="28"/>
        <v>0.67500000000000004</v>
      </c>
      <c r="BT10" s="18">
        <f t="shared" ref="BT10:BT23" si="166">+BW10+BZ10</f>
        <v>72</v>
      </c>
      <c r="BU10" s="22">
        <f t="shared" si="29"/>
        <v>55</v>
      </c>
      <c r="BV10" s="26">
        <f t="shared" si="30"/>
        <v>0.76388888888888884</v>
      </c>
      <c r="BW10" s="16">
        <v>32</v>
      </c>
      <c r="BX10" s="37">
        <v>28</v>
      </c>
      <c r="BY10" s="26">
        <f t="shared" si="31"/>
        <v>0.875</v>
      </c>
      <c r="BZ10" s="16">
        <v>40</v>
      </c>
      <c r="CA10" s="16">
        <v>27</v>
      </c>
      <c r="CB10" s="59">
        <f t="shared" si="32"/>
        <v>0.67500000000000004</v>
      </c>
      <c r="CC10" s="18">
        <f t="shared" ref="CC10:CC21" si="167">+CF10+CI10</f>
        <v>69</v>
      </c>
      <c r="CD10" s="22">
        <f t="shared" ref="CD10:CD21" si="168">+CG10+CJ10</f>
        <v>62</v>
      </c>
      <c r="CE10" s="26">
        <f t="shared" si="33"/>
        <v>0.89855072463768115</v>
      </c>
      <c r="CF10" s="16">
        <v>31</v>
      </c>
      <c r="CG10" s="16">
        <v>27</v>
      </c>
      <c r="CH10" s="26">
        <f t="shared" si="34"/>
        <v>0.87096774193548387</v>
      </c>
      <c r="CI10" s="16">
        <v>38</v>
      </c>
      <c r="CJ10" s="16">
        <v>35</v>
      </c>
      <c r="CK10" s="59">
        <f t="shared" si="35"/>
        <v>0.92105263157894735</v>
      </c>
      <c r="CL10" s="18">
        <f t="shared" si="36"/>
        <v>65</v>
      </c>
      <c r="CM10" s="22">
        <f t="shared" si="37"/>
        <v>60</v>
      </c>
      <c r="CN10" s="26">
        <f t="shared" si="38"/>
        <v>0.92307692307692313</v>
      </c>
      <c r="CO10" s="16">
        <v>27</v>
      </c>
      <c r="CP10" s="16">
        <v>25</v>
      </c>
      <c r="CQ10" s="26">
        <f t="shared" si="39"/>
        <v>0.92592592592592593</v>
      </c>
      <c r="CR10" s="16">
        <v>38</v>
      </c>
      <c r="CS10" s="16">
        <v>35</v>
      </c>
      <c r="CT10" s="59">
        <f t="shared" si="40"/>
        <v>0.92105263157894735</v>
      </c>
      <c r="CU10" s="18">
        <f t="shared" si="41"/>
        <v>61</v>
      </c>
      <c r="CV10" s="22">
        <f t="shared" si="42"/>
        <v>58</v>
      </c>
      <c r="CW10" s="26">
        <f t="shared" si="43"/>
        <v>0.95081967213114749</v>
      </c>
      <c r="CX10" s="16">
        <v>27</v>
      </c>
      <c r="CY10" s="16">
        <v>25</v>
      </c>
      <c r="CZ10" s="26">
        <f t="shared" si="44"/>
        <v>0.92592592592592593</v>
      </c>
      <c r="DA10" s="16">
        <v>34</v>
      </c>
      <c r="DB10" s="16">
        <v>33</v>
      </c>
      <c r="DC10" s="59">
        <f t="shared" si="45"/>
        <v>0.97058823529411764</v>
      </c>
      <c r="DD10" s="124">
        <f t="shared" ref="DD10:DD21" si="169">+SUMIF($BB$1:$DC$1,"a",BB10:DC10)/6</f>
        <v>68.666666666666671</v>
      </c>
      <c r="DE10" s="123">
        <f t="shared" ref="DE10:DE21" si="170">+SUMIF($BB$1:$DC$1,"b",BB10:DC10)/6</f>
        <v>57.5</v>
      </c>
      <c r="DF10" s="59">
        <f t="shared" si="46"/>
        <v>0.83737864077669899</v>
      </c>
      <c r="DG10" s="18">
        <f t="shared" si="47"/>
        <v>57</v>
      </c>
      <c r="DH10" s="22">
        <f t="shared" si="48"/>
        <v>50</v>
      </c>
      <c r="DI10" s="26">
        <f t="shared" si="49"/>
        <v>0.8771929824561403</v>
      </c>
      <c r="DJ10" s="16">
        <v>24</v>
      </c>
      <c r="DK10" s="16">
        <v>21</v>
      </c>
      <c r="DL10" s="26">
        <f t="shared" si="50"/>
        <v>0.875</v>
      </c>
      <c r="DM10" s="16">
        <v>33</v>
      </c>
      <c r="DN10" s="16">
        <v>29</v>
      </c>
      <c r="DO10" s="59">
        <f t="shared" si="51"/>
        <v>0.87878787878787878</v>
      </c>
      <c r="DP10" s="18">
        <f t="shared" si="52"/>
        <v>56</v>
      </c>
      <c r="DQ10" s="22">
        <f t="shared" si="53"/>
        <v>49</v>
      </c>
      <c r="DR10" s="26">
        <f t="shared" si="54"/>
        <v>0.875</v>
      </c>
      <c r="DS10" s="16">
        <v>22</v>
      </c>
      <c r="DT10" s="16">
        <v>20</v>
      </c>
      <c r="DU10" s="26">
        <f t="shared" si="55"/>
        <v>0.90909090909090906</v>
      </c>
      <c r="DV10" s="16">
        <v>34</v>
      </c>
      <c r="DW10" s="16">
        <v>29</v>
      </c>
      <c r="DX10" s="59">
        <f t="shared" si="56"/>
        <v>0.8529411764705882</v>
      </c>
      <c r="DY10" s="18">
        <f t="shared" si="57"/>
        <v>50</v>
      </c>
      <c r="DZ10" s="22">
        <f t="shared" si="58"/>
        <v>46</v>
      </c>
      <c r="EA10" s="26">
        <f t="shared" si="59"/>
        <v>0.92</v>
      </c>
      <c r="EB10" s="16">
        <v>17</v>
      </c>
      <c r="EC10" s="16">
        <v>15</v>
      </c>
      <c r="ED10" s="26">
        <f t="shared" si="60"/>
        <v>0.88235294117647056</v>
      </c>
      <c r="EE10" s="16">
        <v>33</v>
      </c>
      <c r="EF10" s="16">
        <v>31</v>
      </c>
      <c r="EG10" s="59">
        <f t="shared" si="61"/>
        <v>0.93939393939393945</v>
      </c>
      <c r="EH10" s="18">
        <f t="shared" si="62"/>
        <v>54</v>
      </c>
      <c r="EI10" s="22">
        <f t="shared" si="63"/>
        <v>47</v>
      </c>
      <c r="EJ10" s="26">
        <f t="shared" si="64"/>
        <v>0.87037037037037035</v>
      </c>
      <c r="EK10" s="16">
        <v>18</v>
      </c>
      <c r="EL10" s="16">
        <v>17</v>
      </c>
      <c r="EM10" s="26">
        <f t="shared" si="65"/>
        <v>0.94444444444444442</v>
      </c>
      <c r="EN10" s="16">
        <v>36</v>
      </c>
      <c r="EO10" s="16">
        <v>30</v>
      </c>
      <c r="EP10" s="59">
        <f t="shared" si="66"/>
        <v>0.83333333333333337</v>
      </c>
      <c r="EQ10" s="18">
        <f t="shared" si="67"/>
        <v>52</v>
      </c>
      <c r="ER10" s="22">
        <f t="shared" si="68"/>
        <v>26</v>
      </c>
      <c r="ES10" s="26">
        <f t="shared" si="69"/>
        <v>0.5</v>
      </c>
      <c r="ET10" s="16">
        <v>19</v>
      </c>
      <c r="EU10" s="16">
        <v>17</v>
      </c>
      <c r="EV10" s="26">
        <f t="shared" si="70"/>
        <v>0.89473684210526316</v>
      </c>
      <c r="EW10" s="16">
        <v>33</v>
      </c>
      <c r="EX10" s="16">
        <v>9</v>
      </c>
      <c r="EY10" s="26">
        <f t="shared" si="71"/>
        <v>0.27272727272727271</v>
      </c>
      <c r="EZ10" s="18">
        <f t="shared" si="72"/>
        <v>47</v>
      </c>
      <c r="FA10" s="22">
        <f t="shared" si="73"/>
        <v>38</v>
      </c>
      <c r="FB10" s="26">
        <f t="shared" si="74"/>
        <v>0.80851063829787229</v>
      </c>
      <c r="FC10" s="16">
        <v>19</v>
      </c>
      <c r="FD10" s="16">
        <v>17</v>
      </c>
      <c r="FE10" s="26">
        <f t="shared" si="75"/>
        <v>0.89473684210526316</v>
      </c>
      <c r="FF10" s="16">
        <v>28</v>
      </c>
      <c r="FG10" s="16">
        <v>21</v>
      </c>
      <c r="FH10" s="26">
        <f t="shared" si="76"/>
        <v>0.75</v>
      </c>
      <c r="FI10" s="117">
        <f t="shared" ref="FI10:FI21" si="171">+SUMIF($DG$1:$FH$1,"a",DG10:FH10)/6</f>
        <v>52.666666666666664</v>
      </c>
      <c r="FJ10" s="116">
        <f t="shared" ref="FJ10:FJ21" si="172">+SUMIF($DG$1:$FH$1,"b",DG10:FH10)/6</f>
        <v>42.666666666666664</v>
      </c>
      <c r="FK10" s="59">
        <f t="shared" si="77"/>
        <v>0.810126582278481</v>
      </c>
      <c r="FL10" s="18">
        <f t="shared" ref="FL10:FL20" si="173">+FO10+FR10</f>
        <v>47</v>
      </c>
      <c r="FM10" s="22">
        <f t="shared" si="78"/>
        <v>38</v>
      </c>
      <c r="FN10" s="26">
        <f t="shared" si="79"/>
        <v>0.80851063829787229</v>
      </c>
      <c r="FO10" s="16">
        <v>27</v>
      </c>
      <c r="FP10" s="16">
        <v>23</v>
      </c>
      <c r="FQ10" s="26">
        <f t="shared" si="80"/>
        <v>0.85185185185185186</v>
      </c>
      <c r="FR10" s="16">
        <v>20</v>
      </c>
      <c r="FS10" s="16">
        <v>15</v>
      </c>
      <c r="FT10" s="59">
        <f t="shared" si="81"/>
        <v>0.75</v>
      </c>
      <c r="FU10" s="18">
        <f t="shared" si="82"/>
        <v>44</v>
      </c>
      <c r="FV10" s="22">
        <f t="shared" si="83"/>
        <v>40</v>
      </c>
      <c r="FW10" s="26">
        <f t="shared" si="84"/>
        <v>0.90909090909090906</v>
      </c>
      <c r="FX10" s="16">
        <v>26</v>
      </c>
      <c r="FY10" s="16">
        <v>22</v>
      </c>
      <c r="FZ10" s="26">
        <f t="shared" si="85"/>
        <v>0.84615384615384615</v>
      </c>
      <c r="GA10" s="16">
        <v>18</v>
      </c>
      <c r="GB10" s="16">
        <v>18</v>
      </c>
      <c r="GC10" s="59">
        <f t="shared" si="86"/>
        <v>1</v>
      </c>
      <c r="GD10" s="18">
        <f t="shared" si="87"/>
        <v>42</v>
      </c>
      <c r="GE10" s="22">
        <f t="shared" si="88"/>
        <v>36</v>
      </c>
      <c r="GF10" s="26">
        <f t="shared" si="89"/>
        <v>0.8571428571428571</v>
      </c>
      <c r="GG10" s="16">
        <v>25</v>
      </c>
      <c r="GH10" s="16">
        <v>21</v>
      </c>
      <c r="GI10" s="26">
        <f t="shared" si="90"/>
        <v>0.84</v>
      </c>
      <c r="GJ10" s="16">
        <v>17</v>
      </c>
      <c r="GK10" s="16">
        <v>15</v>
      </c>
      <c r="GL10" s="26">
        <f t="shared" si="91"/>
        <v>0.88235294117647056</v>
      </c>
      <c r="GM10" s="18">
        <f t="shared" si="92"/>
        <v>41</v>
      </c>
      <c r="GN10" s="22">
        <f t="shared" si="93"/>
        <v>33</v>
      </c>
      <c r="GO10" s="26">
        <f t="shared" si="94"/>
        <v>0.80487804878048785</v>
      </c>
      <c r="GP10" s="16">
        <v>21</v>
      </c>
      <c r="GQ10" s="16">
        <v>14</v>
      </c>
      <c r="GR10" s="26">
        <f t="shared" si="95"/>
        <v>0.66666666666666663</v>
      </c>
      <c r="GS10" s="16">
        <v>20</v>
      </c>
      <c r="GT10" s="16">
        <v>19</v>
      </c>
      <c r="GU10" s="59">
        <f t="shared" si="96"/>
        <v>0.95</v>
      </c>
      <c r="GV10" s="18">
        <f t="shared" si="97"/>
        <v>46</v>
      </c>
      <c r="GW10" s="22">
        <f t="shared" si="98"/>
        <v>35</v>
      </c>
      <c r="GX10" s="26">
        <f t="shared" si="99"/>
        <v>0.76086956521739135</v>
      </c>
      <c r="GY10" s="16">
        <v>25</v>
      </c>
      <c r="GZ10" s="16">
        <v>17</v>
      </c>
      <c r="HA10" s="26">
        <f t="shared" si="100"/>
        <v>0.68</v>
      </c>
      <c r="HB10" s="16">
        <v>21</v>
      </c>
      <c r="HC10" s="16">
        <v>18</v>
      </c>
      <c r="HD10" s="59">
        <f t="shared" si="101"/>
        <v>0.8571428571428571</v>
      </c>
      <c r="HE10" s="18">
        <f t="shared" si="102"/>
        <v>36</v>
      </c>
      <c r="HF10" s="22">
        <f t="shared" si="103"/>
        <v>33</v>
      </c>
      <c r="HG10" s="26">
        <f t="shared" si="104"/>
        <v>0.91666666666666663</v>
      </c>
      <c r="HH10" s="16">
        <v>19</v>
      </c>
      <c r="HI10" s="16">
        <v>17</v>
      </c>
      <c r="HJ10" s="26">
        <f t="shared" si="105"/>
        <v>0.89473684210526316</v>
      </c>
      <c r="HK10" s="16">
        <v>17</v>
      </c>
      <c r="HL10" s="16">
        <v>16</v>
      </c>
      <c r="HM10" s="59">
        <f t="shared" si="106"/>
        <v>0.94117647058823528</v>
      </c>
      <c r="HN10" s="131">
        <f t="shared" ref="HN10:HN21" si="174">+SUMIF($FL$1:$HM$1,"a",FL10:HM10)/6</f>
        <v>42.666666666666664</v>
      </c>
      <c r="HO10" s="132">
        <f t="shared" ref="HO10:HO21" si="175">+SUMIF($FL$1:$HM$1,"b",FL10:HM10)/6</f>
        <v>35.833333333333336</v>
      </c>
      <c r="HP10" s="59">
        <f t="shared" si="107"/>
        <v>0.83984375000000011</v>
      </c>
      <c r="HQ10" s="18">
        <f t="shared" si="108"/>
        <v>34</v>
      </c>
      <c r="HR10" s="22">
        <f t="shared" si="109"/>
        <v>23</v>
      </c>
      <c r="HS10" s="26">
        <f t="shared" si="110"/>
        <v>0.67647058823529416</v>
      </c>
      <c r="HT10" s="16">
        <v>17</v>
      </c>
      <c r="HU10" s="16">
        <v>13</v>
      </c>
      <c r="HV10" s="26">
        <f t="shared" si="111"/>
        <v>0.76470588235294112</v>
      </c>
      <c r="HW10" s="16">
        <v>17</v>
      </c>
      <c r="HX10" s="16">
        <v>10</v>
      </c>
      <c r="HY10" s="59">
        <f t="shared" si="112"/>
        <v>0.58823529411764708</v>
      </c>
      <c r="HZ10" s="18">
        <f t="shared" si="113"/>
        <v>29</v>
      </c>
      <c r="IA10" s="22">
        <f t="shared" si="114"/>
        <v>25</v>
      </c>
      <c r="IB10" s="26">
        <f t="shared" si="115"/>
        <v>0.86206896551724133</v>
      </c>
      <c r="IC10" s="16">
        <v>13</v>
      </c>
      <c r="ID10" s="16">
        <v>12</v>
      </c>
      <c r="IE10" s="26">
        <f t="shared" si="116"/>
        <v>0.92307692307692313</v>
      </c>
      <c r="IF10" s="16">
        <v>16</v>
      </c>
      <c r="IG10" s="16">
        <v>13</v>
      </c>
      <c r="IH10" s="26">
        <f t="shared" si="117"/>
        <v>0.8125</v>
      </c>
      <c r="II10" s="18">
        <f t="shared" si="118"/>
        <v>30</v>
      </c>
      <c r="IJ10" s="22">
        <f t="shared" si="119"/>
        <v>20</v>
      </c>
      <c r="IK10" s="26">
        <f t="shared" si="120"/>
        <v>0.66666666666666663</v>
      </c>
      <c r="IL10" s="16">
        <v>14</v>
      </c>
      <c r="IM10" s="16">
        <v>9</v>
      </c>
      <c r="IN10" s="26">
        <f t="shared" si="121"/>
        <v>0.6428571428571429</v>
      </c>
      <c r="IO10" s="16">
        <v>16</v>
      </c>
      <c r="IP10" s="16">
        <v>11</v>
      </c>
      <c r="IQ10" s="59">
        <f t="shared" si="122"/>
        <v>0.6875</v>
      </c>
      <c r="IR10" s="18">
        <f t="shared" si="123"/>
        <v>31</v>
      </c>
      <c r="IS10" s="22">
        <f t="shared" si="124"/>
        <v>25</v>
      </c>
      <c r="IT10" s="26">
        <f t="shared" si="125"/>
        <v>0.80645161290322576</v>
      </c>
      <c r="IU10" s="16">
        <v>13</v>
      </c>
      <c r="IV10" s="16">
        <v>10</v>
      </c>
      <c r="IW10" s="26">
        <f t="shared" si="126"/>
        <v>0.76923076923076927</v>
      </c>
      <c r="IX10" s="16">
        <v>18</v>
      </c>
      <c r="IY10" s="16">
        <v>15</v>
      </c>
      <c r="IZ10" s="59">
        <f t="shared" si="127"/>
        <v>0.83333333333333337</v>
      </c>
      <c r="JA10" s="18">
        <f t="shared" si="128"/>
        <v>35</v>
      </c>
      <c r="JB10" s="22">
        <f t="shared" si="129"/>
        <v>25</v>
      </c>
      <c r="JC10" s="26">
        <f t="shared" si="130"/>
        <v>0.7142857142857143</v>
      </c>
      <c r="JD10" s="16">
        <v>13</v>
      </c>
      <c r="JE10" s="16">
        <v>10</v>
      </c>
      <c r="JF10" s="26">
        <f t="shared" si="131"/>
        <v>0.76923076923076927</v>
      </c>
      <c r="JG10" s="16">
        <v>22</v>
      </c>
      <c r="JH10" s="16">
        <v>15</v>
      </c>
      <c r="JI10" s="59">
        <f t="shared" si="132"/>
        <v>0.68181818181818177</v>
      </c>
      <c r="JJ10" s="18">
        <f t="shared" si="133"/>
        <v>31</v>
      </c>
      <c r="JK10" s="22">
        <f t="shared" si="134"/>
        <v>27</v>
      </c>
      <c r="JL10" s="26">
        <f t="shared" si="135"/>
        <v>0.87096774193548387</v>
      </c>
      <c r="JM10" s="16">
        <v>11</v>
      </c>
      <c r="JN10" s="16">
        <v>7</v>
      </c>
      <c r="JO10" s="26">
        <f t="shared" si="136"/>
        <v>0.63636363636363635</v>
      </c>
      <c r="JP10" s="16">
        <v>20</v>
      </c>
      <c r="JQ10" s="16">
        <v>20</v>
      </c>
      <c r="JR10" s="26">
        <f t="shared" si="137"/>
        <v>1</v>
      </c>
      <c r="JS10" s="131">
        <f t="shared" ref="JS10:JS21" si="176">+SUMIF($BB$1:$DC$1,"a",HQ10:JR10)/6</f>
        <v>31.666666666666668</v>
      </c>
      <c r="JT10" s="132">
        <f t="shared" ref="JT10:JT21" si="177">+SUMIF($BB$1:$DC$1,"b",HQ10:JR10)/6</f>
        <v>24.166666666666668</v>
      </c>
      <c r="JU10" s="59">
        <f t="shared" si="138"/>
        <v>0.76315789473684215</v>
      </c>
      <c r="JV10" s="18">
        <f t="shared" si="139"/>
        <v>27</v>
      </c>
      <c r="JW10" s="22">
        <f t="shared" si="140"/>
        <v>15</v>
      </c>
      <c r="JX10" s="26">
        <f t="shared" si="141"/>
        <v>0.55555555555555558</v>
      </c>
      <c r="JY10" s="16">
        <v>19</v>
      </c>
      <c r="JZ10" s="16">
        <v>9</v>
      </c>
      <c r="KA10" s="26">
        <f t="shared" si="142"/>
        <v>0.47368421052631576</v>
      </c>
      <c r="KB10" s="16">
        <v>8</v>
      </c>
      <c r="KC10" s="16">
        <v>6</v>
      </c>
      <c r="KD10" s="26">
        <f t="shared" si="143"/>
        <v>0.75</v>
      </c>
      <c r="KE10" s="18">
        <f t="shared" si="144"/>
        <v>30</v>
      </c>
      <c r="KF10" s="22">
        <f t="shared" si="145"/>
        <v>16</v>
      </c>
      <c r="KG10" s="26">
        <f t="shared" si="146"/>
        <v>0.53333333333333333</v>
      </c>
      <c r="KH10" s="16">
        <v>20</v>
      </c>
      <c r="KI10" s="16">
        <v>10</v>
      </c>
      <c r="KJ10" s="26">
        <f t="shared" si="147"/>
        <v>0.5</v>
      </c>
      <c r="KK10" s="16">
        <v>10</v>
      </c>
      <c r="KL10" s="16">
        <v>6</v>
      </c>
      <c r="KM10" s="59">
        <f t="shared" si="148"/>
        <v>0.6</v>
      </c>
      <c r="KN10" s="18">
        <f t="shared" si="149"/>
        <v>23</v>
      </c>
      <c r="KO10" s="22">
        <f t="shared" si="150"/>
        <v>18</v>
      </c>
      <c r="KP10" s="26">
        <f t="shared" si="151"/>
        <v>0.78260869565217395</v>
      </c>
      <c r="KQ10" s="16">
        <v>13</v>
      </c>
      <c r="KR10" s="16">
        <v>9</v>
      </c>
      <c r="KS10" s="26">
        <f t="shared" si="152"/>
        <v>0.69230769230769229</v>
      </c>
      <c r="KT10" s="16">
        <v>10</v>
      </c>
      <c r="KU10" s="16">
        <v>9</v>
      </c>
      <c r="KV10" s="59">
        <f t="shared" si="153"/>
        <v>0.9</v>
      </c>
      <c r="KW10" s="18">
        <f t="shared" si="154"/>
        <v>20</v>
      </c>
      <c r="KX10" s="22">
        <f t="shared" si="155"/>
        <v>8</v>
      </c>
      <c r="KY10" s="26">
        <f t="shared" si="156"/>
        <v>0.4</v>
      </c>
      <c r="KZ10" s="16">
        <v>10</v>
      </c>
      <c r="LA10" s="16">
        <v>8</v>
      </c>
      <c r="LB10" s="26">
        <f t="shared" si="157"/>
        <v>0.8</v>
      </c>
      <c r="LC10" s="16">
        <v>10</v>
      </c>
      <c r="LD10" s="16"/>
      <c r="LE10" s="59">
        <f t="shared" si="158"/>
        <v>0</v>
      </c>
      <c r="LF10" s="131">
        <f t="shared" ref="LF10:LF21" si="178">+SUMIF($BB$1:$DC$1,"a",JD10:LE10)/6</f>
        <v>20.666666666666668</v>
      </c>
      <c r="LG10" s="132">
        <f t="shared" ref="LG10:LG21" si="179">+SUMIF($BB$1:$DC$1,"b",JD10:LE10)/6</f>
        <v>12.333333333333334</v>
      </c>
      <c r="LH10" s="59">
        <f t="shared" si="159"/>
        <v>0.59677419354838712</v>
      </c>
    </row>
    <row r="11" spans="3:320" ht="29.25" customHeight="1">
      <c r="C11" s="10">
        <f t="shared" si="160"/>
        <v>7</v>
      </c>
      <c r="D11" s="10">
        <f t="shared" si="161"/>
        <v>4</v>
      </c>
      <c r="E11" s="10">
        <v>3</v>
      </c>
      <c r="F11" s="10">
        <v>1</v>
      </c>
      <c r="G11" s="33">
        <v>3</v>
      </c>
      <c r="H11" s="119" t="s">
        <v>86</v>
      </c>
      <c r="I11" s="151">
        <v>6.0952380952380949</v>
      </c>
      <c r="J11" s="142">
        <v>4.7142857142857144</v>
      </c>
      <c r="K11" s="150">
        <f t="shared" si="2"/>
        <v>0.77343750000000011</v>
      </c>
      <c r="L11" s="135">
        <v>4.1111111111111107</v>
      </c>
      <c r="M11" s="141">
        <v>2.3888888888888888</v>
      </c>
      <c r="N11" s="150">
        <f t="shared" si="3"/>
        <v>0.58108108108108114</v>
      </c>
      <c r="O11" s="135">
        <v>0</v>
      </c>
      <c r="P11" s="141">
        <v>0</v>
      </c>
      <c r="Q11" s="150">
        <v>0</v>
      </c>
      <c r="R11" s="157">
        <f>+VLOOKUP(H11,'[2]Thang 04.2025'!$C$9:$E$18,2,0)</f>
        <v>25.958333333333332</v>
      </c>
      <c r="S11" s="158">
        <f>+VLOOKUP(H11,'[2]Thang 04.2025'!$C$9:$E$18,3,0)</f>
        <v>16.583333333333332</v>
      </c>
      <c r="T11" s="150">
        <f t="shared" si="5"/>
        <v>0.6388443017656501</v>
      </c>
      <c r="U11" s="157">
        <f>+VLOOKUP(H11,'[2]Thang 05.2025'!$C$9:$E$18,2,0)</f>
        <v>36.375</v>
      </c>
      <c r="V11" s="158">
        <f>+VLOOKUP(H11,'[2]Thang 05.2025'!$C$9:$E$18,3,0)</f>
        <v>20.875</v>
      </c>
      <c r="W11" s="150">
        <f t="shared" si="0"/>
        <v>0.57388316151202745</v>
      </c>
      <c r="X11" s="161">
        <f>+VLOOKUP(H11,'[2]Thang 06.2025'!$C$9:$H$20,2,0)</f>
        <v>46.625</v>
      </c>
      <c r="Y11" s="158">
        <f>+VLOOKUP(H11,'[2]Thang 06.2025'!$C$9:$H$20,3,0)</f>
        <v>33.958333333333336</v>
      </c>
      <c r="Z11" s="150">
        <f t="shared" si="1"/>
        <v>0.72832886505808758</v>
      </c>
      <c r="AA11" s="157">
        <v>44.28</v>
      </c>
      <c r="AB11" s="158">
        <v>37.159999999999997</v>
      </c>
      <c r="AC11" s="148">
        <f t="shared" si="162"/>
        <v>0.8392050587172537</v>
      </c>
      <c r="AD11" s="179">
        <f t="shared" si="163"/>
        <v>21.96153846153846</v>
      </c>
      <c r="AE11" s="180">
        <f t="shared" si="164"/>
        <v>18.346153846153847</v>
      </c>
      <c r="AF11" s="183">
        <f t="shared" si="165"/>
        <v>0.83537653239929954</v>
      </c>
      <c r="AG11" s="18">
        <f t="shared" si="6"/>
        <v>27</v>
      </c>
      <c r="AH11" s="22">
        <f t="shared" si="7"/>
        <v>24</v>
      </c>
      <c r="AI11" s="26">
        <f t="shared" si="8"/>
        <v>0.88888888888888884</v>
      </c>
      <c r="AJ11" s="16">
        <v>10</v>
      </c>
      <c r="AK11" s="16">
        <v>9</v>
      </c>
      <c r="AL11" s="26">
        <f t="shared" si="9"/>
        <v>0.9</v>
      </c>
      <c r="AM11" s="16">
        <v>17</v>
      </c>
      <c r="AN11" s="16">
        <v>15</v>
      </c>
      <c r="AO11" s="59">
        <f t="shared" si="10"/>
        <v>0.88235294117647056</v>
      </c>
      <c r="AP11" s="18">
        <f t="shared" si="11"/>
        <v>22</v>
      </c>
      <c r="AQ11" s="22">
        <f t="shared" si="12"/>
        <v>22</v>
      </c>
      <c r="AR11" s="26">
        <f t="shared" si="13"/>
        <v>1</v>
      </c>
      <c r="AS11" s="16">
        <v>10</v>
      </c>
      <c r="AT11" s="16">
        <v>10</v>
      </c>
      <c r="AU11" s="26">
        <f t="shared" si="14"/>
        <v>1</v>
      </c>
      <c r="AV11" s="16">
        <v>12</v>
      </c>
      <c r="AW11" s="16">
        <v>12</v>
      </c>
      <c r="AX11" s="59">
        <f t="shared" si="15"/>
        <v>1</v>
      </c>
      <c r="AY11" s="117">
        <f t="shared" si="16"/>
        <v>24.5</v>
      </c>
      <c r="AZ11" s="116">
        <f t="shared" si="17"/>
        <v>23</v>
      </c>
      <c r="BA11" s="26">
        <f t="shared" si="18"/>
        <v>0.93877551020408168</v>
      </c>
      <c r="BB11" s="18">
        <f t="shared" si="19"/>
        <v>22</v>
      </c>
      <c r="BC11" s="22">
        <f t="shared" si="20"/>
        <v>21</v>
      </c>
      <c r="BD11" s="26">
        <f t="shared" si="21"/>
        <v>0.95454545454545459</v>
      </c>
      <c r="BE11" s="16">
        <v>13</v>
      </c>
      <c r="BF11" s="16">
        <v>12</v>
      </c>
      <c r="BG11" s="26">
        <f t="shared" si="22"/>
        <v>0.92307692307692313</v>
      </c>
      <c r="BH11" s="16">
        <v>9</v>
      </c>
      <c r="BI11" s="16">
        <v>9</v>
      </c>
      <c r="BJ11" s="59">
        <f t="shared" si="23"/>
        <v>1</v>
      </c>
      <c r="BK11" s="18">
        <f t="shared" si="24"/>
        <v>18</v>
      </c>
      <c r="BL11" s="22">
        <f t="shared" si="25"/>
        <v>18</v>
      </c>
      <c r="BM11" s="26">
        <f t="shared" si="26"/>
        <v>1</v>
      </c>
      <c r="BN11" s="16">
        <v>9</v>
      </c>
      <c r="BO11" s="16">
        <v>9</v>
      </c>
      <c r="BP11" s="26">
        <f t="shared" si="27"/>
        <v>1</v>
      </c>
      <c r="BQ11" s="16">
        <v>9</v>
      </c>
      <c r="BR11" s="16">
        <v>9</v>
      </c>
      <c r="BS11" s="26">
        <f t="shared" si="28"/>
        <v>1</v>
      </c>
      <c r="BT11" s="18">
        <f t="shared" si="166"/>
        <v>22</v>
      </c>
      <c r="BU11" s="22">
        <f t="shared" si="29"/>
        <v>21</v>
      </c>
      <c r="BV11" s="26">
        <f t="shared" si="30"/>
        <v>0.95454545454545459</v>
      </c>
      <c r="BW11" s="16">
        <v>13</v>
      </c>
      <c r="BX11" s="37">
        <v>12</v>
      </c>
      <c r="BY11" s="26">
        <f t="shared" si="31"/>
        <v>0.92307692307692313</v>
      </c>
      <c r="BZ11" s="16">
        <v>9</v>
      </c>
      <c r="CA11" s="16">
        <v>9</v>
      </c>
      <c r="CB11" s="59">
        <f t="shared" si="32"/>
        <v>1</v>
      </c>
      <c r="CC11" s="18">
        <f t="shared" si="167"/>
        <v>22</v>
      </c>
      <c r="CD11" s="22">
        <f t="shared" si="168"/>
        <v>19</v>
      </c>
      <c r="CE11" s="26">
        <f t="shared" si="33"/>
        <v>0.86363636363636365</v>
      </c>
      <c r="CF11" s="16">
        <v>13</v>
      </c>
      <c r="CG11" s="16">
        <v>11</v>
      </c>
      <c r="CH11" s="26">
        <f t="shared" si="34"/>
        <v>0.84615384615384615</v>
      </c>
      <c r="CI11" s="16">
        <v>9</v>
      </c>
      <c r="CJ11" s="16">
        <v>8</v>
      </c>
      <c r="CK11" s="59">
        <f t="shared" si="35"/>
        <v>0.88888888888888884</v>
      </c>
      <c r="CL11" s="18">
        <f t="shared" si="36"/>
        <v>22</v>
      </c>
      <c r="CM11" s="22">
        <f t="shared" si="37"/>
        <v>20</v>
      </c>
      <c r="CN11" s="26">
        <f t="shared" si="38"/>
        <v>0.90909090909090906</v>
      </c>
      <c r="CO11" s="16">
        <v>13</v>
      </c>
      <c r="CP11" s="16">
        <v>12</v>
      </c>
      <c r="CQ11" s="26">
        <f t="shared" si="39"/>
        <v>0.92307692307692313</v>
      </c>
      <c r="CR11" s="16">
        <v>9</v>
      </c>
      <c r="CS11" s="16">
        <v>8</v>
      </c>
      <c r="CT11" s="59">
        <f t="shared" si="40"/>
        <v>0.88888888888888884</v>
      </c>
      <c r="CU11" s="18">
        <f t="shared" si="41"/>
        <v>20</v>
      </c>
      <c r="CV11" s="22">
        <f t="shared" si="42"/>
        <v>19</v>
      </c>
      <c r="CW11" s="26">
        <f t="shared" si="43"/>
        <v>0.95</v>
      </c>
      <c r="CX11" s="16">
        <v>13</v>
      </c>
      <c r="CY11" s="16">
        <v>12</v>
      </c>
      <c r="CZ11" s="26">
        <f t="shared" si="44"/>
        <v>0.92307692307692313</v>
      </c>
      <c r="DA11" s="16">
        <v>7</v>
      </c>
      <c r="DB11" s="16">
        <v>7</v>
      </c>
      <c r="DC11" s="59">
        <f t="shared" si="45"/>
        <v>1</v>
      </c>
      <c r="DD11" s="124">
        <f t="shared" si="169"/>
        <v>21</v>
      </c>
      <c r="DE11" s="123">
        <f t="shared" si="170"/>
        <v>19.666666666666668</v>
      </c>
      <c r="DF11" s="59">
        <f t="shared" si="46"/>
        <v>0.93650793650793651</v>
      </c>
      <c r="DG11" s="18">
        <f t="shared" si="47"/>
        <v>17</v>
      </c>
      <c r="DH11" s="22">
        <f t="shared" si="48"/>
        <v>15</v>
      </c>
      <c r="DI11" s="26">
        <f t="shared" si="49"/>
        <v>0.88235294117647056</v>
      </c>
      <c r="DJ11" s="16">
        <v>10</v>
      </c>
      <c r="DK11" s="16">
        <v>9</v>
      </c>
      <c r="DL11" s="26">
        <f t="shared" si="50"/>
        <v>0.9</v>
      </c>
      <c r="DM11" s="16">
        <v>7</v>
      </c>
      <c r="DN11" s="16">
        <v>6</v>
      </c>
      <c r="DO11" s="59">
        <f t="shared" si="51"/>
        <v>0.8571428571428571</v>
      </c>
      <c r="DP11" s="18">
        <f t="shared" si="52"/>
        <v>17</v>
      </c>
      <c r="DQ11" s="22">
        <f t="shared" si="53"/>
        <v>17</v>
      </c>
      <c r="DR11" s="26">
        <f t="shared" si="54"/>
        <v>1</v>
      </c>
      <c r="DS11" s="16">
        <v>10</v>
      </c>
      <c r="DT11" s="16">
        <v>10</v>
      </c>
      <c r="DU11" s="26">
        <f t="shared" si="55"/>
        <v>1</v>
      </c>
      <c r="DV11" s="16">
        <v>7</v>
      </c>
      <c r="DW11" s="16">
        <v>7</v>
      </c>
      <c r="DX11" s="59">
        <f t="shared" si="56"/>
        <v>1</v>
      </c>
      <c r="DY11" s="18">
        <f t="shared" si="57"/>
        <v>17</v>
      </c>
      <c r="DZ11" s="22">
        <f t="shared" si="58"/>
        <v>17</v>
      </c>
      <c r="EA11" s="26">
        <f t="shared" si="59"/>
        <v>1</v>
      </c>
      <c r="EB11" s="16">
        <v>10</v>
      </c>
      <c r="EC11" s="16">
        <v>10</v>
      </c>
      <c r="ED11" s="26">
        <f t="shared" si="60"/>
        <v>1</v>
      </c>
      <c r="EE11" s="16">
        <v>7</v>
      </c>
      <c r="EF11" s="16">
        <v>7</v>
      </c>
      <c r="EG11" s="59">
        <f t="shared" si="61"/>
        <v>1</v>
      </c>
      <c r="EH11" s="18">
        <f t="shared" si="62"/>
        <v>17</v>
      </c>
      <c r="EI11" s="22">
        <f t="shared" si="63"/>
        <v>16</v>
      </c>
      <c r="EJ11" s="26">
        <f t="shared" si="64"/>
        <v>0.94117647058823528</v>
      </c>
      <c r="EK11" s="16">
        <v>10</v>
      </c>
      <c r="EL11" s="16">
        <v>9</v>
      </c>
      <c r="EM11" s="26">
        <f t="shared" si="65"/>
        <v>0.9</v>
      </c>
      <c r="EN11" s="16">
        <v>7</v>
      </c>
      <c r="EO11" s="16">
        <v>7</v>
      </c>
      <c r="EP11" s="59">
        <f t="shared" si="66"/>
        <v>1</v>
      </c>
      <c r="EQ11" s="18">
        <f t="shared" si="67"/>
        <v>15</v>
      </c>
      <c r="ER11" s="22">
        <f t="shared" si="68"/>
        <v>14</v>
      </c>
      <c r="ES11" s="26">
        <f t="shared" si="69"/>
        <v>0.93333333333333335</v>
      </c>
      <c r="ET11" s="16">
        <v>10</v>
      </c>
      <c r="EU11" s="16">
        <v>10</v>
      </c>
      <c r="EV11" s="26">
        <f t="shared" si="70"/>
        <v>1</v>
      </c>
      <c r="EW11" s="16">
        <v>5</v>
      </c>
      <c r="EX11" s="16">
        <v>4</v>
      </c>
      <c r="EY11" s="26">
        <f t="shared" si="71"/>
        <v>0.8</v>
      </c>
      <c r="EZ11" s="18">
        <f t="shared" si="72"/>
        <v>15</v>
      </c>
      <c r="FA11" s="22">
        <f t="shared" si="73"/>
        <v>14</v>
      </c>
      <c r="FB11" s="26">
        <f t="shared" si="74"/>
        <v>0.93333333333333335</v>
      </c>
      <c r="FC11" s="16">
        <v>10</v>
      </c>
      <c r="FD11" s="16">
        <v>10</v>
      </c>
      <c r="FE11" s="26">
        <f t="shared" si="75"/>
        <v>1</v>
      </c>
      <c r="FF11" s="16">
        <v>5</v>
      </c>
      <c r="FG11" s="16">
        <v>4</v>
      </c>
      <c r="FH11" s="26">
        <f t="shared" si="76"/>
        <v>0.8</v>
      </c>
      <c r="FI11" s="117">
        <f t="shared" si="171"/>
        <v>16.333333333333332</v>
      </c>
      <c r="FJ11" s="116">
        <f t="shared" si="172"/>
        <v>15.5</v>
      </c>
      <c r="FK11" s="59">
        <f t="shared" si="77"/>
        <v>0.94897959183673475</v>
      </c>
      <c r="FL11" s="18">
        <f t="shared" si="173"/>
        <v>14</v>
      </c>
      <c r="FM11" s="22">
        <f t="shared" si="78"/>
        <v>12</v>
      </c>
      <c r="FN11" s="26">
        <f t="shared" si="79"/>
        <v>0.8571428571428571</v>
      </c>
      <c r="FO11" s="16">
        <v>5</v>
      </c>
      <c r="FP11" s="16">
        <v>4</v>
      </c>
      <c r="FQ11" s="26">
        <f t="shared" si="80"/>
        <v>0.8</v>
      </c>
      <c r="FR11" s="16">
        <v>9</v>
      </c>
      <c r="FS11" s="16">
        <v>8</v>
      </c>
      <c r="FT11" s="59">
        <f t="shared" si="81"/>
        <v>0.88888888888888884</v>
      </c>
      <c r="FU11" s="18">
        <f t="shared" si="82"/>
        <v>13</v>
      </c>
      <c r="FV11" s="22">
        <f t="shared" si="83"/>
        <v>13</v>
      </c>
      <c r="FW11" s="26">
        <f t="shared" si="84"/>
        <v>1</v>
      </c>
      <c r="FX11" s="16">
        <v>4</v>
      </c>
      <c r="FY11" s="16">
        <v>4</v>
      </c>
      <c r="FZ11" s="26">
        <f t="shared" si="85"/>
        <v>1</v>
      </c>
      <c r="GA11" s="16">
        <v>9</v>
      </c>
      <c r="GB11" s="16">
        <v>9</v>
      </c>
      <c r="GC11" s="59">
        <f t="shared" si="86"/>
        <v>1</v>
      </c>
      <c r="GD11" s="18">
        <f t="shared" si="87"/>
        <v>12</v>
      </c>
      <c r="GE11" s="22">
        <f t="shared" si="88"/>
        <v>11</v>
      </c>
      <c r="GF11" s="26">
        <f t="shared" si="89"/>
        <v>0.91666666666666663</v>
      </c>
      <c r="GG11" s="16">
        <v>4</v>
      </c>
      <c r="GH11" s="16">
        <v>3</v>
      </c>
      <c r="GI11" s="26">
        <f t="shared" si="90"/>
        <v>0.75</v>
      </c>
      <c r="GJ11" s="16">
        <v>8</v>
      </c>
      <c r="GK11" s="16">
        <v>8</v>
      </c>
      <c r="GL11" s="26">
        <f t="shared" si="91"/>
        <v>1</v>
      </c>
      <c r="GM11" s="18">
        <f t="shared" si="92"/>
        <v>12</v>
      </c>
      <c r="GN11" s="22">
        <f t="shared" si="93"/>
        <v>12</v>
      </c>
      <c r="GO11" s="26">
        <f t="shared" si="94"/>
        <v>1</v>
      </c>
      <c r="GP11" s="16">
        <v>4</v>
      </c>
      <c r="GQ11" s="16">
        <v>4</v>
      </c>
      <c r="GR11" s="26">
        <f t="shared" si="95"/>
        <v>1</v>
      </c>
      <c r="GS11" s="16">
        <v>8</v>
      </c>
      <c r="GT11" s="16">
        <v>8</v>
      </c>
      <c r="GU11" s="59">
        <f t="shared" si="96"/>
        <v>1</v>
      </c>
      <c r="GV11" s="18">
        <f t="shared" si="97"/>
        <v>13</v>
      </c>
      <c r="GW11" s="22">
        <f t="shared" si="98"/>
        <v>15</v>
      </c>
      <c r="GX11" s="26">
        <f t="shared" si="99"/>
        <v>1.1538461538461537</v>
      </c>
      <c r="GY11" s="16">
        <v>4</v>
      </c>
      <c r="GZ11" s="16">
        <v>6</v>
      </c>
      <c r="HA11" s="26">
        <f t="shared" si="100"/>
        <v>1.5</v>
      </c>
      <c r="HB11" s="16">
        <v>9</v>
      </c>
      <c r="HC11" s="16">
        <v>9</v>
      </c>
      <c r="HD11" s="59">
        <f t="shared" si="101"/>
        <v>1</v>
      </c>
      <c r="HE11" s="18">
        <f t="shared" si="102"/>
        <v>15</v>
      </c>
      <c r="HF11" s="22">
        <f t="shared" si="103"/>
        <v>15</v>
      </c>
      <c r="HG11" s="26">
        <f t="shared" si="104"/>
        <v>1</v>
      </c>
      <c r="HH11" s="16">
        <v>4</v>
      </c>
      <c r="HI11" s="16">
        <v>4</v>
      </c>
      <c r="HJ11" s="26">
        <f t="shared" si="105"/>
        <v>1</v>
      </c>
      <c r="HK11" s="16">
        <v>11</v>
      </c>
      <c r="HL11" s="16">
        <v>11</v>
      </c>
      <c r="HM11" s="59">
        <f t="shared" si="106"/>
        <v>1</v>
      </c>
      <c r="HN11" s="131">
        <f t="shared" si="174"/>
        <v>13.166666666666666</v>
      </c>
      <c r="HO11" s="132">
        <f t="shared" si="175"/>
        <v>13</v>
      </c>
      <c r="HP11" s="59">
        <f t="shared" si="107"/>
        <v>0.98734177215189878</v>
      </c>
      <c r="HQ11" s="18">
        <f t="shared" si="108"/>
        <v>16</v>
      </c>
      <c r="HR11" s="22">
        <f t="shared" si="109"/>
        <v>14</v>
      </c>
      <c r="HS11" s="26">
        <f t="shared" si="110"/>
        <v>0.875</v>
      </c>
      <c r="HT11" s="16">
        <v>3</v>
      </c>
      <c r="HU11" s="16">
        <v>3</v>
      </c>
      <c r="HV11" s="26">
        <f t="shared" si="111"/>
        <v>1</v>
      </c>
      <c r="HW11" s="16">
        <v>13</v>
      </c>
      <c r="HX11" s="16">
        <v>11</v>
      </c>
      <c r="HY11" s="59">
        <f t="shared" si="112"/>
        <v>0.84615384615384615</v>
      </c>
      <c r="HZ11" s="18">
        <f t="shared" si="113"/>
        <v>12</v>
      </c>
      <c r="IA11" s="22">
        <f t="shared" si="114"/>
        <v>12</v>
      </c>
      <c r="IB11" s="26">
        <f t="shared" si="115"/>
        <v>1</v>
      </c>
      <c r="IC11" s="16">
        <v>3</v>
      </c>
      <c r="ID11" s="16">
        <v>3</v>
      </c>
      <c r="IE11" s="26">
        <f t="shared" si="116"/>
        <v>1</v>
      </c>
      <c r="IF11" s="16">
        <v>9</v>
      </c>
      <c r="IG11" s="16">
        <v>9</v>
      </c>
      <c r="IH11" s="26">
        <f t="shared" si="117"/>
        <v>1</v>
      </c>
      <c r="II11" s="18">
        <f t="shared" si="118"/>
        <v>14</v>
      </c>
      <c r="IJ11" s="22">
        <f t="shared" si="119"/>
        <v>14</v>
      </c>
      <c r="IK11" s="26">
        <f t="shared" si="120"/>
        <v>1</v>
      </c>
      <c r="IL11" s="16">
        <v>3</v>
      </c>
      <c r="IM11" s="16">
        <v>3</v>
      </c>
      <c r="IN11" s="26">
        <f t="shared" si="121"/>
        <v>1</v>
      </c>
      <c r="IO11" s="16">
        <v>11</v>
      </c>
      <c r="IP11" s="16">
        <v>11</v>
      </c>
      <c r="IQ11" s="59">
        <f t="shared" si="122"/>
        <v>1</v>
      </c>
      <c r="IR11" s="18">
        <f t="shared" si="123"/>
        <v>18</v>
      </c>
      <c r="IS11" s="22">
        <f t="shared" si="124"/>
        <v>18</v>
      </c>
      <c r="IT11" s="26">
        <f t="shared" si="125"/>
        <v>1</v>
      </c>
      <c r="IU11" s="16">
        <v>3</v>
      </c>
      <c r="IV11" s="16">
        <v>3</v>
      </c>
      <c r="IW11" s="26">
        <f t="shared" si="126"/>
        <v>1</v>
      </c>
      <c r="IX11" s="16">
        <v>15</v>
      </c>
      <c r="IY11" s="16">
        <v>15</v>
      </c>
      <c r="IZ11" s="59">
        <f t="shared" si="127"/>
        <v>1</v>
      </c>
      <c r="JA11" s="18">
        <f t="shared" si="128"/>
        <v>30</v>
      </c>
      <c r="JB11" s="22">
        <f t="shared" si="129"/>
        <v>29</v>
      </c>
      <c r="JC11" s="26">
        <f t="shared" si="130"/>
        <v>0.96666666666666667</v>
      </c>
      <c r="JD11" s="16">
        <v>3</v>
      </c>
      <c r="JE11" s="16">
        <v>3</v>
      </c>
      <c r="JF11" s="26">
        <f t="shared" si="131"/>
        <v>1</v>
      </c>
      <c r="JG11" s="16">
        <v>27</v>
      </c>
      <c r="JH11" s="16">
        <v>26</v>
      </c>
      <c r="JI11" s="59">
        <f t="shared" si="132"/>
        <v>0.96296296296296291</v>
      </c>
      <c r="JJ11" s="18">
        <f t="shared" si="133"/>
        <v>24</v>
      </c>
      <c r="JK11" s="22">
        <f t="shared" si="134"/>
        <v>19</v>
      </c>
      <c r="JL11" s="26">
        <f t="shared" si="135"/>
        <v>0.79166666666666663</v>
      </c>
      <c r="JM11" s="16">
        <v>7</v>
      </c>
      <c r="JN11" s="16">
        <v>7</v>
      </c>
      <c r="JO11" s="26">
        <f t="shared" si="136"/>
        <v>1</v>
      </c>
      <c r="JP11" s="16">
        <v>17</v>
      </c>
      <c r="JQ11" s="16">
        <v>12</v>
      </c>
      <c r="JR11" s="26">
        <f t="shared" si="137"/>
        <v>0.70588235294117652</v>
      </c>
      <c r="JS11" s="131">
        <f t="shared" si="176"/>
        <v>19</v>
      </c>
      <c r="JT11" s="132">
        <f t="shared" si="177"/>
        <v>17.666666666666668</v>
      </c>
      <c r="JU11" s="59">
        <f t="shared" si="138"/>
        <v>0.92982456140350889</v>
      </c>
      <c r="JV11" s="18">
        <f t="shared" si="139"/>
        <v>35</v>
      </c>
      <c r="JW11" s="22">
        <f t="shared" si="140"/>
        <v>13</v>
      </c>
      <c r="JX11" s="26">
        <f t="shared" si="141"/>
        <v>0.37142857142857144</v>
      </c>
      <c r="JY11" s="16">
        <v>24</v>
      </c>
      <c r="JZ11" s="16">
        <v>5</v>
      </c>
      <c r="KA11" s="26">
        <f t="shared" si="142"/>
        <v>0.20833333333333334</v>
      </c>
      <c r="KB11" s="16">
        <v>11</v>
      </c>
      <c r="KC11" s="16">
        <v>8</v>
      </c>
      <c r="KD11" s="26">
        <f t="shared" si="143"/>
        <v>0.72727272727272729</v>
      </c>
      <c r="KE11" s="18">
        <f t="shared" si="144"/>
        <v>37</v>
      </c>
      <c r="KF11" s="22">
        <f t="shared" si="145"/>
        <v>13</v>
      </c>
      <c r="KG11" s="26">
        <f t="shared" si="146"/>
        <v>0.35135135135135137</v>
      </c>
      <c r="KH11" s="16">
        <v>24</v>
      </c>
      <c r="KI11" s="16">
        <v>6</v>
      </c>
      <c r="KJ11" s="26">
        <f t="shared" si="147"/>
        <v>0.25</v>
      </c>
      <c r="KK11" s="16">
        <v>13</v>
      </c>
      <c r="KL11" s="16">
        <v>7</v>
      </c>
      <c r="KM11" s="59">
        <f t="shared" si="148"/>
        <v>0.53846153846153844</v>
      </c>
      <c r="KN11" s="18">
        <f t="shared" si="149"/>
        <v>17</v>
      </c>
      <c r="KO11" s="22">
        <f t="shared" si="150"/>
        <v>7</v>
      </c>
      <c r="KP11" s="26">
        <f t="shared" si="151"/>
        <v>0.41176470588235292</v>
      </c>
      <c r="KQ11" s="16">
        <v>7</v>
      </c>
      <c r="KR11" s="16">
        <v>4</v>
      </c>
      <c r="KS11" s="26">
        <f t="shared" si="152"/>
        <v>0.5714285714285714</v>
      </c>
      <c r="KT11" s="16">
        <v>10</v>
      </c>
      <c r="KU11" s="16">
        <v>3</v>
      </c>
      <c r="KV11" s="59">
        <f t="shared" si="153"/>
        <v>0.3</v>
      </c>
      <c r="KW11" s="18">
        <f t="shared" si="154"/>
        <v>16</v>
      </c>
      <c r="KX11" s="22">
        <f t="shared" si="155"/>
        <v>3</v>
      </c>
      <c r="KY11" s="26">
        <f t="shared" si="156"/>
        <v>0.1875</v>
      </c>
      <c r="KZ11" s="16">
        <v>6</v>
      </c>
      <c r="LA11" s="16">
        <v>3</v>
      </c>
      <c r="LB11" s="26">
        <f t="shared" si="157"/>
        <v>0.5</v>
      </c>
      <c r="LC11" s="16">
        <v>10</v>
      </c>
      <c r="LD11" s="16"/>
      <c r="LE11" s="59">
        <f t="shared" si="158"/>
        <v>0</v>
      </c>
      <c r="LF11" s="131">
        <f t="shared" si="178"/>
        <v>19.166666666666668</v>
      </c>
      <c r="LG11" s="132">
        <f t="shared" si="179"/>
        <v>7.666666666666667</v>
      </c>
      <c r="LH11" s="59">
        <f t="shared" si="159"/>
        <v>0.39999999999999997</v>
      </c>
    </row>
    <row r="12" spans="3:320" ht="29.25" customHeight="1">
      <c r="C12" s="10">
        <f t="shared" si="160"/>
        <v>9</v>
      </c>
      <c r="D12" s="10">
        <f t="shared" si="161"/>
        <v>8</v>
      </c>
      <c r="E12" s="10">
        <v>1</v>
      </c>
      <c r="F12" s="10">
        <v>3</v>
      </c>
      <c r="G12" s="12">
        <v>4</v>
      </c>
      <c r="H12" s="119" t="s">
        <v>67</v>
      </c>
      <c r="I12" s="151">
        <v>0</v>
      </c>
      <c r="J12" s="142">
        <v>0</v>
      </c>
      <c r="K12" s="150">
        <v>0</v>
      </c>
      <c r="L12" s="135">
        <v>0</v>
      </c>
      <c r="M12" s="141">
        <v>0</v>
      </c>
      <c r="N12" s="150">
        <v>0</v>
      </c>
      <c r="O12" s="135">
        <v>25.666666666666668</v>
      </c>
      <c r="P12" s="141">
        <v>15.833333333333334</v>
      </c>
      <c r="Q12" s="150">
        <f t="shared" si="4"/>
        <v>0.61688311688311692</v>
      </c>
      <c r="R12" s="157">
        <f>+VLOOKUP(H12,'[2]Thang 04.2025'!$C$9:$E$18,2,0)</f>
        <v>5.875</v>
      </c>
      <c r="S12" s="158">
        <f>+VLOOKUP(H12,'[2]Thang 04.2025'!$C$9:$E$18,3,0)</f>
        <v>4.291666666666667</v>
      </c>
      <c r="T12" s="150">
        <f t="shared" si="5"/>
        <v>0.73049645390070927</v>
      </c>
      <c r="U12" s="157">
        <f>+VLOOKUP(H12,'[2]Thang 05.2025'!$C$9:$E$18,2,0)</f>
        <v>28.625</v>
      </c>
      <c r="V12" s="158">
        <f>+VLOOKUP(H12,'[2]Thang 05.2025'!$C$9:$E$18,3,0)</f>
        <v>18.416666666666668</v>
      </c>
      <c r="W12" s="150">
        <f t="shared" si="0"/>
        <v>0.64337700145560417</v>
      </c>
      <c r="X12" s="161">
        <f>+VLOOKUP(H12,'[2]Thang 06.2025'!$C$9:$H$20,2,0)</f>
        <v>139.08333333333334</v>
      </c>
      <c r="Y12" s="158">
        <f>+VLOOKUP(H12,'[2]Thang 06.2025'!$C$9:$H$20,3,0)</f>
        <v>99.75</v>
      </c>
      <c r="Z12" s="150">
        <f t="shared" si="1"/>
        <v>0.71719592570401436</v>
      </c>
      <c r="AA12" s="157">
        <v>157.16</v>
      </c>
      <c r="AB12" s="158">
        <v>129.68</v>
      </c>
      <c r="AC12" s="148">
        <f t="shared" si="162"/>
        <v>0.82514634767116324</v>
      </c>
      <c r="AD12" s="179">
        <f t="shared" si="163"/>
        <v>64.5</v>
      </c>
      <c r="AE12" s="180">
        <f t="shared" si="164"/>
        <v>54.807692307692307</v>
      </c>
      <c r="AF12" s="183">
        <f t="shared" si="165"/>
        <v>0.84973166368515207</v>
      </c>
      <c r="AG12" s="18">
        <f t="shared" si="6"/>
        <v>106</v>
      </c>
      <c r="AH12" s="22">
        <f t="shared" si="7"/>
        <v>103</v>
      </c>
      <c r="AI12" s="26">
        <f t="shared" si="8"/>
        <v>0.97169811320754718</v>
      </c>
      <c r="AJ12" s="16">
        <v>46</v>
      </c>
      <c r="AK12" s="16">
        <v>44</v>
      </c>
      <c r="AL12" s="26">
        <f t="shared" si="9"/>
        <v>0.95652173913043481</v>
      </c>
      <c r="AM12" s="16">
        <v>60</v>
      </c>
      <c r="AN12" s="16">
        <v>59</v>
      </c>
      <c r="AO12" s="59">
        <f t="shared" si="10"/>
        <v>0.98333333333333328</v>
      </c>
      <c r="AP12" s="18">
        <f t="shared" si="11"/>
        <v>100</v>
      </c>
      <c r="AQ12" s="22">
        <f t="shared" si="12"/>
        <v>93</v>
      </c>
      <c r="AR12" s="26">
        <f t="shared" si="13"/>
        <v>0.93</v>
      </c>
      <c r="AS12" s="16">
        <v>53</v>
      </c>
      <c r="AT12" s="16">
        <v>50</v>
      </c>
      <c r="AU12" s="26">
        <f t="shared" si="14"/>
        <v>0.94339622641509435</v>
      </c>
      <c r="AV12" s="16">
        <v>47</v>
      </c>
      <c r="AW12" s="16">
        <v>43</v>
      </c>
      <c r="AX12" s="59">
        <f t="shared" si="15"/>
        <v>0.91489361702127658</v>
      </c>
      <c r="AY12" s="117">
        <f t="shared" si="16"/>
        <v>103</v>
      </c>
      <c r="AZ12" s="116">
        <f t="shared" si="17"/>
        <v>98</v>
      </c>
      <c r="BA12" s="26">
        <f t="shared" si="18"/>
        <v>0.95145631067961167</v>
      </c>
      <c r="BB12" s="18">
        <f t="shared" si="19"/>
        <v>96</v>
      </c>
      <c r="BC12" s="22">
        <f t="shared" si="20"/>
        <v>90</v>
      </c>
      <c r="BD12" s="26">
        <f t="shared" si="21"/>
        <v>0.9375</v>
      </c>
      <c r="BE12" s="16">
        <v>47</v>
      </c>
      <c r="BF12" s="16">
        <v>45</v>
      </c>
      <c r="BG12" s="26">
        <f t="shared" si="22"/>
        <v>0.95744680851063835</v>
      </c>
      <c r="BH12" s="16">
        <v>49</v>
      </c>
      <c r="BI12" s="16">
        <v>45</v>
      </c>
      <c r="BJ12" s="59">
        <f t="shared" si="23"/>
        <v>0.91836734693877553</v>
      </c>
      <c r="BK12" s="18">
        <f t="shared" si="24"/>
        <v>92</v>
      </c>
      <c r="BL12" s="22">
        <f t="shared" si="25"/>
        <v>68</v>
      </c>
      <c r="BM12" s="26">
        <f t="shared" si="26"/>
        <v>0.73913043478260865</v>
      </c>
      <c r="BN12" s="16">
        <v>46</v>
      </c>
      <c r="BO12" s="16">
        <v>35</v>
      </c>
      <c r="BP12" s="26">
        <f t="shared" si="27"/>
        <v>0.76086956521739135</v>
      </c>
      <c r="BQ12" s="16">
        <v>46</v>
      </c>
      <c r="BR12" s="16">
        <v>33</v>
      </c>
      <c r="BS12" s="26">
        <f t="shared" si="28"/>
        <v>0.71739130434782605</v>
      </c>
      <c r="BT12" s="18">
        <f t="shared" si="166"/>
        <v>94</v>
      </c>
      <c r="BU12" s="22">
        <f t="shared" si="29"/>
        <v>71</v>
      </c>
      <c r="BV12" s="26">
        <f t="shared" si="30"/>
        <v>0.75531914893617025</v>
      </c>
      <c r="BW12" s="16">
        <v>48</v>
      </c>
      <c r="BX12" s="37">
        <v>38</v>
      </c>
      <c r="BY12" s="26">
        <f t="shared" si="31"/>
        <v>0.79166666666666663</v>
      </c>
      <c r="BZ12" s="16">
        <v>46</v>
      </c>
      <c r="CA12" s="16">
        <v>33</v>
      </c>
      <c r="CB12" s="59">
        <f t="shared" si="32"/>
        <v>0.71739130434782605</v>
      </c>
      <c r="CC12" s="18">
        <f t="shared" si="167"/>
        <v>93</v>
      </c>
      <c r="CD12" s="22">
        <f t="shared" si="168"/>
        <v>82</v>
      </c>
      <c r="CE12" s="26">
        <f t="shared" si="33"/>
        <v>0.88172043010752688</v>
      </c>
      <c r="CF12" s="16">
        <v>48</v>
      </c>
      <c r="CG12" s="16">
        <v>38</v>
      </c>
      <c r="CH12" s="26">
        <f t="shared" si="34"/>
        <v>0.79166666666666663</v>
      </c>
      <c r="CI12" s="16">
        <v>45</v>
      </c>
      <c r="CJ12" s="16">
        <v>44</v>
      </c>
      <c r="CK12" s="59">
        <f t="shared" si="35"/>
        <v>0.97777777777777775</v>
      </c>
      <c r="CL12" s="18">
        <f t="shared" si="36"/>
        <v>82</v>
      </c>
      <c r="CM12" s="22">
        <f t="shared" si="37"/>
        <v>78</v>
      </c>
      <c r="CN12" s="26">
        <f t="shared" si="38"/>
        <v>0.95121951219512191</v>
      </c>
      <c r="CO12" s="16">
        <v>37</v>
      </c>
      <c r="CP12" s="16">
        <v>34</v>
      </c>
      <c r="CQ12" s="26">
        <f t="shared" si="39"/>
        <v>0.91891891891891897</v>
      </c>
      <c r="CR12" s="16">
        <v>45</v>
      </c>
      <c r="CS12" s="16">
        <v>44</v>
      </c>
      <c r="CT12" s="59">
        <f t="shared" si="40"/>
        <v>0.97777777777777775</v>
      </c>
      <c r="CU12" s="18">
        <f t="shared" si="41"/>
        <v>79</v>
      </c>
      <c r="CV12" s="22">
        <f t="shared" si="42"/>
        <v>74</v>
      </c>
      <c r="CW12" s="26">
        <f t="shared" si="43"/>
        <v>0.93670886075949367</v>
      </c>
      <c r="CX12" s="16">
        <v>37</v>
      </c>
      <c r="CY12" s="16">
        <v>34</v>
      </c>
      <c r="CZ12" s="26">
        <f t="shared" si="44"/>
        <v>0.91891891891891897</v>
      </c>
      <c r="DA12" s="16">
        <v>42</v>
      </c>
      <c r="DB12" s="16">
        <v>40</v>
      </c>
      <c r="DC12" s="59">
        <f t="shared" si="45"/>
        <v>0.95238095238095233</v>
      </c>
      <c r="DD12" s="124">
        <f t="shared" si="169"/>
        <v>89.333333333333329</v>
      </c>
      <c r="DE12" s="123">
        <f t="shared" si="170"/>
        <v>77.166666666666671</v>
      </c>
      <c r="DF12" s="59">
        <f t="shared" si="46"/>
        <v>0.86380597014925387</v>
      </c>
      <c r="DG12" s="18">
        <f t="shared" si="47"/>
        <v>71</v>
      </c>
      <c r="DH12" s="22">
        <f t="shared" si="48"/>
        <v>61</v>
      </c>
      <c r="DI12" s="26">
        <f t="shared" si="49"/>
        <v>0.85915492957746475</v>
      </c>
      <c r="DJ12" s="16">
        <v>32</v>
      </c>
      <c r="DK12" s="16">
        <v>25</v>
      </c>
      <c r="DL12" s="26">
        <f t="shared" si="50"/>
        <v>0.78125</v>
      </c>
      <c r="DM12" s="16">
        <v>39</v>
      </c>
      <c r="DN12" s="16">
        <v>36</v>
      </c>
      <c r="DO12" s="59">
        <f t="shared" si="51"/>
        <v>0.92307692307692313</v>
      </c>
      <c r="DP12" s="18">
        <f t="shared" si="52"/>
        <v>70</v>
      </c>
      <c r="DQ12" s="22">
        <f t="shared" si="53"/>
        <v>64</v>
      </c>
      <c r="DR12" s="26">
        <f t="shared" si="54"/>
        <v>0.91428571428571426</v>
      </c>
      <c r="DS12" s="16">
        <v>31</v>
      </c>
      <c r="DT12" s="16">
        <v>26</v>
      </c>
      <c r="DU12" s="26">
        <f t="shared" si="55"/>
        <v>0.83870967741935487</v>
      </c>
      <c r="DV12" s="16">
        <v>39</v>
      </c>
      <c r="DW12" s="16">
        <v>38</v>
      </c>
      <c r="DX12" s="59">
        <f t="shared" si="56"/>
        <v>0.97435897435897434</v>
      </c>
      <c r="DY12" s="18">
        <f t="shared" si="57"/>
        <v>66</v>
      </c>
      <c r="DZ12" s="22">
        <f t="shared" si="58"/>
        <v>57</v>
      </c>
      <c r="EA12" s="26">
        <f t="shared" si="59"/>
        <v>0.86363636363636365</v>
      </c>
      <c r="EB12" s="16">
        <v>27</v>
      </c>
      <c r="EC12" s="16">
        <v>24</v>
      </c>
      <c r="ED12" s="26">
        <f t="shared" si="60"/>
        <v>0.88888888888888884</v>
      </c>
      <c r="EE12" s="16">
        <v>39</v>
      </c>
      <c r="EF12" s="16">
        <v>33</v>
      </c>
      <c r="EG12" s="59">
        <f t="shared" si="61"/>
        <v>0.84615384615384615</v>
      </c>
      <c r="EH12" s="18">
        <f t="shared" si="62"/>
        <v>65</v>
      </c>
      <c r="EI12" s="22">
        <f t="shared" si="63"/>
        <v>60</v>
      </c>
      <c r="EJ12" s="26">
        <f t="shared" si="64"/>
        <v>0.92307692307692313</v>
      </c>
      <c r="EK12" s="16">
        <v>26</v>
      </c>
      <c r="EL12" s="16">
        <v>24</v>
      </c>
      <c r="EM12" s="26">
        <f t="shared" si="65"/>
        <v>0.92307692307692313</v>
      </c>
      <c r="EN12" s="16">
        <v>39</v>
      </c>
      <c r="EO12" s="16">
        <v>36</v>
      </c>
      <c r="EP12" s="59">
        <f t="shared" si="66"/>
        <v>0.92307692307692313</v>
      </c>
      <c r="EQ12" s="18">
        <f t="shared" si="67"/>
        <v>61</v>
      </c>
      <c r="ER12" s="22">
        <f t="shared" si="68"/>
        <v>51</v>
      </c>
      <c r="ES12" s="26">
        <f t="shared" si="69"/>
        <v>0.83606557377049184</v>
      </c>
      <c r="ET12" s="16">
        <v>26</v>
      </c>
      <c r="EU12" s="16">
        <v>21</v>
      </c>
      <c r="EV12" s="26">
        <f t="shared" si="70"/>
        <v>0.80769230769230771</v>
      </c>
      <c r="EW12" s="16">
        <v>35</v>
      </c>
      <c r="EX12" s="16">
        <v>30</v>
      </c>
      <c r="EY12" s="26">
        <f t="shared" si="71"/>
        <v>0.8571428571428571</v>
      </c>
      <c r="EZ12" s="18">
        <f t="shared" si="72"/>
        <v>56</v>
      </c>
      <c r="FA12" s="22">
        <f t="shared" si="73"/>
        <v>54</v>
      </c>
      <c r="FB12" s="26">
        <f t="shared" si="74"/>
        <v>0.9642857142857143</v>
      </c>
      <c r="FC12" s="16">
        <v>24</v>
      </c>
      <c r="FD12" s="16">
        <v>23</v>
      </c>
      <c r="FE12" s="26">
        <f t="shared" si="75"/>
        <v>0.95833333333333337</v>
      </c>
      <c r="FF12" s="16">
        <v>32</v>
      </c>
      <c r="FG12" s="16">
        <v>31</v>
      </c>
      <c r="FH12" s="26">
        <f t="shared" si="76"/>
        <v>0.96875</v>
      </c>
      <c r="FI12" s="117">
        <f t="shared" si="171"/>
        <v>64.833333333333329</v>
      </c>
      <c r="FJ12" s="116">
        <f t="shared" si="172"/>
        <v>57.833333333333336</v>
      </c>
      <c r="FK12" s="59">
        <f t="shared" si="77"/>
        <v>0.892030848329049</v>
      </c>
      <c r="FL12" s="18">
        <f t="shared" si="173"/>
        <v>53</v>
      </c>
      <c r="FM12" s="22">
        <f t="shared" si="78"/>
        <v>44</v>
      </c>
      <c r="FN12" s="26">
        <f t="shared" si="79"/>
        <v>0.83018867924528306</v>
      </c>
      <c r="FO12" s="16">
        <v>31</v>
      </c>
      <c r="FP12" s="16">
        <v>23</v>
      </c>
      <c r="FQ12" s="26">
        <f t="shared" si="80"/>
        <v>0.74193548387096775</v>
      </c>
      <c r="FR12" s="16">
        <v>22</v>
      </c>
      <c r="FS12" s="16">
        <v>21</v>
      </c>
      <c r="FT12" s="59">
        <f t="shared" si="81"/>
        <v>0.95454545454545459</v>
      </c>
      <c r="FU12" s="18">
        <f t="shared" si="82"/>
        <v>48</v>
      </c>
      <c r="FV12" s="22">
        <f t="shared" si="83"/>
        <v>41</v>
      </c>
      <c r="FW12" s="26">
        <f t="shared" si="84"/>
        <v>0.85416666666666663</v>
      </c>
      <c r="FX12" s="16">
        <v>27</v>
      </c>
      <c r="FY12" s="16">
        <v>23</v>
      </c>
      <c r="FZ12" s="26">
        <f t="shared" si="85"/>
        <v>0.85185185185185186</v>
      </c>
      <c r="GA12" s="16">
        <v>21</v>
      </c>
      <c r="GB12" s="16">
        <v>18</v>
      </c>
      <c r="GC12" s="59">
        <f t="shared" si="86"/>
        <v>0.8571428571428571</v>
      </c>
      <c r="GD12" s="18">
        <f t="shared" si="87"/>
        <v>46</v>
      </c>
      <c r="GE12" s="22">
        <f t="shared" si="88"/>
        <v>36</v>
      </c>
      <c r="GF12" s="26">
        <f t="shared" si="89"/>
        <v>0.78260869565217395</v>
      </c>
      <c r="GG12" s="16">
        <v>26</v>
      </c>
      <c r="GH12" s="16">
        <v>20</v>
      </c>
      <c r="GI12" s="26">
        <f t="shared" si="90"/>
        <v>0.76923076923076927</v>
      </c>
      <c r="GJ12" s="16">
        <v>20</v>
      </c>
      <c r="GK12" s="16">
        <v>16</v>
      </c>
      <c r="GL12" s="26">
        <f t="shared" si="91"/>
        <v>0.8</v>
      </c>
      <c r="GM12" s="18">
        <f t="shared" si="92"/>
        <v>46</v>
      </c>
      <c r="GN12" s="22">
        <f t="shared" si="93"/>
        <v>40</v>
      </c>
      <c r="GO12" s="26">
        <f t="shared" si="94"/>
        <v>0.86956521739130432</v>
      </c>
      <c r="GP12" s="16">
        <v>28</v>
      </c>
      <c r="GQ12" s="16">
        <v>24</v>
      </c>
      <c r="GR12" s="26">
        <f t="shared" si="95"/>
        <v>0.8571428571428571</v>
      </c>
      <c r="GS12" s="16">
        <v>18</v>
      </c>
      <c r="GT12" s="16">
        <v>16</v>
      </c>
      <c r="GU12" s="59">
        <f t="shared" si="96"/>
        <v>0.88888888888888884</v>
      </c>
      <c r="GV12" s="18">
        <f t="shared" si="97"/>
        <v>58</v>
      </c>
      <c r="GW12" s="22">
        <f t="shared" si="98"/>
        <v>51</v>
      </c>
      <c r="GX12" s="26">
        <f t="shared" si="99"/>
        <v>0.87931034482758619</v>
      </c>
      <c r="GY12" s="16">
        <v>36</v>
      </c>
      <c r="GZ12" s="16">
        <v>30</v>
      </c>
      <c r="HA12" s="26">
        <f t="shared" si="100"/>
        <v>0.83333333333333337</v>
      </c>
      <c r="HB12" s="16">
        <v>22</v>
      </c>
      <c r="HC12" s="16">
        <v>21</v>
      </c>
      <c r="HD12" s="59">
        <f t="shared" si="101"/>
        <v>0.95454545454545459</v>
      </c>
      <c r="HE12" s="18">
        <f t="shared" si="102"/>
        <v>42</v>
      </c>
      <c r="HF12" s="22">
        <f t="shared" si="103"/>
        <v>37</v>
      </c>
      <c r="HG12" s="26">
        <f t="shared" si="104"/>
        <v>0.88095238095238093</v>
      </c>
      <c r="HH12" s="16">
        <v>23</v>
      </c>
      <c r="HI12" s="16">
        <v>22</v>
      </c>
      <c r="HJ12" s="26">
        <f t="shared" si="105"/>
        <v>0.95652173913043481</v>
      </c>
      <c r="HK12" s="16">
        <v>19</v>
      </c>
      <c r="HL12" s="16">
        <v>15</v>
      </c>
      <c r="HM12" s="59">
        <f t="shared" si="106"/>
        <v>0.78947368421052633</v>
      </c>
      <c r="HN12" s="131">
        <f t="shared" si="174"/>
        <v>48.833333333333336</v>
      </c>
      <c r="HO12" s="132">
        <f t="shared" si="175"/>
        <v>41.5</v>
      </c>
      <c r="HP12" s="59">
        <f t="shared" si="107"/>
        <v>0.84982935153583616</v>
      </c>
      <c r="HQ12" s="18">
        <f t="shared" si="108"/>
        <v>38</v>
      </c>
      <c r="HR12" s="22">
        <f t="shared" si="109"/>
        <v>29</v>
      </c>
      <c r="HS12" s="26">
        <f t="shared" si="110"/>
        <v>0.76315789473684215</v>
      </c>
      <c r="HT12" s="16">
        <v>19</v>
      </c>
      <c r="HU12" s="16">
        <v>16</v>
      </c>
      <c r="HV12" s="26">
        <f t="shared" si="111"/>
        <v>0.84210526315789469</v>
      </c>
      <c r="HW12" s="16">
        <v>19</v>
      </c>
      <c r="HX12" s="16">
        <v>13</v>
      </c>
      <c r="HY12" s="59">
        <f t="shared" si="112"/>
        <v>0.68421052631578949</v>
      </c>
      <c r="HZ12" s="18">
        <f t="shared" si="113"/>
        <v>29</v>
      </c>
      <c r="IA12" s="22">
        <f t="shared" si="114"/>
        <v>14</v>
      </c>
      <c r="IB12" s="26">
        <f t="shared" si="115"/>
        <v>0.48275862068965519</v>
      </c>
      <c r="IC12" s="16">
        <v>12</v>
      </c>
      <c r="ID12" s="16">
        <v>8</v>
      </c>
      <c r="IE12" s="26">
        <f t="shared" si="116"/>
        <v>0.66666666666666663</v>
      </c>
      <c r="IF12" s="16">
        <v>17</v>
      </c>
      <c r="IG12" s="16">
        <v>6</v>
      </c>
      <c r="IH12" s="26">
        <f t="shared" si="117"/>
        <v>0.35294117647058826</v>
      </c>
      <c r="II12" s="18">
        <f t="shared" si="118"/>
        <v>17</v>
      </c>
      <c r="IJ12" s="22">
        <f t="shared" si="119"/>
        <v>15</v>
      </c>
      <c r="IK12" s="26">
        <f t="shared" si="120"/>
        <v>0.88235294117647056</v>
      </c>
      <c r="IL12" s="16">
        <v>10</v>
      </c>
      <c r="IM12" s="16">
        <v>9</v>
      </c>
      <c r="IN12" s="26">
        <f t="shared" si="121"/>
        <v>0.9</v>
      </c>
      <c r="IO12" s="16">
        <v>7</v>
      </c>
      <c r="IP12" s="16">
        <v>6</v>
      </c>
      <c r="IQ12" s="59">
        <f t="shared" si="122"/>
        <v>0.8571428571428571</v>
      </c>
      <c r="IR12" s="18">
        <f t="shared" si="123"/>
        <v>18</v>
      </c>
      <c r="IS12" s="22">
        <f t="shared" si="124"/>
        <v>18</v>
      </c>
      <c r="IT12" s="26">
        <f t="shared" si="125"/>
        <v>1</v>
      </c>
      <c r="IU12" s="16">
        <v>10</v>
      </c>
      <c r="IV12" s="16">
        <v>10</v>
      </c>
      <c r="IW12" s="26">
        <f t="shared" si="126"/>
        <v>1</v>
      </c>
      <c r="IX12" s="16">
        <v>8</v>
      </c>
      <c r="IY12" s="16">
        <v>8</v>
      </c>
      <c r="IZ12" s="59">
        <f t="shared" si="127"/>
        <v>1</v>
      </c>
      <c r="JA12" s="18">
        <f t="shared" si="128"/>
        <v>25</v>
      </c>
      <c r="JB12" s="22">
        <f t="shared" si="129"/>
        <v>24</v>
      </c>
      <c r="JC12" s="26">
        <f t="shared" si="130"/>
        <v>0.96</v>
      </c>
      <c r="JD12" s="16">
        <v>10</v>
      </c>
      <c r="JE12" s="16">
        <v>10</v>
      </c>
      <c r="JF12" s="26">
        <f t="shared" si="131"/>
        <v>1</v>
      </c>
      <c r="JG12" s="16">
        <v>15</v>
      </c>
      <c r="JH12" s="16">
        <v>14</v>
      </c>
      <c r="JI12" s="59">
        <f t="shared" si="132"/>
        <v>0.93333333333333335</v>
      </c>
      <c r="JJ12" s="18">
        <f t="shared" si="133"/>
        <v>26</v>
      </c>
      <c r="JK12" s="22">
        <f t="shared" si="134"/>
        <v>22</v>
      </c>
      <c r="JL12" s="26">
        <f t="shared" si="135"/>
        <v>0.84615384615384615</v>
      </c>
      <c r="JM12" s="16">
        <v>9</v>
      </c>
      <c r="JN12" s="16">
        <v>8</v>
      </c>
      <c r="JO12" s="26">
        <f t="shared" si="136"/>
        <v>0.88888888888888884</v>
      </c>
      <c r="JP12" s="16">
        <v>17</v>
      </c>
      <c r="JQ12" s="16">
        <v>14</v>
      </c>
      <c r="JR12" s="26">
        <f t="shared" si="137"/>
        <v>0.82352941176470584</v>
      </c>
      <c r="JS12" s="131">
        <f t="shared" si="176"/>
        <v>25.5</v>
      </c>
      <c r="JT12" s="132">
        <f t="shared" si="177"/>
        <v>20.333333333333332</v>
      </c>
      <c r="JU12" s="59">
        <f t="shared" si="138"/>
        <v>0.79738562091503262</v>
      </c>
      <c r="JV12" s="18">
        <f t="shared" si="139"/>
        <v>28</v>
      </c>
      <c r="JW12" s="22">
        <f t="shared" si="140"/>
        <v>16</v>
      </c>
      <c r="JX12" s="26">
        <f t="shared" si="141"/>
        <v>0.5714285714285714</v>
      </c>
      <c r="JY12" s="16">
        <v>13</v>
      </c>
      <c r="JZ12" s="16">
        <v>4</v>
      </c>
      <c r="KA12" s="26">
        <f t="shared" si="142"/>
        <v>0.30769230769230771</v>
      </c>
      <c r="KB12" s="16">
        <v>15</v>
      </c>
      <c r="KC12" s="16">
        <v>12</v>
      </c>
      <c r="KD12" s="26">
        <f t="shared" si="143"/>
        <v>0.8</v>
      </c>
      <c r="KE12" s="18">
        <f t="shared" si="144"/>
        <v>27</v>
      </c>
      <c r="KF12" s="22">
        <f t="shared" si="145"/>
        <v>14</v>
      </c>
      <c r="KG12" s="26">
        <f t="shared" si="146"/>
        <v>0.51851851851851849</v>
      </c>
      <c r="KH12" s="16">
        <v>11</v>
      </c>
      <c r="KI12" s="16">
        <v>6</v>
      </c>
      <c r="KJ12" s="26">
        <f t="shared" si="147"/>
        <v>0.54545454545454541</v>
      </c>
      <c r="KK12" s="16">
        <v>16</v>
      </c>
      <c r="KL12" s="16">
        <v>8</v>
      </c>
      <c r="KM12" s="59">
        <f t="shared" si="148"/>
        <v>0.5</v>
      </c>
      <c r="KN12" s="18">
        <f t="shared" si="149"/>
        <v>22</v>
      </c>
      <c r="KO12" s="22">
        <f t="shared" si="150"/>
        <v>13</v>
      </c>
      <c r="KP12" s="26">
        <f t="shared" si="151"/>
        <v>0.59090909090909094</v>
      </c>
      <c r="KQ12" s="16">
        <v>5</v>
      </c>
      <c r="KR12" s="16">
        <v>3</v>
      </c>
      <c r="KS12" s="26">
        <f t="shared" si="152"/>
        <v>0.6</v>
      </c>
      <c r="KT12" s="16">
        <v>17</v>
      </c>
      <c r="KU12" s="16">
        <v>10</v>
      </c>
      <c r="KV12" s="59">
        <f t="shared" si="153"/>
        <v>0.58823529411764708</v>
      </c>
      <c r="KW12" s="18">
        <f t="shared" si="154"/>
        <v>23</v>
      </c>
      <c r="KX12" s="22">
        <f t="shared" si="155"/>
        <v>5</v>
      </c>
      <c r="KY12" s="26">
        <f t="shared" si="156"/>
        <v>0.21739130434782608</v>
      </c>
      <c r="KZ12" s="16">
        <v>6</v>
      </c>
      <c r="LA12" s="16">
        <v>5</v>
      </c>
      <c r="LB12" s="26">
        <f t="shared" si="157"/>
        <v>0.83333333333333337</v>
      </c>
      <c r="LC12" s="16">
        <v>17</v>
      </c>
      <c r="LD12" s="16"/>
      <c r="LE12" s="59">
        <f t="shared" si="158"/>
        <v>0</v>
      </c>
      <c r="LF12" s="131">
        <f t="shared" si="178"/>
        <v>19.833333333333332</v>
      </c>
      <c r="LG12" s="132">
        <f t="shared" si="179"/>
        <v>11</v>
      </c>
      <c r="LH12" s="59">
        <f t="shared" si="159"/>
        <v>0.55462184873949583</v>
      </c>
    </row>
    <row r="13" spans="3:320" ht="29.25" customHeight="1">
      <c r="C13" s="10">
        <f t="shared" si="160"/>
        <v>7</v>
      </c>
      <c r="D13" s="10">
        <f t="shared" si="161"/>
        <v>6</v>
      </c>
      <c r="E13" s="10">
        <v>1</v>
      </c>
      <c r="F13" s="10">
        <v>1</v>
      </c>
      <c r="G13" s="33">
        <v>5</v>
      </c>
      <c r="H13" s="119" t="s">
        <v>8</v>
      </c>
      <c r="I13" s="151">
        <v>37.904761904761905</v>
      </c>
      <c r="J13" s="142">
        <v>29.857142857142858</v>
      </c>
      <c r="K13" s="150">
        <f t="shared" si="2"/>
        <v>0.78768844221105527</v>
      </c>
      <c r="L13" s="135">
        <v>13.277777777777779</v>
      </c>
      <c r="M13" s="141">
        <v>7.666666666666667</v>
      </c>
      <c r="N13" s="150">
        <f t="shared" si="3"/>
        <v>0.57740585774058573</v>
      </c>
      <c r="O13" s="135">
        <v>15.444444444444445</v>
      </c>
      <c r="P13" s="141">
        <v>8.1111111111111107</v>
      </c>
      <c r="Q13" s="150">
        <f t="shared" si="4"/>
        <v>0.52517985611510787</v>
      </c>
      <c r="R13" s="157">
        <f>+VLOOKUP(H13,'[2]Thang 04.2025'!$C$9:$E$18,2,0)</f>
        <v>7.916666666666667</v>
      </c>
      <c r="S13" s="158">
        <f>+VLOOKUP(H13,'[2]Thang 04.2025'!$C$9:$E$18,3,0)</f>
        <v>5.583333333333333</v>
      </c>
      <c r="T13" s="150">
        <f t="shared" si="5"/>
        <v>0.70526315789473681</v>
      </c>
      <c r="U13" s="157">
        <f>+VLOOKUP(H13,'[2]Thang 05.2025'!$C$9:$E$18,2,0)</f>
        <v>18.875</v>
      </c>
      <c r="V13" s="158">
        <f>+VLOOKUP(H13,'[2]Thang 05.2025'!$C$9:$E$18,3,0)</f>
        <v>12.375</v>
      </c>
      <c r="W13" s="150">
        <f t="shared" si="0"/>
        <v>0.6556291390728477</v>
      </c>
      <c r="X13" s="161">
        <f>+VLOOKUP(H13,'[2]Thang 06.2025'!$C$9:$H$20,2,0)</f>
        <v>19.375</v>
      </c>
      <c r="Y13" s="158">
        <f>+VLOOKUP(H13,'[2]Thang 06.2025'!$C$9:$H$20,3,0)</f>
        <v>13.458333333333334</v>
      </c>
      <c r="Z13" s="150">
        <f t="shared" si="1"/>
        <v>0.69462365591397857</v>
      </c>
      <c r="AA13" s="157">
        <v>17.079999999999998</v>
      </c>
      <c r="AB13" s="158">
        <v>13.56</v>
      </c>
      <c r="AC13" s="148">
        <f t="shared" si="162"/>
        <v>0.79391100702576123</v>
      </c>
      <c r="AD13" s="179">
        <f t="shared" si="163"/>
        <v>13.384615384615385</v>
      </c>
      <c r="AE13" s="180">
        <f t="shared" si="164"/>
        <v>11.115384615384615</v>
      </c>
      <c r="AF13" s="183">
        <f t="shared" si="165"/>
        <v>0.83045977011494243</v>
      </c>
      <c r="AG13" s="18">
        <f t="shared" si="6"/>
        <v>13</v>
      </c>
      <c r="AH13" s="22">
        <f t="shared" si="7"/>
        <v>11</v>
      </c>
      <c r="AI13" s="26">
        <f t="shared" si="8"/>
        <v>0.84615384615384615</v>
      </c>
      <c r="AJ13" s="16">
        <v>6</v>
      </c>
      <c r="AK13" s="16">
        <v>4</v>
      </c>
      <c r="AL13" s="26">
        <f t="shared" si="9"/>
        <v>0.66666666666666663</v>
      </c>
      <c r="AM13" s="16">
        <v>7</v>
      </c>
      <c r="AN13" s="16">
        <v>7</v>
      </c>
      <c r="AO13" s="59">
        <f t="shared" si="10"/>
        <v>1</v>
      </c>
      <c r="AP13" s="18">
        <f t="shared" si="11"/>
        <v>14</v>
      </c>
      <c r="AQ13" s="22">
        <f t="shared" si="12"/>
        <v>14</v>
      </c>
      <c r="AR13" s="26">
        <f t="shared" si="13"/>
        <v>1</v>
      </c>
      <c r="AS13" s="16">
        <v>8</v>
      </c>
      <c r="AT13" s="16">
        <v>8</v>
      </c>
      <c r="AU13" s="26">
        <f t="shared" si="14"/>
        <v>1</v>
      </c>
      <c r="AV13" s="16">
        <v>6</v>
      </c>
      <c r="AW13" s="16">
        <v>6</v>
      </c>
      <c r="AX13" s="59">
        <f t="shared" si="15"/>
        <v>1</v>
      </c>
      <c r="AY13" s="117">
        <f t="shared" si="16"/>
        <v>13.5</v>
      </c>
      <c r="AZ13" s="116">
        <f t="shared" si="17"/>
        <v>12.5</v>
      </c>
      <c r="BA13" s="26">
        <f t="shared" si="18"/>
        <v>0.92592592592592593</v>
      </c>
      <c r="BB13" s="18">
        <f t="shared" si="19"/>
        <v>17</v>
      </c>
      <c r="BC13" s="22">
        <f t="shared" si="20"/>
        <v>16</v>
      </c>
      <c r="BD13" s="26">
        <f t="shared" si="21"/>
        <v>0.94117647058823528</v>
      </c>
      <c r="BE13" s="16">
        <v>10</v>
      </c>
      <c r="BF13" s="16">
        <v>10</v>
      </c>
      <c r="BG13" s="26">
        <f t="shared" si="22"/>
        <v>1</v>
      </c>
      <c r="BH13" s="16">
        <v>7</v>
      </c>
      <c r="BI13" s="16">
        <v>6</v>
      </c>
      <c r="BJ13" s="59">
        <f t="shared" si="23"/>
        <v>0.8571428571428571</v>
      </c>
      <c r="BK13" s="18">
        <f t="shared" si="24"/>
        <v>14</v>
      </c>
      <c r="BL13" s="22">
        <f t="shared" si="25"/>
        <v>6</v>
      </c>
      <c r="BM13" s="26">
        <f t="shared" si="26"/>
        <v>0.42857142857142855</v>
      </c>
      <c r="BN13" s="16">
        <v>7</v>
      </c>
      <c r="BO13" s="16">
        <v>3</v>
      </c>
      <c r="BP13" s="26">
        <f t="shared" si="27"/>
        <v>0.42857142857142855</v>
      </c>
      <c r="BQ13" s="16">
        <v>7</v>
      </c>
      <c r="BR13" s="16">
        <v>3</v>
      </c>
      <c r="BS13" s="26">
        <f t="shared" si="28"/>
        <v>0.42857142857142855</v>
      </c>
      <c r="BT13" s="18">
        <f t="shared" si="166"/>
        <v>18</v>
      </c>
      <c r="BU13" s="22">
        <f t="shared" si="29"/>
        <v>12</v>
      </c>
      <c r="BV13" s="26">
        <f t="shared" si="30"/>
        <v>0.66666666666666663</v>
      </c>
      <c r="BW13" s="16">
        <v>11</v>
      </c>
      <c r="BX13" s="37">
        <v>9</v>
      </c>
      <c r="BY13" s="26">
        <f t="shared" si="31"/>
        <v>0.81818181818181823</v>
      </c>
      <c r="BZ13" s="16">
        <v>7</v>
      </c>
      <c r="CA13" s="16">
        <v>3</v>
      </c>
      <c r="CB13" s="59">
        <f t="shared" si="32"/>
        <v>0.42857142857142855</v>
      </c>
      <c r="CC13" s="18">
        <f t="shared" si="167"/>
        <v>16</v>
      </c>
      <c r="CD13" s="22">
        <f t="shared" si="168"/>
        <v>15</v>
      </c>
      <c r="CE13" s="26">
        <f t="shared" si="33"/>
        <v>0.9375</v>
      </c>
      <c r="CF13" s="16">
        <v>9</v>
      </c>
      <c r="CG13" s="16">
        <v>9</v>
      </c>
      <c r="CH13" s="26">
        <f t="shared" si="34"/>
        <v>1</v>
      </c>
      <c r="CI13" s="16">
        <v>7</v>
      </c>
      <c r="CJ13" s="16">
        <v>6</v>
      </c>
      <c r="CK13" s="59">
        <f t="shared" si="35"/>
        <v>0.8571428571428571</v>
      </c>
      <c r="CL13" s="18">
        <f t="shared" si="36"/>
        <v>17</v>
      </c>
      <c r="CM13" s="22">
        <f t="shared" si="37"/>
        <v>16</v>
      </c>
      <c r="CN13" s="26">
        <f t="shared" si="38"/>
        <v>0.94117647058823528</v>
      </c>
      <c r="CO13" s="16">
        <v>10</v>
      </c>
      <c r="CP13" s="16">
        <v>10</v>
      </c>
      <c r="CQ13" s="26">
        <f t="shared" si="39"/>
        <v>1</v>
      </c>
      <c r="CR13" s="16">
        <v>7</v>
      </c>
      <c r="CS13" s="16">
        <v>6</v>
      </c>
      <c r="CT13" s="59">
        <f t="shared" si="40"/>
        <v>0.8571428571428571</v>
      </c>
      <c r="CU13" s="18">
        <f t="shared" si="41"/>
        <v>16</v>
      </c>
      <c r="CV13" s="22">
        <f t="shared" si="42"/>
        <v>16</v>
      </c>
      <c r="CW13" s="26">
        <f t="shared" si="43"/>
        <v>1</v>
      </c>
      <c r="CX13" s="16">
        <v>10</v>
      </c>
      <c r="CY13" s="16">
        <v>10</v>
      </c>
      <c r="CZ13" s="26">
        <f t="shared" si="44"/>
        <v>1</v>
      </c>
      <c r="DA13" s="16">
        <v>6</v>
      </c>
      <c r="DB13" s="16">
        <v>6</v>
      </c>
      <c r="DC13" s="59">
        <f t="shared" si="45"/>
        <v>1</v>
      </c>
      <c r="DD13" s="124">
        <f t="shared" si="169"/>
        <v>16.333333333333332</v>
      </c>
      <c r="DE13" s="123">
        <f t="shared" si="170"/>
        <v>13.5</v>
      </c>
      <c r="DF13" s="59">
        <f t="shared" si="46"/>
        <v>0.82653061224489799</v>
      </c>
      <c r="DG13" s="18">
        <f t="shared" si="47"/>
        <v>14</v>
      </c>
      <c r="DH13" s="22">
        <f t="shared" si="48"/>
        <v>14</v>
      </c>
      <c r="DI13" s="26">
        <f t="shared" si="49"/>
        <v>1</v>
      </c>
      <c r="DJ13" s="16">
        <v>8</v>
      </c>
      <c r="DK13" s="16">
        <v>8</v>
      </c>
      <c r="DL13" s="26">
        <f t="shared" si="50"/>
        <v>1</v>
      </c>
      <c r="DM13" s="16">
        <v>6</v>
      </c>
      <c r="DN13" s="16">
        <v>6</v>
      </c>
      <c r="DO13" s="59">
        <f t="shared" si="51"/>
        <v>1</v>
      </c>
      <c r="DP13" s="18">
        <f t="shared" si="52"/>
        <v>14</v>
      </c>
      <c r="DQ13" s="22">
        <f t="shared" si="53"/>
        <v>11</v>
      </c>
      <c r="DR13" s="26">
        <f t="shared" si="54"/>
        <v>0.7857142857142857</v>
      </c>
      <c r="DS13" s="16">
        <v>8</v>
      </c>
      <c r="DT13" s="16">
        <v>8</v>
      </c>
      <c r="DU13" s="26">
        <f t="shared" si="55"/>
        <v>1</v>
      </c>
      <c r="DV13" s="16">
        <v>6</v>
      </c>
      <c r="DW13" s="16">
        <v>3</v>
      </c>
      <c r="DX13" s="59">
        <f t="shared" si="56"/>
        <v>0.5</v>
      </c>
      <c r="DY13" s="18">
        <f t="shared" si="57"/>
        <v>13</v>
      </c>
      <c r="DZ13" s="22">
        <f t="shared" si="58"/>
        <v>11</v>
      </c>
      <c r="EA13" s="26">
        <f t="shared" si="59"/>
        <v>0.84615384615384615</v>
      </c>
      <c r="EB13" s="16">
        <v>8</v>
      </c>
      <c r="EC13" s="16">
        <v>7</v>
      </c>
      <c r="ED13" s="26">
        <f t="shared" si="60"/>
        <v>0.875</v>
      </c>
      <c r="EE13" s="16">
        <v>5</v>
      </c>
      <c r="EF13" s="16">
        <v>4</v>
      </c>
      <c r="EG13" s="59">
        <f t="shared" si="61"/>
        <v>0.8</v>
      </c>
      <c r="EH13" s="18">
        <f t="shared" si="62"/>
        <v>13</v>
      </c>
      <c r="EI13" s="22">
        <f t="shared" si="63"/>
        <v>11</v>
      </c>
      <c r="EJ13" s="26">
        <f t="shared" si="64"/>
        <v>0.84615384615384615</v>
      </c>
      <c r="EK13" s="16">
        <v>8</v>
      </c>
      <c r="EL13" s="16">
        <v>7</v>
      </c>
      <c r="EM13" s="26">
        <f t="shared" si="65"/>
        <v>0.875</v>
      </c>
      <c r="EN13" s="16">
        <v>5</v>
      </c>
      <c r="EO13" s="16">
        <v>4</v>
      </c>
      <c r="EP13" s="59">
        <f t="shared" si="66"/>
        <v>0.8</v>
      </c>
      <c r="EQ13" s="18">
        <f t="shared" si="67"/>
        <v>11</v>
      </c>
      <c r="ER13" s="22">
        <f t="shared" si="68"/>
        <v>10</v>
      </c>
      <c r="ES13" s="26">
        <f t="shared" si="69"/>
        <v>0.90909090909090906</v>
      </c>
      <c r="ET13" s="16">
        <v>7</v>
      </c>
      <c r="EU13" s="16">
        <v>6</v>
      </c>
      <c r="EV13" s="26">
        <f t="shared" si="70"/>
        <v>0.8571428571428571</v>
      </c>
      <c r="EW13" s="16">
        <v>4</v>
      </c>
      <c r="EX13" s="16">
        <v>4</v>
      </c>
      <c r="EY13" s="26">
        <f t="shared" si="71"/>
        <v>1</v>
      </c>
      <c r="EZ13" s="18">
        <f t="shared" si="72"/>
        <v>11</v>
      </c>
      <c r="FA13" s="22">
        <f t="shared" si="73"/>
        <v>11</v>
      </c>
      <c r="FB13" s="26">
        <f t="shared" si="74"/>
        <v>1</v>
      </c>
      <c r="FC13" s="16">
        <v>7</v>
      </c>
      <c r="FD13" s="16">
        <v>7</v>
      </c>
      <c r="FE13" s="26">
        <f t="shared" si="75"/>
        <v>1</v>
      </c>
      <c r="FF13" s="16">
        <v>4</v>
      </c>
      <c r="FG13" s="16">
        <v>4</v>
      </c>
      <c r="FH13" s="26">
        <f t="shared" si="76"/>
        <v>1</v>
      </c>
      <c r="FI13" s="117">
        <f t="shared" si="171"/>
        <v>12.666666666666666</v>
      </c>
      <c r="FJ13" s="116">
        <f t="shared" si="172"/>
        <v>11.333333333333334</v>
      </c>
      <c r="FK13" s="59">
        <f t="shared" si="77"/>
        <v>0.89473684210526327</v>
      </c>
      <c r="FL13" s="18">
        <f t="shared" si="173"/>
        <v>10</v>
      </c>
      <c r="FM13" s="22">
        <f t="shared" si="78"/>
        <v>10</v>
      </c>
      <c r="FN13" s="26">
        <f t="shared" si="79"/>
        <v>1</v>
      </c>
      <c r="FO13" s="16">
        <v>4</v>
      </c>
      <c r="FP13" s="16">
        <v>4</v>
      </c>
      <c r="FQ13" s="26">
        <f t="shared" si="80"/>
        <v>1</v>
      </c>
      <c r="FR13" s="16">
        <v>6</v>
      </c>
      <c r="FS13" s="16">
        <v>6</v>
      </c>
      <c r="FT13" s="59">
        <f t="shared" si="81"/>
        <v>1</v>
      </c>
      <c r="FU13" s="18">
        <f t="shared" si="82"/>
        <v>11</v>
      </c>
      <c r="FV13" s="22">
        <f t="shared" si="83"/>
        <v>10</v>
      </c>
      <c r="FW13" s="26">
        <f t="shared" si="84"/>
        <v>0.90909090909090906</v>
      </c>
      <c r="FX13" s="16">
        <v>4</v>
      </c>
      <c r="FY13" s="16">
        <v>3</v>
      </c>
      <c r="FZ13" s="26">
        <f t="shared" si="85"/>
        <v>0.75</v>
      </c>
      <c r="GA13" s="16">
        <v>7</v>
      </c>
      <c r="GB13" s="16">
        <v>7</v>
      </c>
      <c r="GC13" s="59">
        <f t="shared" si="86"/>
        <v>1</v>
      </c>
      <c r="GD13" s="18">
        <f t="shared" si="87"/>
        <v>12</v>
      </c>
      <c r="GE13" s="22">
        <f t="shared" si="88"/>
        <v>10</v>
      </c>
      <c r="GF13" s="26">
        <f t="shared" si="89"/>
        <v>0.83333333333333337</v>
      </c>
      <c r="GG13" s="16">
        <v>5</v>
      </c>
      <c r="GH13" s="16">
        <v>5</v>
      </c>
      <c r="GI13" s="26">
        <f t="shared" si="90"/>
        <v>1</v>
      </c>
      <c r="GJ13" s="16">
        <v>7</v>
      </c>
      <c r="GK13" s="16">
        <v>5</v>
      </c>
      <c r="GL13" s="26">
        <f t="shared" si="91"/>
        <v>0.7142857142857143</v>
      </c>
      <c r="GM13" s="18">
        <f t="shared" si="92"/>
        <v>12</v>
      </c>
      <c r="GN13" s="22">
        <f t="shared" si="93"/>
        <v>9</v>
      </c>
      <c r="GO13" s="26">
        <f t="shared" si="94"/>
        <v>0.75</v>
      </c>
      <c r="GP13" s="16">
        <v>5</v>
      </c>
      <c r="GQ13" s="16">
        <v>4</v>
      </c>
      <c r="GR13" s="26">
        <f t="shared" si="95"/>
        <v>0.8</v>
      </c>
      <c r="GS13" s="16">
        <v>7</v>
      </c>
      <c r="GT13" s="16">
        <v>5</v>
      </c>
      <c r="GU13" s="59">
        <f t="shared" si="96"/>
        <v>0.7142857142857143</v>
      </c>
      <c r="GV13" s="18">
        <f t="shared" si="97"/>
        <v>14</v>
      </c>
      <c r="GW13" s="22">
        <f t="shared" si="98"/>
        <v>13</v>
      </c>
      <c r="GX13" s="26">
        <f t="shared" si="99"/>
        <v>0.9285714285714286</v>
      </c>
      <c r="GY13" s="16">
        <v>6</v>
      </c>
      <c r="GZ13" s="16">
        <v>6</v>
      </c>
      <c r="HA13" s="26">
        <f t="shared" si="100"/>
        <v>1</v>
      </c>
      <c r="HB13" s="16">
        <v>8</v>
      </c>
      <c r="HC13" s="16">
        <v>7</v>
      </c>
      <c r="HD13" s="59">
        <f t="shared" si="101"/>
        <v>0.875</v>
      </c>
      <c r="HE13" s="18">
        <f t="shared" si="102"/>
        <v>13</v>
      </c>
      <c r="HF13" s="22">
        <f t="shared" si="103"/>
        <v>13</v>
      </c>
      <c r="HG13" s="26">
        <f t="shared" si="104"/>
        <v>1</v>
      </c>
      <c r="HH13" s="16">
        <v>5</v>
      </c>
      <c r="HI13" s="16">
        <v>5</v>
      </c>
      <c r="HJ13" s="26">
        <f t="shared" si="105"/>
        <v>1</v>
      </c>
      <c r="HK13" s="16">
        <v>8</v>
      </c>
      <c r="HL13" s="16">
        <v>8</v>
      </c>
      <c r="HM13" s="59">
        <f t="shared" si="106"/>
        <v>1</v>
      </c>
      <c r="HN13" s="131">
        <f t="shared" si="174"/>
        <v>12</v>
      </c>
      <c r="HO13" s="132">
        <f t="shared" si="175"/>
        <v>10.833333333333334</v>
      </c>
      <c r="HP13" s="59">
        <f t="shared" si="107"/>
        <v>0.90277777777777779</v>
      </c>
      <c r="HQ13" s="18">
        <f t="shared" si="108"/>
        <v>11</v>
      </c>
      <c r="HR13" s="22">
        <f t="shared" si="109"/>
        <v>5</v>
      </c>
      <c r="HS13" s="26">
        <f t="shared" si="110"/>
        <v>0.45454545454545453</v>
      </c>
      <c r="HT13" s="16">
        <v>4</v>
      </c>
      <c r="HU13" s="16">
        <v>2</v>
      </c>
      <c r="HV13" s="26">
        <f t="shared" si="111"/>
        <v>0.5</v>
      </c>
      <c r="HW13" s="16">
        <v>7</v>
      </c>
      <c r="HX13" s="16">
        <v>3</v>
      </c>
      <c r="HY13" s="59">
        <f t="shared" si="112"/>
        <v>0.42857142857142855</v>
      </c>
      <c r="HZ13" s="18">
        <f t="shared" si="113"/>
        <v>10</v>
      </c>
      <c r="IA13" s="22">
        <f t="shared" si="114"/>
        <v>4</v>
      </c>
      <c r="IB13" s="26">
        <f t="shared" si="115"/>
        <v>0.4</v>
      </c>
      <c r="IC13" s="16">
        <v>4</v>
      </c>
      <c r="ID13" s="16">
        <v>2</v>
      </c>
      <c r="IE13" s="26">
        <f t="shared" si="116"/>
        <v>0.5</v>
      </c>
      <c r="IF13" s="16">
        <v>6</v>
      </c>
      <c r="IG13" s="16">
        <v>2</v>
      </c>
      <c r="IH13" s="26">
        <f t="shared" si="117"/>
        <v>0.33333333333333331</v>
      </c>
      <c r="II13" s="18">
        <f t="shared" si="118"/>
        <v>6</v>
      </c>
      <c r="IJ13" s="22">
        <f t="shared" si="119"/>
        <v>2</v>
      </c>
      <c r="IK13" s="26">
        <f t="shared" si="120"/>
        <v>0.33333333333333331</v>
      </c>
      <c r="IL13" s="16">
        <v>4</v>
      </c>
      <c r="IM13" s="16">
        <v>0</v>
      </c>
      <c r="IN13" s="26">
        <f t="shared" si="121"/>
        <v>0</v>
      </c>
      <c r="IO13" s="16">
        <v>2</v>
      </c>
      <c r="IP13" s="16">
        <v>2</v>
      </c>
      <c r="IQ13" s="59">
        <f t="shared" si="122"/>
        <v>1</v>
      </c>
      <c r="IR13" s="18">
        <f t="shared" si="123"/>
        <v>8</v>
      </c>
      <c r="IS13" s="22">
        <f t="shared" si="124"/>
        <v>5</v>
      </c>
      <c r="IT13" s="26">
        <f t="shared" si="125"/>
        <v>0.625</v>
      </c>
      <c r="IU13" s="16">
        <v>6</v>
      </c>
      <c r="IV13" s="16">
        <v>3</v>
      </c>
      <c r="IW13" s="26">
        <f t="shared" si="126"/>
        <v>0.5</v>
      </c>
      <c r="IX13" s="16">
        <v>2</v>
      </c>
      <c r="IY13" s="16">
        <v>2</v>
      </c>
      <c r="IZ13" s="59">
        <f t="shared" si="127"/>
        <v>1</v>
      </c>
      <c r="JA13" s="18">
        <f t="shared" si="128"/>
        <v>5</v>
      </c>
      <c r="JB13" s="22">
        <f t="shared" si="129"/>
        <v>5</v>
      </c>
      <c r="JC13" s="26">
        <f t="shared" si="130"/>
        <v>1</v>
      </c>
      <c r="JD13" s="16">
        <v>3</v>
      </c>
      <c r="JE13" s="16">
        <v>3</v>
      </c>
      <c r="JF13" s="26">
        <f t="shared" si="131"/>
        <v>1</v>
      </c>
      <c r="JG13" s="16">
        <v>2</v>
      </c>
      <c r="JH13" s="16">
        <v>2</v>
      </c>
      <c r="JI13" s="59">
        <f t="shared" si="132"/>
        <v>1</v>
      </c>
      <c r="JJ13" s="18">
        <f t="shared" si="133"/>
        <v>5</v>
      </c>
      <c r="JK13" s="22">
        <f t="shared" si="134"/>
        <v>4</v>
      </c>
      <c r="JL13" s="26">
        <f t="shared" si="135"/>
        <v>0.8</v>
      </c>
      <c r="JM13" s="16">
        <v>3</v>
      </c>
      <c r="JN13" s="16">
        <v>3</v>
      </c>
      <c r="JO13" s="26">
        <f t="shared" si="136"/>
        <v>1</v>
      </c>
      <c r="JP13" s="16">
        <v>2</v>
      </c>
      <c r="JQ13" s="16">
        <v>1</v>
      </c>
      <c r="JR13" s="26">
        <f t="shared" si="137"/>
        <v>0.5</v>
      </c>
      <c r="JS13" s="131">
        <f t="shared" si="176"/>
        <v>7.5</v>
      </c>
      <c r="JT13" s="132">
        <f t="shared" si="177"/>
        <v>4.166666666666667</v>
      </c>
      <c r="JU13" s="59">
        <f t="shared" si="138"/>
        <v>0.55555555555555558</v>
      </c>
      <c r="JV13" s="18">
        <f t="shared" si="139"/>
        <v>5</v>
      </c>
      <c r="JW13" s="22">
        <f t="shared" si="140"/>
        <v>4</v>
      </c>
      <c r="JX13" s="26">
        <f t="shared" si="141"/>
        <v>0.8</v>
      </c>
      <c r="JY13" s="16">
        <v>2</v>
      </c>
      <c r="JZ13" s="16">
        <v>2</v>
      </c>
      <c r="KA13" s="26">
        <f t="shared" si="142"/>
        <v>1</v>
      </c>
      <c r="KB13" s="16">
        <v>3</v>
      </c>
      <c r="KC13" s="16">
        <v>2</v>
      </c>
      <c r="KD13" s="26">
        <f t="shared" si="143"/>
        <v>0.66666666666666663</v>
      </c>
      <c r="KE13" s="18">
        <f t="shared" si="144"/>
        <v>9</v>
      </c>
      <c r="KF13" s="22">
        <f t="shared" si="145"/>
        <v>9</v>
      </c>
      <c r="KG13" s="26">
        <f t="shared" si="146"/>
        <v>1</v>
      </c>
      <c r="KH13" s="16">
        <v>6</v>
      </c>
      <c r="KI13" s="16">
        <v>6</v>
      </c>
      <c r="KJ13" s="26">
        <f t="shared" si="147"/>
        <v>1</v>
      </c>
      <c r="KK13" s="16">
        <v>3</v>
      </c>
      <c r="KL13" s="16">
        <v>3</v>
      </c>
      <c r="KM13" s="59">
        <f t="shared" si="148"/>
        <v>1</v>
      </c>
      <c r="KN13" s="18">
        <f t="shared" si="149"/>
        <v>8</v>
      </c>
      <c r="KO13" s="22">
        <f t="shared" si="150"/>
        <v>7</v>
      </c>
      <c r="KP13" s="26">
        <f t="shared" si="151"/>
        <v>0.875</v>
      </c>
      <c r="KQ13" s="16">
        <v>6</v>
      </c>
      <c r="KR13" s="16">
        <v>5</v>
      </c>
      <c r="KS13" s="26">
        <f t="shared" si="152"/>
        <v>0.83333333333333337</v>
      </c>
      <c r="KT13" s="16">
        <v>2</v>
      </c>
      <c r="KU13" s="16">
        <v>2</v>
      </c>
      <c r="KV13" s="59">
        <f t="shared" si="153"/>
        <v>1</v>
      </c>
      <c r="KW13" s="18">
        <f t="shared" si="154"/>
        <v>8</v>
      </c>
      <c r="KX13" s="22">
        <f t="shared" si="155"/>
        <v>5</v>
      </c>
      <c r="KY13" s="26">
        <f t="shared" si="156"/>
        <v>0.625</v>
      </c>
      <c r="KZ13" s="16">
        <v>6</v>
      </c>
      <c r="LA13" s="16">
        <v>5</v>
      </c>
      <c r="LB13" s="26">
        <f t="shared" si="157"/>
        <v>0.83333333333333337</v>
      </c>
      <c r="LC13" s="16">
        <v>2</v>
      </c>
      <c r="LD13" s="16"/>
      <c r="LE13" s="59">
        <f t="shared" si="158"/>
        <v>0</v>
      </c>
      <c r="LF13" s="131">
        <f t="shared" si="178"/>
        <v>6</v>
      </c>
      <c r="LG13" s="132">
        <f t="shared" si="179"/>
        <v>5.166666666666667</v>
      </c>
      <c r="LH13" s="59">
        <f t="shared" si="159"/>
        <v>0.86111111111111116</v>
      </c>
    </row>
    <row r="14" spans="3:320" ht="29.25" customHeight="1">
      <c r="C14" s="10">
        <f t="shared" si="160"/>
        <v>6</v>
      </c>
      <c r="D14" s="10">
        <f t="shared" si="161"/>
        <v>4</v>
      </c>
      <c r="E14" s="10">
        <v>1</v>
      </c>
      <c r="F14" s="10">
        <v>0</v>
      </c>
      <c r="G14" s="12">
        <v>6</v>
      </c>
      <c r="H14" s="119" t="s">
        <v>11</v>
      </c>
      <c r="I14" s="151">
        <v>17.476190476190474</v>
      </c>
      <c r="J14" s="142">
        <v>12.523809523809524</v>
      </c>
      <c r="K14" s="150">
        <f t="shared" si="2"/>
        <v>0.71662125340599458</v>
      </c>
      <c r="L14" s="135">
        <v>10.5</v>
      </c>
      <c r="M14" s="141">
        <v>7.2222222222222223</v>
      </c>
      <c r="N14" s="150">
        <f t="shared" si="3"/>
        <v>0.68783068783068779</v>
      </c>
      <c r="O14" s="135">
        <v>25.444444444444443</v>
      </c>
      <c r="P14" s="141">
        <v>11.666666666666666</v>
      </c>
      <c r="Q14" s="150">
        <f t="shared" si="4"/>
        <v>0.45851528384279477</v>
      </c>
      <c r="R14" s="157">
        <f>+VLOOKUP(H14,'[2]Thang 04.2025'!$C$9:$E$18,2,0)</f>
        <v>17.375</v>
      </c>
      <c r="S14" s="158">
        <f>+VLOOKUP(H14,'[2]Thang 04.2025'!$C$9:$E$18,3,0)</f>
        <v>12.291666666666666</v>
      </c>
      <c r="T14" s="150">
        <f t="shared" si="5"/>
        <v>0.7074340527577937</v>
      </c>
      <c r="U14" s="157">
        <f>+VLOOKUP(H14,'[2]Thang 05.2025'!$C$9:$E$18,2,0)</f>
        <v>15.416666666666666</v>
      </c>
      <c r="V14" s="158">
        <f>+VLOOKUP(H14,'[2]Thang 05.2025'!$C$9:$E$18,3,0)</f>
        <v>11</v>
      </c>
      <c r="W14" s="150">
        <f t="shared" si="0"/>
        <v>0.71351351351351355</v>
      </c>
      <c r="X14" s="161">
        <f>+VLOOKUP(H14,'[2]Thang 06.2025'!$C$9:$H$20,2,0)</f>
        <v>9.625</v>
      </c>
      <c r="Y14" s="158">
        <f>+VLOOKUP(H14,'[2]Thang 06.2025'!$C$9:$H$20,3,0)</f>
        <v>7.625</v>
      </c>
      <c r="Z14" s="150">
        <f t="shared" si="1"/>
        <v>0.79220779220779225</v>
      </c>
      <c r="AA14" s="157">
        <v>7</v>
      </c>
      <c r="AB14" s="158">
        <v>5.12</v>
      </c>
      <c r="AC14" s="148">
        <f t="shared" si="162"/>
        <v>0.73142857142857143</v>
      </c>
      <c r="AD14" s="179">
        <f t="shared" si="163"/>
        <v>12.346153846153847</v>
      </c>
      <c r="AE14" s="180">
        <f t="shared" si="164"/>
        <v>9.1538461538461533</v>
      </c>
      <c r="AF14" s="183">
        <f t="shared" si="165"/>
        <v>0.74143302180685355</v>
      </c>
      <c r="AG14" s="18">
        <f t="shared" si="6"/>
        <v>6</v>
      </c>
      <c r="AH14" s="22">
        <f t="shared" si="7"/>
        <v>6</v>
      </c>
      <c r="AI14" s="26">
        <f t="shared" si="8"/>
        <v>1</v>
      </c>
      <c r="AJ14" s="16">
        <v>4</v>
      </c>
      <c r="AK14" s="16">
        <v>4</v>
      </c>
      <c r="AL14" s="26">
        <f t="shared" si="9"/>
        <v>1</v>
      </c>
      <c r="AM14" s="16">
        <v>2</v>
      </c>
      <c r="AN14" s="16">
        <v>2</v>
      </c>
      <c r="AO14" s="59">
        <f t="shared" si="10"/>
        <v>1</v>
      </c>
      <c r="AP14" s="18">
        <f t="shared" si="11"/>
        <v>14</v>
      </c>
      <c r="AQ14" s="22">
        <f t="shared" si="12"/>
        <v>13</v>
      </c>
      <c r="AR14" s="26">
        <f t="shared" si="13"/>
        <v>0.9285714285714286</v>
      </c>
      <c r="AS14" s="16">
        <v>11</v>
      </c>
      <c r="AT14" s="16">
        <v>10</v>
      </c>
      <c r="AU14" s="26">
        <f t="shared" si="14"/>
        <v>0.90909090909090906</v>
      </c>
      <c r="AV14" s="16">
        <v>3</v>
      </c>
      <c r="AW14" s="16">
        <v>3</v>
      </c>
      <c r="AX14" s="59">
        <f t="shared" si="15"/>
        <v>1</v>
      </c>
      <c r="AY14" s="117">
        <f t="shared" si="16"/>
        <v>10</v>
      </c>
      <c r="AZ14" s="116">
        <f t="shared" si="17"/>
        <v>9.5</v>
      </c>
      <c r="BA14" s="26">
        <f t="shared" si="18"/>
        <v>0.95</v>
      </c>
      <c r="BB14" s="18">
        <f t="shared" si="19"/>
        <v>14</v>
      </c>
      <c r="BC14" s="22">
        <f t="shared" si="20"/>
        <v>12</v>
      </c>
      <c r="BD14" s="26">
        <f t="shared" si="21"/>
        <v>0.8571428571428571</v>
      </c>
      <c r="BE14" s="16">
        <v>4</v>
      </c>
      <c r="BF14" s="16">
        <v>4</v>
      </c>
      <c r="BG14" s="26">
        <f t="shared" si="22"/>
        <v>1</v>
      </c>
      <c r="BH14" s="16">
        <v>10</v>
      </c>
      <c r="BI14" s="16">
        <v>8</v>
      </c>
      <c r="BJ14" s="59">
        <f t="shared" si="23"/>
        <v>0.8</v>
      </c>
      <c r="BK14" s="18">
        <f t="shared" si="24"/>
        <v>16</v>
      </c>
      <c r="BL14" s="22">
        <f t="shared" si="25"/>
        <v>9</v>
      </c>
      <c r="BM14" s="26">
        <f t="shared" si="26"/>
        <v>0.5625</v>
      </c>
      <c r="BN14" s="16">
        <v>8</v>
      </c>
      <c r="BO14" s="16">
        <v>5</v>
      </c>
      <c r="BP14" s="26">
        <f t="shared" si="27"/>
        <v>0.625</v>
      </c>
      <c r="BQ14" s="16">
        <v>8</v>
      </c>
      <c r="BR14" s="16">
        <v>4</v>
      </c>
      <c r="BS14" s="26">
        <f t="shared" si="28"/>
        <v>0.5</v>
      </c>
      <c r="BT14" s="18">
        <f t="shared" si="166"/>
        <v>13</v>
      </c>
      <c r="BU14" s="22">
        <f t="shared" si="29"/>
        <v>7</v>
      </c>
      <c r="BV14" s="26">
        <f t="shared" si="30"/>
        <v>0.53846153846153844</v>
      </c>
      <c r="BW14" s="16">
        <v>5</v>
      </c>
      <c r="BX14" s="37">
        <v>3</v>
      </c>
      <c r="BY14" s="26">
        <f t="shared" si="31"/>
        <v>0.6</v>
      </c>
      <c r="BZ14" s="16">
        <v>8</v>
      </c>
      <c r="CA14" s="16">
        <v>4</v>
      </c>
      <c r="CB14" s="59">
        <f t="shared" si="32"/>
        <v>0.5</v>
      </c>
      <c r="CC14" s="18">
        <f t="shared" si="167"/>
        <v>16</v>
      </c>
      <c r="CD14" s="22">
        <f t="shared" si="168"/>
        <v>15</v>
      </c>
      <c r="CE14" s="26">
        <f>IFERROR(CD14/CC14,0)</f>
        <v>0.9375</v>
      </c>
      <c r="CF14" s="16">
        <v>5</v>
      </c>
      <c r="CG14" s="16">
        <v>5</v>
      </c>
      <c r="CH14" s="26">
        <f t="shared" si="34"/>
        <v>1</v>
      </c>
      <c r="CI14" s="16">
        <v>11</v>
      </c>
      <c r="CJ14" s="16">
        <v>10</v>
      </c>
      <c r="CK14" s="59">
        <f t="shared" si="35"/>
        <v>0.90909090909090906</v>
      </c>
      <c r="CL14" s="18">
        <f t="shared" si="36"/>
        <v>15</v>
      </c>
      <c r="CM14" s="22">
        <f t="shared" si="37"/>
        <v>13</v>
      </c>
      <c r="CN14" s="26">
        <f t="shared" si="38"/>
        <v>0.8666666666666667</v>
      </c>
      <c r="CO14" s="16">
        <v>4</v>
      </c>
      <c r="CP14" s="16">
        <v>3</v>
      </c>
      <c r="CQ14" s="26">
        <f t="shared" si="39"/>
        <v>0.75</v>
      </c>
      <c r="CR14" s="16">
        <v>11</v>
      </c>
      <c r="CS14" s="16">
        <v>10</v>
      </c>
      <c r="CT14" s="59">
        <f t="shared" si="40"/>
        <v>0.90909090909090906</v>
      </c>
      <c r="CU14" s="18">
        <f t="shared" si="41"/>
        <v>12</v>
      </c>
      <c r="CV14" s="22">
        <f t="shared" si="42"/>
        <v>9</v>
      </c>
      <c r="CW14" s="26">
        <f t="shared" si="43"/>
        <v>0.75</v>
      </c>
      <c r="CX14" s="16">
        <v>4</v>
      </c>
      <c r="CY14" s="16">
        <v>3</v>
      </c>
      <c r="CZ14" s="26">
        <f t="shared" si="44"/>
        <v>0.75</v>
      </c>
      <c r="DA14" s="16">
        <v>8</v>
      </c>
      <c r="DB14" s="16">
        <v>6</v>
      </c>
      <c r="DC14" s="59">
        <f t="shared" si="45"/>
        <v>0.75</v>
      </c>
      <c r="DD14" s="124">
        <f t="shared" si="169"/>
        <v>14.333333333333334</v>
      </c>
      <c r="DE14" s="123">
        <f t="shared" si="170"/>
        <v>10.833333333333334</v>
      </c>
      <c r="DF14" s="59">
        <f t="shared" si="46"/>
        <v>0.7558139534883721</v>
      </c>
      <c r="DG14" s="18">
        <f t="shared" si="47"/>
        <v>9</v>
      </c>
      <c r="DH14" s="22">
        <f t="shared" si="48"/>
        <v>8</v>
      </c>
      <c r="DI14" s="26">
        <f t="shared" si="49"/>
        <v>0.88888888888888884</v>
      </c>
      <c r="DJ14" s="16">
        <v>3</v>
      </c>
      <c r="DK14" s="16">
        <v>2</v>
      </c>
      <c r="DL14" s="26">
        <f t="shared" si="50"/>
        <v>0.66666666666666663</v>
      </c>
      <c r="DM14" s="16">
        <v>6</v>
      </c>
      <c r="DN14" s="16">
        <v>6</v>
      </c>
      <c r="DO14" s="59">
        <f t="shared" si="51"/>
        <v>1</v>
      </c>
      <c r="DP14" s="18">
        <f t="shared" si="52"/>
        <v>9</v>
      </c>
      <c r="DQ14" s="22">
        <f t="shared" si="53"/>
        <v>6</v>
      </c>
      <c r="DR14" s="26">
        <f t="shared" si="54"/>
        <v>0.66666666666666663</v>
      </c>
      <c r="DS14" s="16">
        <v>3</v>
      </c>
      <c r="DT14" s="16">
        <v>2</v>
      </c>
      <c r="DU14" s="26">
        <f t="shared" si="55"/>
        <v>0.66666666666666663</v>
      </c>
      <c r="DV14" s="16">
        <v>6</v>
      </c>
      <c r="DW14" s="16">
        <v>4</v>
      </c>
      <c r="DX14" s="59">
        <f t="shared" si="56"/>
        <v>0.66666666666666663</v>
      </c>
      <c r="DY14" s="18">
        <f t="shared" si="57"/>
        <v>7</v>
      </c>
      <c r="DZ14" s="22">
        <f t="shared" si="58"/>
        <v>7</v>
      </c>
      <c r="EA14" s="26">
        <f t="shared" si="59"/>
        <v>1</v>
      </c>
      <c r="EB14" s="16">
        <v>3</v>
      </c>
      <c r="EC14" s="16">
        <v>3</v>
      </c>
      <c r="ED14" s="26">
        <f t="shared" si="60"/>
        <v>1</v>
      </c>
      <c r="EE14" s="16">
        <v>4</v>
      </c>
      <c r="EF14" s="16">
        <v>4</v>
      </c>
      <c r="EG14" s="59">
        <f t="shared" si="61"/>
        <v>1</v>
      </c>
      <c r="EH14" s="18">
        <f t="shared" si="62"/>
        <v>7</v>
      </c>
      <c r="EI14" s="22">
        <f t="shared" si="63"/>
        <v>4</v>
      </c>
      <c r="EJ14" s="26">
        <f t="shared" si="64"/>
        <v>0.5714285714285714</v>
      </c>
      <c r="EK14" s="16">
        <v>3</v>
      </c>
      <c r="EL14" s="16">
        <v>2</v>
      </c>
      <c r="EM14" s="26">
        <f t="shared" si="65"/>
        <v>0.66666666666666663</v>
      </c>
      <c r="EN14" s="16">
        <v>4</v>
      </c>
      <c r="EO14" s="16">
        <v>2</v>
      </c>
      <c r="EP14" s="59">
        <f t="shared" si="66"/>
        <v>0.5</v>
      </c>
      <c r="EQ14" s="18">
        <f t="shared" si="67"/>
        <v>6</v>
      </c>
      <c r="ER14" s="22">
        <f t="shared" si="68"/>
        <v>5</v>
      </c>
      <c r="ES14" s="26">
        <f t="shared" si="69"/>
        <v>0.83333333333333337</v>
      </c>
      <c r="ET14" s="16">
        <v>4</v>
      </c>
      <c r="EU14" s="16">
        <v>3</v>
      </c>
      <c r="EV14" s="26">
        <f t="shared" si="70"/>
        <v>0.75</v>
      </c>
      <c r="EW14" s="16">
        <v>2</v>
      </c>
      <c r="EX14" s="16">
        <v>2</v>
      </c>
      <c r="EY14" s="26">
        <f t="shared" si="71"/>
        <v>1</v>
      </c>
      <c r="EZ14" s="18">
        <f t="shared" si="72"/>
        <v>6</v>
      </c>
      <c r="FA14" s="22">
        <f t="shared" si="73"/>
        <v>6</v>
      </c>
      <c r="FB14" s="26">
        <f t="shared" si="74"/>
        <v>1</v>
      </c>
      <c r="FC14" s="16">
        <v>4</v>
      </c>
      <c r="FD14" s="16">
        <v>4</v>
      </c>
      <c r="FE14" s="26">
        <f t="shared" si="75"/>
        <v>1</v>
      </c>
      <c r="FF14" s="16">
        <v>2</v>
      </c>
      <c r="FG14" s="16">
        <v>2</v>
      </c>
      <c r="FH14" s="26">
        <f t="shared" si="76"/>
        <v>1</v>
      </c>
      <c r="FI14" s="117">
        <f t="shared" si="171"/>
        <v>7.333333333333333</v>
      </c>
      <c r="FJ14" s="116">
        <f t="shared" si="172"/>
        <v>6</v>
      </c>
      <c r="FK14" s="59">
        <f t="shared" si="77"/>
        <v>0.81818181818181823</v>
      </c>
      <c r="FL14" s="18">
        <f t="shared" si="173"/>
        <v>6</v>
      </c>
      <c r="FM14" s="22">
        <f t="shared" si="78"/>
        <v>4</v>
      </c>
      <c r="FN14" s="26">
        <f t="shared" si="79"/>
        <v>0.66666666666666663</v>
      </c>
      <c r="FO14" s="16">
        <v>3</v>
      </c>
      <c r="FP14" s="16">
        <v>2</v>
      </c>
      <c r="FQ14" s="26">
        <f t="shared" si="80"/>
        <v>0.66666666666666663</v>
      </c>
      <c r="FR14" s="16">
        <v>3</v>
      </c>
      <c r="FS14" s="16">
        <v>2</v>
      </c>
      <c r="FT14" s="59">
        <f t="shared" si="81"/>
        <v>0.66666666666666663</v>
      </c>
      <c r="FU14" s="18">
        <f t="shared" si="82"/>
        <v>6</v>
      </c>
      <c r="FV14" s="22">
        <f t="shared" si="83"/>
        <v>5</v>
      </c>
      <c r="FW14" s="26">
        <f t="shared" si="84"/>
        <v>0.83333333333333337</v>
      </c>
      <c r="FX14" s="16">
        <v>3</v>
      </c>
      <c r="FY14" s="16">
        <v>3</v>
      </c>
      <c r="FZ14" s="26">
        <f t="shared" si="85"/>
        <v>1</v>
      </c>
      <c r="GA14" s="16">
        <v>3</v>
      </c>
      <c r="GB14" s="16">
        <v>2</v>
      </c>
      <c r="GC14" s="59">
        <f t="shared" si="86"/>
        <v>0.66666666666666663</v>
      </c>
      <c r="GD14" s="18">
        <f t="shared" si="87"/>
        <v>6</v>
      </c>
      <c r="GE14" s="22">
        <f t="shared" si="88"/>
        <v>6</v>
      </c>
      <c r="GF14" s="26">
        <f t="shared" si="89"/>
        <v>1</v>
      </c>
      <c r="GG14" s="16">
        <v>3</v>
      </c>
      <c r="GH14" s="16">
        <v>3</v>
      </c>
      <c r="GI14" s="26">
        <f t="shared" si="90"/>
        <v>1</v>
      </c>
      <c r="GJ14" s="16">
        <v>3</v>
      </c>
      <c r="GK14" s="16">
        <v>3</v>
      </c>
      <c r="GL14" s="26">
        <f t="shared" si="91"/>
        <v>1</v>
      </c>
      <c r="GM14" s="18">
        <f t="shared" si="92"/>
        <v>7</v>
      </c>
      <c r="GN14" s="22">
        <f t="shared" si="93"/>
        <v>6</v>
      </c>
      <c r="GO14" s="26">
        <f t="shared" si="94"/>
        <v>0.8571428571428571</v>
      </c>
      <c r="GP14" s="16">
        <v>4</v>
      </c>
      <c r="GQ14" s="16">
        <v>4</v>
      </c>
      <c r="GR14" s="26">
        <f t="shared" si="95"/>
        <v>1</v>
      </c>
      <c r="GS14" s="16">
        <v>3</v>
      </c>
      <c r="GT14" s="16">
        <v>2</v>
      </c>
      <c r="GU14" s="59">
        <f t="shared" si="96"/>
        <v>0.66666666666666663</v>
      </c>
      <c r="GV14" s="18">
        <f t="shared" si="97"/>
        <v>9</v>
      </c>
      <c r="GW14" s="22">
        <f t="shared" si="98"/>
        <v>7</v>
      </c>
      <c r="GX14" s="26">
        <f t="shared" si="99"/>
        <v>0.77777777777777779</v>
      </c>
      <c r="GY14" s="16">
        <v>5</v>
      </c>
      <c r="GZ14" s="16">
        <v>4</v>
      </c>
      <c r="HA14" s="26">
        <f t="shared" si="100"/>
        <v>0.8</v>
      </c>
      <c r="HB14" s="16">
        <v>4</v>
      </c>
      <c r="HC14" s="16">
        <v>3</v>
      </c>
      <c r="HD14" s="59">
        <f t="shared" si="101"/>
        <v>0.75</v>
      </c>
      <c r="HE14" s="18">
        <f t="shared" si="102"/>
        <v>8</v>
      </c>
      <c r="HF14" s="22">
        <f t="shared" si="103"/>
        <v>8</v>
      </c>
      <c r="HG14" s="26">
        <f t="shared" si="104"/>
        <v>1</v>
      </c>
      <c r="HH14" s="16">
        <v>4</v>
      </c>
      <c r="HI14" s="16">
        <v>4</v>
      </c>
      <c r="HJ14" s="26">
        <f t="shared" si="105"/>
        <v>1</v>
      </c>
      <c r="HK14" s="16">
        <v>4</v>
      </c>
      <c r="HL14" s="16">
        <v>4</v>
      </c>
      <c r="HM14" s="59">
        <f t="shared" si="106"/>
        <v>1</v>
      </c>
      <c r="HN14" s="131">
        <f t="shared" si="174"/>
        <v>7</v>
      </c>
      <c r="HO14" s="132">
        <f t="shared" si="175"/>
        <v>6</v>
      </c>
      <c r="HP14" s="59">
        <f t="shared" si="107"/>
        <v>0.8571428571428571</v>
      </c>
      <c r="HQ14" s="18">
        <f t="shared" si="108"/>
        <v>7</v>
      </c>
      <c r="HR14" s="22">
        <f t="shared" si="109"/>
        <v>5</v>
      </c>
      <c r="HS14" s="26">
        <f t="shared" si="110"/>
        <v>0.7142857142857143</v>
      </c>
      <c r="HT14" s="16">
        <v>4</v>
      </c>
      <c r="HU14" s="16">
        <v>4</v>
      </c>
      <c r="HV14" s="26">
        <f t="shared" si="111"/>
        <v>1</v>
      </c>
      <c r="HW14" s="16">
        <v>3</v>
      </c>
      <c r="HX14" s="16">
        <v>1</v>
      </c>
      <c r="HY14" s="59">
        <f t="shared" si="112"/>
        <v>0.33333333333333331</v>
      </c>
      <c r="HZ14" s="18">
        <f t="shared" si="113"/>
        <v>6</v>
      </c>
      <c r="IA14" s="22">
        <f t="shared" si="114"/>
        <v>4</v>
      </c>
      <c r="IB14" s="26">
        <f t="shared" si="115"/>
        <v>0.66666666666666663</v>
      </c>
      <c r="IC14" s="16">
        <v>4</v>
      </c>
      <c r="ID14" s="16">
        <v>3</v>
      </c>
      <c r="IE14" s="26">
        <f t="shared" si="116"/>
        <v>0.75</v>
      </c>
      <c r="IF14" s="16">
        <v>2</v>
      </c>
      <c r="IG14" s="16">
        <v>1</v>
      </c>
      <c r="IH14" s="26">
        <f t="shared" si="117"/>
        <v>0.5</v>
      </c>
      <c r="II14" s="18">
        <f t="shared" si="118"/>
        <v>7</v>
      </c>
      <c r="IJ14" s="22">
        <f t="shared" si="119"/>
        <v>6</v>
      </c>
      <c r="IK14" s="26">
        <f t="shared" si="120"/>
        <v>0.8571428571428571</v>
      </c>
      <c r="IL14" s="16">
        <v>5</v>
      </c>
      <c r="IM14" s="16">
        <v>4</v>
      </c>
      <c r="IN14" s="26">
        <f t="shared" si="121"/>
        <v>0.8</v>
      </c>
      <c r="IO14" s="16">
        <v>2</v>
      </c>
      <c r="IP14" s="16">
        <v>2</v>
      </c>
      <c r="IQ14" s="59">
        <f t="shared" si="122"/>
        <v>1</v>
      </c>
      <c r="IR14" s="18">
        <f t="shared" si="123"/>
        <v>7</v>
      </c>
      <c r="IS14" s="22">
        <f t="shared" si="124"/>
        <v>7</v>
      </c>
      <c r="IT14" s="26">
        <f t="shared" si="125"/>
        <v>1</v>
      </c>
      <c r="IU14" s="16">
        <v>5</v>
      </c>
      <c r="IV14" s="16">
        <v>5</v>
      </c>
      <c r="IW14" s="26">
        <f t="shared" si="126"/>
        <v>1</v>
      </c>
      <c r="IX14" s="16">
        <v>2</v>
      </c>
      <c r="IY14" s="16">
        <v>2</v>
      </c>
      <c r="IZ14" s="59">
        <f t="shared" si="127"/>
        <v>1</v>
      </c>
      <c r="JA14" s="18">
        <f t="shared" si="128"/>
        <v>10</v>
      </c>
      <c r="JB14" s="22">
        <f t="shared" si="129"/>
        <v>10</v>
      </c>
      <c r="JC14" s="26">
        <f t="shared" si="130"/>
        <v>1</v>
      </c>
      <c r="JD14" s="16">
        <v>5</v>
      </c>
      <c r="JE14" s="16">
        <v>5</v>
      </c>
      <c r="JF14" s="26">
        <f t="shared" si="131"/>
        <v>1</v>
      </c>
      <c r="JG14" s="16">
        <v>5</v>
      </c>
      <c r="JH14" s="16">
        <v>5</v>
      </c>
      <c r="JI14" s="59">
        <f t="shared" si="132"/>
        <v>1</v>
      </c>
      <c r="JJ14" s="18">
        <f t="shared" si="133"/>
        <v>16</v>
      </c>
      <c r="JK14" s="22">
        <f t="shared" si="134"/>
        <v>15</v>
      </c>
      <c r="JL14" s="26">
        <f t="shared" si="135"/>
        <v>0.9375</v>
      </c>
      <c r="JM14" s="16">
        <v>6</v>
      </c>
      <c r="JN14" s="16">
        <v>5</v>
      </c>
      <c r="JO14" s="26">
        <f t="shared" si="136"/>
        <v>0.83333333333333337</v>
      </c>
      <c r="JP14" s="16">
        <v>10</v>
      </c>
      <c r="JQ14" s="16">
        <v>10</v>
      </c>
      <c r="JR14" s="26">
        <f t="shared" si="137"/>
        <v>1</v>
      </c>
      <c r="JS14" s="131">
        <f t="shared" si="176"/>
        <v>8.8333333333333339</v>
      </c>
      <c r="JT14" s="132">
        <f t="shared" si="177"/>
        <v>7.833333333333333</v>
      </c>
      <c r="JU14" s="59">
        <f t="shared" si="138"/>
        <v>0.88679245283018859</v>
      </c>
      <c r="JV14" s="18">
        <f t="shared" si="139"/>
        <v>16</v>
      </c>
      <c r="JW14" s="22">
        <f t="shared" si="140"/>
        <v>7</v>
      </c>
      <c r="JX14" s="26">
        <f t="shared" si="141"/>
        <v>0.4375</v>
      </c>
      <c r="JY14" s="16">
        <v>11</v>
      </c>
      <c r="JZ14" s="16">
        <v>3</v>
      </c>
      <c r="KA14" s="26">
        <f t="shared" si="142"/>
        <v>0.27272727272727271</v>
      </c>
      <c r="KB14" s="16">
        <v>5</v>
      </c>
      <c r="KC14" s="16">
        <v>4</v>
      </c>
      <c r="KD14" s="26">
        <f t="shared" si="143"/>
        <v>0.8</v>
      </c>
      <c r="KE14" s="18">
        <f t="shared" si="144"/>
        <v>18</v>
      </c>
      <c r="KF14" s="22">
        <f t="shared" si="145"/>
        <v>10</v>
      </c>
      <c r="KG14" s="26">
        <f t="shared" si="146"/>
        <v>0.55555555555555558</v>
      </c>
      <c r="KH14" s="16">
        <v>10</v>
      </c>
      <c r="KI14" s="16">
        <v>4</v>
      </c>
      <c r="KJ14" s="26">
        <f t="shared" si="147"/>
        <v>0.4</v>
      </c>
      <c r="KK14" s="16">
        <v>8</v>
      </c>
      <c r="KL14" s="16">
        <v>6</v>
      </c>
      <c r="KM14" s="59">
        <f t="shared" si="148"/>
        <v>0.75</v>
      </c>
      <c r="KN14" s="18">
        <f t="shared" si="149"/>
        <v>23</v>
      </c>
      <c r="KO14" s="22">
        <f t="shared" si="150"/>
        <v>14</v>
      </c>
      <c r="KP14" s="26">
        <f t="shared" si="151"/>
        <v>0.60869565217391308</v>
      </c>
      <c r="KQ14" s="16">
        <v>10</v>
      </c>
      <c r="KR14" s="16">
        <v>4</v>
      </c>
      <c r="KS14" s="26">
        <f t="shared" si="152"/>
        <v>0.4</v>
      </c>
      <c r="KT14" s="16">
        <v>13</v>
      </c>
      <c r="KU14" s="16">
        <v>10</v>
      </c>
      <c r="KV14" s="59">
        <f t="shared" si="153"/>
        <v>0.76923076923076927</v>
      </c>
      <c r="KW14" s="18">
        <f t="shared" si="154"/>
        <v>19</v>
      </c>
      <c r="KX14" s="22">
        <f t="shared" si="155"/>
        <v>4</v>
      </c>
      <c r="KY14" s="26">
        <f t="shared" si="156"/>
        <v>0.21052631578947367</v>
      </c>
      <c r="KZ14" s="16">
        <v>6</v>
      </c>
      <c r="LA14" s="16">
        <v>4</v>
      </c>
      <c r="LB14" s="26">
        <f t="shared" si="157"/>
        <v>0.66666666666666663</v>
      </c>
      <c r="LC14" s="16">
        <v>13</v>
      </c>
      <c r="LD14" s="16"/>
      <c r="LE14" s="59">
        <f t="shared" si="158"/>
        <v>0</v>
      </c>
      <c r="LF14" s="131">
        <f t="shared" si="178"/>
        <v>14.5</v>
      </c>
      <c r="LG14" s="132">
        <f t="shared" si="179"/>
        <v>7.5</v>
      </c>
      <c r="LH14" s="59">
        <f t="shared" si="159"/>
        <v>0.51724137931034486</v>
      </c>
    </row>
    <row r="15" spans="3:320" ht="29.25" customHeight="1">
      <c r="C15" s="10">
        <f t="shared" si="160"/>
        <v>10</v>
      </c>
      <c r="D15" s="10">
        <f t="shared" si="161"/>
        <v>7</v>
      </c>
      <c r="E15" s="10">
        <v>2</v>
      </c>
      <c r="F15" s="10">
        <v>1</v>
      </c>
      <c r="G15" s="33">
        <v>7</v>
      </c>
      <c r="H15" s="122" t="s">
        <v>338</v>
      </c>
      <c r="I15" s="151">
        <v>26.095238095238095</v>
      </c>
      <c r="J15" s="142">
        <v>20</v>
      </c>
      <c r="K15" s="150">
        <f t="shared" si="2"/>
        <v>0.76642335766423364</v>
      </c>
      <c r="L15" s="135">
        <v>15.388888888888889</v>
      </c>
      <c r="M15" s="141">
        <v>9.6666666666666661</v>
      </c>
      <c r="N15" s="150">
        <f t="shared" si="3"/>
        <v>0.62815884476534289</v>
      </c>
      <c r="O15" s="135">
        <v>27.722222222222221</v>
      </c>
      <c r="P15" s="141">
        <v>15.166666666666666</v>
      </c>
      <c r="Q15" s="150">
        <f t="shared" si="4"/>
        <v>0.5470941883767535</v>
      </c>
      <c r="R15" s="157">
        <f>+VLOOKUP(H15,'[2]Thang 04.2025'!$C$9:$E$18,2,0)</f>
        <v>19.166666666666668</v>
      </c>
      <c r="S15" s="158">
        <f>+VLOOKUP(H15,'[2]Thang 04.2025'!$C$9:$E$18,3,0)</f>
        <v>12.916666666666666</v>
      </c>
      <c r="T15" s="150">
        <f t="shared" si="5"/>
        <v>0.67391304347826075</v>
      </c>
      <c r="U15" s="157">
        <f>+VLOOKUP(H15,'[2]Thang 05.2025'!$C$9:$E$18,2,0)</f>
        <v>24.166666666666668</v>
      </c>
      <c r="V15" s="158">
        <f>+VLOOKUP(H15,'[2]Thang 05.2025'!$C$9:$E$18,3,0)</f>
        <v>15.166666666666666</v>
      </c>
      <c r="W15" s="150">
        <f t="shared" si="0"/>
        <v>0.62758620689655165</v>
      </c>
      <c r="X15" s="161">
        <f>+VLOOKUP(H15,'[2]Thang 06.2025'!$C$9:$H$20,2,0)</f>
        <v>31.666666666666668</v>
      </c>
      <c r="Y15" s="158">
        <f>+VLOOKUP(H15,'[2]Thang 06.2025'!$C$9:$H$20,3,0)</f>
        <v>21.5</v>
      </c>
      <c r="Z15" s="150">
        <f t="shared" si="1"/>
        <v>0.67894736842105263</v>
      </c>
      <c r="AA15" s="157">
        <v>42.08</v>
      </c>
      <c r="AB15" s="158">
        <v>33.36</v>
      </c>
      <c r="AC15" s="148">
        <f t="shared" si="162"/>
        <v>0.7927756653992396</v>
      </c>
      <c r="AD15" s="179">
        <f t="shared" si="163"/>
        <v>37.07692307692308</v>
      </c>
      <c r="AE15" s="180">
        <f t="shared" si="164"/>
        <v>31.423076923076923</v>
      </c>
      <c r="AF15" s="183">
        <f t="shared" si="165"/>
        <v>0.84751037344398339</v>
      </c>
      <c r="AG15" s="18">
        <f t="shared" si="6"/>
        <v>42</v>
      </c>
      <c r="AH15" s="22">
        <f t="shared" si="7"/>
        <v>37</v>
      </c>
      <c r="AI15" s="26">
        <f t="shared" si="8"/>
        <v>0.88095238095238093</v>
      </c>
      <c r="AJ15" s="16">
        <v>21</v>
      </c>
      <c r="AK15" s="16">
        <v>19</v>
      </c>
      <c r="AL15" s="26">
        <f t="shared" si="9"/>
        <v>0.90476190476190477</v>
      </c>
      <c r="AM15" s="16">
        <v>21</v>
      </c>
      <c r="AN15" s="16">
        <v>18</v>
      </c>
      <c r="AO15" s="59">
        <f t="shared" si="10"/>
        <v>0.8571428571428571</v>
      </c>
      <c r="AP15" s="18">
        <f t="shared" si="11"/>
        <v>43</v>
      </c>
      <c r="AQ15" s="22">
        <f t="shared" si="12"/>
        <v>40</v>
      </c>
      <c r="AR15" s="26">
        <f t="shared" si="13"/>
        <v>0.93023255813953487</v>
      </c>
      <c r="AS15" s="16">
        <v>24</v>
      </c>
      <c r="AT15" s="16">
        <v>22</v>
      </c>
      <c r="AU15" s="26">
        <f t="shared" si="14"/>
        <v>0.91666666666666663</v>
      </c>
      <c r="AV15" s="16">
        <v>19</v>
      </c>
      <c r="AW15" s="16">
        <v>18</v>
      </c>
      <c r="AX15" s="59">
        <f t="shared" si="15"/>
        <v>0.94736842105263153</v>
      </c>
      <c r="AY15" s="117">
        <f t="shared" si="16"/>
        <v>42.5</v>
      </c>
      <c r="AZ15" s="116">
        <f t="shared" si="17"/>
        <v>38.5</v>
      </c>
      <c r="BA15" s="26">
        <f t="shared" si="18"/>
        <v>0.90588235294117647</v>
      </c>
      <c r="BB15" s="18">
        <f t="shared" si="19"/>
        <v>47</v>
      </c>
      <c r="BC15" s="22">
        <f t="shared" si="20"/>
        <v>41</v>
      </c>
      <c r="BD15" s="26">
        <f t="shared" si="21"/>
        <v>0.87234042553191493</v>
      </c>
      <c r="BE15" s="16">
        <v>21</v>
      </c>
      <c r="BF15" s="16">
        <v>17</v>
      </c>
      <c r="BG15" s="26">
        <f t="shared" si="22"/>
        <v>0.80952380952380953</v>
      </c>
      <c r="BH15" s="16">
        <v>26</v>
      </c>
      <c r="BI15" s="16">
        <v>24</v>
      </c>
      <c r="BJ15" s="59">
        <f t="shared" si="23"/>
        <v>0.92307692307692313</v>
      </c>
      <c r="BK15" s="18">
        <f t="shared" si="24"/>
        <v>52</v>
      </c>
      <c r="BL15" s="22">
        <f t="shared" si="25"/>
        <v>40</v>
      </c>
      <c r="BM15" s="26">
        <f t="shared" si="26"/>
        <v>0.76923076923076927</v>
      </c>
      <c r="BN15" s="16">
        <v>26</v>
      </c>
      <c r="BO15" s="16">
        <v>21</v>
      </c>
      <c r="BP15" s="26">
        <f t="shared" si="27"/>
        <v>0.80769230769230771</v>
      </c>
      <c r="BQ15" s="16">
        <v>26</v>
      </c>
      <c r="BR15" s="16">
        <v>19</v>
      </c>
      <c r="BS15" s="26">
        <f t="shared" si="28"/>
        <v>0.73076923076923073</v>
      </c>
      <c r="BT15" s="18">
        <f t="shared" si="166"/>
        <v>49</v>
      </c>
      <c r="BU15" s="22">
        <f t="shared" si="29"/>
        <v>41</v>
      </c>
      <c r="BV15" s="26">
        <f t="shared" si="30"/>
        <v>0.83673469387755106</v>
      </c>
      <c r="BW15" s="16">
        <v>23</v>
      </c>
      <c r="BX15" s="37">
        <v>22</v>
      </c>
      <c r="BY15" s="26">
        <f t="shared" si="31"/>
        <v>0.95652173913043481</v>
      </c>
      <c r="BZ15" s="16">
        <v>26</v>
      </c>
      <c r="CA15" s="16">
        <v>19</v>
      </c>
      <c r="CB15" s="59">
        <f t="shared" si="32"/>
        <v>0.73076923076923073</v>
      </c>
      <c r="CC15" s="18">
        <f t="shared" si="167"/>
        <v>52</v>
      </c>
      <c r="CD15" s="22">
        <f t="shared" si="168"/>
        <v>49</v>
      </c>
      <c r="CE15" s="26">
        <f t="shared" si="33"/>
        <v>0.94230769230769229</v>
      </c>
      <c r="CF15" s="16">
        <v>25</v>
      </c>
      <c r="CG15" s="16">
        <v>24</v>
      </c>
      <c r="CH15" s="26">
        <f t="shared" si="34"/>
        <v>0.96</v>
      </c>
      <c r="CI15" s="16">
        <v>27</v>
      </c>
      <c r="CJ15" s="16">
        <v>25</v>
      </c>
      <c r="CK15" s="59">
        <f t="shared" si="35"/>
        <v>0.92592592592592593</v>
      </c>
      <c r="CL15" s="18">
        <f t="shared" si="36"/>
        <v>53</v>
      </c>
      <c r="CM15" s="22">
        <f t="shared" si="37"/>
        <v>48</v>
      </c>
      <c r="CN15" s="26">
        <f t="shared" si="38"/>
        <v>0.90566037735849059</v>
      </c>
      <c r="CO15" s="16">
        <v>26</v>
      </c>
      <c r="CP15" s="16">
        <v>23</v>
      </c>
      <c r="CQ15" s="26">
        <f t="shared" si="39"/>
        <v>0.88461538461538458</v>
      </c>
      <c r="CR15" s="16">
        <v>27</v>
      </c>
      <c r="CS15" s="16">
        <v>25</v>
      </c>
      <c r="CT15" s="59">
        <f t="shared" si="40"/>
        <v>0.92592592592592593</v>
      </c>
      <c r="CU15" s="18">
        <f t="shared" si="41"/>
        <v>49</v>
      </c>
      <c r="CV15" s="22">
        <f t="shared" si="42"/>
        <v>46</v>
      </c>
      <c r="CW15" s="26">
        <f t="shared" si="43"/>
        <v>0.93877551020408168</v>
      </c>
      <c r="CX15" s="16">
        <v>26</v>
      </c>
      <c r="CY15" s="16">
        <v>23</v>
      </c>
      <c r="CZ15" s="26">
        <f t="shared" si="44"/>
        <v>0.88461538461538458</v>
      </c>
      <c r="DA15" s="16">
        <v>23</v>
      </c>
      <c r="DB15" s="16">
        <v>23</v>
      </c>
      <c r="DC15" s="59">
        <f t="shared" si="45"/>
        <v>1</v>
      </c>
      <c r="DD15" s="124">
        <f t="shared" si="169"/>
        <v>50.333333333333336</v>
      </c>
      <c r="DE15" s="123">
        <f t="shared" si="170"/>
        <v>44.166666666666664</v>
      </c>
      <c r="DF15" s="59">
        <f t="shared" si="46"/>
        <v>0.8774834437086092</v>
      </c>
      <c r="DG15" s="18">
        <f t="shared" si="47"/>
        <v>47</v>
      </c>
      <c r="DH15" s="22">
        <f t="shared" si="48"/>
        <v>36</v>
      </c>
      <c r="DI15" s="26">
        <f t="shared" si="49"/>
        <v>0.76595744680851063</v>
      </c>
      <c r="DJ15" s="16">
        <v>24</v>
      </c>
      <c r="DK15" s="16">
        <v>20</v>
      </c>
      <c r="DL15" s="26">
        <f t="shared" si="50"/>
        <v>0.83333333333333337</v>
      </c>
      <c r="DM15" s="16">
        <v>23</v>
      </c>
      <c r="DN15" s="16">
        <v>16</v>
      </c>
      <c r="DO15" s="59">
        <f t="shared" si="51"/>
        <v>0.69565217391304346</v>
      </c>
      <c r="DP15" s="18">
        <f t="shared" si="52"/>
        <v>39</v>
      </c>
      <c r="DQ15" s="22">
        <f t="shared" si="53"/>
        <v>35</v>
      </c>
      <c r="DR15" s="26">
        <f t="shared" si="54"/>
        <v>0.89743589743589747</v>
      </c>
      <c r="DS15" s="16">
        <v>20</v>
      </c>
      <c r="DT15" s="16">
        <v>17</v>
      </c>
      <c r="DU15" s="26">
        <f t="shared" si="55"/>
        <v>0.85</v>
      </c>
      <c r="DV15" s="16">
        <v>19</v>
      </c>
      <c r="DW15" s="16">
        <v>18</v>
      </c>
      <c r="DX15" s="59">
        <f t="shared" si="56"/>
        <v>0.94736842105263153</v>
      </c>
      <c r="DY15" s="18">
        <f t="shared" si="57"/>
        <v>35</v>
      </c>
      <c r="DZ15" s="22">
        <f t="shared" si="58"/>
        <v>28</v>
      </c>
      <c r="EA15" s="26">
        <f t="shared" si="59"/>
        <v>0.8</v>
      </c>
      <c r="EB15" s="16">
        <v>17</v>
      </c>
      <c r="EC15" s="16">
        <v>15</v>
      </c>
      <c r="ED15" s="26">
        <f t="shared" si="60"/>
        <v>0.88235294117647056</v>
      </c>
      <c r="EE15" s="16">
        <v>18</v>
      </c>
      <c r="EF15" s="16">
        <v>13</v>
      </c>
      <c r="EG15" s="59">
        <f t="shared" si="61"/>
        <v>0.72222222222222221</v>
      </c>
      <c r="EH15" s="18">
        <f t="shared" si="62"/>
        <v>31</v>
      </c>
      <c r="EI15" s="22">
        <f t="shared" si="63"/>
        <v>25</v>
      </c>
      <c r="EJ15" s="26">
        <f t="shared" si="64"/>
        <v>0.80645161290322576</v>
      </c>
      <c r="EK15" s="16">
        <v>16</v>
      </c>
      <c r="EL15" s="16">
        <v>14</v>
      </c>
      <c r="EM15" s="26">
        <f t="shared" si="65"/>
        <v>0.875</v>
      </c>
      <c r="EN15" s="16">
        <v>15</v>
      </c>
      <c r="EO15" s="16">
        <v>11</v>
      </c>
      <c r="EP15" s="59">
        <f t="shared" si="66"/>
        <v>0.73333333333333328</v>
      </c>
      <c r="EQ15" s="18">
        <f t="shared" si="67"/>
        <v>29</v>
      </c>
      <c r="ER15" s="22">
        <f t="shared" si="68"/>
        <v>25</v>
      </c>
      <c r="ES15" s="26">
        <f t="shared" si="69"/>
        <v>0.86206896551724133</v>
      </c>
      <c r="ET15" s="16">
        <v>16</v>
      </c>
      <c r="EU15" s="16">
        <v>14</v>
      </c>
      <c r="EV15" s="26">
        <f t="shared" si="70"/>
        <v>0.875</v>
      </c>
      <c r="EW15" s="16">
        <v>13</v>
      </c>
      <c r="EX15" s="16">
        <v>11</v>
      </c>
      <c r="EY15" s="26">
        <f t="shared" si="71"/>
        <v>0.84615384615384615</v>
      </c>
      <c r="EZ15" s="18">
        <f t="shared" si="72"/>
        <v>27</v>
      </c>
      <c r="FA15" s="22">
        <f t="shared" si="73"/>
        <v>27</v>
      </c>
      <c r="FB15" s="26">
        <f t="shared" si="74"/>
        <v>1</v>
      </c>
      <c r="FC15" s="16">
        <v>16</v>
      </c>
      <c r="FD15" s="16">
        <v>16</v>
      </c>
      <c r="FE15" s="26">
        <f t="shared" si="75"/>
        <v>1</v>
      </c>
      <c r="FF15" s="16">
        <v>11</v>
      </c>
      <c r="FG15" s="16">
        <v>11</v>
      </c>
      <c r="FH15" s="26">
        <f t="shared" si="76"/>
        <v>1</v>
      </c>
      <c r="FI15" s="117">
        <f t="shared" si="171"/>
        <v>34.666666666666664</v>
      </c>
      <c r="FJ15" s="116">
        <f t="shared" si="172"/>
        <v>29.333333333333332</v>
      </c>
      <c r="FK15" s="59">
        <f t="shared" si="77"/>
        <v>0.84615384615384615</v>
      </c>
      <c r="FL15" s="18">
        <f t="shared" si="173"/>
        <v>31</v>
      </c>
      <c r="FM15" s="22">
        <f t="shared" si="78"/>
        <v>28</v>
      </c>
      <c r="FN15" s="26">
        <f t="shared" si="79"/>
        <v>0.90322580645161288</v>
      </c>
      <c r="FO15" s="16">
        <v>11</v>
      </c>
      <c r="FP15" s="16">
        <v>9</v>
      </c>
      <c r="FQ15" s="26">
        <f t="shared" si="80"/>
        <v>0.81818181818181823</v>
      </c>
      <c r="FR15" s="16">
        <v>20</v>
      </c>
      <c r="FS15" s="16">
        <v>19</v>
      </c>
      <c r="FT15" s="59">
        <f t="shared" si="81"/>
        <v>0.95</v>
      </c>
      <c r="FU15" s="18">
        <f t="shared" si="82"/>
        <v>29</v>
      </c>
      <c r="FV15" s="22">
        <f t="shared" si="83"/>
        <v>27</v>
      </c>
      <c r="FW15" s="26">
        <f t="shared" si="84"/>
        <v>0.93103448275862066</v>
      </c>
      <c r="FX15" s="16">
        <v>11</v>
      </c>
      <c r="FY15" s="16">
        <v>11</v>
      </c>
      <c r="FZ15" s="26">
        <f t="shared" si="85"/>
        <v>1</v>
      </c>
      <c r="GA15" s="16">
        <v>18</v>
      </c>
      <c r="GB15" s="16">
        <v>16</v>
      </c>
      <c r="GC15" s="59">
        <f t="shared" si="86"/>
        <v>0.88888888888888884</v>
      </c>
      <c r="GD15" s="18">
        <f t="shared" si="87"/>
        <v>29</v>
      </c>
      <c r="GE15" s="22">
        <f t="shared" si="88"/>
        <v>26</v>
      </c>
      <c r="GF15" s="26">
        <f t="shared" si="89"/>
        <v>0.89655172413793105</v>
      </c>
      <c r="GG15" s="16">
        <v>11</v>
      </c>
      <c r="GH15" s="16">
        <v>9</v>
      </c>
      <c r="GI15" s="26">
        <f t="shared" si="90"/>
        <v>0.81818181818181823</v>
      </c>
      <c r="GJ15" s="16">
        <v>18</v>
      </c>
      <c r="GK15" s="16">
        <v>17</v>
      </c>
      <c r="GL15" s="26">
        <f t="shared" si="91"/>
        <v>0.94444444444444442</v>
      </c>
      <c r="GM15" s="18">
        <f t="shared" si="92"/>
        <v>26</v>
      </c>
      <c r="GN15" s="22">
        <f t="shared" si="93"/>
        <v>25</v>
      </c>
      <c r="GO15" s="26">
        <f t="shared" si="94"/>
        <v>0.96153846153846156</v>
      </c>
      <c r="GP15" s="16">
        <v>9</v>
      </c>
      <c r="GQ15" s="16">
        <v>9</v>
      </c>
      <c r="GR15" s="26">
        <f t="shared" si="95"/>
        <v>1</v>
      </c>
      <c r="GS15" s="16">
        <v>17</v>
      </c>
      <c r="GT15" s="16">
        <v>16</v>
      </c>
      <c r="GU15" s="59">
        <f t="shared" si="96"/>
        <v>0.94117647058823528</v>
      </c>
      <c r="GV15" s="18">
        <f t="shared" si="97"/>
        <v>31</v>
      </c>
      <c r="GW15" s="22">
        <f t="shared" si="98"/>
        <v>28</v>
      </c>
      <c r="GX15" s="26">
        <f t="shared" si="99"/>
        <v>0.90322580645161288</v>
      </c>
      <c r="GY15" s="16">
        <v>14</v>
      </c>
      <c r="GZ15" s="16">
        <v>13</v>
      </c>
      <c r="HA15" s="26">
        <f t="shared" si="100"/>
        <v>0.9285714285714286</v>
      </c>
      <c r="HB15" s="16">
        <v>17</v>
      </c>
      <c r="HC15" s="16">
        <v>15</v>
      </c>
      <c r="HD15" s="59">
        <f t="shared" si="101"/>
        <v>0.88235294117647056</v>
      </c>
      <c r="HE15" s="18">
        <f t="shared" si="102"/>
        <v>25</v>
      </c>
      <c r="HF15" s="22">
        <f t="shared" si="103"/>
        <v>21</v>
      </c>
      <c r="HG15" s="26">
        <f t="shared" si="104"/>
        <v>0.84</v>
      </c>
      <c r="HH15" s="16">
        <v>8</v>
      </c>
      <c r="HI15" s="16">
        <v>8</v>
      </c>
      <c r="HJ15" s="26">
        <f t="shared" si="105"/>
        <v>1</v>
      </c>
      <c r="HK15" s="16">
        <v>17</v>
      </c>
      <c r="HL15" s="16">
        <v>13</v>
      </c>
      <c r="HM15" s="59">
        <f t="shared" si="106"/>
        <v>0.76470588235294112</v>
      </c>
      <c r="HN15" s="131">
        <f t="shared" si="174"/>
        <v>28.5</v>
      </c>
      <c r="HO15" s="132">
        <f t="shared" si="175"/>
        <v>25.833333333333332</v>
      </c>
      <c r="HP15" s="59">
        <f t="shared" si="107"/>
        <v>0.9064327485380117</v>
      </c>
      <c r="HQ15" s="18">
        <f t="shared" si="108"/>
        <v>24</v>
      </c>
      <c r="HR15" s="22">
        <f t="shared" si="109"/>
        <v>17</v>
      </c>
      <c r="HS15" s="26">
        <f t="shared" si="110"/>
        <v>0.70833333333333337</v>
      </c>
      <c r="HT15" s="16">
        <v>8</v>
      </c>
      <c r="HU15" s="16">
        <v>7</v>
      </c>
      <c r="HV15" s="26">
        <f t="shared" si="111"/>
        <v>0.875</v>
      </c>
      <c r="HW15" s="16">
        <v>16</v>
      </c>
      <c r="HX15" s="16">
        <v>10</v>
      </c>
      <c r="HY15" s="59">
        <f t="shared" si="112"/>
        <v>0.625</v>
      </c>
      <c r="HZ15" s="18">
        <f t="shared" si="113"/>
        <v>18</v>
      </c>
      <c r="IA15" s="22">
        <f t="shared" si="114"/>
        <v>10</v>
      </c>
      <c r="IB15" s="26">
        <f t="shared" si="115"/>
        <v>0.55555555555555558</v>
      </c>
      <c r="IC15" s="16">
        <v>5</v>
      </c>
      <c r="ID15" s="16">
        <v>4</v>
      </c>
      <c r="IE15" s="26">
        <f t="shared" si="116"/>
        <v>0.8</v>
      </c>
      <c r="IF15" s="16">
        <v>13</v>
      </c>
      <c r="IG15" s="16">
        <v>6</v>
      </c>
      <c r="IH15" s="26">
        <f t="shared" si="117"/>
        <v>0.46153846153846156</v>
      </c>
      <c r="II15" s="18">
        <f t="shared" si="118"/>
        <v>19</v>
      </c>
      <c r="IJ15" s="22">
        <f t="shared" si="119"/>
        <v>14</v>
      </c>
      <c r="IK15" s="26">
        <f t="shared" si="120"/>
        <v>0.73684210526315785</v>
      </c>
      <c r="IL15" s="16">
        <v>6</v>
      </c>
      <c r="IM15" s="16">
        <v>3</v>
      </c>
      <c r="IN15" s="26">
        <f t="shared" si="121"/>
        <v>0.5</v>
      </c>
      <c r="IO15" s="16">
        <v>13</v>
      </c>
      <c r="IP15" s="16">
        <v>11</v>
      </c>
      <c r="IQ15" s="59">
        <f t="shared" si="122"/>
        <v>0.84615384615384615</v>
      </c>
      <c r="IR15" s="18">
        <f t="shared" si="123"/>
        <v>19</v>
      </c>
      <c r="IS15" s="22">
        <f t="shared" si="124"/>
        <v>14</v>
      </c>
      <c r="IT15" s="26">
        <f t="shared" si="125"/>
        <v>0.73684210526315785</v>
      </c>
      <c r="IU15" s="16">
        <v>6</v>
      </c>
      <c r="IV15" s="16">
        <v>5</v>
      </c>
      <c r="IW15" s="26">
        <f t="shared" si="126"/>
        <v>0.83333333333333337</v>
      </c>
      <c r="IX15" s="16">
        <v>13</v>
      </c>
      <c r="IY15" s="16">
        <v>9</v>
      </c>
      <c r="IZ15" s="59">
        <f t="shared" si="127"/>
        <v>0.69230769230769229</v>
      </c>
      <c r="JA15" s="18">
        <f t="shared" si="128"/>
        <v>17</v>
      </c>
      <c r="JB15" s="22">
        <f t="shared" si="129"/>
        <v>15</v>
      </c>
      <c r="JC15" s="26">
        <f t="shared" si="130"/>
        <v>0.88235294117647056</v>
      </c>
      <c r="JD15" s="16">
        <v>6</v>
      </c>
      <c r="JE15" s="16">
        <v>6</v>
      </c>
      <c r="JF15" s="26">
        <f t="shared" si="131"/>
        <v>1</v>
      </c>
      <c r="JG15" s="16">
        <v>11</v>
      </c>
      <c r="JH15" s="16">
        <v>9</v>
      </c>
      <c r="JI15" s="59">
        <f t="shared" si="132"/>
        <v>0.81818181818181823</v>
      </c>
      <c r="JJ15" s="18">
        <f t="shared" si="133"/>
        <v>19</v>
      </c>
      <c r="JK15" s="22">
        <f t="shared" si="134"/>
        <v>17</v>
      </c>
      <c r="JL15" s="26">
        <f t="shared" si="135"/>
        <v>0.89473684210526316</v>
      </c>
      <c r="JM15" s="16">
        <v>6</v>
      </c>
      <c r="JN15" s="16">
        <v>6</v>
      </c>
      <c r="JO15" s="26">
        <f t="shared" si="136"/>
        <v>1</v>
      </c>
      <c r="JP15" s="16">
        <v>13</v>
      </c>
      <c r="JQ15" s="16">
        <v>11</v>
      </c>
      <c r="JR15" s="26">
        <f t="shared" si="137"/>
        <v>0.84615384615384615</v>
      </c>
      <c r="JS15" s="131">
        <f t="shared" si="176"/>
        <v>19.333333333333332</v>
      </c>
      <c r="JT15" s="132">
        <f t="shared" si="177"/>
        <v>14.5</v>
      </c>
      <c r="JU15" s="59">
        <f t="shared" si="138"/>
        <v>0.75</v>
      </c>
      <c r="JV15" s="18">
        <f t="shared" si="139"/>
        <v>19</v>
      </c>
      <c r="JW15" s="22">
        <f t="shared" si="140"/>
        <v>16</v>
      </c>
      <c r="JX15" s="26">
        <f t="shared" si="141"/>
        <v>0.84210526315789469</v>
      </c>
      <c r="JY15" s="16">
        <v>8</v>
      </c>
      <c r="JZ15" s="16">
        <v>7</v>
      </c>
      <c r="KA15" s="26">
        <f t="shared" si="142"/>
        <v>0.875</v>
      </c>
      <c r="KB15" s="16">
        <v>11</v>
      </c>
      <c r="KC15" s="16">
        <v>9</v>
      </c>
      <c r="KD15" s="26">
        <f t="shared" si="143"/>
        <v>0.81818181818181823</v>
      </c>
      <c r="KE15" s="18">
        <f t="shared" si="144"/>
        <v>23</v>
      </c>
      <c r="KF15" s="22">
        <f t="shared" si="145"/>
        <v>18</v>
      </c>
      <c r="KG15" s="26">
        <f t="shared" si="146"/>
        <v>0.78260869565217395</v>
      </c>
      <c r="KH15" s="16">
        <v>9</v>
      </c>
      <c r="KI15" s="16">
        <v>8</v>
      </c>
      <c r="KJ15" s="26">
        <f t="shared" si="147"/>
        <v>0.88888888888888884</v>
      </c>
      <c r="KK15" s="16">
        <v>14</v>
      </c>
      <c r="KL15" s="16">
        <v>10</v>
      </c>
      <c r="KM15" s="59">
        <f t="shared" si="148"/>
        <v>0.7142857142857143</v>
      </c>
      <c r="KN15" s="18">
        <f t="shared" si="149"/>
        <v>20</v>
      </c>
      <c r="KO15" s="22">
        <f t="shared" si="150"/>
        <v>17</v>
      </c>
      <c r="KP15" s="26">
        <f t="shared" si="151"/>
        <v>0.85</v>
      </c>
      <c r="KQ15" s="16">
        <v>9</v>
      </c>
      <c r="KR15" s="16">
        <v>8</v>
      </c>
      <c r="KS15" s="26">
        <f t="shared" si="152"/>
        <v>0.88888888888888884</v>
      </c>
      <c r="KT15" s="16">
        <v>11</v>
      </c>
      <c r="KU15" s="16">
        <v>9</v>
      </c>
      <c r="KV15" s="59">
        <f t="shared" si="153"/>
        <v>0.81818181818181823</v>
      </c>
      <c r="KW15" s="18">
        <f t="shared" si="154"/>
        <v>20</v>
      </c>
      <c r="KX15" s="22">
        <f t="shared" si="155"/>
        <v>6</v>
      </c>
      <c r="KY15" s="26">
        <f t="shared" si="156"/>
        <v>0.3</v>
      </c>
      <c r="KZ15" s="16">
        <v>9</v>
      </c>
      <c r="LA15" s="16">
        <v>6</v>
      </c>
      <c r="LB15" s="26">
        <f t="shared" si="157"/>
        <v>0.66666666666666663</v>
      </c>
      <c r="LC15" s="16">
        <v>11</v>
      </c>
      <c r="LD15" s="16"/>
      <c r="LE15" s="59">
        <f t="shared" si="158"/>
        <v>0</v>
      </c>
      <c r="LF15" s="131">
        <f t="shared" si="178"/>
        <v>15.666666666666666</v>
      </c>
      <c r="LG15" s="132">
        <f t="shared" si="179"/>
        <v>11.5</v>
      </c>
      <c r="LH15" s="59">
        <f t="shared" si="159"/>
        <v>0.73404255319148937</v>
      </c>
    </row>
    <row r="16" spans="3:320" ht="29.25" customHeight="1">
      <c r="C16" s="10">
        <f t="shared" si="160"/>
        <v>2</v>
      </c>
      <c r="D16" s="10">
        <f t="shared" si="161"/>
        <v>2</v>
      </c>
      <c r="E16" s="10">
        <v>0</v>
      </c>
      <c r="F16" s="10">
        <v>0</v>
      </c>
      <c r="G16" s="12">
        <v>8</v>
      </c>
      <c r="H16" s="122" t="s">
        <v>10</v>
      </c>
      <c r="I16" s="151">
        <v>13.428571428571429</v>
      </c>
      <c r="J16" s="142">
        <v>11.095238095238095</v>
      </c>
      <c r="K16" s="150">
        <f t="shared" si="2"/>
        <v>0.82624113475177297</v>
      </c>
      <c r="L16" s="135">
        <v>9.6111111111111107</v>
      </c>
      <c r="M16" s="141">
        <v>6.3888888888888893</v>
      </c>
      <c r="N16" s="150">
        <f t="shared" si="3"/>
        <v>0.66473988439306364</v>
      </c>
      <c r="O16" s="135">
        <v>20</v>
      </c>
      <c r="P16" s="141">
        <v>12.833333333333334</v>
      </c>
      <c r="Q16" s="150">
        <f t="shared" si="4"/>
        <v>0.64166666666666672</v>
      </c>
      <c r="R16" s="157">
        <f>+VLOOKUP(H16,'[2]Thang 04.2025'!$C$9:$E$18,2,0)</f>
        <v>13.583333333333334</v>
      </c>
      <c r="S16" s="158">
        <f>+VLOOKUP(H16,'[2]Thang 04.2025'!$C$9:$E$18,3,0)</f>
        <v>10.291666666666666</v>
      </c>
      <c r="T16" s="150">
        <f t="shared" si="5"/>
        <v>0.75766871165644167</v>
      </c>
      <c r="U16" s="157">
        <f>+VLOOKUP(H16,'[2]Thang 05.2025'!$C$9:$E$18,2,0)</f>
        <v>12.25</v>
      </c>
      <c r="V16" s="158">
        <f>+VLOOKUP(H16,'[2]Thang 05.2025'!$C$9:$E$18,3,0)</f>
        <v>8.4583333333333339</v>
      </c>
      <c r="W16" s="150">
        <f t="shared" si="0"/>
        <v>0.69047619047619058</v>
      </c>
      <c r="X16" s="161">
        <f>+VLOOKUP(H16,'[2]Thang 06.2025'!$C$9:$H$20,2,0)</f>
        <v>13.291666666666666</v>
      </c>
      <c r="Y16" s="158">
        <f>+VLOOKUP(H16,'[2]Thang 06.2025'!$C$9:$H$20,3,0)</f>
        <v>9.4583333333333339</v>
      </c>
      <c r="Z16" s="150">
        <f t="shared" si="1"/>
        <v>0.71159874608150475</v>
      </c>
      <c r="AA16" s="157">
        <v>14.56</v>
      </c>
      <c r="AB16" s="158">
        <v>11.4</v>
      </c>
      <c r="AC16" s="148">
        <f t="shared" si="162"/>
        <v>0.78296703296703296</v>
      </c>
      <c r="AD16" s="179">
        <f t="shared" si="163"/>
        <v>10</v>
      </c>
      <c r="AE16" s="180">
        <f t="shared" si="164"/>
        <v>8.2692307692307701</v>
      </c>
      <c r="AF16" s="183">
        <f t="shared" si="165"/>
        <v>0.82692307692307698</v>
      </c>
      <c r="AG16" s="18">
        <f t="shared" si="6"/>
        <v>12</v>
      </c>
      <c r="AH16" s="22">
        <f t="shared" si="7"/>
        <v>11</v>
      </c>
      <c r="AI16" s="26">
        <f t="shared" si="8"/>
        <v>0.91666666666666663</v>
      </c>
      <c r="AJ16" s="31">
        <v>5</v>
      </c>
      <c r="AK16" s="31">
        <v>5</v>
      </c>
      <c r="AL16" s="26">
        <f t="shared" si="9"/>
        <v>1</v>
      </c>
      <c r="AM16" s="31">
        <v>7</v>
      </c>
      <c r="AN16" s="31">
        <v>6</v>
      </c>
      <c r="AO16" s="59">
        <f t="shared" si="10"/>
        <v>0.8571428571428571</v>
      </c>
      <c r="AP16" s="18">
        <f t="shared" si="11"/>
        <v>12</v>
      </c>
      <c r="AQ16" s="22">
        <f t="shared" si="12"/>
        <v>8</v>
      </c>
      <c r="AR16" s="26">
        <f t="shared" si="13"/>
        <v>0.66666666666666663</v>
      </c>
      <c r="AS16" s="31">
        <v>5</v>
      </c>
      <c r="AT16" s="31">
        <v>3</v>
      </c>
      <c r="AU16" s="26">
        <f t="shared" si="14"/>
        <v>0.6</v>
      </c>
      <c r="AV16" s="31">
        <v>7</v>
      </c>
      <c r="AW16" s="31">
        <v>5</v>
      </c>
      <c r="AX16" s="59">
        <f t="shared" si="15"/>
        <v>0.7142857142857143</v>
      </c>
      <c r="AY16" s="117">
        <f t="shared" si="16"/>
        <v>12</v>
      </c>
      <c r="AZ16" s="116">
        <f t="shared" si="17"/>
        <v>9.5</v>
      </c>
      <c r="BA16" s="26">
        <f t="shared" si="18"/>
        <v>0.79166666666666663</v>
      </c>
      <c r="BB16" s="18">
        <f t="shared" si="19"/>
        <v>11</v>
      </c>
      <c r="BC16" s="22">
        <f t="shared" si="20"/>
        <v>11</v>
      </c>
      <c r="BD16" s="26">
        <f t="shared" si="21"/>
        <v>1</v>
      </c>
      <c r="BE16" s="31">
        <v>6</v>
      </c>
      <c r="BF16" s="31">
        <v>6</v>
      </c>
      <c r="BG16" s="26">
        <f t="shared" si="22"/>
        <v>1</v>
      </c>
      <c r="BH16" s="31">
        <v>5</v>
      </c>
      <c r="BI16" s="31">
        <v>5</v>
      </c>
      <c r="BJ16" s="59">
        <f t="shared" si="23"/>
        <v>1</v>
      </c>
      <c r="BK16" s="18">
        <f t="shared" si="24"/>
        <v>10</v>
      </c>
      <c r="BL16" s="22">
        <f t="shared" si="25"/>
        <v>10</v>
      </c>
      <c r="BM16" s="26">
        <f t="shared" si="26"/>
        <v>1</v>
      </c>
      <c r="BN16" s="31">
        <v>5</v>
      </c>
      <c r="BO16" s="31">
        <v>5</v>
      </c>
      <c r="BP16" s="26">
        <f t="shared" si="27"/>
        <v>1</v>
      </c>
      <c r="BQ16" s="31">
        <v>5</v>
      </c>
      <c r="BR16" s="31">
        <v>5</v>
      </c>
      <c r="BS16" s="26">
        <f t="shared" si="28"/>
        <v>1</v>
      </c>
      <c r="BT16" s="18">
        <f t="shared" si="166"/>
        <v>11</v>
      </c>
      <c r="BU16" s="22">
        <f t="shared" si="29"/>
        <v>11</v>
      </c>
      <c r="BV16" s="26">
        <f t="shared" si="30"/>
        <v>1</v>
      </c>
      <c r="BW16" s="31">
        <v>6</v>
      </c>
      <c r="BX16" s="37">
        <v>6</v>
      </c>
      <c r="BY16" s="26">
        <f t="shared" si="31"/>
        <v>1</v>
      </c>
      <c r="BZ16" s="31">
        <v>5</v>
      </c>
      <c r="CA16" s="31">
        <v>5</v>
      </c>
      <c r="CB16" s="59">
        <f t="shared" si="32"/>
        <v>1</v>
      </c>
      <c r="CC16" s="18">
        <f t="shared" si="167"/>
        <v>10</v>
      </c>
      <c r="CD16" s="22">
        <f t="shared" si="168"/>
        <v>9</v>
      </c>
      <c r="CE16" s="26">
        <f t="shared" si="33"/>
        <v>0.9</v>
      </c>
      <c r="CF16" s="31">
        <v>6</v>
      </c>
      <c r="CG16" s="31">
        <v>6</v>
      </c>
      <c r="CH16" s="26">
        <f t="shared" si="34"/>
        <v>1</v>
      </c>
      <c r="CI16" s="31">
        <v>4</v>
      </c>
      <c r="CJ16" s="31">
        <v>3</v>
      </c>
      <c r="CK16" s="59">
        <f t="shared" si="35"/>
        <v>0.75</v>
      </c>
      <c r="CL16" s="18">
        <f t="shared" si="36"/>
        <v>10</v>
      </c>
      <c r="CM16" s="22">
        <f t="shared" si="37"/>
        <v>8</v>
      </c>
      <c r="CN16" s="26">
        <f t="shared" si="38"/>
        <v>0.8</v>
      </c>
      <c r="CO16" s="31">
        <v>6</v>
      </c>
      <c r="CP16" s="31">
        <v>5</v>
      </c>
      <c r="CQ16" s="26">
        <f t="shared" si="39"/>
        <v>0.83333333333333337</v>
      </c>
      <c r="CR16" s="31">
        <v>4</v>
      </c>
      <c r="CS16" s="31">
        <v>3</v>
      </c>
      <c r="CT16" s="59">
        <f t="shared" si="40"/>
        <v>0.75</v>
      </c>
      <c r="CU16" s="18">
        <f t="shared" si="41"/>
        <v>9</v>
      </c>
      <c r="CV16" s="22">
        <f t="shared" si="42"/>
        <v>8</v>
      </c>
      <c r="CW16" s="26">
        <f t="shared" si="43"/>
        <v>0.88888888888888884</v>
      </c>
      <c r="CX16" s="31">
        <v>6</v>
      </c>
      <c r="CY16" s="31">
        <v>5</v>
      </c>
      <c r="CZ16" s="26">
        <f t="shared" si="44"/>
        <v>0.83333333333333337</v>
      </c>
      <c r="DA16" s="31">
        <v>3</v>
      </c>
      <c r="DB16" s="31">
        <v>3</v>
      </c>
      <c r="DC16" s="59">
        <f t="shared" si="45"/>
        <v>1</v>
      </c>
      <c r="DD16" s="124">
        <f t="shared" si="169"/>
        <v>10.166666666666666</v>
      </c>
      <c r="DE16" s="123">
        <f t="shared" si="170"/>
        <v>9.5</v>
      </c>
      <c r="DF16" s="59">
        <f t="shared" si="46"/>
        <v>0.93442622950819676</v>
      </c>
      <c r="DG16" s="18">
        <f t="shared" si="47"/>
        <v>9</v>
      </c>
      <c r="DH16" s="22">
        <f t="shared" si="48"/>
        <v>6</v>
      </c>
      <c r="DI16" s="26">
        <f t="shared" si="49"/>
        <v>0.66666666666666663</v>
      </c>
      <c r="DJ16" s="31">
        <v>6</v>
      </c>
      <c r="DK16" s="31">
        <v>3</v>
      </c>
      <c r="DL16" s="26">
        <f t="shared" si="50"/>
        <v>0.5</v>
      </c>
      <c r="DM16" s="31">
        <v>3</v>
      </c>
      <c r="DN16" s="31">
        <v>3</v>
      </c>
      <c r="DO16" s="59">
        <f t="shared" si="51"/>
        <v>1</v>
      </c>
      <c r="DP16" s="18">
        <f t="shared" si="52"/>
        <v>9</v>
      </c>
      <c r="DQ16" s="22">
        <f t="shared" si="53"/>
        <v>7</v>
      </c>
      <c r="DR16" s="26">
        <f t="shared" si="54"/>
        <v>0.77777777777777779</v>
      </c>
      <c r="DS16" s="31">
        <v>6</v>
      </c>
      <c r="DT16" s="31">
        <v>4</v>
      </c>
      <c r="DU16" s="26">
        <f t="shared" si="55"/>
        <v>0.66666666666666663</v>
      </c>
      <c r="DV16" s="31">
        <v>3</v>
      </c>
      <c r="DW16" s="31">
        <v>3</v>
      </c>
      <c r="DX16" s="59">
        <f t="shared" si="56"/>
        <v>1</v>
      </c>
      <c r="DY16" s="18">
        <f t="shared" si="57"/>
        <v>8</v>
      </c>
      <c r="DZ16" s="22">
        <f t="shared" si="58"/>
        <v>8</v>
      </c>
      <c r="EA16" s="26">
        <f t="shared" si="59"/>
        <v>1</v>
      </c>
      <c r="EB16" s="31">
        <v>5</v>
      </c>
      <c r="EC16" s="31">
        <v>5</v>
      </c>
      <c r="ED16" s="26">
        <f t="shared" si="60"/>
        <v>1</v>
      </c>
      <c r="EE16" s="31">
        <v>3</v>
      </c>
      <c r="EF16" s="31">
        <v>3</v>
      </c>
      <c r="EG16" s="59">
        <f t="shared" si="61"/>
        <v>1</v>
      </c>
      <c r="EH16" s="18">
        <f t="shared" si="62"/>
        <v>8</v>
      </c>
      <c r="EI16" s="22">
        <f t="shared" si="63"/>
        <v>8</v>
      </c>
      <c r="EJ16" s="26">
        <f t="shared" si="64"/>
        <v>1</v>
      </c>
      <c r="EK16" s="31">
        <v>5</v>
      </c>
      <c r="EL16" s="31">
        <v>5</v>
      </c>
      <c r="EM16" s="26">
        <f t="shared" si="65"/>
        <v>1</v>
      </c>
      <c r="EN16" s="31">
        <v>3</v>
      </c>
      <c r="EO16" s="31">
        <v>3</v>
      </c>
      <c r="EP16" s="59">
        <f t="shared" si="66"/>
        <v>1</v>
      </c>
      <c r="EQ16" s="18">
        <f t="shared" si="67"/>
        <v>8</v>
      </c>
      <c r="ER16" s="22">
        <f t="shared" si="68"/>
        <v>6</v>
      </c>
      <c r="ES16" s="26">
        <f t="shared" si="69"/>
        <v>0.75</v>
      </c>
      <c r="ET16" s="31">
        <v>5</v>
      </c>
      <c r="EU16" s="31">
        <v>3</v>
      </c>
      <c r="EV16" s="26">
        <f t="shared" si="70"/>
        <v>0.6</v>
      </c>
      <c r="EW16" s="31">
        <v>3</v>
      </c>
      <c r="EX16" s="31">
        <v>3</v>
      </c>
      <c r="EY16" s="26">
        <f t="shared" si="71"/>
        <v>1</v>
      </c>
      <c r="EZ16" s="18">
        <f t="shared" si="72"/>
        <v>8</v>
      </c>
      <c r="FA16" s="22">
        <f t="shared" si="73"/>
        <v>5</v>
      </c>
      <c r="FB16" s="26">
        <f t="shared" si="74"/>
        <v>0.625</v>
      </c>
      <c r="FC16" s="31">
        <v>5</v>
      </c>
      <c r="FD16" s="31">
        <v>4</v>
      </c>
      <c r="FE16" s="26">
        <f t="shared" si="75"/>
        <v>0.8</v>
      </c>
      <c r="FF16" s="31">
        <v>3</v>
      </c>
      <c r="FG16" s="31">
        <v>1</v>
      </c>
      <c r="FH16" s="26">
        <f t="shared" si="76"/>
        <v>0.33333333333333331</v>
      </c>
      <c r="FI16" s="117">
        <f t="shared" si="171"/>
        <v>8.3333333333333339</v>
      </c>
      <c r="FJ16" s="116">
        <f t="shared" si="172"/>
        <v>6.666666666666667</v>
      </c>
      <c r="FK16" s="59">
        <f t="shared" si="77"/>
        <v>0.79999999999999993</v>
      </c>
      <c r="FL16" s="18">
        <f t="shared" si="173"/>
        <v>8</v>
      </c>
      <c r="FM16" s="22">
        <f t="shared" si="78"/>
        <v>7</v>
      </c>
      <c r="FN16" s="26">
        <f t="shared" si="79"/>
        <v>0.875</v>
      </c>
      <c r="FO16" s="31">
        <v>3</v>
      </c>
      <c r="FP16" s="31">
        <v>2</v>
      </c>
      <c r="FQ16" s="26">
        <f t="shared" si="80"/>
        <v>0.66666666666666663</v>
      </c>
      <c r="FR16" s="31">
        <v>5</v>
      </c>
      <c r="FS16" s="31">
        <v>5</v>
      </c>
      <c r="FT16" s="59">
        <f t="shared" si="81"/>
        <v>1</v>
      </c>
      <c r="FU16" s="18">
        <f t="shared" si="82"/>
        <v>8</v>
      </c>
      <c r="FV16" s="22">
        <f t="shared" si="83"/>
        <v>8</v>
      </c>
      <c r="FW16" s="26">
        <f t="shared" si="84"/>
        <v>1</v>
      </c>
      <c r="FX16" s="31">
        <v>3</v>
      </c>
      <c r="FY16" s="31">
        <v>3</v>
      </c>
      <c r="FZ16" s="26">
        <f t="shared" si="85"/>
        <v>1</v>
      </c>
      <c r="GA16" s="31">
        <v>5</v>
      </c>
      <c r="GB16" s="31">
        <v>5</v>
      </c>
      <c r="GC16" s="59">
        <f t="shared" si="86"/>
        <v>1</v>
      </c>
      <c r="GD16" s="18">
        <f t="shared" si="87"/>
        <v>9</v>
      </c>
      <c r="GE16" s="22">
        <f t="shared" si="88"/>
        <v>9</v>
      </c>
      <c r="GF16" s="26">
        <f t="shared" si="89"/>
        <v>1</v>
      </c>
      <c r="GG16" s="31">
        <v>4</v>
      </c>
      <c r="GH16" s="31">
        <v>4</v>
      </c>
      <c r="GI16" s="26">
        <f t="shared" si="90"/>
        <v>1</v>
      </c>
      <c r="GJ16" s="31">
        <v>5</v>
      </c>
      <c r="GK16" s="31">
        <v>5</v>
      </c>
      <c r="GL16" s="26">
        <f t="shared" si="91"/>
        <v>1</v>
      </c>
      <c r="GM16" s="18">
        <f t="shared" si="92"/>
        <v>9</v>
      </c>
      <c r="GN16" s="22">
        <f t="shared" si="93"/>
        <v>7</v>
      </c>
      <c r="GO16" s="26">
        <f t="shared" si="94"/>
        <v>0.77777777777777779</v>
      </c>
      <c r="GP16" s="31">
        <v>4</v>
      </c>
      <c r="GQ16" s="31">
        <v>3</v>
      </c>
      <c r="GR16" s="26">
        <f t="shared" si="95"/>
        <v>0.75</v>
      </c>
      <c r="GS16" s="31">
        <v>5</v>
      </c>
      <c r="GT16" s="31">
        <v>4</v>
      </c>
      <c r="GU16" s="59">
        <f t="shared" si="96"/>
        <v>0.8</v>
      </c>
      <c r="GV16" s="18">
        <f t="shared" si="97"/>
        <v>8</v>
      </c>
      <c r="GW16" s="22">
        <f t="shared" si="98"/>
        <v>7</v>
      </c>
      <c r="GX16" s="26">
        <f t="shared" si="99"/>
        <v>0.875</v>
      </c>
      <c r="GY16" s="31">
        <v>4</v>
      </c>
      <c r="GZ16" s="31">
        <v>3</v>
      </c>
      <c r="HA16" s="26">
        <f t="shared" si="100"/>
        <v>0.75</v>
      </c>
      <c r="HB16" s="31">
        <v>4</v>
      </c>
      <c r="HC16" s="31">
        <v>4</v>
      </c>
      <c r="HD16" s="59">
        <f t="shared" si="101"/>
        <v>1</v>
      </c>
      <c r="HE16" s="18">
        <f t="shared" si="102"/>
        <v>7</v>
      </c>
      <c r="HF16" s="22">
        <f t="shared" si="103"/>
        <v>7</v>
      </c>
      <c r="HG16" s="26">
        <f t="shared" si="104"/>
        <v>1</v>
      </c>
      <c r="HH16" s="31">
        <v>3</v>
      </c>
      <c r="HI16" s="31">
        <v>3</v>
      </c>
      <c r="HJ16" s="26">
        <f t="shared" si="105"/>
        <v>1</v>
      </c>
      <c r="HK16" s="31">
        <v>4</v>
      </c>
      <c r="HL16" s="31">
        <v>4</v>
      </c>
      <c r="HM16" s="59">
        <f t="shared" si="106"/>
        <v>1</v>
      </c>
      <c r="HN16" s="131">
        <f t="shared" si="174"/>
        <v>8.1666666666666661</v>
      </c>
      <c r="HO16" s="132">
        <f t="shared" si="175"/>
        <v>7.5</v>
      </c>
      <c r="HP16" s="59">
        <f t="shared" si="107"/>
        <v>0.91836734693877553</v>
      </c>
      <c r="HQ16" s="18">
        <f t="shared" si="108"/>
        <v>7</v>
      </c>
      <c r="HR16" s="22">
        <f t="shared" si="109"/>
        <v>5</v>
      </c>
      <c r="HS16" s="26">
        <f t="shared" si="110"/>
        <v>0.7142857142857143</v>
      </c>
      <c r="HT16" s="31">
        <v>3</v>
      </c>
      <c r="HU16" s="31">
        <v>3</v>
      </c>
      <c r="HV16" s="26">
        <f t="shared" si="111"/>
        <v>1</v>
      </c>
      <c r="HW16" s="31">
        <v>4</v>
      </c>
      <c r="HX16" s="31">
        <v>2</v>
      </c>
      <c r="HY16" s="59">
        <f t="shared" si="112"/>
        <v>0.5</v>
      </c>
      <c r="HZ16" s="18">
        <f t="shared" si="113"/>
        <v>7</v>
      </c>
      <c r="IA16" s="22">
        <f t="shared" si="114"/>
        <v>6</v>
      </c>
      <c r="IB16" s="26">
        <f t="shared" si="115"/>
        <v>0.8571428571428571</v>
      </c>
      <c r="IC16" s="31">
        <v>3</v>
      </c>
      <c r="ID16" s="31">
        <v>2</v>
      </c>
      <c r="IE16" s="26">
        <f t="shared" si="116"/>
        <v>0.66666666666666663</v>
      </c>
      <c r="IF16" s="31">
        <v>4</v>
      </c>
      <c r="IG16" s="31">
        <v>4</v>
      </c>
      <c r="IH16" s="26">
        <f t="shared" si="117"/>
        <v>1</v>
      </c>
      <c r="II16" s="18">
        <f t="shared" si="118"/>
        <v>7</v>
      </c>
      <c r="IJ16" s="22">
        <f t="shared" si="119"/>
        <v>5</v>
      </c>
      <c r="IK16" s="26">
        <f t="shared" si="120"/>
        <v>0.7142857142857143</v>
      </c>
      <c r="IL16" s="31">
        <v>3</v>
      </c>
      <c r="IM16" s="31">
        <v>1</v>
      </c>
      <c r="IN16" s="26">
        <f t="shared" si="121"/>
        <v>0.33333333333333331</v>
      </c>
      <c r="IO16" s="31">
        <v>4</v>
      </c>
      <c r="IP16" s="31">
        <v>4</v>
      </c>
      <c r="IQ16" s="59">
        <f t="shared" si="122"/>
        <v>1</v>
      </c>
      <c r="IR16" s="18">
        <f t="shared" si="123"/>
        <v>8</v>
      </c>
      <c r="IS16" s="22">
        <f t="shared" si="124"/>
        <v>6</v>
      </c>
      <c r="IT16" s="26">
        <f t="shared" si="125"/>
        <v>0.75</v>
      </c>
      <c r="IU16" s="31">
        <v>4</v>
      </c>
      <c r="IV16" s="31">
        <v>4</v>
      </c>
      <c r="IW16" s="26">
        <f t="shared" si="126"/>
        <v>1</v>
      </c>
      <c r="IX16" s="31">
        <v>4</v>
      </c>
      <c r="IY16" s="31">
        <v>2</v>
      </c>
      <c r="IZ16" s="59">
        <f t="shared" si="127"/>
        <v>0.5</v>
      </c>
      <c r="JA16" s="18">
        <f t="shared" si="128"/>
        <v>10</v>
      </c>
      <c r="JB16" s="22">
        <f t="shared" si="129"/>
        <v>9</v>
      </c>
      <c r="JC16" s="26">
        <f t="shared" si="130"/>
        <v>0.9</v>
      </c>
      <c r="JD16" s="31">
        <v>4</v>
      </c>
      <c r="JE16" s="31">
        <v>4</v>
      </c>
      <c r="JF16" s="26">
        <f t="shared" si="131"/>
        <v>1</v>
      </c>
      <c r="JG16" s="31">
        <v>6</v>
      </c>
      <c r="JH16" s="31">
        <v>5</v>
      </c>
      <c r="JI16" s="59">
        <f t="shared" si="132"/>
        <v>0.83333333333333337</v>
      </c>
      <c r="JJ16" s="18">
        <f t="shared" si="133"/>
        <v>10</v>
      </c>
      <c r="JK16" s="22">
        <f t="shared" si="134"/>
        <v>8</v>
      </c>
      <c r="JL16" s="26">
        <f t="shared" si="135"/>
        <v>0.8</v>
      </c>
      <c r="JM16" s="31">
        <v>5</v>
      </c>
      <c r="JN16" s="31">
        <v>5</v>
      </c>
      <c r="JO16" s="26">
        <f t="shared" si="136"/>
        <v>1</v>
      </c>
      <c r="JP16" s="31">
        <v>5</v>
      </c>
      <c r="JQ16" s="31">
        <v>3</v>
      </c>
      <c r="JR16" s="26">
        <f t="shared" si="137"/>
        <v>0.6</v>
      </c>
      <c r="JS16" s="131">
        <f t="shared" si="176"/>
        <v>8.1666666666666661</v>
      </c>
      <c r="JT16" s="132">
        <f t="shared" si="177"/>
        <v>6.5</v>
      </c>
      <c r="JU16" s="59">
        <f t="shared" si="138"/>
        <v>0.79591836734693888</v>
      </c>
      <c r="JV16" s="18">
        <f t="shared" si="139"/>
        <v>8</v>
      </c>
      <c r="JW16" s="22">
        <f t="shared" si="140"/>
        <v>5</v>
      </c>
      <c r="JX16" s="26">
        <f t="shared" si="141"/>
        <v>0.625</v>
      </c>
      <c r="JY16" s="31">
        <v>5</v>
      </c>
      <c r="JZ16" s="31">
        <v>2</v>
      </c>
      <c r="KA16" s="26">
        <f t="shared" si="142"/>
        <v>0.4</v>
      </c>
      <c r="KB16" s="31">
        <v>3</v>
      </c>
      <c r="KC16" s="31">
        <v>3</v>
      </c>
      <c r="KD16" s="26">
        <f t="shared" si="143"/>
        <v>1</v>
      </c>
      <c r="KE16" s="18">
        <f t="shared" si="144"/>
        <v>8</v>
      </c>
      <c r="KF16" s="22">
        <f t="shared" si="145"/>
        <v>3</v>
      </c>
      <c r="KG16" s="26">
        <f t="shared" si="146"/>
        <v>0.375</v>
      </c>
      <c r="KH16" s="31">
        <v>5</v>
      </c>
      <c r="KI16" s="31">
        <v>2</v>
      </c>
      <c r="KJ16" s="26">
        <f t="shared" si="147"/>
        <v>0.4</v>
      </c>
      <c r="KK16" s="31">
        <v>3</v>
      </c>
      <c r="KL16" s="31">
        <v>1</v>
      </c>
      <c r="KM16" s="59">
        <f t="shared" si="148"/>
        <v>0.33333333333333331</v>
      </c>
      <c r="KN16" s="18">
        <f t="shared" si="149"/>
        <v>6</v>
      </c>
      <c r="KO16" s="22">
        <f t="shared" si="150"/>
        <v>5</v>
      </c>
      <c r="KP16" s="26">
        <f t="shared" si="151"/>
        <v>0.83333333333333337</v>
      </c>
      <c r="KQ16" s="31">
        <v>3</v>
      </c>
      <c r="KR16" s="31">
        <v>2</v>
      </c>
      <c r="KS16" s="26">
        <f t="shared" si="152"/>
        <v>0.66666666666666663</v>
      </c>
      <c r="KT16" s="31">
        <v>3</v>
      </c>
      <c r="KU16" s="31">
        <v>3</v>
      </c>
      <c r="KV16" s="59">
        <f t="shared" si="153"/>
        <v>1</v>
      </c>
      <c r="KW16" s="18">
        <f t="shared" si="154"/>
        <v>5</v>
      </c>
      <c r="KX16" s="22">
        <f t="shared" si="155"/>
        <v>2</v>
      </c>
      <c r="KY16" s="26">
        <f t="shared" si="156"/>
        <v>0.4</v>
      </c>
      <c r="KZ16" s="31">
        <v>2</v>
      </c>
      <c r="LA16" s="31">
        <v>2</v>
      </c>
      <c r="LB16" s="26">
        <f t="shared" si="157"/>
        <v>1</v>
      </c>
      <c r="LC16" s="31">
        <v>3</v>
      </c>
      <c r="LD16" s="31"/>
      <c r="LE16" s="59">
        <f t="shared" si="158"/>
        <v>0</v>
      </c>
      <c r="LF16" s="131">
        <f t="shared" si="178"/>
        <v>6</v>
      </c>
      <c r="LG16" s="132">
        <f t="shared" si="179"/>
        <v>4</v>
      </c>
      <c r="LH16" s="59">
        <f t="shared" si="159"/>
        <v>0.66666666666666663</v>
      </c>
    </row>
    <row r="17" spans="3:320" ht="29.25" hidden="1" customHeight="1">
      <c r="C17" s="10">
        <f t="shared" si="160"/>
        <v>0</v>
      </c>
      <c r="D17" s="10">
        <f t="shared" si="161"/>
        <v>0</v>
      </c>
      <c r="G17" s="12">
        <v>9</v>
      </c>
      <c r="H17" s="121" t="s">
        <v>113</v>
      </c>
      <c r="I17" s="151">
        <v>2.8095238095238093</v>
      </c>
      <c r="J17" s="142">
        <v>1.9523809523809523</v>
      </c>
      <c r="K17" s="150">
        <f t="shared" ref="K17" si="180">+J17/I17</f>
        <v>0.69491525423728817</v>
      </c>
      <c r="L17" s="135">
        <v>1.9444444444444444</v>
      </c>
      <c r="M17" s="141">
        <v>1.2222222222222223</v>
      </c>
      <c r="N17" s="150">
        <f t="shared" ref="N17" si="181">+M17/L17</f>
        <v>0.62857142857142867</v>
      </c>
      <c r="O17" s="135">
        <v>7.3888888888888893</v>
      </c>
      <c r="P17" s="141">
        <v>4.833333333333333</v>
      </c>
      <c r="Q17" s="150">
        <f t="shared" si="4"/>
        <v>0.65413533834586457</v>
      </c>
      <c r="R17" s="157">
        <f>+VLOOKUP(H17,'[2]Thang 04.2025'!$C$9:$E$18,2,0)</f>
        <v>1.2916666666666667</v>
      </c>
      <c r="S17" s="158">
        <f>+VLOOKUP(H17,'[2]Thang 04.2025'!$C$9:$E$18,3,0)</f>
        <v>0.95833333333333337</v>
      </c>
      <c r="T17" s="150">
        <f t="shared" si="5"/>
        <v>0.74193548387096775</v>
      </c>
      <c r="U17" s="157">
        <f>+VLOOKUP(H17,'[2]Thang 05.2025'!$C$9:$E$18,2,0)</f>
        <v>6.125</v>
      </c>
      <c r="V17" s="158">
        <f>+VLOOKUP(H17,'[2]Thang 05.2025'!$C$9:$E$18,3,0)</f>
        <v>5.375</v>
      </c>
      <c r="W17" s="150">
        <f t="shared" si="0"/>
        <v>0.87755102040816324</v>
      </c>
      <c r="X17" s="161">
        <f>+VLOOKUP(H17,'[2]Thang 06.2025'!$C$9:$H$20,2,0)</f>
        <v>1</v>
      </c>
      <c r="Y17" s="158">
        <f>+VLOOKUP(H17,'[2]Thang 06.2025'!$C$9:$H$20,3,0)</f>
        <v>0.75</v>
      </c>
      <c r="Z17" s="150">
        <f t="shared" si="1"/>
        <v>0.75</v>
      </c>
      <c r="AA17" s="157">
        <v>1.04</v>
      </c>
      <c r="AB17" s="158">
        <v>0.88</v>
      </c>
      <c r="AC17" s="148">
        <f t="shared" si="162"/>
        <v>0.84615384615384615</v>
      </c>
      <c r="AD17" s="179">
        <f t="shared" si="163"/>
        <v>0.80769230769230771</v>
      </c>
      <c r="AE17" s="180">
        <f t="shared" si="164"/>
        <v>0.76923076923076927</v>
      </c>
      <c r="AF17" s="183">
        <f t="shared" si="165"/>
        <v>0.95238095238095244</v>
      </c>
      <c r="AG17" s="18">
        <f t="shared" si="6"/>
        <v>1</v>
      </c>
      <c r="AH17" s="22">
        <f t="shared" si="7"/>
        <v>1</v>
      </c>
      <c r="AI17" s="26">
        <f t="shared" si="8"/>
        <v>1</v>
      </c>
      <c r="AJ17" s="16">
        <v>0</v>
      </c>
      <c r="AK17" s="16">
        <v>0</v>
      </c>
      <c r="AL17" s="26">
        <f t="shared" si="9"/>
        <v>0</v>
      </c>
      <c r="AM17" s="20">
        <v>1</v>
      </c>
      <c r="AN17" s="16">
        <v>1</v>
      </c>
      <c r="AO17" s="59">
        <f t="shared" si="10"/>
        <v>1</v>
      </c>
      <c r="AP17" s="18">
        <f t="shared" si="11"/>
        <v>1</v>
      </c>
      <c r="AQ17" s="22">
        <f t="shared" si="12"/>
        <v>1</v>
      </c>
      <c r="AR17" s="26">
        <f t="shared" si="13"/>
        <v>1</v>
      </c>
      <c r="AS17" s="16">
        <v>0</v>
      </c>
      <c r="AT17" s="16">
        <v>0</v>
      </c>
      <c r="AU17" s="26">
        <f t="shared" si="14"/>
        <v>0</v>
      </c>
      <c r="AV17" s="20">
        <v>1</v>
      </c>
      <c r="AW17" s="16">
        <v>1</v>
      </c>
      <c r="AX17" s="59">
        <f t="shared" si="15"/>
        <v>1</v>
      </c>
      <c r="AY17" s="117">
        <f t="shared" si="16"/>
        <v>1</v>
      </c>
      <c r="AZ17" s="116">
        <f t="shared" si="17"/>
        <v>1</v>
      </c>
      <c r="BA17" s="26">
        <f t="shared" si="18"/>
        <v>1</v>
      </c>
      <c r="BB17" s="18">
        <f t="shared" si="19"/>
        <v>1</v>
      </c>
      <c r="BC17" s="22">
        <f t="shared" si="20"/>
        <v>1</v>
      </c>
      <c r="BD17" s="26">
        <f t="shared" si="21"/>
        <v>1</v>
      </c>
      <c r="BE17" s="16">
        <v>1</v>
      </c>
      <c r="BF17" s="16">
        <v>1</v>
      </c>
      <c r="BG17" s="26">
        <f t="shared" si="22"/>
        <v>1</v>
      </c>
      <c r="BH17" s="20">
        <v>0</v>
      </c>
      <c r="BI17" s="16">
        <v>0</v>
      </c>
      <c r="BJ17" s="59">
        <f t="shared" si="23"/>
        <v>0</v>
      </c>
      <c r="BK17" s="18">
        <f t="shared" si="24"/>
        <v>0</v>
      </c>
      <c r="BL17" s="22">
        <f t="shared" si="25"/>
        <v>0</v>
      </c>
      <c r="BM17" s="26">
        <f t="shared" si="26"/>
        <v>0</v>
      </c>
      <c r="BN17" s="16">
        <v>0</v>
      </c>
      <c r="BO17" s="16">
        <v>0</v>
      </c>
      <c r="BP17" s="26">
        <f t="shared" si="27"/>
        <v>0</v>
      </c>
      <c r="BQ17" s="20">
        <v>0</v>
      </c>
      <c r="BR17" s="16">
        <v>0</v>
      </c>
      <c r="BS17" s="26">
        <f t="shared" si="28"/>
        <v>0</v>
      </c>
      <c r="BT17" s="18">
        <f t="shared" si="166"/>
        <v>1</v>
      </c>
      <c r="BU17" s="22">
        <f t="shared" si="29"/>
        <v>1</v>
      </c>
      <c r="BV17" s="26">
        <f t="shared" si="30"/>
        <v>1</v>
      </c>
      <c r="BW17" s="16">
        <v>1</v>
      </c>
      <c r="BX17" s="37">
        <v>1</v>
      </c>
      <c r="BY17" s="26">
        <f t="shared" si="31"/>
        <v>1</v>
      </c>
      <c r="BZ17" s="20">
        <v>0</v>
      </c>
      <c r="CA17" s="16">
        <v>0</v>
      </c>
      <c r="CB17" s="59">
        <f t="shared" si="32"/>
        <v>0</v>
      </c>
      <c r="CC17" s="18">
        <f t="shared" si="167"/>
        <v>1</v>
      </c>
      <c r="CD17" s="22">
        <f t="shared" si="168"/>
        <v>1</v>
      </c>
      <c r="CE17" s="26">
        <f t="shared" si="33"/>
        <v>1</v>
      </c>
      <c r="CF17" s="16">
        <v>1</v>
      </c>
      <c r="CG17" s="16">
        <v>1</v>
      </c>
      <c r="CH17" s="26">
        <f t="shared" si="34"/>
        <v>1</v>
      </c>
      <c r="CI17" s="20">
        <v>0</v>
      </c>
      <c r="CJ17" s="16">
        <v>0</v>
      </c>
      <c r="CK17" s="59">
        <f t="shared" si="35"/>
        <v>0</v>
      </c>
      <c r="CL17" s="18">
        <f t="shared" si="36"/>
        <v>1</v>
      </c>
      <c r="CM17" s="22">
        <f t="shared" si="37"/>
        <v>1</v>
      </c>
      <c r="CN17" s="26">
        <f t="shared" si="38"/>
        <v>1</v>
      </c>
      <c r="CO17" s="16">
        <v>1</v>
      </c>
      <c r="CP17" s="16">
        <v>1</v>
      </c>
      <c r="CQ17" s="26">
        <f t="shared" si="39"/>
        <v>1</v>
      </c>
      <c r="CR17" s="20">
        <v>0</v>
      </c>
      <c r="CS17" s="16">
        <v>0</v>
      </c>
      <c r="CT17" s="59">
        <f t="shared" si="40"/>
        <v>0</v>
      </c>
      <c r="CU17" s="18">
        <f t="shared" si="41"/>
        <v>1</v>
      </c>
      <c r="CV17" s="22">
        <f t="shared" si="42"/>
        <v>1</v>
      </c>
      <c r="CW17" s="26">
        <f t="shared" si="43"/>
        <v>1</v>
      </c>
      <c r="CX17" s="16">
        <v>1</v>
      </c>
      <c r="CY17" s="16">
        <v>1</v>
      </c>
      <c r="CZ17" s="26">
        <f t="shared" si="44"/>
        <v>1</v>
      </c>
      <c r="DA17" s="20">
        <v>0</v>
      </c>
      <c r="DB17" s="16">
        <v>0</v>
      </c>
      <c r="DC17" s="59">
        <f t="shared" si="45"/>
        <v>0</v>
      </c>
      <c r="DD17" s="124">
        <f t="shared" si="169"/>
        <v>0.83333333333333337</v>
      </c>
      <c r="DE17" s="123">
        <f t="shared" si="170"/>
        <v>0.83333333333333337</v>
      </c>
      <c r="DF17" s="59">
        <f t="shared" si="46"/>
        <v>1</v>
      </c>
      <c r="DG17" s="18">
        <f t="shared" si="47"/>
        <v>1</v>
      </c>
      <c r="DH17" s="22">
        <f t="shared" si="48"/>
        <v>1</v>
      </c>
      <c r="DI17" s="26">
        <f t="shared" si="49"/>
        <v>1</v>
      </c>
      <c r="DJ17" s="16">
        <v>1</v>
      </c>
      <c r="DK17" s="16">
        <v>1</v>
      </c>
      <c r="DL17" s="26">
        <f t="shared" si="50"/>
        <v>1</v>
      </c>
      <c r="DM17" s="20">
        <v>0</v>
      </c>
      <c r="DN17" s="16">
        <v>0</v>
      </c>
      <c r="DO17" s="59">
        <f t="shared" si="51"/>
        <v>0</v>
      </c>
      <c r="DP17" s="18">
        <f t="shared" si="52"/>
        <v>1</v>
      </c>
      <c r="DQ17" s="22">
        <f t="shared" si="53"/>
        <v>1</v>
      </c>
      <c r="DR17" s="26">
        <f t="shared" si="54"/>
        <v>1</v>
      </c>
      <c r="DS17" s="16">
        <v>1</v>
      </c>
      <c r="DT17" s="16">
        <v>1</v>
      </c>
      <c r="DU17" s="26">
        <f t="shared" si="55"/>
        <v>1</v>
      </c>
      <c r="DV17" s="20">
        <v>0</v>
      </c>
      <c r="DW17" s="16">
        <v>0</v>
      </c>
      <c r="DX17" s="59">
        <f t="shared" si="56"/>
        <v>0</v>
      </c>
      <c r="DY17" s="18">
        <f t="shared" si="57"/>
        <v>1</v>
      </c>
      <c r="DZ17" s="22">
        <f t="shared" si="58"/>
        <v>1</v>
      </c>
      <c r="EA17" s="26">
        <f t="shared" si="59"/>
        <v>1</v>
      </c>
      <c r="EB17" s="16">
        <v>1</v>
      </c>
      <c r="EC17" s="16">
        <v>1</v>
      </c>
      <c r="ED17" s="26">
        <f t="shared" si="60"/>
        <v>1</v>
      </c>
      <c r="EE17" s="20">
        <v>0</v>
      </c>
      <c r="EF17" s="16">
        <v>0</v>
      </c>
      <c r="EG17" s="59">
        <f t="shared" si="61"/>
        <v>0</v>
      </c>
      <c r="EH17" s="18">
        <f t="shared" si="62"/>
        <v>1</v>
      </c>
      <c r="EI17" s="22">
        <f t="shared" si="63"/>
        <v>1</v>
      </c>
      <c r="EJ17" s="26">
        <f t="shared" si="64"/>
        <v>1</v>
      </c>
      <c r="EK17" s="16">
        <v>1</v>
      </c>
      <c r="EL17" s="16">
        <v>1</v>
      </c>
      <c r="EM17" s="26">
        <f t="shared" si="65"/>
        <v>1</v>
      </c>
      <c r="EN17" s="20">
        <v>0</v>
      </c>
      <c r="EO17" s="16">
        <v>0</v>
      </c>
      <c r="EP17" s="59">
        <f t="shared" si="66"/>
        <v>0</v>
      </c>
      <c r="EQ17" s="18">
        <f t="shared" si="67"/>
        <v>1</v>
      </c>
      <c r="ER17" s="22">
        <f t="shared" si="68"/>
        <v>1</v>
      </c>
      <c r="ES17" s="26">
        <f t="shared" si="69"/>
        <v>1</v>
      </c>
      <c r="ET17" s="16">
        <v>1</v>
      </c>
      <c r="EU17" s="16">
        <v>1</v>
      </c>
      <c r="EV17" s="26">
        <f t="shared" si="70"/>
        <v>1</v>
      </c>
      <c r="EW17" s="20">
        <v>0</v>
      </c>
      <c r="EX17" s="16">
        <v>0</v>
      </c>
      <c r="EY17" s="97">
        <f t="shared" si="71"/>
        <v>0</v>
      </c>
      <c r="EZ17" s="18">
        <f t="shared" si="72"/>
        <v>0</v>
      </c>
      <c r="FA17" s="22">
        <f t="shared" si="73"/>
        <v>0</v>
      </c>
      <c r="FB17" s="26">
        <f t="shared" si="74"/>
        <v>0</v>
      </c>
      <c r="FC17" s="16">
        <v>0</v>
      </c>
      <c r="FD17" s="16">
        <v>0</v>
      </c>
      <c r="FE17" s="97">
        <f t="shared" si="75"/>
        <v>0</v>
      </c>
      <c r="FF17" s="20">
        <v>0</v>
      </c>
      <c r="FG17" s="16">
        <v>0</v>
      </c>
      <c r="FH17" s="97">
        <f t="shared" si="76"/>
        <v>0</v>
      </c>
      <c r="FI17" s="117">
        <f t="shared" si="171"/>
        <v>0.83333333333333337</v>
      </c>
      <c r="FJ17" s="116">
        <f t="shared" si="172"/>
        <v>0.83333333333333337</v>
      </c>
      <c r="FK17" s="59">
        <f t="shared" si="77"/>
        <v>1</v>
      </c>
      <c r="FL17" s="18">
        <f t="shared" si="173"/>
        <v>9</v>
      </c>
      <c r="FM17" s="22">
        <f t="shared" si="78"/>
        <v>8</v>
      </c>
      <c r="FN17" s="26">
        <f t="shared" si="79"/>
        <v>0.88888888888888884</v>
      </c>
      <c r="FO17" s="31">
        <v>9</v>
      </c>
      <c r="FP17" s="31">
        <v>8</v>
      </c>
      <c r="FQ17" s="26">
        <f t="shared" si="80"/>
        <v>0.88888888888888884</v>
      </c>
      <c r="FR17" s="20">
        <v>0</v>
      </c>
      <c r="FS17" s="16">
        <v>0</v>
      </c>
      <c r="FT17" s="59">
        <f t="shared" si="81"/>
        <v>0</v>
      </c>
      <c r="FU17" s="18">
        <f t="shared" si="82"/>
        <v>0</v>
      </c>
      <c r="FV17" s="22">
        <f t="shared" si="83"/>
        <v>0</v>
      </c>
      <c r="FW17" s="26">
        <f t="shared" si="84"/>
        <v>0</v>
      </c>
      <c r="FX17" s="16">
        <v>0</v>
      </c>
      <c r="FY17" s="16">
        <v>0</v>
      </c>
      <c r="FZ17" s="26">
        <f t="shared" si="85"/>
        <v>0</v>
      </c>
      <c r="GA17" s="20">
        <v>0</v>
      </c>
      <c r="GB17" s="16">
        <v>0</v>
      </c>
      <c r="GC17" s="59">
        <f t="shared" si="86"/>
        <v>0</v>
      </c>
      <c r="GD17" s="18">
        <f t="shared" si="87"/>
        <v>0</v>
      </c>
      <c r="GE17" s="22">
        <f t="shared" si="88"/>
        <v>0</v>
      </c>
      <c r="GF17" s="26">
        <f t="shared" si="89"/>
        <v>0</v>
      </c>
      <c r="GG17" s="16">
        <v>0</v>
      </c>
      <c r="GH17" s="16">
        <v>0</v>
      </c>
      <c r="GI17" s="26">
        <f t="shared" si="90"/>
        <v>0</v>
      </c>
      <c r="GJ17" s="20">
        <v>0</v>
      </c>
      <c r="GK17" s="16">
        <v>0</v>
      </c>
      <c r="GL17" s="26">
        <f t="shared" si="91"/>
        <v>0</v>
      </c>
      <c r="GM17" s="18">
        <f t="shared" si="92"/>
        <v>0</v>
      </c>
      <c r="GN17" s="22">
        <f t="shared" si="93"/>
        <v>0</v>
      </c>
      <c r="GO17" s="26">
        <f t="shared" si="94"/>
        <v>0</v>
      </c>
      <c r="GP17" s="16">
        <v>0</v>
      </c>
      <c r="GQ17" s="16">
        <v>0</v>
      </c>
      <c r="GR17" s="26">
        <f t="shared" si="95"/>
        <v>0</v>
      </c>
      <c r="GS17" s="20">
        <v>0</v>
      </c>
      <c r="GT17" s="16">
        <v>0</v>
      </c>
      <c r="GU17" s="59">
        <f t="shared" si="96"/>
        <v>0</v>
      </c>
      <c r="GV17" s="18">
        <f t="shared" si="97"/>
        <v>0</v>
      </c>
      <c r="GW17" s="22">
        <f t="shared" si="98"/>
        <v>0</v>
      </c>
      <c r="GX17" s="26">
        <f t="shared" si="99"/>
        <v>0</v>
      </c>
      <c r="GY17" s="16">
        <v>0</v>
      </c>
      <c r="GZ17" s="16">
        <v>0</v>
      </c>
      <c r="HA17" s="26">
        <f t="shared" si="100"/>
        <v>0</v>
      </c>
      <c r="HB17" s="20">
        <v>0</v>
      </c>
      <c r="HC17" s="16">
        <v>0</v>
      </c>
      <c r="HD17" s="59">
        <f t="shared" si="101"/>
        <v>0</v>
      </c>
      <c r="HE17" s="18">
        <f t="shared" si="102"/>
        <v>0</v>
      </c>
      <c r="HF17" s="22">
        <f t="shared" si="103"/>
        <v>0</v>
      </c>
      <c r="HG17" s="26">
        <f t="shared" si="104"/>
        <v>0</v>
      </c>
      <c r="HH17" s="16">
        <v>0</v>
      </c>
      <c r="HI17" s="16">
        <v>0</v>
      </c>
      <c r="HJ17" s="26">
        <f t="shared" si="105"/>
        <v>0</v>
      </c>
      <c r="HK17" s="20">
        <v>0</v>
      </c>
      <c r="HL17" s="16">
        <v>0</v>
      </c>
      <c r="HM17" s="59">
        <f t="shared" si="106"/>
        <v>0</v>
      </c>
      <c r="HN17" s="131">
        <f t="shared" si="174"/>
        <v>1.5</v>
      </c>
      <c r="HO17" s="132">
        <f t="shared" si="175"/>
        <v>1.3333333333333333</v>
      </c>
      <c r="HP17" s="59">
        <f t="shared" si="107"/>
        <v>0.88888888888888884</v>
      </c>
      <c r="HQ17" s="18">
        <f t="shared" si="108"/>
        <v>0</v>
      </c>
      <c r="HR17" s="22">
        <f t="shared" si="109"/>
        <v>0</v>
      </c>
      <c r="HS17" s="26">
        <f t="shared" si="110"/>
        <v>0</v>
      </c>
      <c r="HT17" s="16">
        <v>0</v>
      </c>
      <c r="HU17" s="16">
        <v>0</v>
      </c>
      <c r="HV17" s="26">
        <f t="shared" si="111"/>
        <v>0</v>
      </c>
      <c r="HW17" s="20">
        <v>0</v>
      </c>
      <c r="HX17" s="16">
        <v>0</v>
      </c>
      <c r="HY17" s="59">
        <f t="shared" si="112"/>
        <v>0</v>
      </c>
      <c r="HZ17" s="18">
        <f t="shared" si="113"/>
        <v>0</v>
      </c>
      <c r="IA17" s="22">
        <f t="shared" si="114"/>
        <v>0</v>
      </c>
      <c r="IB17" s="26">
        <f t="shared" si="115"/>
        <v>0</v>
      </c>
      <c r="IC17" s="16">
        <v>0</v>
      </c>
      <c r="ID17" s="16">
        <v>0</v>
      </c>
      <c r="IE17" s="26">
        <f t="shared" si="116"/>
        <v>0</v>
      </c>
      <c r="IF17" s="20">
        <v>0</v>
      </c>
      <c r="IG17" s="16">
        <v>0</v>
      </c>
      <c r="IH17" s="26">
        <f t="shared" si="117"/>
        <v>0</v>
      </c>
      <c r="II17" s="18">
        <f t="shared" si="118"/>
        <v>0</v>
      </c>
      <c r="IJ17" s="22">
        <f t="shared" si="119"/>
        <v>0</v>
      </c>
      <c r="IK17" s="26">
        <f t="shared" si="120"/>
        <v>0</v>
      </c>
      <c r="IL17" s="16">
        <v>0</v>
      </c>
      <c r="IM17" s="16">
        <v>0</v>
      </c>
      <c r="IN17" s="26">
        <f t="shared" si="121"/>
        <v>0</v>
      </c>
      <c r="IO17" s="20">
        <v>0</v>
      </c>
      <c r="IP17" s="16">
        <v>0</v>
      </c>
      <c r="IQ17" s="59">
        <f t="shared" si="122"/>
        <v>0</v>
      </c>
      <c r="IR17" s="18">
        <f t="shared" si="123"/>
        <v>0</v>
      </c>
      <c r="IS17" s="22">
        <f t="shared" si="124"/>
        <v>0</v>
      </c>
      <c r="IT17" s="26">
        <f t="shared" si="125"/>
        <v>0</v>
      </c>
      <c r="IU17" s="16">
        <v>0</v>
      </c>
      <c r="IV17" s="16">
        <v>0</v>
      </c>
      <c r="IW17" s="26">
        <f t="shared" si="126"/>
        <v>0</v>
      </c>
      <c r="IX17" s="20">
        <v>0</v>
      </c>
      <c r="IY17" s="16">
        <v>0</v>
      </c>
      <c r="IZ17" s="59">
        <f t="shared" si="127"/>
        <v>0</v>
      </c>
      <c r="JA17" s="18">
        <f t="shared" si="128"/>
        <v>0</v>
      </c>
      <c r="JB17" s="22">
        <f t="shared" si="129"/>
        <v>0</v>
      </c>
      <c r="JC17" s="26">
        <f t="shared" si="130"/>
        <v>0</v>
      </c>
      <c r="JD17" s="16">
        <v>0</v>
      </c>
      <c r="JE17" s="16">
        <v>0</v>
      </c>
      <c r="JF17" s="26">
        <f t="shared" si="131"/>
        <v>0</v>
      </c>
      <c r="JG17" s="20">
        <v>0</v>
      </c>
      <c r="JH17" s="16">
        <v>0</v>
      </c>
      <c r="JI17" s="59">
        <f t="shared" si="132"/>
        <v>0</v>
      </c>
      <c r="JJ17" s="18">
        <f t="shared" si="133"/>
        <v>0</v>
      </c>
      <c r="JK17" s="22">
        <f t="shared" si="134"/>
        <v>0</v>
      </c>
      <c r="JL17" s="26">
        <f t="shared" si="135"/>
        <v>0</v>
      </c>
      <c r="JM17" s="16">
        <v>0</v>
      </c>
      <c r="JN17" s="16">
        <v>0</v>
      </c>
      <c r="JO17" s="26">
        <f t="shared" si="136"/>
        <v>0</v>
      </c>
      <c r="JP17" s="20">
        <v>0</v>
      </c>
      <c r="JQ17" s="16">
        <v>0</v>
      </c>
      <c r="JR17" s="26">
        <f t="shared" si="137"/>
        <v>0</v>
      </c>
      <c r="JS17" s="131">
        <f t="shared" si="176"/>
        <v>0</v>
      </c>
      <c r="JT17" s="132">
        <f t="shared" si="177"/>
        <v>0</v>
      </c>
      <c r="JU17" s="59">
        <f t="shared" si="138"/>
        <v>0</v>
      </c>
      <c r="JV17" s="18">
        <f t="shared" si="139"/>
        <v>0</v>
      </c>
      <c r="JW17" s="22">
        <f t="shared" si="140"/>
        <v>0</v>
      </c>
      <c r="JX17" s="26">
        <f t="shared" si="141"/>
        <v>0</v>
      </c>
      <c r="JY17" s="16">
        <v>0</v>
      </c>
      <c r="JZ17" s="16">
        <v>0</v>
      </c>
      <c r="KA17" s="26">
        <f t="shared" si="142"/>
        <v>0</v>
      </c>
      <c r="KB17" s="20">
        <v>0</v>
      </c>
      <c r="KC17" s="16">
        <v>0</v>
      </c>
      <c r="KD17" s="26">
        <f t="shared" si="143"/>
        <v>0</v>
      </c>
      <c r="KE17" s="18">
        <f t="shared" si="144"/>
        <v>0</v>
      </c>
      <c r="KF17" s="22">
        <f t="shared" si="145"/>
        <v>0</v>
      </c>
      <c r="KG17" s="26">
        <f t="shared" si="146"/>
        <v>0</v>
      </c>
      <c r="KH17" s="16">
        <v>0</v>
      </c>
      <c r="KI17" s="16">
        <v>0</v>
      </c>
      <c r="KJ17" s="26">
        <f t="shared" si="147"/>
        <v>0</v>
      </c>
      <c r="KK17" s="20">
        <v>0</v>
      </c>
      <c r="KL17" s="16">
        <v>0</v>
      </c>
      <c r="KM17" s="59">
        <f t="shared" si="148"/>
        <v>0</v>
      </c>
      <c r="KN17" s="18">
        <f t="shared" si="149"/>
        <v>0</v>
      </c>
      <c r="KO17" s="22">
        <f t="shared" si="150"/>
        <v>0</v>
      </c>
      <c r="KP17" s="26">
        <f t="shared" si="151"/>
        <v>0</v>
      </c>
      <c r="KQ17" s="16">
        <v>0</v>
      </c>
      <c r="KR17" s="16">
        <v>0</v>
      </c>
      <c r="KS17" s="26">
        <f t="shared" si="152"/>
        <v>0</v>
      </c>
      <c r="KT17" s="20">
        <v>0</v>
      </c>
      <c r="KU17" s="16">
        <v>0</v>
      </c>
      <c r="KV17" s="59">
        <f t="shared" si="153"/>
        <v>0</v>
      </c>
      <c r="KW17" s="18">
        <f t="shared" si="154"/>
        <v>0</v>
      </c>
      <c r="KX17" s="22">
        <f t="shared" si="155"/>
        <v>0</v>
      </c>
      <c r="KY17" s="26">
        <f t="shared" si="156"/>
        <v>0</v>
      </c>
      <c r="KZ17" s="16">
        <v>0</v>
      </c>
      <c r="LA17" s="16">
        <v>0</v>
      </c>
      <c r="LB17" s="26">
        <f t="shared" si="157"/>
        <v>0</v>
      </c>
      <c r="LC17" s="20">
        <v>0</v>
      </c>
      <c r="LD17" s="16"/>
      <c r="LE17" s="59">
        <f t="shared" si="158"/>
        <v>0</v>
      </c>
      <c r="LF17" s="131">
        <f t="shared" si="178"/>
        <v>0</v>
      </c>
      <c r="LG17" s="132">
        <f t="shared" si="179"/>
        <v>0</v>
      </c>
      <c r="LH17" s="59">
        <f t="shared" si="159"/>
        <v>0</v>
      </c>
    </row>
    <row r="18" spans="3:320" ht="29.25" customHeight="1">
      <c r="C18" s="10">
        <f t="shared" si="160"/>
        <v>5</v>
      </c>
      <c r="D18" s="10">
        <f t="shared" si="161"/>
        <v>4</v>
      </c>
      <c r="E18" s="10">
        <v>3</v>
      </c>
      <c r="F18" s="10">
        <v>1</v>
      </c>
      <c r="G18" s="12">
        <v>10</v>
      </c>
      <c r="H18" s="120" t="s">
        <v>104</v>
      </c>
      <c r="I18" s="151"/>
      <c r="J18" s="142"/>
      <c r="K18" s="150"/>
      <c r="L18" s="135"/>
      <c r="M18" s="143"/>
      <c r="N18" s="150"/>
      <c r="O18" s="135">
        <v>3.6666666666666665</v>
      </c>
      <c r="P18" s="141">
        <v>1.7222222222222223</v>
      </c>
      <c r="Q18" s="150">
        <f t="shared" si="4"/>
        <v>0.46969696969696972</v>
      </c>
      <c r="R18" s="157">
        <f>+VLOOKUP(H18,'[2]Thang 04.2025'!$C$9:$E$18,2,0)</f>
        <v>1.5416666666666667</v>
      </c>
      <c r="S18" s="158">
        <f>+VLOOKUP(H18,'[2]Thang 04.2025'!$C$9:$E$18,3,0)</f>
        <v>0.83333333333333337</v>
      </c>
      <c r="T18" s="150">
        <f t="shared" si="5"/>
        <v>0.54054054054054057</v>
      </c>
      <c r="U18" s="157">
        <f>+VLOOKUP(H18,'[2]Thang 05.2025'!$C$9:$E$18,2,0)</f>
        <v>11.791666666666666</v>
      </c>
      <c r="V18" s="158">
        <f>+VLOOKUP(H18,'[2]Thang 05.2025'!$C$9:$E$18,3,0)</f>
        <v>6.75</v>
      </c>
      <c r="W18" s="150">
        <f t="shared" si="0"/>
        <v>0.57243816254416968</v>
      </c>
      <c r="X18" s="161">
        <f>+VLOOKUP(H18,'[2]Thang 06.2025'!$C$9:$H$20,2,0)</f>
        <v>49.833333333333336</v>
      </c>
      <c r="Y18" s="158">
        <f>+VLOOKUP(H18,'[2]Thang 06.2025'!$C$9:$H$20,3,0)</f>
        <v>35.666666666666664</v>
      </c>
      <c r="Z18" s="150">
        <f t="shared" si="1"/>
        <v>0.71571906354515047</v>
      </c>
      <c r="AA18" s="157">
        <v>53.76</v>
      </c>
      <c r="AB18" s="158">
        <v>40.200000000000003</v>
      </c>
      <c r="AC18" s="148">
        <f t="shared" si="162"/>
        <v>0.74776785714285721</v>
      </c>
      <c r="AD18" s="179">
        <f t="shared" si="163"/>
        <v>40.269230769230766</v>
      </c>
      <c r="AE18" s="180">
        <f t="shared" si="164"/>
        <v>32.192307692307693</v>
      </c>
      <c r="AF18" s="183">
        <f t="shared" si="165"/>
        <v>0.79942693409742127</v>
      </c>
      <c r="AG18" s="18">
        <f t="shared" si="6"/>
        <v>62</v>
      </c>
      <c r="AH18" s="22">
        <f t="shared" si="7"/>
        <v>55</v>
      </c>
      <c r="AI18" s="26">
        <f t="shared" si="8"/>
        <v>0.88709677419354838</v>
      </c>
      <c r="AJ18" s="31">
        <v>31</v>
      </c>
      <c r="AK18" s="31">
        <v>27</v>
      </c>
      <c r="AL18" s="26">
        <f t="shared" si="9"/>
        <v>0.87096774193548387</v>
      </c>
      <c r="AM18" s="16">
        <v>31</v>
      </c>
      <c r="AN18" s="16">
        <v>28</v>
      </c>
      <c r="AO18" s="59">
        <f t="shared" si="10"/>
        <v>0.90322580645161288</v>
      </c>
      <c r="AP18" s="18">
        <f t="shared" si="11"/>
        <v>59</v>
      </c>
      <c r="AQ18" s="22">
        <f t="shared" si="12"/>
        <v>48</v>
      </c>
      <c r="AR18" s="26">
        <f t="shared" si="13"/>
        <v>0.81355932203389836</v>
      </c>
      <c r="AS18" s="31">
        <v>30</v>
      </c>
      <c r="AT18" s="31">
        <v>26</v>
      </c>
      <c r="AU18" s="26">
        <f t="shared" si="14"/>
        <v>0.8666666666666667</v>
      </c>
      <c r="AV18" s="16">
        <v>29</v>
      </c>
      <c r="AW18" s="31">
        <v>22</v>
      </c>
      <c r="AX18" s="59">
        <f t="shared" si="15"/>
        <v>0.75862068965517238</v>
      </c>
      <c r="AY18" s="117">
        <f t="shared" si="16"/>
        <v>60.5</v>
      </c>
      <c r="AZ18" s="116">
        <f t="shared" si="17"/>
        <v>51.5</v>
      </c>
      <c r="BA18" s="26">
        <f t="shared" si="18"/>
        <v>0.85123966942148765</v>
      </c>
      <c r="BB18" s="18">
        <f t="shared" si="19"/>
        <v>64</v>
      </c>
      <c r="BC18" s="22">
        <f t="shared" si="20"/>
        <v>54</v>
      </c>
      <c r="BD18" s="26">
        <f t="shared" si="21"/>
        <v>0.84375</v>
      </c>
      <c r="BE18" s="31">
        <v>31</v>
      </c>
      <c r="BF18" s="31">
        <v>23</v>
      </c>
      <c r="BG18" s="26">
        <f t="shared" si="22"/>
        <v>0.74193548387096775</v>
      </c>
      <c r="BH18" s="16">
        <v>33</v>
      </c>
      <c r="BI18" s="31">
        <v>31</v>
      </c>
      <c r="BJ18" s="59">
        <f t="shared" si="23"/>
        <v>0.93939393939393945</v>
      </c>
      <c r="BK18" s="18">
        <f t="shared" si="24"/>
        <v>60</v>
      </c>
      <c r="BL18" s="22">
        <f t="shared" si="25"/>
        <v>38</v>
      </c>
      <c r="BM18" s="26">
        <f t="shared" si="26"/>
        <v>0.6333333333333333</v>
      </c>
      <c r="BN18" s="31">
        <v>30</v>
      </c>
      <c r="BO18" s="31">
        <v>22</v>
      </c>
      <c r="BP18" s="26">
        <f t="shared" si="27"/>
        <v>0.73333333333333328</v>
      </c>
      <c r="BQ18" s="16">
        <v>30</v>
      </c>
      <c r="BR18" s="31">
        <v>16</v>
      </c>
      <c r="BS18" s="26">
        <f t="shared" si="28"/>
        <v>0.53333333333333333</v>
      </c>
      <c r="BT18" s="18">
        <f t="shared" si="166"/>
        <v>66</v>
      </c>
      <c r="BU18" s="22">
        <f t="shared" si="29"/>
        <v>42</v>
      </c>
      <c r="BV18" s="26">
        <f t="shared" si="30"/>
        <v>0.63636363636363635</v>
      </c>
      <c r="BW18" s="31">
        <v>36</v>
      </c>
      <c r="BX18" s="37">
        <v>26</v>
      </c>
      <c r="BY18" s="26">
        <f t="shared" si="31"/>
        <v>0.72222222222222221</v>
      </c>
      <c r="BZ18" s="16">
        <v>30</v>
      </c>
      <c r="CA18" s="31">
        <v>16</v>
      </c>
      <c r="CB18" s="59">
        <f t="shared" si="32"/>
        <v>0.53333333333333333</v>
      </c>
      <c r="CC18" s="18">
        <f t="shared" si="167"/>
        <v>56</v>
      </c>
      <c r="CD18" s="22">
        <f t="shared" si="168"/>
        <v>45</v>
      </c>
      <c r="CE18" s="26">
        <f t="shared" si="33"/>
        <v>0.8035714285714286</v>
      </c>
      <c r="CF18" s="31">
        <v>32</v>
      </c>
      <c r="CG18" s="31">
        <v>24</v>
      </c>
      <c r="CH18" s="26">
        <f t="shared" si="34"/>
        <v>0.75</v>
      </c>
      <c r="CI18" s="16">
        <v>24</v>
      </c>
      <c r="CJ18" s="31">
        <v>21</v>
      </c>
      <c r="CK18" s="59">
        <f t="shared" si="35"/>
        <v>0.875</v>
      </c>
      <c r="CL18" s="18">
        <f t="shared" si="36"/>
        <v>52</v>
      </c>
      <c r="CM18" s="22">
        <f t="shared" si="37"/>
        <v>42</v>
      </c>
      <c r="CN18" s="26">
        <f t="shared" si="38"/>
        <v>0.80769230769230771</v>
      </c>
      <c r="CO18" s="31">
        <v>28</v>
      </c>
      <c r="CP18" s="31">
        <v>21</v>
      </c>
      <c r="CQ18" s="26">
        <f t="shared" si="39"/>
        <v>0.75</v>
      </c>
      <c r="CR18" s="16">
        <v>24</v>
      </c>
      <c r="CS18" s="31">
        <v>21</v>
      </c>
      <c r="CT18" s="59">
        <f t="shared" si="40"/>
        <v>0.875</v>
      </c>
      <c r="CU18" s="18">
        <f t="shared" si="41"/>
        <v>53</v>
      </c>
      <c r="CV18" s="22">
        <f t="shared" si="42"/>
        <v>43</v>
      </c>
      <c r="CW18" s="26">
        <f t="shared" si="43"/>
        <v>0.81132075471698117</v>
      </c>
      <c r="CX18" s="31">
        <v>28</v>
      </c>
      <c r="CY18" s="31">
        <v>21</v>
      </c>
      <c r="CZ18" s="26">
        <f t="shared" si="44"/>
        <v>0.75</v>
      </c>
      <c r="DA18" s="16">
        <v>25</v>
      </c>
      <c r="DB18" s="31">
        <v>22</v>
      </c>
      <c r="DC18" s="59">
        <f t="shared" si="45"/>
        <v>0.88</v>
      </c>
      <c r="DD18" s="124">
        <f t="shared" si="169"/>
        <v>58.5</v>
      </c>
      <c r="DE18" s="123">
        <f t="shared" si="170"/>
        <v>44</v>
      </c>
      <c r="DF18" s="59">
        <f t="shared" si="46"/>
        <v>0.75213675213675213</v>
      </c>
      <c r="DG18" s="18">
        <f t="shared" si="47"/>
        <v>45</v>
      </c>
      <c r="DH18" s="22">
        <f t="shared" si="48"/>
        <v>34</v>
      </c>
      <c r="DI18" s="26">
        <f t="shared" si="49"/>
        <v>0.75555555555555554</v>
      </c>
      <c r="DJ18" s="31">
        <v>21</v>
      </c>
      <c r="DK18" s="31">
        <v>14</v>
      </c>
      <c r="DL18" s="26">
        <f t="shared" si="50"/>
        <v>0.66666666666666663</v>
      </c>
      <c r="DM18" s="16">
        <v>24</v>
      </c>
      <c r="DN18" s="31">
        <v>20</v>
      </c>
      <c r="DO18" s="59">
        <f t="shared" si="51"/>
        <v>0.83333333333333337</v>
      </c>
      <c r="DP18" s="18">
        <f t="shared" si="52"/>
        <v>42</v>
      </c>
      <c r="DQ18" s="22">
        <f t="shared" si="53"/>
        <v>38</v>
      </c>
      <c r="DR18" s="26">
        <f t="shared" si="54"/>
        <v>0.90476190476190477</v>
      </c>
      <c r="DS18" s="31">
        <v>19</v>
      </c>
      <c r="DT18" s="31">
        <v>16</v>
      </c>
      <c r="DU18" s="26">
        <f t="shared" si="55"/>
        <v>0.84210526315789469</v>
      </c>
      <c r="DV18" s="16">
        <v>23</v>
      </c>
      <c r="DW18" s="31">
        <v>22</v>
      </c>
      <c r="DX18" s="59">
        <f t="shared" si="56"/>
        <v>0.95652173913043481</v>
      </c>
      <c r="DY18" s="18">
        <f t="shared" si="57"/>
        <v>41</v>
      </c>
      <c r="DZ18" s="22">
        <f t="shared" si="58"/>
        <v>35</v>
      </c>
      <c r="EA18" s="26">
        <f t="shared" si="59"/>
        <v>0.85365853658536583</v>
      </c>
      <c r="EB18" s="31">
        <v>17</v>
      </c>
      <c r="EC18" s="31">
        <v>14</v>
      </c>
      <c r="ED18" s="26">
        <f t="shared" si="60"/>
        <v>0.82352941176470584</v>
      </c>
      <c r="EE18" s="16">
        <v>24</v>
      </c>
      <c r="EF18" s="31">
        <v>21</v>
      </c>
      <c r="EG18" s="59">
        <f t="shared" si="61"/>
        <v>0.875</v>
      </c>
      <c r="EH18" s="18">
        <f t="shared" si="62"/>
        <v>39</v>
      </c>
      <c r="EI18" s="22">
        <f t="shared" si="63"/>
        <v>36</v>
      </c>
      <c r="EJ18" s="26">
        <f t="shared" si="64"/>
        <v>0.92307692307692313</v>
      </c>
      <c r="EK18" s="31">
        <v>14</v>
      </c>
      <c r="EL18" s="31">
        <v>12</v>
      </c>
      <c r="EM18" s="26">
        <f t="shared" si="65"/>
        <v>0.8571428571428571</v>
      </c>
      <c r="EN18" s="16">
        <v>25</v>
      </c>
      <c r="EO18" s="31">
        <v>24</v>
      </c>
      <c r="EP18" s="59">
        <f t="shared" si="66"/>
        <v>0.96</v>
      </c>
      <c r="EQ18" s="18">
        <f t="shared" si="67"/>
        <v>37</v>
      </c>
      <c r="ER18" s="22">
        <f t="shared" si="68"/>
        <v>30</v>
      </c>
      <c r="ES18" s="26">
        <f t="shared" si="69"/>
        <v>0.81081081081081086</v>
      </c>
      <c r="ET18" s="31">
        <v>14</v>
      </c>
      <c r="EU18" s="31">
        <v>10</v>
      </c>
      <c r="EV18" s="26">
        <f t="shared" si="70"/>
        <v>0.7142857142857143</v>
      </c>
      <c r="EW18" s="16">
        <v>23</v>
      </c>
      <c r="EX18" s="31">
        <v>20</v>
      </c>
      <c r="EY18" s="26">
        <f t="shared" si="71"/>
        <v>0.86956521739130432</v>
      </c>
      <c r="EZ18" s="18">
        <f t="shared" si="72"/>
        <v>32</v>
      </c>
      <c r="FA18" s="22">
        <f t="shared" si="73"/>
        <v>26</v>
      </c>
      <c r="FB18" s="26">
        <f t="shared" si="74"/>
        <v>0.8125</v>
      </c>
      <c r="FC18" s="31">
        <v>12</v>
      </c>
      <c r="FD18" s="31">
        <v>11</v>
      </c>
      <c r="FE18" s="26">
        <f t="shared" si="75"/>
        <v>0.91666666666666663</v>
      </c>
      <c r="FF18" s="16">
        <v>20</v>
      </c>
      <c r="FG18" s="31">
        <v>15</v>
      </c>
      <c r="FH18" s="26">
        <f t="shared" si="76"/>
        <v>0.75</v>
      </c>
      <c r="FI18" s="117">
        <f t="shared" si="171"/>
        <v>39.333333333333336</v>
      </c>
      <c r="FJ18" s="116">
        <f t="shared" si="172"/>
        <v>33.166666666666664</v>
      </c>
      <c r="FK18" s="59">
        <f t="shared" si="77"/>
        <v>0.84322033898305071</v>
      </c>
      <c r="FL18" s="18">
        <f t="shared" si="173"/>
        <v>25</v>
      </c>
      <c r="FM18" s="22">
        <f t="shared" si="78"/>
        <v>22</v>
      </c>
      <c r="FN18" s="26">
        <f t="shared" si="79"/>
        <v>0.88</v>
      </c>
      <c r="FO18" s="31">
        <v>9</v>
      </c>
      <c r="FP18" s="31">
        <v>8</v>
      </c>
      <c r="FQ18" s="26">
        <f t="shared" si="80"/>
        <v>0.88888888888888884</v>
      </c>
      <c r="FR18" s="16">
        <v>16</v>
      </c>
      <c r="FS18" s="31">
        <v>14</v>
      </c>
      <c r="FT18" s="59">
        <f t="shared" si="81"/>
        <v>0.875</v>
      </c>
      <c r="FU18" s="18">
        <f t="shared" si="82"/>
        <v>32</v>
      </c>
      <c r="FV18" s="22">
        <f t="shared" si="83"/>
        <v>29</v>
      </c>
      <c r="FW18" s="26">
        <f t="shared" si="84"/>
        <v>0.90625</v>
      </c>
      <c r="FX18" s="31">
        <v>12</v>
      </c>
      <c r="FY18" s="31">
        <v>10</v>
      </c>
      <c r="FZ18" s="26">
        <f t="shared" si="85"/>
        <v>0.83333333333333337</v>
      </c>
      <c r="GA18" s="16">
        <v>20</v>
      </c>
      <c r="GB18" s="31">
        <v>19</v>
      </c>
      <c r="GC18" s="59">
        <f t="shared" si="86"/>
        <v>0.95</v>
      </c>
      <c r="GD18" s="18">
        <f t="shared" si="87"/>
        <v>28</v>
      </c>
      <c r="GE18" s="22">
        <f t="shared" si="88"/>
        <v>23</v>
      </c>
      <c r="GF18" s="26">
        <f t="shared" si="89"/>
        <v>0.8214285714285714</v>
      </c>
      <c r="GG18" s="31">
        <v>13</v>
      </c>
      <c r="GH18" s="31">
        <v>10</v>
      </c>
      <c r="GI18" s="26">
        <f t="shared" si="90"/>
        <v>0.76923076923076927</v>
      </c>
      <c r="GJ18" s="16">
        <v>15</v>
      </c>
      <c r="GK18" s="31">
        <v>13</v>
      </c>
      <c r="GL18" s="26">
        <f t="shared" si="91"/>
        <v>0.8666666666666667</v>
      </c>
      <c r="GM18" s="18">
        <f t="shared" si="92"/>
        <v>31</v>
      </c>
      <c r="GN18" s="22">
        <f t="shared" si="93"/>
        <v>29</v>
      </c>
      <c r="GO18" s="26">
        <f t="shared" si="94"/>
        <v>0.93548387096774188</v>
      </c>
      <c r="GP18" s="31">
        <v>14</v>
      </c>
      <c r="GQ18" s="31">
        <v>13</v>
      </c>
      <c r="GR18" s="26">
        <f t="shared" si="95"/>
        <v>0.9285714285714286</v>
      </c>
      <c r="GS18" s="16">
        <v>17</v>
      </c>
      <c r="GT18" s="31">
        <v>16</v>
      </c>
      <c r="GU18" s="59">
        <f t="shared" si="96"/>
        <v>0.94117647058823528</v>
      </c>
      <c r="GV18" s="18">
        <f t="shared" si="97"/>
        <v>37</v>
      </c>
      <c r="GW18" s="22">
        <f t="shared" si="98"/>
        <v>34</v>
      </c>
      <c r="GX18" s="26">
        <f t="shared" si="99"/>
        <v>0.91891891891891897</v>
      </c>
      <c r="GY18" s="31">
        <v>19</v>
      </c>
      <c r="GZ18" s="31">
        <v>18</v>
      </c>
      <c r="HA18" s="26">
        <f t="shared" si="100"/>
        <v>0.94736842105263153</v>
      </c>
      <c r="HB18" s="16">
        <v>18</v>
      </c>
      <c r="HC18" s="31">
        <v>16</v>
      </c>
      <c r="HD18" s="59">
        <f t="shared" si="101"/>
        <v>0.88888888888888884</v>
      </c>
      <c r="HE18" s="18">
        <f t="shared" si="102"/>
        <v>31</v>
      </c>
      <c r="HF18" s="22">
        <f t="shared" si="103"/>
        <v>28</v>
      </c>
      <c r="HG18" s="26">
        <f t="shared" si="104"/>
        <v>0.90322580645161288</v>
      </c>
      <c r="HH18" s="31">
        <v>15</v>
      </c>
      <c r="HI18" s="31">
        <v>13</v>
      </c>
      <c r="HJ18" s="26">
        <f t="shared" si="105"/>
        <v>0.8666666666666667</v>
      </c>
      <c r="HK18" s="16">
        <v>16</v>
      </c>
      <c r="HL18" s="31">
        <v>15</v>
      </c>
      <c r="HM18" s="59">
        <f t="shared" si="106"/>
        <v>0.9375</v>
      </c>
      <c r="HN18" s="131">
        <f t="shared" si="174"/>
        <v>30.666666666666668</v>
      </c>
      <c r="HO18" s="132">
        <f t="shared" si="175"/>
        <v>27.5</v>
      </c>
      <c r="HP18" s="59">
        <f t="shared" si="107"/>
        <v>0.89673913043478259</v>
      </c>
      <c r="HQ18" s="18">
        <f t="shared" si="108"/>
        <v>25</v>
      </c>
      <c r="HR18" s="22">
        <f t="shared" si="109"/>
        <v>19</v>
      </c>
      <c r="HS18" s="26">
        <f t="shared" si="110"/>
        <v>0.76</v>
      </c>
      <c r="HT18" s="31">
        <v>10</v>
      </c>
      <c r="HU18" s="31">
        <v>7</v>
      </c>
      <c r="HV18" s="26">
        <f t="shared" si="111"/>
        <v>0.7</v>
      </c>
      <c r="HW18" s="16">
        <v>15</v>
      </c>
      <c r="HX18" s="31">
        <v>12</v>
      </c>
      <c r="HY18" s="59">
        <f t="shared" si="112"/>
        <v>0.8</v>
      </c>
      <c r="HZ18" s="18">
        <f t="shared" si="113"/>
        <v>17</v>
      </c>
      <c r="IA18" s="22">
        <f t="shared" si="114"/>
        <v>13</v>
      </c>
      <c r="IB18" s="26">
        <f t="shared" si="115"/>
        <v>0.76470588235294112</v>
      </c>
      <c r="IC18" s="31">
        <v>6</v>
      </c>
      <c r="ID18" s="31">
        <v>3</v>
      </c>
      <c r="IE18" s="26">
        <f t="shared" si="116"/>
        <v>0.5</v>
      </c>
      <c r="IF18" s="16">
        <v>11</v>
      </c>
      <c r="IG18" s="31">
        <v>10</v>
      </c>
      <c r="IH18" s="26">
        <f t="shared" si="117"/>
        <v>0.90909090909090906</v>
      </c>
      <c r="II18" s="18">
        <f t="shared" si="118"/>
        <v>17</v>
      </c>
      <c r="IJ18" s="22">
        <f t="shared" si="119"/>
        <v>12</v>
      </c>
      <c r="IK18" s="26">
        <f t="shared" si="120"/>
        <v>0.70588235294117652</v>
      </c>
      <c r="IL18" s="31">
        <v>5</v>
      </c>
      <c r="IM18" s="31">
        <v>2</v>
      </c>
      <c r="IN18" s="26">
        <f t="shared" si="121"/>
        <v>0.4</v>
      </c>
      <c r="IO18" s="16">
        <v>12</v>
      </c>
      <c r="IP18" s="31">
        <v>10</v>
      </c>
      <c r="IQ18" s="59">
        <f t="shared" si="122"/>
        <v>0.83333333333333337</v>
      </c>
      <c r="IR18" s="18">
        <f t="shared" si="123"/>
        <v>19</v>
      </c>
      <c r="IS18" s="22">
        <f t="shared" si="124"/>
        <v>14</v>
      </c>
      <c r="IT18" s="26">
        <f t="shared" si="125"/>
        <v>0.73684210526315785</v>
      </c>
      <c r="IU18" s="31">
        <v>5</v>
      </c>
      <c r="IV18" s="31">
        <v>5</v>
      </c>
      <c r="IW18" s="26">
        <f t="shared" si="126"/>
        <v>1</v>
      </c>
      <c r="IX18" s="16">
        <v>14</v>
      </c>
      <c r="IY18" s="31">
        <v>9</v>
      </c>
      <c r="IZ18" s="59">
        <f t="shared" si="127"/>
        <v>0.6428571428571429</v>
      </c>
      <c r="JA18" s="18">
        <f t="shared" si="128"/>
        <v>18</v>
      </c>
      <c r="JB18" s="22">
        <f t="shared" si="129"/>
        <v>15</v>
      </c>
      <c r="JC18" s="26">
        <f t="shared" si="130"/>
        <v>0.83333333333333337</v>
      </c>
      <c r="JD18" s="31">
        <v>7</v>
      </c>
      <c r="JE18" s="31">
        <v>6</v>
      </c>
      <c r="JF18" s="26">
        <f t="shared" si="131"/>
        <v>0.8571428571428571</v>
      </c>
      <c r="JG18" s="16">
        <v>11</v>
      </c>
      <c r="JH18" s="31">
        <v>9</v>
      </c>
      <c r="JI18" s="59">
        <f t="shared" si="132"/>
        <v>0.81818181818181823</v>
      </c>
      <c r="JJ18" s="18">
        <f t="shared" si="133"/>
        <v>18</v>
      </c>
      <c r="JK18" s="22">
        <f t="shared" si="134"/>
        <v>12</v>
      </c>
      <c r="JL18" s="26">
        <f t="shared" si="135"/>
        <v>0.66666666666666663</v>
      </c>
      <c r="JM18" s="31">
        <v>7</v>
      </c>
      <c r="JN18" s="31">
        <v>4</v>
      </c>
      <c r="JO18" s="26">
        <f t="shared" si="136"/>
        <v>0.5714285714285714</v>
      </c>
      <c r="JP18" s="16">
        <v>11</v>
      </c>
      <c r="JQ18" s="16">
        <v>8</v>
      </c>
      <c r="JR18" s="26">
        <f t="shared" si="137"/>
        <v>0.72727272727272729</v>
      </c>
      <c r="JS18" s="131">
        <f t="shared" si="176"/>
        <v>19</v>
      </c>
      <c r="JT18" s="132">
        <f t="shared" si="177"/>
        <v>14.166666666666666</v>
      </c>
      <c r="JU18" s="59">
        <f t="shared" si="138"/>
        <v>0.74561403508771928</v>
      </c>
      <c r="JV18" s="18">
        <f t="shared" si="139"/>
        <v>13</v>
      </c>
      <c r="JW18" s="22">
        <f t="shared" si="140"/>
        <v>7</v>
      </c>
      <c r="JX18" s="26">
        <f t="shared" si="141"/>
        <v>0.53846153846153844</v>
      </c>
      <c r="JY18" s="31">
        <v>9</v>
      </c>
      <c r="JZ18" s="31">
        <v>4</v>
      </c>
      <c r="KA18" s="26">
        <f t="shared" si="142"/>
        <v>0.44444444444444442</v>
      </c>
      <c r="KB18" s="16">
        <v>4</v>
      </c>
      <c r="KC18" s="31">
        <v>3</v>
      </c>
      <c r="KD18" s="26">
        <f t="shared" si="143"/>
        <v>0.75</v>
      </c>
      <c r="KE18" s="18">
        <f t="shared" si="144"/>
        <v>8</v>
      </c>
      <c r="KF18" s="22">
        <f t="shared" si="145"/>
        <v>6</v>
      </c>
      <c r="KG18" s="26">
        <f t="shared" si="146"/>
        <v>0.75</v>
      </c>
      <c r="KH18" s="31">
        <v>4</v>
      </c>
      <c r="KI18" s="31">
        <v>3</v>
      </c>
      <c r="KJ18" s="26">
        <f t="shared" si="147"/>
        <v>0.75</v>
      </c>
      <c r="KK18" s="16">
        <v>4</v>
      </c>
      <c r="KL18" s="31">
        <v>3</v>
      </c>
      <c r="KM18" s="59">
        <f t="shared" si="148"/>
        <v>0.75</v>
      </c>
      <c r="KN18" s="18">
        <f t="shared" si="149"/>
        <v>10</v>
      </c>
      <c r="KO18" s="22">
        <f t="shared" si="150"/>
        <v>5</v>
      </c>
      <c r="KP18" s="26">
        <f t="shared" si="151"/>
        <v>0.5</v>
      </c>
      <c r="KQ18" s="31">
        <v>4</v>
      </c>
      <c r="KR18" s="31">
        <v>1</v>
      </c>
      <c r="KS18" s="26">
        <f t="shared" si="152"/>
        <v>0.25</v>
      </c>
      <c r="KT18" s="16">
        <v>6</v>
      </c>
      <c r="KU18" s="31">
        <v>4</v>
      </c>
      <c r="KV18" s="59">
        <f t="shared" si="153"/>
        <v>0.66666666666666663</v>
      </c>
      <c r="KW18" s="18">
        <f t="shared" si="154"/>
        <v>10</v>
      </c>
      <c r="KX18" s="22">
        <f t="shared" si="155"/>
        <v>3</v>
      </c>
      <c r="KY18" s="26">
        <f t="shared" si="156"/>
        <v>0.3</v>
      </c>
      <c r="KZ18" s="31">
        <v>4</v>
      </c>
      <c r="LA18" s="31">
        <v>3</v>
      </c>
      <c r="LB18" s="26">
        <f t="shared" si="157"/>
        <v>0.75</v>
      </c>
      <c r="LC18" s="16">
        <v>6</v>
      </c>
      <c r="LD18" s="16"/>
      <c r="LE18" s="59">
        <f t="shared" si="158"/>
        <v>0</v>
      </c>
      <c r="LF18" s="131">
        <f t="shared" si="178"/>
        <v>9.1666666666666661</v>
      </c>
      <c r="LG18" s="132">
        <f t="shared" si="179"/>
        <v>5.166666666666667</v>
      </c>
      <c r="LH18" s="59">
        <f t="shared" si="159"/>
        <v>0.56363636363636371</v>
      </c>
    </row>
    <row r="19" spans="3:320" ht="29.25" customHeight="1">
      <c r="C19" s="10">
        <f t="shared" si="160"/>
        <v>1</v>
      </c>
      <c r="D19" s="10">
        <f t="shared" si="161"/>
        <v>1</v>
      </c>
      <c r="E19" s="10">
        <v>0</v>
      </c>
      <c r="F19" s="10">
        <v>0</v>
      </c>
      <c r="G19" s="12">
        <v>11</v>
      </c>
      <c r="H19" s="119" t="s">
        <v>253</v>
      </c>
      <c r="I19" s="151"/>
      <c r="J19" s="142"/>
      <c r="K19" s="150"/>
      <c r="L19" s="135"/>
      <c r="M19" s="143"/>
      <c r="N19" s="150"/>
      <c r="O19" s="153"/>
      <c r="P19" s="13"/>
      <c r="Q19" s="154"/>
      <c r="R19" s="155"/>
      <c r="S19" s="13"/>
      <c r="T19" s="154"/>
      <c r="U19" s="153"/>
      <c r="V19" s="13"/>
      <c r="W19" s="154"/>
      <c r="X19" s="161">
        <f>+VLOOKUP(H19,'[2]Thang 06.2025'!$C$9:$H$20,2,0)</f>
        <v>26.875</v>
      </c>
      <c r="Y19" s="158">
        <f>+VLOOKUP(H19,'[2]Thang 06.2025'!$C$9:$H$20,3,0)</f>
        <v>16.666666666666668</v>
      </c>
      <c r="Z19" s="150">
        <f t="shared" si="1"/>
        <v>0.62015503875968991</v>
      </c>
      <c r="AA19" s="157">
        <v>44.6</v>
      </c>
      <c r="AB19" s="158">
        <v>36.28</v>
      </c>
      <c r="AC19" s="148">
        <f t="shared" si="162"/>
        <v>0.81345291479820625</v>
      </c>
      <c r="AD19" s="179">
        <f t="shared" si="163"/>
        <v>19.23076923076923</v>
      </c>
      <c r="AE19" s="180">
        <f t="shared" si="164"/>
        <v>15.423076923076923</v>
      </c>
      <c r="AF19" s="183">
        <f t="shared" si="165"/>
        <v>0.80200000000000005</v>
      </c>
      <c r="AG19" s="18">
        <f t="shared" si="6"/>
        <v>31</v>
      </c>
      <c r="AH19" s="22">
        <f t="shared" si="7"/>
        <v>27</v>
      </c>
      <c r="AI19" s="26">
        <f t="shared" si="8"/>
        <v>0.87096774193548387</v>
      </c>
      <c r="AJ19" s="16">
        <v>14</v>
      </c>
      <c r="AK19" s="16">
        <v>13</v>
      </c>
      <c r="AL19" s="26">
        <f t="shared" si="9"/>
        <v>0.9285714285714286</v>
      </c>
      <c r="AM19" s="16">
        <v>17</v>
      </c>
      <c r="AN19" s="16">
        <v>14</v>
      </c>
      <c r="AO19" s="59">
        <f t="shared" si="10"/>
        <v>0.82352941176470584</v>
      </c>
      <c r="AP19" s="18">
        <f t="shared" si="11"/>
        <v>29</v>
      </c>
      <c r="AQ19" s="22">
        <f t="shared" si="12"/>
        <v>29</v>
      </c>
      <c r="AR19" s="26">
        <f t="shared" si="13"/>
        <v>1</v>
      </c>
      <c r="AS19" s="16">
        <v>15</v>
      </c>
      <c r="AT19" s="16">
        <v>15</v>
      </c>
      <c r="AU19" s="26">
        <f t="shared" si="14"/>
        <v>1</v>
      </c>
      <c r="AV19" s="16">
        <v>14</v>
      </c>
      <c r="AW19" s="16">
        <v>14</v>
      </c>
      <c r="AX19" s="59">
        <f t="shared" si="15"/>
        <v>1</v>
      </c>
      <c r="AY19" s="117">
        <f t="shared" si="16"/>
        <v>30</v>
      </c>
      <c r="AZ19" s="116">
        <f t="shared" si="17"/>
        <v>28</v>
      </c>
      <c r="BA19" s="26">
        <f t="shared" si="18"/>
        <v>0.93333333333333335</v>
      </c>
      <c r="BB19" s="18">
        <f t="shared" si="19"/>
        <v>31</v>
      </c>
      <c r="BC19" s="22">
        <f t="shared" si="20"/>
        <v>25</v>
      </c>
      <c r="BD19" s="26">
        <f t="shared" si="21"/>
        <v>0.80645161290322576</v>
      </c>
      <c r="BE19" s="16">
        <v>15</v>
      </c>
      <c r="BF19" s="16">
        <v>9</v>
      </c>
      <c r="BG19" s="26">
        <f t="shared" si="22"/>
        <v>0.6</v>
      </c>
      <c r="BH19" s="16">
        <v>16</v>
      </c>
      <c r="BI19" s="16">
        <v>16</v>
      </c>
      <c r="BJ19" s="59">
        <f t="shared" si="23"/>
        <v>1</v>
      </c>
      <c r="BK19" s="18">
        <f t="shared" si="24"/>
        <v>32</v>
      </c>
      <c r="BL19" s="22">
        <f t="shared" si="25"/>
        <v>24</v>
      </c>
      <c r="BM19" s="26">
        <f t="shared" si="26"/>
        <v>0.75</v>
      </c>
      <c r="BN19" s="16">
        <v>16</v>
      </c>
      <c r="BO19" s="16">
        <v>12</v>
      </c>
      <c r="BP19" s="26">
        <f t="shared" si="27"/>
        <v>0.75</v>
      </c>
      <c r="BQ19" s="16">
        <v>16</v>
      </c>
      <c r="BR19" s="16">
        <v>12</v>
      </c>
      <c r="BS19" s="26">
        <f t="shared" si="28"/>
        <v>0.75</v>
      </c>
      <c r="BT19" s="18">
        <f t="shared" si="166"/>
        <v>28</v>
      </c>
      <c r="BU19" s="22">
        <f t="shared" si="29"/>
        <v>23</v>
      </c>
      <c r="BV19" s="26">
        <f t="shared" si="30"/>
        <v>0.8214285714285714</v>
      </c>
      <c r="BW19" s="16">
        <v>12</v>
      </c>
      <c r="BX19" s="37">
        <v>11</v>
      </c>
      <c r="BY19" s="26">
        <f t="shared" si="31"/>
        <v>0.91666666666666663</v>
      </c>
      <c r="BZ19" s="16">
        <v>16</v>
      </c>
      <c r="CA19" s="16">
        <v>12</v>
      </c>
      <c r="CB19" s="59">
        <f t="shared" si="32"/>
        <v>0.75</v>
      </c>
      <c r="CC19" s="18">
        <f t="shared" si="167"/>
        <v>34</v>
      </c>
      <c r="CD19" s="22">
        <f t="shared" si="168"/>
        <v>27</v>
      </c>
      <c r="CE19" s="26">
        <f t="shared" si="33"/>
        <v>0.79411764705882348</v>
      </c>
      <c r="CF19" s="16">
        <v>14</v>
      </c>
      <c r="CG19" s="16">
        <v>10</v>
      </c>
      <c r="CH19" s="26">
        <f t="shared" si="34"/>
        <v>0.7142857142857143</v>
      </c>
      <c r="CI19" s="16">
        <v>20</v>
      </c>
      <c r="CJ19" s="16">
        <v>17</v>
      </c>
      <c r="CK19" s="59">
        <f t="shared" si="35"/>
        <v>0.85</v>
      </c>
      <c r="CL19" s="18">
        <f t="shared" si="36"/>
        <v>33</v>
      </c>
      <c r="CM19" s="22">
        <f t="shared" si="37"/>
        <v>28</v>
      </c>
      <c r="CN19" s="26">
        <f t="shared" si="38"/>
        <v>0.84848484848484851</v>
      </c>
      <c r="CO19" s="16">
        <v>13</v>
      </c>
      <c r="CP19" s="16">
        <v>11</v>
      </c>
      <c r="CQ19" s="26">
        <f t="shared" si="39"/>
        <v>0.84615384615384615</v>
      </c>
      <c r="CR19" s="16">
        <v>20</v>
      </c>
      <c r="CS19" s="16">
        <v>17</v>
      </c>
      <c r="CT19" s="59">
        <f t="shared" si="40"/>
        <v>0.85</v>
      </c>
      <c r="CU19" s="18">
        <f t="shared" si="41"/>
        <v>31</v>
      </c>
      <c r="CV19" s="22">
        <f t="shared" si="42"/>
        <v>26</v>
      </c>
      <c r="CW19" s="26">
        <f t="shared" si="43"/>
        <v>0.83870967741935487</v>
      </c>
      <c r="CX19" s="16">
        <v>13</v>
      </c>
      <c r="CY19" s="16">
        <v>11</v>
      </c>
      <c r="CZ19" s="26">
        <f t="shared" si="44"/>
        <v>0.84615384615384615</v>
      </c>
      <c r="DA19" s="16">
        <v>18</v>
      </c>
      <c r="DB19" s="16">
        <v>15</v>
      </c>
      <c r="DC19" s="59">
        <f t="shared" si="45"/>
        <v>0.83333333333333337</v>
      </c>
      <c r="DD19" s="124">
        <f t="shared" si="169"/>
        <v>31.5</v>
      </c>
      <c r="DE19" s="123">
        <f t="shared" si="170"/>
        <v>25.5</v>
      </c>
      <c r="DF19" s="59">
        <f t="shared" si="46"/>
        <v>0.80952380952380953</v>
      </c>
      <c r="DG19" s="18">
        <f t="shared" si="47"/>
        <v>28</v>
      </c>
      <c r="DH19" s="22">
        <f t="shared" si="48"/>
        <v>23</v>
      </c>
      <c r="DI19" s="26">
        <f t="shared" si="49"/>
        <v>0.8214285714285714</v>
      </c>
      <c r="DJ19" s="16">
        <v>12</v>
      </c>
      <c r="DK19" s="16">
        <v>9</v>
      </c>
      <c r="DL19" s="26">
        <f t="shared" si="50"/>
        <v>0.75</v>
      </c>
      <c r="DM19" s="16">
        <v>16</v>
      </c>
      <c r="DN19" s="16">
        <v>14</v>
      </c>
      <c r="DO19" s="59">
        <f t="shared" si="51"/>
        <v>0.875</v>
      </c>
      <c r="DP19" s="18">
        <f t="shared" si="52"/>
        <v>24</v>
      </c>
      <c r="DQ19" s="22">
        <f t="shared" si="53"/>
        <v>17</v>
      </c>
      <c r="DR19" s="26">
        <f t="shared" si="54"/>
        <v>0.70833333333333337</v>
      </c>
      <c r="DS19" s="16">
        <v>10</v>
      </c>
      <c r="DT19" s="16">
        <v>6</v>
      </c>
      <c r="DU19" s="26">
        <f t="shared" si="55"/>
        <v>0.6</v>
      </c>
      <c r="DV19" s="16">
        <v>14</v>
      </c>
      <c r="DW19" s="16">
        <v>11</v>
      </c>
      <c r="DX19" s="59">
        <f t="shared" si="56"/>
        <v>0.7857142857142857</v>
      </c>
      <c r="DY19" s="18">
        <f t="shared" si="57"/>
        <v>21</v>
      </c>
      <c r="DZ19" s="22">
        <f t="shared" si="58"/>
        <v>19</v>
      </c>
      <c r="EA19" s="26">
        <f t="shared" si="59"/>
        <v>0.90476190476190477</v>
      </c>
      <c r="EB19" s="16">
        <v>8</v>
      </c>
      <c r="EC19" s="16">
        <v>7</v>
      </c>
      <c r="ED19" s="26">
        <f t="shared" si="60"/>
        <v>0.875</v>
      </c>
      <c r="EE19" s="16">
        <v>13</v>
      </c>
      <c r="EF19" s="16">
        <v>12</v>
      </c>
      <c r="EG19" s="59">
        <f t="shared" si="61"/>
        <v>0.92307692307692313</v>
      </c>
      <c r="EH19" s="18">
        <f t="shared" si="62"/>
        <v>18</v>
      </c>
      <c r="EI19" s="22">
        <f t="shared" si="63"/>
        <v>17</v>
      </c>
      <c r="EJ19" s="26">
        <f t="shared" si="64"/>
        <v>0.94444444444444442</v>
      </c>
      <c r="EK19" s="16">
        <v>7</v>
      </c>
      <c r="EL19" s="16">
        <v>6</v>
      </c>
      <c r="EM19" s="26">
        <f t="shared" si="65"/>
        <v>0.8571428571428571</v>
      </c>
      <c r="EN19" s="16">
        <v>11</v>
      </c>
      <c r="EO19" s="16">
        <v>11</v>
      </c>
      <c r="EP19" s="59">
        <f t="shared" si="66"/>
        <v>1</v>
      </c>
      <c r="EQ19" s="18">
        <f t="shared" si="67"/>
        <v>16</v>
      </c>
      <c r="ER19" s="22">
        <f t="shared" si="68"/>
        <v>13</v>
      </c>
      <c r="ES19" s="26">
        <f t="shared" si="69"/>
        <v>0.8125</v>
      </c>
      <c r="ET19" s="16">
        <v>7</v>
      </c>
      <c r="EU19" s="16">
        <v>6</v>
      </c>
      <c r="EV19" s="26">
        <f t="shared" si="70"/>
        <v>0.8571428571428571</v>
      </c>
      <c r="EW19" s="16">
        <v>9</v>
      </c>
      <c r="EX19" s="16">
        <v>7</v>
      </c>
      <c r="EY19" s="26">
        <f t="shared" si="71"/>
        <v>0.77777777777777779</v>
      </c>
      <c r="EZ19" s="18">
        <f t="shared" si="72"/>
        <v>14</v>
      </c>
      <c r="FA19" s="22">
        <f t="shared" si="73"/>
        <v>11</v>
      </c>
      <c r="FB19" s="26">
        <f t="shared" si="74"/>
        <v>0.7857142857142857</v>
      </c>
      <c r="FC19" s="16">
        <v>7</v>
      </c>
      <c r="FD19" s="16">
        <v>5</v>
      </c>
      <c r="FE19" s="26">
        <f t="shared" si="75"/>
        <v>0.7142857142857143</v>
      </c>
      <c r="FF19" s="16">
        <v>7</v>
      </c>
      <c r="FG19" s="16">
        <v>6</v>
      </c>
      <c r="FH19" s="26">
        <f t="shared" si="76"/>
        <v>0.8571428571428571</v>
      </c>
      <c r="FI19" s="117">
        <f t="shared" si="171"/>
        <v>20.166666666666668</v>
      </c>
      <c r="FJ19" s="116">
        <f t="shared" si="172"/>
        <v>16.666666666666668</v>
      </c>
      <c r="FK19" s="59">
        <f t="shared" si="77"/>
        <v>0.82644628099173556</v>
      </c>
      <c r="FL19" s="18">
        <f t="shared" si="173"/>
        <v>8</v>
      </c>
      <c r="FM19" s="22">
        <f t="shared" si="78"/>
        <v>8</v>
      </c>
      <c r="FN19" s="26">
        <f t="shared" si="79"/>
        <v>1</v>
      </c>
      <c r="FO19" s="31">
        <v>2</v>
      </c>
      <c r="FP19" s="31">
        <v>2</v>
      </c>
      <c r="FQ19" s="26">
        <f t="shared" si="80"/>
        <v>1</v>
      </c>
      <c r="FR19" s="16">
        <v>6</v>
      </c>
      <c r="FS19" s="16">
        <v>6</v>
      </c>
      <c r="FT19" s="59">
        <f t="shared" si="81"/>
        <v>1</v>
      </c>
      <c r="FU19" s="18">
        <f t="shared" si="82"/>
        <v>13</v>
      </c>
      <c r="FV19" s="22">
        <f t="shared" si="83"/>
        <v>10</v>
      </c>
      <c r="FW19" s="26">
        <f t="shared" si="84"/>
        <v>0.76923076923076927</v>
      </c>
      <c r="FX19" s="16">
        <v>6</v>
      </c>
      <c r="FY19" s="16">
        <v>5</v>
      </c>
      <c r="FZ19" s="26">
        <f t="shared" si="85"/>
        <v>0.83333333333333337</v>
      </c>
      <c r="GA19" s="16">
        <v>7</v>
      </c>
      <c r="GB19" s="16">
        <v>5</v>
      </c>
      <c r="GC19" s="59">
        <f t="shared" si="86"/>
        <v>0.7142857142857143</v>
      </c>
      <c r="GD19" s="18">
        <f t="shared" si="87"/>
        <v>12</v>
      </c>
      <c r="GE19" s="22">
        <f t="shared" si="88"/>
        <v>9</v>
      </c>
      <c r="GF19" s="26">
        <f t="shared" si="89"/>
        <v>0.75</v>
      </c>
      <c r="GG19" s="16">
        <v>6</v>
      </c>
      <c r="GH19" s="16">
        <v>5</v>
      </c>
      <c r="GI19" s="26">
        <f t="shared" si="90"/>
        <v>0.83333333333333337</v>
      </c>
      <c r="GJ19" s="16">
        <v>6</v>
      </c>
      <c r="GK19" s="16">
        <v>4</v>
      </c>
      <c r="GL19" s="26">
        <f t="shared" si="91"/>
        <v>0.66666666666666663</v>
      </c>
      <c r="GM19" s="18">
        <f t="shared" si="92"/>
        <v>14</v>
      </c>
      <c r="GN19" s="22">
        <f t="shared" si="93"/>
        <v>11</v>
      </c>
      <c r="GO19" s="26">
        <f t="shared" si="94"/>
        <v>0.7857142857142857</v>
      </c>
      <c r="GP19" s="16">
        <v>6</v>
      </c>
      <c r="GQ19" s="16">
        <v>6</v>
      </c>
      <c r="GR19" s="26">
        <f t="shared" si="95"/>
        <v>1</v>
      </c>
      <c r="GS19" s="16">
        <v>8</v>
      </c>
      <c r="GT19" s="16">
        <v>5</v>
      </c>
      <c r="GU19" s="59">
        <f t="shared" si="96"/>
        <v>0.625</v>
      </c>
      <c r="GV19" s="18">
        <f t="shared" si="97"/>
        <v>14</v>
      </c>
      <c r="GW19" s="22">
        <f t="shared" si="98"/>
        <v>11</v>
      </c>
      <c r="GX19" s="26">
        <f t="shared" si="99"/>
        <v>0.7857142857142857</v>
      </c>
      <c r="GY19" s="16">
        <v>8</v>
      </c>
      <c r="GZ19" s="16">
        <v>7</v>
      </c>
      <c r="HA19" s="26">
        <f t="shared" si="100"/>
        <v>0.875</v>
      </c>
      <c r="HB19" s="16">
        <v>6</v>
      </c>
      <c r="HC19" s="16">
        <v>4</v>
      </c>
      <c r="HD19" s="59">
        <f t="shared" si="101"/>
        <v>0.66666666666666663</v>
      </c>
      <c r="HE19" s="18">
        <f t="shared" si="102"/>
        <v>11</v>
      </c>
      <c r="HF19" s="22">
        <f t="shared" si="103"/>
        <v>11</v>
      </c>
      <c r="HG19" s="26">
        <f t="shared" si="104"/>
        <v>1</v>
      </c>
      <c r="HH19" s="16">
        <v>6</v>
      </c>
      <c r="HI19" s="16">
        <v>6</v>
      </c>
      <c r="HJ19" s="26">
        <f t="shared" si="105"/>
        <v>1</v>
      </c>
      <c r="HK19" s="16">
        <v>5</v>
      </c>
      <c r="HL19" s="16">
        <v>5</v>
      </c>
      <c r="HM19" s="59">
        <f t="shared" si="106"/>
        <v>1</v>
      </c>
      <c r="HN19" s="131">
        <f t="shared" si="174"/>
        <v>12</v>
      </c>
      <c r="HO19" s="132">
        <f t="shared" si="175"/>
        <v>10</v>
      </c>
      <c r="HP19" s="59">
        <f t="shared" si="107"/>
        <v>0.83333333333333337</v>
      </c>
      <c r="HQ19" s="18">
        <f t="shared" si="108"/>
        <v>9</v>
      </c>
      <c r="HR19" s="22">
        <f t="shared" si="109"/>
        <v>6</v>
      </c>
      <c r="HS19" s="26">
        <f t="shared" si="110"/>
        <v>0.66666666666666663</v>
      </c>
      <c r="HT19" s="16">
        <v>4</v>
      </c>
      <c r="HU19" s="16">
        <v>2</v>
      </c>
      <c r="HV19" s="26">
        <f t="shared" si="111"/>
        <v>0.5</v>
      </c>
      <c r="HW19" s="16">
        <v>5</v>
      </c>
      <c r="HX19" s="16">
        <v>4</v>
      </c>
      <c r="HY19" s="59">
        <f t="shared" si="112"/>
        <v>0.8</v>
      </c>
      <c r="HZ19" s="18">
        <f t="shared" si="113"/>
        <v>6</v>
      </c>
      <c r="IA19" s="22">
        <f t="shared" si="114"/>
        <v>2</v>
      </c>
      <c r="IB19" s="26">
        <f t="shared" si="115"/>
        <v>0.33333333333333331</v>
      </c>
      <c r="IC19" s="16">
        <v>2</v>
      </c>
      <c r="ID19" s="16">
        <v>0</v>
      </c>
      <c r="IE19" s="26">
        <f t="shared" si="116"/>
        <v>0</v>
      </c>
      <c r="IF19" s="16">
        <v>4</v>
      </c>
      <c r="IG19" s="16">
        <v>2</v>
      </c>
      <c r="IH19" s="26">
        <f t="shared" si="117"/>
        <v>0.5</v>
      </c>
      <c r="II19" s="18">
        <f t="shared" si="118"/>
        <v>8</v>
      </c>
      <c r="IJ19" s="22">
        <f t="shared" si="119"/>
        <v>5</v>
      </c>
      <c r="IK19" s="26">
        <f t="shared" si="120"/>
        <v>0.625</v>
      </c>
      <c r="IL19" s="16">
        <v>2</v>
      </c>
      <c r="IM19" s="16">
        <v>1</v>
      </c>
      <c r="IN19" s="26">
        <f t="shared" si="121"/>
        <v>0.5</v>
      </c>
      <c r="IO19" s="16">
        <v>6</v>
      </c>
      <c r="IP19" s="16">
        <v>4</v>
      </c>
      <c r="IQ19" s="59">
        <f t="shared" si="122"/>
        <v>0.66666666666666663</v>
      </c>
      <c r="IR19" s="18">
        <f t="shared" si="123"/>
        <v>7</v>
      </c>
      <c r="IS19" s="22">
        <f t="shared" si="124"/>
        <v>4</v>
      </c>
      <c r="IT19" s="26">
        <f t="shared" si="125"/>
        <v>0.5714285714285714</v>
      </c>
      <c r="IU19" s="16">
        <v>1</v>
      </c>
      <c r="IV19" s="16">
        <v>0</v>
      </c>
      <c r="IW19" s="26">
        <f t="shared" si="126"/>
        <v>0</v>
      </c>
      <c r="IX19" s="16">
        <v>6</v>
      </c>
      <c r="IY19" s="16">
        <v>4</v>
      </c>
      <c r="IZ19" s="59">
        <f t="shared" si="127"/>
        <v>0.66666666666666663</v>
      </c>
      <c r="JA19" s="18">
        <f t="shared" si="128"/>
        <v>6</v>
      </c>
      <c r="JB19" s="22">
        <f t="shared" si="129"/>
        <v>2</v>
      </c>
      <c r="JC19" s="26">
        <f t="shared" si="130"/>
        <v>0.33333333333333331</v>
      </c>
      <c r="JD19" s="16">
        <v>1</v>
      </c>
      <c r="JE19" s="16">
        <v>1</v>
      </c>
      <c r="JF19" s="26">
        <f t="shared" si="131"/>
        <v>1</v>
      </c>
      <c r="JG19" s="16">
        <v>5</v>
      </c>
      <c r="JH19" s="16">
        <v>1</v>
      </c>
      <c r="JI19" s="59">
        <f t="shared" si="132"/>
        <v>0.2</v>
      </c>
      <c r="JJ19" s="18">
        <f t="shared" si="133"/>
        <v>6</v>
      </c>
      <c r="JK19" s="22">
        <f t="shared" si="134"/>
        <v>4</v>
      </c>
      <c r="JL19" s="26">
        <f t="shared" si="135"/>
        <v>0.66666666666666663</v>
      </c>
      <c r="JM19" s="16">
        <v>1</v>
      </c>
      <c r="JN19" s="16">
        <v>1</v>
      </c>
      <c r="JO19" s="26">
        <f t="shared" si="136"/>
        <v>1</v>
      </c>
      <c r="JP19" s="16">
        <v>5</v>
      </c>
      <c r="JQ19" s="16">
        <v>3</v>
      </c>
      <c r="JR19" s="26">
        <f t="shared" si="137"/>
        <v>0.6</v>
      </c>
      <c r="JS19" s="131">
        <f t="shared" si="176"/>
        <v>7</v>
      </c>
      <c r="JT19" s="132">
        <f t="shared" si="177"/>
        <v>3.8333333333333335</v>
      </c>
      <c r="JU19" s="59">
        <f t="shared" si="138"/>
        <v>0.54761904761904767</v>
      </c>
      <c r="JV19" s="18">
        <f t="shared" si="139"/>
        <v>6</v>
      </c>
      <c r="JW19" s="22">
        <f t="shared" si="140"/>
        <v>2</v>
      </c>
      <c r="JX19" s="26">
        <f t="shared" si="141"/>
        <v>0.33333333333333331</v>
      </c>
      <c r="JY19" s="16">
        <v>3</v>
      </c>
      <c r="JZ19" s="16">
        <v>1</v>
      </c>
      <c r="KA19" s="26">
        <f t="shared" si="142"/>
        <v>0.33333333333333331</v>
      </c>
      <c r="KB19" s="16">
        <v>3</v>
      </c>
      <c r="KC19" s="16">
        <v>1</v>
      </c>
      <c r="KD19" s="26">
        <f t="shared" si="143"/>
        <v>0.33333333333333331</v>
      </c>
      <c r="KE19" s="18">
        <f t="shared" si="144"/>
        <v>6</v>
      </c>
      <c r="KF19" s="22">
        <f t="shared" si="145"/>
        <v>4</v>
      </c>
      <c r="KG19" s="26">
        <f t="shared" si="146"/>
        <v>0.66666666666666663</v>
      </c>
      <c r="KH19" s="16">
        <v>3</v>
      </c>
      <c r="KI19" s="16">
        <v>3</v>
      </c>
      <c r="KJ19" s="26">
        <f t="shared" si="147"/>
        <v>1</v>
      </c>
      <c r="KK19" s="16">
        <v>3</v>
      </c>
      <c r="KL19" s="16">
        <v>1</v>
      </c>
      <c r="KM19" s="59">
        <f t="shared" si="148"/>
        <v>0.33333333333333331</v>
      </c>
      <c r="KN19" s="18">
        <f t="shared" si="149"/>
        <v>2</v>
      </c>
      <c r="KO19" s="22">
        <f t="shared" si="150"/>
        <v>2</v>
      </c>
      <c r="KP19" s="26">
        <f t="shared" si="151"/>
        <v>1</v>
      </c>
      <c r="KQ19" s="16">
        <v>1</v>
      </c>
      <c r="KR19" s="16">
        <v>1</v>
      </c>
      <c r="KS19" s="26">
        <f t="shared" si="152"/>
        <v>1</v>
      </c>
      <c r="KT19" s="16">
        <v>1</v>
      </c>
      <c r="KU19" s="16">
        <v>1</v>
      </c>
      <c r="KV19" s="59">
        <f t="shared" si="153"/>
        <v>1</v>
      </c>
      <c r="KW19" s="18">
        <f t="shared" si="154"/>
        <v>2</v>
      </c>
      <c r="KX19" s="22">
        <f t="shared" si="155"/>
        <v>1</v>
      </c>
      <c r="KY19" s="26">
        <f t="shared" si="156"/>
        <v>0.5</v>
      </c>
      <c r="KZ19" s="16">
        <v>1</v>
      </c>
      <c r="LA19" s="16">
        <v>1</v>
      </c>
      <c r="LB19" s="26">
        <f t="shared" si="157"/>
        <v>1</v>
      </c>
      <c r="LC19" s="16">
        <v>1</v>
      </c>
      <c r="LD19" s="16"/>
      <c r="LE19" s="59">
        <f t="shared" si="158"/>
        <v>0</v>
      </c>
      <c r="LF19" s="131">
        <f t="shared" si="178"/>
        <v>3</v>
      </c>
      <c r="LG19" s="132">
        <f t="shared" si="179"/>
        <v>1.8333333333333333</v>
      </c>
      <c r="LH19" s="59">
        <f t="shared" si="159"/>
        <v>0.61111111111111105</v>
      </c>
    </row>
    <row r="20" spans="3:320" ht="23.25" customHeight="1">
      <c r="C20" s="10">
        <f t="shared" si="160"/>
        <v>0</v>
      </c>
      <c r="D20" s="10">
        <f t="shared" si="161"/>
        <v>0</v>
      </c>
      <c r="E20" s="10">
        <v>0</v>
      </c>
      <c r="F20" s="10">
        <v>0</v>
      </c>
      <c r="G20" s="12">
        <v>12</v>
      </c>
      <c r="H20" s="119" t="s">
        <v>336</v>
      </c>
      <c r="I20" s="151"/>
      <c r="J20" s="142"/>
      <c r="K20" s="150"/>
      <c r="L20" s="135"/>
      <c r="M20" s="143"/>
      <c r="N20" s="150"/>
      <c r="O20" s="153"/>
      <c r="P20" s="13"/>
      <c r="Q20" s="154"/>
      <c r="R20" s="155"/>
      <c r="S20" s="13"/>
      <c r="T20" s="154"/>
      <c r="U20" s="153"/>
      <c r="V20" s="13"/>
      <c r="W20" s="154"/>
      <c r="X20" s="161"/>
      <c r="Y20" s="158"/>
      <c r="Z20" s="119"/>
      <c r="AA20" s="157">
        <v>2.92</v>
      </c>
      <c r="AB20" s="158">
        <v>0.84</v>
      </c>
      <c r="AC20" s="148">
        <f t="shared" si="162"/>
        <v>0.28767123287671231</v>
      </c>
      <c r="AD20" s="179">
        <f t="shared" si="163"/>
        <v>13.423076923076923</v>
      </c>
      <c r="AE20" s="180">
        <f t="shared" si="164"/>
        <v>11.038461538461538</v>
      </c>
      <c r="AF20" s="183">
        <f t="shared" si="165"/>
        <v>0.82234957020057309</v>
      </c>
      <c r="AG20" s="18">
        <f t="shared" si="6"/>
        <v>14</v>
      </c>
      <c r="AH20" s="22">
        <f t="shared" si="7"/>
        <v>13</v>
      </c>
      <c r="AI20" s="26">
        <f t="shared" si="8"/>
        <v>0.9285714285714286</v>
      </c>
      <c r="AJ20" s="20">
        <v>10</v>
      </c>
      <c r="AK20" s="16">
        <v>9</v>
      </c>
      <c r="AL20" s="26">
        <f t="shared" si="9"/>
        <v>0.9</v>
      </c>
      <c r="AM20" s="16">
        <v>4</v>
      </c>
      <c r="AN20" s="16">
        <v>4</v>
      </c>
      <c r="AO20" s="59">
        <f t="shared" si="10"/>
        <v>1</v>
      </c>
      <c r="AP20" s="18">
        <f t="shared" si="11"/>
        <v>19</v>
      </c>
      <c r="AQ20" s="22">
        <f t="shared" si="12"/>
        <v>16</v>
      </c>
      <c r="AR20" s="26">
        <f t="shared" si="13"/>
        <v>0.84210526315789469</v>
      </c>
      <c r="AS20" s="20">
        <v>9</v>
      </c>
      <c r="AT20" s="16">
        <v>6</v>
      </c>
      <c r="AU20" s="26">
        <f t="shared" si="14"/>
        <v>0.66666666666666663</v>
      </c>
      <c r="AV20" s="20">
        <v>10</v>
      </c>
      <c r="AW20" s="16">
        <v>10</v>
      </c>
      <c r="AX20" s="59">
        <f t="shared" si="15"/>
        <v>1</v>
      </c>
      <c r="AY20" s="117">
        <f t="shared" si="16"/>
        <v>16.5</v>
      </c>
      <c r="AZ20" s="116">
        <f t="shared" si="17"/>
        <v>14.5</v>
      </c>
      <c r="BA20" s="59">
        <f t="shared" si="18"/>
        <v>0.87878787878787878</v>
      </c>
      <c r="BB20" s="18">
        <f t="shared" si="19"/>
        <v>18</v>
      </c>
      <c r="BC20" s="77">
        <f t="shared" si="20"/>
        <v>15</v>
      </c>
      <c r="BD20" s="78">
        <f t="shared" si="21"/>
        <v>0.83333333333333337</v>
      </c>
      <c r="BE20" s="30">
        <v>10</v>
      </c>
      <c r="BF20" s="31">
        <v>8</v>
      </c>
      <c r="BG20" s="78">
        <f t="shared" si="22"/>
        <v>0.8</v>
      </c>
      <c r="BH20" s="30">
        <v>8</v>
      </c>
      <c r="BI20" s="31">
        <v>7</v>
      </c>
      <c r="BJ20" s="85">
        <f t="shared" si="23"/>
        <v>0.875</v>
      </c>
      <c r="BK20" s="76">
        <f t="shared" si="24"/>
        <v>16</v>
      </c>
      <c r="BL20" s="77">
        <f t="shared" si="25"/>
        <v>14</v>
      </c>
      <c r="BM20" s="78">
        <f t="shared" si="26"/>
        <v>0.875</v>
      </c>
      <c r="BN20" s="30">
        <v>8</v>
      </c>
      <c r="BO20" s="31">
        <v>8</v>
      </c>
      <c r="BP20" s="78">
        <f t="shared" si="27"/>
        <v>1</v>
      </c>
      <c r="BQ20" s="106">
        <v>8</v>
      </c>
      <c r="BR20" s="106">
        <v>6</v>
      </c>
      <c r="BS20" s="26">
        <f t="shared" si="28"/>
        <v>0.75</v>
      </c>
      <c r="BT20" s="76">
        <f t="shared" si="166"/>
        <v>24</v>
      </c>
      <c r="BU20" s="77">
        <f t="shared" si="29"/>
        <v>13</v>
      </c>
      <c r="BV20" s="78">
        <f t="shared" si="30"/>
        <v>0.54166666666666663</v>
      </c>
      <c r="BW20" s="105">
        <v>16</v>
      </c>
      <c r="BX20" s="37">
        <v>7</v>
      </c>
      <c r="BY20" s="26">
        <f t="shared" si="31"/>
        <v>0.4375</v>
      </c>
      <c r="BZ20" s="106">
        <v>8</v>
      </c>
      <c r="CA20" s="106">
        <v>6</v>
      </c>
      <c r="CB20" s="111">
        <f t="shared" si="32"/>
        <v>0.75</v>
      </c>
      <c r="CC20" s="76">
        <f t="shared" si="167"/>
        <v>29</v>
      </c>
      <c r="CD20" s="77">
        <f t="shared" si="168"/>
        <v>26</v>
      </c>
      <c r="CE20" s="78">
        <f t="shared" si="33"/>
        <v>0.89655172413793105</v>
      </c>
      <c r="CF20" s="105">
        <v>16</v>
      </c>
      <c r="CG20" s="106">
        <v>14</v>
      </c>
      <c r="CH20" s="78">
        <f t="shared" si="34"/>
        <v>0.875</v>
      </c>
      <c r="CI20" s="106">
        <v>13</v>
      </c>
      <c r="CJ20" s="106">
        <v>12</v>
      </c>
      <c r="CK20" s="111">
        <f t="shared" si="35"/>
        <v>0.92307692307692313</v>
      </c>
      <c r="CL20" s="76">
        <f t="shared" si="36"/>
        <v>25</v>
      </c>
      <c r="CM20" s="77">
        <f t="shared" si="37"/>
        <v>21</v>
      </c>
      <c r="CN20" s="78">
        <f t="shared" si="38"/>
        <v>0.84</v>
      </c>
      <c r="CO20" s="105">
        <v>12</v>
      </c>
      <c r="CP20" s="106">
        <v>9</v>
      </c>
      <c r="CQ20" s="78">
        <f t="shared" si="39"/>
        <v>0.75</v>
      </c>
      <c r="CR20" s="106">
        <v>13</v>
      </c>
      <c r="CS20" s="106">
        <v>12</v>
      </c>
      <c r="CT20" s="111">
        <f t="shared" si="40"/>
        <v>0.92307692307692313</v>
      </c>
      <c r="CU20" s="76">
        <f t="shared" si="41"/>
        <v>27</v>
      </c>
      <c r="CV20" s="77">
        <f t="shared" si="42"/>
        <v>23</v>
      </c>
      <c r="CW20" s="78">
        <f t="shared" si="43"/>
        <v>0.85185185185185186</v>
      </c>
      <c r="CX20" s="105">
        <v>12</v>
      </c>
      <c r="CY20" s="106">
        <v>9</v>
      </c>
      <c r="CZ20" s="78">
        <f t="shared" si="44"/>
        <v>0.75</v>
      </c>
      <c r="DA20" s="106">
        <v>15</v>
      </c>
      <c r="DB20" s="106">
        <v>14</v>
      </c>
      <c r="DC20" s="111">
        <f t="shared" si="45"/>
        <v>0.93333333333333335</v>
      </c>
      <c r="DD20" s="124">
        <f t="shared" si="169"/>
        <v>23.166666666666668</v>
      </c>
      <c r="DE20" s="123">
        <f t="shared" si="170"/>
        <v>18.666666666666668</v>
      </c>
      <c r="DF20" s="85">
        <f t="shared" si="46"/>
        <v>0.80575539568345322</v>
      </c>
      <c r="DG20" s="76">
        <f t="shared" si="47"/>
        <v>29</v>
      </c>
      <c r="DH20" s="77">
        <f t="shared" si="48"/>
        <v>23</v>
      </c>
      <c r="DI20" s="78">
        <f t="shared" si="49"/>
        <v>0.7931034482758621</v>
      </c>
      <c r="DJ20" s="105">
        <v>11</v>
      </c>
      <c r="DK20" s="106">
        <v>8</v>
      </c>
      <c r="DL20" s="78">
        <f t="shared" si="50"/>
        <v>0.72727272727272729</v>
      </c>
      <c r="DM20" s="106">
        <v>18</v>
      </c>
      <c r="DN20" s="106">
        <v>15</v>
      </c>
      <c r="DO20" s="85">
        <f t="shared" si="51"/>
        <v>0.83333333333333337</v>
      </c>
      <c r="DP20" s="76">
        <f t="shared" si="52"/>
        <v>26</v>
      </c>
      <c r="DQ20" s="77">
        <f t="shared" si="53"/>
        <v>23</v>
      </c>
      <c r="DR20" s="78">
        <f t="shared" si="54"/>
        <v>0.88461538461538458</v>
      </c>
      <c r="DS20" s="105">
        <v>10</v>
      </c>
      <c r="DT20" s="106">
        <v>8</v>
      </c>
      <c r="DU20" s="78">
        <f t="shared" si="55"/>
        <v>0.8</v>
      </c>
      <c r="DV20" s="106">
        <v>16</v>
      </c>
      <c r="DW20" s="106">
        <v>15</v>
      </c>
      <c r="DX20" s="111">
        <f t="shared" si="56"/>
        <v>0.9375</v>
      </c>
      <c r="DY20" s="76">
        <f t="shared" si="57"/>
        <v>25</v>
      </c>
      <c r="DZ20" s="77">
        <f t="shared" si="58"/>
        <v>20</v>
      </c>
      <c r="EA20" s="78">
        <f t="shared" si="59"/>
        <v>0.8</v>
      </c>
      <c r="EB20" s="105">
        <v>10</v>
      </c>
      <c r="EC20" s="106">
        <v>7</v>
      </c>
      <c r="ED20" s="78">
        <f t="shared" si="60"/>
        <v>0.7</v>
      </c>
      <c r="EE20" s="106">
        <v>15</v>
      </c>
      <c r="EF20" s="106">
        <v>13</v>
      </c>
      <c r="EG20" s="111">
        <f t="shared" si="61"/>
        <v>0.8666666666666667</v>
      </c>
      <c r="EH20" s="76">
        <f t="shared" si="62"/>
        <v>23</v>
      </c>
      <c r="EI20" s="77">
        <f t="shared" si="63"/>
        <v>22</v>
      </c>
      <c r="EJ20" s="78">
        <f t="shared" si="64"/>
        <v>0.95652173913043481</v>
      </c>
      <c r="EK20" s="105">
        <v>10</v>
      </c>
      <c r="EL20" s="106">
        <v>9</v>
      </c>
      <c r="EM20" s="78">
        <f t="shared" si="65"/>
        <v>0.9</v>
      </c>
      <c r="EN20" s="106">
        <v>13</v>
      </c>
      <c r="EO20" s="106">
        <v>13</v>
      </c>
      <c r="EP20" s="111">
        <f t="shared" si="66"/>
        <v>1</v>
      </c>
      <c r="EQ20" s="76">
        <f t="shared" si="67"/>
        <v>22</v>
      </c>
      <c r="ER20" s="77">
        <f t="shared" si="68"/>
        <v>16</v>
      </c>
      <c r="ES20" s="78">
        <f t="shared" si="69"/>
        <v>0.72727272727272729</v>
      </c>
      <c r="ET20" s="105">
        <v>9</v>
      </c>
      <c r="EU20" s="106">
        <v>4</v>
      </c>
      <c r="EV20" s="78">
        <f t="shared" si="70"/>
        <v>0.44444444444444442</v>
      </c>
      <c r="EW20" s="106">
        <v>13</v>
      </c>
      <c r="EX20" s="106">
        <v>12</v>
      </c>
      <c r="EY20" s="26">
        <f t="shared" si="71"/>
        <v>0.92307692307692313</v>
      </c>
      <c r="EZ20" s="76">
        <f t="shared" si="72"/>
        <v>13</v>
      </c>
      <c r="FA20" s="77">
        <f t="shared" si="73"/>
        <v>10</v>
      </c>
      <c r="FB20" s="78">
        <f t="shared" si="74"/>
        <v>0.76923076923076927</v>
      </c>
      <c r="FC20" s="105">
        <v>4</v>
      </c>
      <c r="FD20" s="106">
        <v>3</v>
      </c>
      <c r="FE20" s="26">
        <f t="shared" si="75"/>
        <v>0.75</v>
      </c>
      <c r="FF20" s="106">
        <v>9</v>
      </c>
      <c r="FG20" s="106">
        <v>7</v>
      </c>
      <c r="FH20" s="26">
        <f t="shared" si="76"/>
        <v>0.77777777777777779</v>
      </c>
      <c r="FI20" s="117">
        <f t="shared" si="171"/>
        <v>23</v>
      </c>
      <c r="FJ20" s="116">
        <f t="shared" si="172"/>
        <v>19</v>
      </c>
      <c r="FK20" s="85">
        <f t="shared" si="77"/>
        <v>0.82608695652173914</v>
      </c>
      <c r="FL20" s="76">
        <f t="shared" si="173"/>
        <v>12</v>
      </c>
      <c r="FM20" s="77">
        <f t="shared" si="78"/>
        <v>10</v>
      </c>
      <c r="FN20" s="78">
        <f t="shared" si="79"/>
        <v>0.83333333333333337</v>
      </c>
      <c r="FO20" s="31">
        <v>8</v>
      </c>
      <c r="FP20" s="31">
        <v>7</v>
      </c>
      <c r="FQ20" s="78">
        <f t="shared" si="80"/>
        <v>0.875</v>
      </c>
      <c r="FR20" s="106">
        <v>4</v>
      </c>
      <c r="FS20" s="106">
        <v>3</v>
      </c>
      <c r="FT20" s="85">
        <f t="shared" si="81"/>
        <v>0.75</v>
      </c>
      <c r="FU20" s="76">
        <f t="shared" si="82"/>
        <v>9</v>
      </c>
      <c r="FV20" s="77">
        <f t="shared" si="83"/>
        <v>8</v>
      </c>
      <c r="FW20" s="78">
        <f t="shared" si="84"/>
        <v>0.88888888888888884</v>
      </c>
      <c r="FX20" s="105">
        <v>6</v>
      </c>
      <c r="FY20" s="106">
        <v>6</v>
      </c>
      <c r="FZ20" s="78">
        <f t="shared" si="85"/>
        <v>1</v>
      </c>
      <c r="GA20" s="106">
        <v>3</v>
      </c>
      <c r="GB20" s="188">
        <v>2</v>
      </c>
      <c r="GC20" s="85">
        <f t="shared" si="86"/>
        <v>0.66666666666666663</v>
      </c>
      <c r="GD20" s="76">
        <f t="shared" si="87"/>
        <v>6</v>
      </c>
      <c r="GE20" s="77">
        <f t="shared" si="88"/>
        <v>6</v>
      </c>
      <c r="GF20" s="78">
        <f t="shared" si="89"/>
        <v>1</v>
      </c>
      <c r="GG20" s="105">
        <v>3</v>
      </c>
      <c r="GH20" s="106">
        <v>3</v>
      </c>
      <c r="GI20" s="78">
        <f t="shared" si="90"/>
        <v>1</v>
      </c>
      <c r="GJ20" s="106">
        <v>3</v>
      </c>
      <c r="GK20" s="106">
        <v>3</v>
      </c>
      <c r="GL20" s="26">
        <f t="shared" si="91"/>
        <v>1</v>
      </c>
      <c r="GM20" s="76">
        <f t="shared" si="92"/>
        <v>4</v>
      </c>
      <c r="GN20" s="77">
        <f t="shared" si="93"/>
        <v>3</v>
      </c>
      <c r="GO20" s="78">
        <f t="shared" si="94"/>
        <v>0.75</v>
      </c>
      <c r="GP20" s="105">
        <v>1</v>
      </c>
      <c r="GQ20" s="106">
        <v>1</v>
      </c>
      <c r="GR20" s="78">
        <f t="shared" si="95"/>
        <v>1</v>
      </c>
      <c r="GS20" s="106">
        <v>3</v>
      </c>
      <c r="GT20" s="106">
        <v>2</v>
      </c>
      <c r="GU20" s="111">
        <f t="shared" si="96"/>
        <v>0.66666666666666663</v>
      </c>
      <c r="GV20" s="76">
        <f t="shared" si="97"/>
        <v>5</v>
      </c>
      <c r="GW20" s="77">
        <f t="shared" si="98"/>
        <v>4</v>
      </c>
      <c r="GX20" s="78">
        <f t="shared" si="99"/>
        <v>0.8</v>
      </c>
      <c r="GY20" s="105">
        <v>2</v>
      </c>
      <c r="GZ20" s="106">
        <v>2</v>
      </c>
      <c r="HA20" s="78">
        <f t="shared" si="100"/>
        <v>1</v>
      </c>
      <c r="HB20" s="106">
        <v>3</v>
      </c>
      <c r="HC20" s="106">
        <v>2</v>
      </c>
      <c r="HD20" s="111">
        <f t="shared" si="101"/>
        <v>0.66666666666666663</v>
      </c>
      <c r="HE20" s="76">
        <f t="shared" si="102"/>
        <v>1</v>
      </c>
      <c r="HF20" s="77">
        <f t="shared" si="103"/>
        <v>1</v>
      </c>
      <c r="HG20" s="78">
        <f t="shared" si="104"/>
        <v>1</v>
      </c>
      <c r="HH20" s="105">
        <v>0</v>
      </c>
      <c r="HI20" s="106">
        <v>0</v>
      </c>
      <c r="HJ20" s="78">
        <f t="shared" si="105"/>
        <v>0</v>
      </c>
      <c r="HK20" s="106">
        <v>1</v>
      </c>
      <c r="HL20" s="106">
        <v>1</v>
      </c>
      <c r="HM20" s="111">
        <f t="shared" si="106"/>
        <v>1</v>
      </c>
      <c r="HN20" s="131">
        <f t="shared" si="174"/>
        <v>6.166666666666667</v>
      </c>
      <c r="HO20" s="132">
        <f t="shared" si="175"/>
        <v>5.333333333333333</v>
      </c>
      <c r="HP20" s="85">
        <f t="shared" si="107"/>
        <v>0.8648648648648648</v>
      </c>
      <c r="HQ20" s="76">
        <f t="shared" si="108"/>
        <v>1</v>
      </c>
      <c r="HR20" s="77">
        <f t="shared" si="109"/>
        <v>0</v>
      </c>
      <c r="HS20" s="78">
        <f t="shared" si="110"/>
        <v>0</v>
      </c>
      <c r="HT20" s="105">
        <v>0</v>
      </c>
      <c r="HU20" s="106">
        <v>0</v>
      </c>
      <c r="HV20" s="78">
        <f t="shared" si="111"/>
        <v>0</v>
      </c>
      <c r="HW20" s="106">
        <v>1</v>
      </c>
      <c r="HX20" s="106">
        <v>0</v>
      </c>
      <c r="HY20" s="85">
        <f t="shared" si="112"/>
        <v>0</v>
      </c>
      <c r="HZ20" s="76">
        <f t="shared" si="113"/>
        <v>1</v>
      </c>
      <c r="IA20" s="77">
        <f t="shared" si="114"/>
        <v>0</v>
      </c>
      <c r="IB20" s="78">
        <f t="shared" si="115"/>
        <v>0</v>
      </c>
      <c r="IC20" s="106">
        <v>0</v>
      </c>
      <c r="ID20" s="106">
        <v>0</v>
      </c>
      <c r="IE20" s="78">
        <f t="shared" si="116"/>
        <v>0</v>
      </c>
      <c r="IF20" s="106">
        <v>1</v>
      </c>
      <c r="IG20" s="106">
        <v>0</v>
      </c>
      <c r="IH20" s="78">
        <f t="shared" si="117"/>
        <v>0</v>
      </c>
      <c r="II20" s="76">
        <f t="shared" si="118"/>
        <v>0</v>
      </c>
      <c r="IJ20" s="77">
        <f t="shared" si="119"/>
        <v>0</v>
      </c>
      <c r="IK20" s="78">
        <f t="shared" si="120"/>
        <v>0</v>
      </c>
      <c r="IL20" s="106">
        <v>0</v>
      </c>
      <c r="IM20" s="106">
        <v>0</v>
      </c>
      <c r="IN20" s="78">
        <f t="shared" si="121"/>
        <v>0</v>
      </c>
      <c r="IO20" s="106">
        <v>0</v>
      </c>
      <c r="IP20" s="106">
        <v>0</v>
      </c>
      <c r="IQ20" s="111">
        <f t="shared" si="122"/>
        <v>0</v>
      </c>
      <c r="IR20" s="76">
        <f t="shared" si="123"/>
        <v>0</v>
      </c>
      <c r="IS20" s="77">
        <f t="shared" si="124"/>
        <v>0</v>
      </c>
      <c r="IT20" s="78">
        <f t="shared" si="125"/>
        <v>0</v>
      </c>
      <c r="IU20" s="106">
        <v>0</v>
      </c>
      <c r="IV20" s="106">
        <v>0</v>
      </c>
      <c r="IW20" s="78">
        <f t="shared" si="126"/>
        <v>0</v>
      </c>
      <c r="IX20" s="106">
        <v>0</v>
      </c>
      <c r="IY20" s="106">
        <v>0</v>
      </c>
      <c r="IZ20" s="111">
        <f t="shared" si="127"/>
        <v>0</v>
      </c>
      <c r="JA20" s="76">
        <f t="shared" si="128"/>
        <v>0</v>
      </c>
      <c r="JB20" s="77">
        <f t="shared" si="129"/>
        <v>0</v>
      </c>
      <c r="JC20" s="78">
        <f t="shared" si="130"/>
        <v>0</v>
      </c>
      <c r="JD20" s="106">
        <v>0</v>
      </c>
      <c r="JE20" s="106">
        <v>0</v>
      </c>
      <c r="JF20" s="78">
        <f t="shared" si="131"/>
        <v>0</v>
      </c>
      <c r="JG20" s="106">
        <v>0</v>
      </c>
      <c r="JH20" s="106">
        <v>0</v>
      </c>
      <c r="JI20" s="111">
        <f t="shared" si="132"/>
        <v>0</v>
      </c>
      <c r="JJ20" s="76">
        <f t="shared" si="133"/>
        <v>0</v>
      </c>
      <c r="JK20" s="77">
        <f t="shared" si="134"/>
        <v>0</v>
      </c>
      <c r="JL20" s="78">
        <f t="shared" si="135"/>
        <v>0</v>
      </c>
      <c r="JM20" s="106">
        <v>0</v>
      </c>
      <c r="JN20" s="106">
        <v>0</v>
      </c>
      <c r="JO20" s="78">
        <f t="shared" si="136"/>
        <v>0</v>
      </c>
      <c r="JP20" s="106">
        <v>0</v>
      </c>
      <c r="JQ20" s="106">
        <v>0</v>
      </c>
      <c r="JR20" s="111">
        <f t="shared" si="137"/>
        <v>0</v>
      </c>
      <c r="JS20" s="131">
        <f t="shared" si="176"/>
        <v>0.33333333333333331</v>
      </c>
      <c r="JT20" s="132">
        <f t="shared" si="177"/>
        <v>0</v>
      </c>
      <c r="JU20" s="85">
        <f t="shared" si="138"/>
        <v>0</v>
      </c>
      <c r="JV20" s="76">
        <f t="shared" si="139"/>
        <v>0</v>
      </c>
      <c r="JW20" s="77">
        <f t="shared" si="140"/>
        <v>0</v>
      </c>
      <c r="JX20" s="78">
        <f t="shared" si="141"/>
        <v>0</v>
      </c>
      <c r="JY20" s="106">
        <v>0</v>
      </c>
      <c r="JZ20" s="106">
        <v>0</v>
      </c>
      <c r="KA20" s="78">
        <f t="shared" si="142"/>
        <v>0</v>
      </c>
      <c r="KB20" s="106">
        <v>0</v>
      </c>
      <c r="KC20" s="106">
        <v>0</v>
      </c>
      <c r="KD20" s="111">
        <f t="shared" si="143"/>
        <v>0</v>
      </c>
      <c r="KE20" s="76">
        <f t="shared" si="144"/>
        <v>0</v>
      </c>
      <c r="KF20" s="77">
        <f t="shared" si="145"/>
        <v>0</v>
      </c>
      <c r="KG20" s="78">
        <f t="shared" si="146"/>
        <v>0</v>
      </c>
      <c r="KH20" s="106">
        <v>0</v>
      </c>
      <c r="KI20" s="106">
        <v>0</v>
      </c>
      <c r="KJ20" s="78">
        <f t="shared" si="147"/>
        <v>0</v>
      </c>
      <c r="KK20" s="106">
        <v>0</v>
      </c>
      <c r="KL20" s="106">
        <v>0</v>
      </c>
      <c r="KM20" s="111">
        <f t="shared" si="148"/>
        <v>0</v>
      </c>
      <c r="KN20" s="76">
        <f t="shared" si="149"/>
        <v>0</v>
      </c>
      <c r="KO20" s="77">
        <f t="shared" si="150"/>
        <v>0</v>
      </c>
      <c r="KP20" s="78">
        <f t="shared" si="151"/>
        <v>0</v>
      </c>
      <c r="KQ20" s="106">
        <v>0</v>
      </c>
      <c r="KR20" s="106">
        <v>0</v>
      </c>
      <c r="KS20" s="78">
        <f t="shared" si="152"/>
        <v>0</v>
      </c>
      <c r="KT20" s="106">
        <v>0</v>
      </c>
      <c r="KU20" s="106">
        <v>0</v>
      </c>
      <c r="KV20" s="111">
        <f t="shared" si="153"/>
        <v>0</v>
      </c>
      <c r="KW20" s="76">
        <f t="shared" si="154"/>
        <v>0</v>
      </c>
      <c r="KX20" s="77">
        <f t="shared" si="155"/>
        <v>0</v>
      </c>
      <c r="KY20" s="78">
        <f t="shared" si="156"/>
        <v>0</v>
      </c>
      <c r="KZ20" s="106">
        <v>0</v>
      </c>
      <c r="LA20" s="106">
        <v>0</v>
      </c>
      <c r="LB20" s="78">
        <f t="shared" si="157"/>
        <v>0</v>
      </c>
      <c r="LC20" s="106">
        <v>0</v>
      </c>
      <c r="LD20" s="106"/>
      <c r="LE20" s="111">
        <f t="shared" si="158"/>
        <v>0</v>
      </c>
      <c r="LF20" s="131">
        <f t="shared" si="178"/>
        <v>0</v>
      </c>
      <c r="LG20" s="132">
        <f t="shared" si="179"/>
        <v>0</v>
      </c>
      <c r="LH20" s="85">
        <f t="shared" si="159"/>
        <v>0</v>
      </c>
    </row>
    <row r="21" spans="3:320" ht="29.25" customHeight="1">
      <c r="C21" s="10">
        <f t="shared" si="160"/>
        <v>2</v>
      </c>
      <c r="D21" s="10">
        <f t="shared" si="161"/>
        <v>1</v>
      </c>
      <c r="E21" s="10">
        <v>1</v>
      </c>
      <c r="F21" s="10">
        <v>0</v>
      </c>
      <c r="G21" s="55">
        <v>13</v>
      </c>
      <c r="H21" s="137" t="s">
        <v>337</v>
      </c>
      <c r="I21" s="115"/>
      <c r="J21" s="166"/>
      <c r="K21" s="167"/>
      <c r="L21" s="115"/>
      <c r="M21" s="168"/>
      <c r="N21" s="167"/>
      <c r="O21" s="169"/>
      <c r="P21" s="170"/>
      <c r="Q21" s="171"/>
      <c r="R21" s="159"/>
      <c r="S21" s="170"/>
      <c r="T21" s="171"/>
      <c r="U21" s="169"/>
      <c r="V21" s="170"/>
      <c r="W21" s="171"/>
      <c r="X21" s="172"/>
      <c r="Y21" s="173"/>
      <c r="Z21" s="137"/>
      <c r="AA21" s="175"/>
      <c r="AB21" s="176"/>
      <c r="AC21" s="137"/>
      <c r="AD21" s="179">
        <f t="shared" si="163"/>
        <v>6.7307692307692308</v>
      </c>
      <c r="AE21" s="180">
        <f t="shared" si="164"/>
        <v>4.615384615384615</v>
      </c>
      <c r="AF21" s="186">
        <f t="shared" ref="AF21" si="182">IFERROR(AE21/AD21,0)</f>
        <v>0.68571428571428561</v>
      </c>
      <c r="AG21" s="19">
        <f>+AJ21+AM21</f>
        <v>2</v>
      </c>
      <c r="AH21" s="23">
        <f t="shared" si="7"/>
        <v>2</v>
      </c>
      <c r="AI21" s="27">
        <f t="shared" si="8"/>
        <v>1</v>
      </c>
      <c r="AJ21" s="21">
        <v>2</v>
      </c>
      <c r="AK21" s="17">
        <v>2</v>
      </c>
      <c r="AL21" s="27">
        <f t="shared" si="9"/>
        <v>1</v>
      </c>
      <c r="AM21" s="52">
        <v>0</v>
      </c>
      <c r="AN21" s="52">
        <v>0</v>
      </c>
      <c r="AO21" s="66">
        <f t="shared" si="10"/>
        <v>0</v>
      </c>
      <c r="AP21" s="19">
        <f t="shared" si="11"/>
        <v>3</v>
      </c>
      <c r="AQ21" s="23">
        <f t="shared" si="12"/>
        <v>3</v>
      </c>
      <c r="AR21" s="27">
        <f t="shared" si="13"/>
        <v>1</v>
      </c>
      <c r="AS21" s="21">
        <v>3</v>
      </c>
      <c r="AT21" s="17">
        <v>3</v>
      </c>
      <c r="AU21" s="27">
        <f t="shared" si="14"/>
        <v>1</v>
      </c>
      <c r="AV21" s="51">
        <v>0</v>
      </c>
      <c r="AW21" s="52">
        <v>0</v>
      </c>
      <c r="AX21" s="66">
        <f t="shared" si="15"/>
        <v>0</v>
      </c>
      <c r="AY21" s="138">
        <f t="shared" si="16"/>
        <v>2.5</v>
      </c>
      <c r="AZ21" s="139">
        <f t="shared" si="17"/>
        <v>2.5</v>
      </c>
      <c r="BA21" s="112">
        <f t="shared" si="18"/>
        <v>1</v>
      </c>
      <c r="BB21" s="19">
        <f t="shared" si="19"/>
        <v>4</v>
      </c>
      <c r="BC21" s="23">
        <f t="shared" si="20"/>
        <v>3</v>
      </c>
      <c r="BD21" s="27">
        <f t="shared" si="21"/>
        <v>0.75</v>
      </c>
      <c r="BE21" s="21">
        <v>0</v>
      </c>
      <c r="BF21" s="17">
        <v>0</v>
      </c>
      <c r="BG21" s="27">
        <f t="shared" si="22"/>
        <v>0</v>
      </c>
      <c r="BH21" s="17">
        <v>4</v>
      </c>
      <c r="BI21" s="17">
        <v>3</v>
      </c>
      <c r="BJ21" s="112">
        <f t="shared" si="23"/>
        <v>0.75</v>
      </c>
      <c r="BK21" s="19">
        <f t="shared" si="24"/>
        <v>5</v>
      </c>
      <c r="BL21" s="23">
        <f t="shared" si="25"/>
        <v>3</v>
      </c>
      <c r="BM21" s="27">
        <f t="shared" si="26"/>
        <v>0.6</v>
      </c>
      <c r="BN21" s="21">
        <v>2</v>
      </c>
      <c r="BO21" s="17">
        <v>2</v>
      </c>
      <c r="BP21" s="27">
        <f t="shared" si="27"/>
        <v>1</v>
      </c>
      <c r="BQ21" s="17">
        <v>3</v>
      </c>
      <c r="BR21" s="17">
        <v>1</v>
      </c>
      <c r="BS21" s="112">
        <f t="shared" si="28"/>
        <v>0.33333333333333331</v>
      </c>
      <c r="BT21" s="19">
        <f t="shared" si="166"/>
        <v>5</v>
      </c>
      <c r="BU21" s="23">
        <f t="shared" si="29"/>
        <v>5</v>
      </c>
      <c r="BV21" s="27">
        <f t="shared" si="30"/>
        <v>1</v>
      </c>
      <c r="BW21" s="21">
        <v>2</v>
      </c>
      <c r="BX21" s="17">
        <v>2</v>
      </c>
      <c r="BY21" s="27">
        <f t="shared" si="31"/>
        <v>1</v>
      </c>
      <c r="BZ21" s="17">
        <v>3</v>
      </c>
      <c r="CA21" s="17">
        <v>3</v>
      </c>
      <c r="CB21" s="66">
        <f t="shared" si="32"/>
        <v>1</v>
      </c>
      <c r="CC21" s="19">
        <f t="shared" si="167"/>
        <v>6</v>
      </c>
      <c r="CD21" s="23">
        <f t="shared" si="168"/>
        <v>6</v>
      </c>
      <c r="CE21" s="27">
        <f t="shared" si="33"/>
        <v>1</v>
      </c>
      <c r="CF21" s="21">
        <v>3</v>
      </c>
      <c r="CG21" s="17">
        <v>3</v>
      </c>
      <c r="CH21" s="27">
        <f t="shared" si="34"/>
        <v>1</v>
      </c>
      <c r="CI21" s="17">
        <v>3</v>
      </c>
      <c r="CJ21" s="17">
        <v>3</v>
      </c>
      <c r="CK21" s="112">
        <f t="shared" si="35"/>
        <v>1</v>
      </c>
      <c r="CL21" s="19">
        <f t="shared" si="36"/>
        <v>7</v>
      </c>
      <c r="CM21" s="23">
        <f t="shared" si="36"/>
        <v>7</v>
      </c>
      <c r="CN21" s="27">
        <f t="shared" si="38"/>
        <v>1</v>
      </c>
      <c r="CO21" s="21">
        <v>4</v>
      </c>
      <c r="CP21" s="17">
        <v>4</v>
      </c>
      <c r="CQ21" s="27">
        <f t="shared" si="39"/>
        <v>1</v>
      </c>
      <c r="CR21" s="17">
        <v>3</v>
      </c>
      <c r="CS21" s="17">
        <v>3</v>
      </c>
      <c r="CT21" s="112">
        <f t="shared" si="40"/>
        <v>1</v>
      </c>
      <c r="CU21" s="19">
        <f t="shared" si="41"/>
        <v>7</v>
      </c>
      <c r="CV21" s="23">
        <f t="shared" si="42"/>
        <v>6</v>
      </c>
      <c r="CW21" s="27">
        <f t="shared" si="43"/>
        <v>0.8571428571428571</v>
      </c>
      <c r="CX21" s="21">
        <v>4</v>
      </c>
      <c r="CY21" s="17">
        <v>4</v>
      </c>
      <c r="CZ21" s="27">
        <f t="shared" si="44"/>
        <v>1</v>
      </c>
      <c r="DA21" s="17">
        <v>3</v>
      </c>
      <c r="DB21" s="17">
        <v>2</v>
      </c>
      <c r="DC21" s="112">
        <f t="shared" si="45"/>
        <v>0.66666666666666663</v>
      </c>
      <c r="DD21" s="138">
        <f t="shared" si="169"/>
        <v>5.666666666666667</v>
      </c>
      <c r="DE21" s="139">
        <f t="shared" si="170"/>
        <v>5</v>
      </c>
      <c r="DF21" s="112">
        <f t="shared" si="46"/>
        <v>0.88235294117647056</v>
      </c>
      <c r="DG21" s="19">
        <f t="shared" si="47"/>
        <v>7</v>
      </c>
      <c r="DH21" s="23">
        <f t="shared" si="48"/>
        <v>5</v>
      </c>
      <c r="DI21" s="27">
        <f t="shared" si="49"/>
        <v>0.7142857142857143</v>
      </c>
      <c r="DJ21" s="21">
        <v>4</v>
      </c>
      <c r="DK21" s="17">
        <v>4</v>
      </c>
      <c r="DL21" s="27">
        <f t="shared" si="50"/>
        <v>1</v>
      </c>
      <c r="DM21" s="17">
        <v>3</v>
      </c>
      <c r="DN21" s="17">
        <v>1</v>
      </c>
      <c r="DO21" s="112">
        <f t="shared" si="51"/>
        <v>0.33333333333333331</v>
      </c>
      <c r="DP21" s="19">
        <f t="shared" si="52"/>
        <v>7</v>
      </c>
      <c r="DQ21" s="23">
        <f t="shared" si="53"/>
        <v>5</v>
      </c>
      <c r="DR21" s="27">
        <f t="shared" si="54"/>
        <v>0.7142857142857143</v>
      </c>
      <c r="DS21" s="21">
        <v>4</v>
      </c>
      <c r="DT21" s="17">
        <v>4</v>
      </c>
      <c r="DU21" s="27">
        <f t="shared" si="55"/>
        <v>1</v>
      </c>
      <c r="DV21" s="17">
        <v>3</v>
      </c>
      <c r="DW21" s="17">
        <v>1</v>
      </c>
      <c r="DX21" s="112">
        <f t="shared" si="56"/>
        <v>0.33333333333333331</v>
      </c>
      <c r="DY21" s="19">
        <f t="shared" si="57"/>
        <v>7</v>
      </c>
      <c r="DZ21" s="23">
        <f t="shared" si="58"/>
        <v>5</v>
      </c>
      <c r="EA21" s="27">
        <f t="shared" si="59"/>
        <v>0.7142857142857143</v>
      </c>
      <c r="EB21" s="21">
        <v>4</v>
      </c>
      <c r="EC21" s="17">
        <v>3</v>
      </c>
      <c r="ED21" s="27">
        <f t="shared" si="60"/>
        <v>0.75</v>
      </c>
      <c r="EE21" s="17">
        <v>3</v>
      </c>
      <c r="EF21" s="17">
        <v>2</v>
      </c>
      <c r="EG21" s="112">
        <f t="shared" si="61"/>
        <v>0.66666666666666663</v>
      </c>
      <c r="EH21" s="19">
        <f t="shared" si="62"/>
        <v>7</v>
      </c>
      <c r="EI21" s="23">
        <f t="shared" si="63"/>
        <v>6</v>
      </c>
      <c r="EJ21" s="27">
        <f t="shared" si="64"/>
        <v>0.8571428571428571</v>
      </c>
      <c r="EK21" s="21">
        <v>4</v>
      </c>
      <c r="EL21" s="17">
        <v>4</v>
      </c>
      <c r="EM21" s="27">
        <f t="shared" si="65"/>
        <v>1</v>
      </c>
      <c r="EN21" s="17">
        <v>3</v>
      </c>
      <c r="EO21" s="17">
        <v>2</v>
      </c>
      <c r="EP21" s="112">
        <f t="shared" si="66"/>
        <v>0.66666666666666663</v>
      </c>
      <c r="EQ21" s="19">
        <f t="shared" si="67"/>
        <v>7</v>
      </c>
      <c r="ER21" s="23">
        <f t="shared" si="68"/>
        <v>4</v>
      </c>
      <c r="ES21" s="27">
        <f t="shared" si="69"/>
        <v>0.5714285714285714</v>
      </c>
      <c r="ET21" s="21">
        <v>4</v>
      </c>
      <c r="EU21" s="17">
        <v>2</v>
      </c>
      <c r="EV21" s="27">
        <f t="shared" si="70"/>
        <v>0.5</v>
      </c>
      <c r="EW21" s="21">
        <v>3</v>
      </c>
      <c r="EX21" s="17">
        <v>2</v>
      </c>
      <c r="EY21" s="27">
        <f t="shared" si="71"/>
        <v>0.66666666666666663</v>
      </c>
      <c r="EZ21" s="19">
        <f t="shared" si="72"/>
        <v>6</v>
      </c>
      <c r="FA21" s="23">
        <f t="shared" si="73"/>
        <v>3</v>
      </c>
      <c r="FB21" s="27">
        <f t="shared" si="74"/>
        <v>0.5</v>
      </c>
      <c r="FC21" s="21">
        <v>4</v>
      </c>
      <c r="FD21" s="17">
        <v>2</v>
      </c>
      <c r="FE21" s="27">
        <f t="shared" si="75"/>
        <v>0.5</v>
      </c>
      <c r="FF21" s="17">
        <v>2</v>
      </c>
      <c r="FG21" s="187">
        <v>1</v>
      </c>
      <c r="FH21" s="27">
        <f t="shared" si="76"/>
        <v>0.5</v>
      </c>
      <c r="FI21" s="138">
        <f t="shared" si="171"/>
        <v>6.833333333333333</v>
      </c>
      <c r="FJ21" s="139">
        <f t="shared" si="172"/>
        <v>4.666666666666667</v>
      </c>
      <c r="FK21" s="112">
        <f t="shared" si="77"/>
        <v>0.68292682926829273</v>
      </c>
      <c r="FL21" s="19">
        <f t="shared" ref="FL21" si="183">+FO21+FR21</f>
        <v>2</v>
      </c>
      <c r="FM21" s="23">
        <f t="shared" ref="FM21" si="184">+FP21+FS21</f>
        <v>1</v>
      </c>
      <c r="FN21" s="27">
        <f t="shared" ref="FN21" si="185">IFERROR(FM21/FL21,0)</f>
        <v>0.5</v>
      </c>
      <c r="FO21" s="21">
        <v>0</v>
      </c>
      <c r="FP21" s="17">
        <v>0</v>
      </c>
      <c r="FQ21" s="27">
        <f t="shared" ref="FQ21" si="186">IFERROR(FP21/FO21,0)</f>
        <v>0</v>
      </c>
      <c r="FR21" s="17">
        <v>2</v>
      </c>
      <c r="FS21" s="17">
        <v>1</v>
      </c>
      <c r="FT21" s="112">
        <f t="shared" ref="FT21" si="187">IFERROR(FS21/FR21,0)</f>
        <v>0.5</v>
      </c>
      <c r="FU21" s="19">
        <f t="shared" ref="FU21" si="188">+FX21+GA21</f>
        <v>2</v>
      </c>
      <c r="FV21" s="23">
        <f t="shared" ref="FV21" si="189">+FY21+GB21</f>
        <v>2</v>
      </c>
      <c r="FW21" s="27">
        <f t="shared" si="84"/>
        <v>1</v>
      </c>
      <c r="FX21" s="21">
        <v>1</v>
      </c>
      <c r="FY21" s="17">
        <v>1</v>
      </c>
      <c r="FZ21" s="27">
        <f t="shared" si="85"/>
        <v>1</v>
      </c>
      <c r="GA21" s="17">
        <v>1</v>
      </c>
      <c r="GB21" s="187">
        <v>1</v>
      </c>
      <c r="GC21" s="112">
        <f t="shared" si="86"/>
        <v>1</v>
      </c>
      <c r="GD21" s="19">
        <f t="shared" ref="GD21" si="190">+GG21+GJ21</f>
        <v>2</v>
      </c>
      <c r="GE21" s="23">
        <f t="shared" ref="GE21" si="191">+GH21+GK21</f>
        <v>1</v>
      </c>
      <c r="GF21" s="27">
        <f t="shared" si="89"/>
        <v>0.5</v>
      </c>
      <c r="GG21" s="21">
        <v>1</v>
      </c>
      <c r="GH21" s="17">
        <v>0</v>
      </c>
      <c r="GI21" s="27">
        <f t="shared" si="90"/>
        <v>0</v>
      </c>
      <c r="GJ21" s="17">
        <v>1</v>
      </c>
      <c r="GK21" s="17">
        <v>1</v>
      </c>
      <c r="GL21" s="26">
        <f t="shared" si="91"/>
        <v>1</v>
      </c>
      <c r="GM21" s="19">
        <f t="shared" si="92"/>
        <v>1</v>
      </c>
      <c r="GN21" s="23">
        <f t="shared" si="93"/>
        <v>1</v>
      </c>
      <c r="GO21" s="27">
        <f t="shared" si="94"/>
        <v>1</v>
      </c>
      <c r="GP21" s="21">
        <v>0</v>
      </c>
      <c r="GQ21" s="17">
        <v>0</v>
      </c>
      <c r="GR21" s="27">
        <f t="shared" si="95"/>
        <v>0</v>
      </c>
      <c r="GS21" s="17">
        <v>1</v>
      </c>
      <c r="GT21" s="17">
        <v>1</v>
      </c>
      <c r="GU21" s="112">
        <f t="shared" si="96"/>
        <v>1</v>
      </c>
      <c r="GV21" s="19">
        <f t="shared" ref="GV21" si="192">+GY21+HB21</f>
        <v>1</v>
      </c>
      <c r="GW21" s="23">
        <f t="shared" ref="GW21" si="193">+GZ21+HC21</f>
        <v>1</v>
      </c>
      <c r="GX21" s="27">
        <f t="shared" si="99"/>
        <v>1</v>
      </c>
      <c r="GY21" s="21">
        <v>0</v>
      </c>
      <c r="GZ21" s="17">
        <v>0</v>
      </c>
      <c r="HA21" s="27">
        <f t="shared" si="100"/>
        <v>0</v>
      </c>
      <c r="HB21" s="17">
        <v>1</v>
      </c>
      <c r="HC21" s="17">
        <v>1</v>
      </c>
      <c r="HD21" s="112">
        <f t="shared" si="101"/>
        <v>1</v>
      </c>
      <c r="HE21" s="19">
        <f t="shared" ref="HE21" si="194">+HH21+HK21</f>
        <v>1</v>
      </c>
      <c r="HF21" s="23">
        <f t="shared" ref="HF21" si="195">+HI21+HL21</f>
        <v>1</v>
      </c>
      <c r="HG21" s="27">
        <f t="shared" si="104"/>
        <v>1</v>
      </c>
      <c r="HH21" s="21">
        <v>0</v>
      </c>
      <c r="HI21" s="17">
        <v>0</v>
      </c>
      <c r="HJ21" s="27">
        <f t="shared" si="105"/>
        <v>0</v>
      </c>
      <c r="HK21" s="17">
        <v>1</v>
      </c>
      <c r="HL21" s="17">
        <v>1</v>
      </c>
      <c r="HM21" s="112">
        <f t="shared" si="106"/>
        <v>1</v>
      </c>
      <c r="HN21" s="133">
        <f t="shared" si="174"/>
        <v>1.5</v>
      </c>
      <c r="HO21" s="134">
        <f t="shared" si="175"/>
        <v>1.1666666666666667</v>
      </c>
      <c r="HP21" s="112">
        <f t="shared" si="107"/>
        <v>0.77777777777777779</v>
      </c>
      <c r="HQ21" s="19">
        <f t="shared" ref="HQ21" si="196">+HT21+HW21</f>
        <v>1</v>
      </c>
      <c r="HR21" s="23">
        <f t="shared" ref="HR21" si="197">+HU21+HX21</f>
        <v>1</v>
      </c>
      <c r="HS21" s="27">
        <f t="shared" si="110"/>
        <v>1</v>
      </c>
      <c r="HT21" s="21">
        <v>0</v>
      </c>
      <c r="HU21" s="17">
        <v>0</v>
      </c>
      <c r="HV21" s="27">
        <f t="shared" si="111"/>
        <v>0</v>
      </c>
      <c r="HW21" s="17">
        <v>1</v>
      </c>
      <c r="HX21" s="17">
        <v>1</v>
      </c>
      <c r="HY21" s="112">
        <f t="shared" si="112"/>
        <v>1</v>
      </c>
      <c r="HZ21" s="19">
        <f t="shared" ref="HZ21" si="198">+IC21+IF21</f>
        <v>1</v>
      </c>
      <c r="IA21" s="23">
        <f t="shared" ref="IA21" si="199">+ID21+IG21</f>
        <v>1</v>
      </c>
      <c r="IB21" s="27">
        <f t="shared" si="115"/>
        <v>1</v>
      </c>
      <c r="IC21" s="17">
        <v>0</v>
      </c>
      <c r="ID21" s="17">
        <v>0</v>
      </c>
      <c r="IE21" s="27">
        <f t="shared" si="116"/>
        <v>0</v>
      </c>
      <c r="IF21" s="21">
        <v>1</v>
      </c>
      <c r="IG21" s="17">
        <v>1</v>
      </c>
      <c r="IH21" s="27">
        <f t="shared" si="117"/>
        <v>1</v>
      </c>
      <c r="II21" s="19">
        <f t="shared" ref="II21" si="200">+IL21+IO21</f>
        <v>1</v>
      </c>
      <c r="IJ21" s="23">
        <f t="shared" ref="IJ21" si="201">+IM21+IP21</f>
        <v>1</v>
      </c>
      <c r="IK21" s="27">
        <f t="shared" si="120"/>
        <v>1</v>
      </c>
      <c r="IL21" s="17">
        <v>0</v>
      </c>
      <c r="IM21" s="17">
        <v>0</v>
      </c>
      <c r="IN21" s="27">
        <f t="shared" si="121"/>
        <v>0</v>
      </c>
      <c r="IO21" s="17">
        <v>1</v>
      </c>
      <c r="IP21" s="17">
        <v>1</v>
      </c>
      <c r="IQ21" s="112">
        <f t="shared" si="122"/>
        <v>1</v>
      </c>
      <c r="IR21" s="76">
        <f t="shared" ref="IR21" si="202">+IU21+IX21</f>
        <v>5</v>
      </c>
      <c r="IS21" s="77">
        <f t="shared" ref="IS21" si="203">+IV21+IY21</f>
        <v>5</v>
      </c>
      <c r="IT21" s="27">
        <f t="shared" si="125"/>
        <v>1</v>
      </c>
      <c r="IU21" s="17">
        <v>0</v>
      </c>
      <c r="IV21" s="17">
        <v>0</v>
      </c>
      <c r="IW21" s="27">
        <f t="shared" si="126"/>
        <v>0</v>
      </c>
      <c r="IX21" s="17">
        <v>5</v>
      </c>
      <c r="IY21" s="17">
        <v>5</v>
      </c>
      <c r="IZ21" s="112">
        <f t="shared" si="127"/>
        <v>1</v>
      </c>
      <c r="JA21" s="19">
        <f t="shared" ref="JA21" si="204">+JD21+JG21</f>
        <v>10</v>
      </c>
      <c r="JB21" s="23">
        <f t="shared" ref="JB21" si="205">+JE21+JH21</f>
        <v>10</v>
      </c>
      <c r="JC21" s="27">
        <f t="shared" si="130"/>
        <v>1</v>
      </c>
      <c r="JD21" s="17">
        <v>1</v>
      </c>
      <c r="JE21" s="17">
        <v>1</v>
      </c>
      <c r="JF21" s="27">
        <f t="shared" si="131"/>
        <v>1</v>
      </c>
      <c r="JG21" s="17">
        <v>9</v>
      </c>
      <c r="JH21" s="17">
        <v>9</v>
      </c>
      <c r="JI21" s="112">
        <f t="shared" si="132"/>
        <v>1</v>
      </c>
      <c r="JJ21" s="19">
        <f>+JM21+JP21</f>
        <v>14</v>
      </c>
      <c r="JK21" s="23">
        <f t="shared" ref="JK21" si="206">+JN21+JQ21</f>
        <v>13</v>
      </c>
      <c r="JL21" s="27">
        <f t="shared" si="135"/>
        <v>0.9285714285714286</v>
      </c>
      <c r="JM21" s="17">
        <v>5</v>
      </c>
      <c r="JN21" s="17">
        <v>5</v>
      </c>
      <c r="JO21" s="27">
        <f t="shared" si="136"/>
        <v>1</v>
      </c>
      <c r="JP21" s="17">
        <v>9</v>
      </c>
      <c r="JQ21" s="17">
        <v>8</v>
      </c>
      <c r="JR21" s="112">
        <f t="shared" si="137"/>
        <v>0.88888888888888884</v>
      </c>
      <c r="JS21" s="133">
        <f t="shared" si="176"/>
        <v>5.333333333333333</v>
      </c>
      <c r="JT21" s="134">
        <f t="shared" si="177"/>
        <v>5.166666666666667</v>
      </c>
      <c r="JU21" s="112">
        <f t="shared" si="138"/>
        <v>0.96875000000000011</v>
      </c>
      <c r="JV21" s="19">
        <f>+JY21+KB21</f>
        <v>8</v>
      </c>
      <c r="JW21" s="23">
        <f t="shared" si="140"/>
        <v>1</v>
      </c>
      <c r="JX21" s="27">
        <f t="shared" si="141"/>
        <v>0.125</v>
      </c>
      <c r="JY21" s="17">
        <v>8</v>
      </c>
      <c r="JZ21" s="17">
        <v>1</v>
      </c>
      <c r="KA21" s="27">
        <f t="shared" si="142"/>
        <v>0.125</v>
      </c>
      <c r="KB21" s="17">
        <v>0</v>
      </c>
      <c r="KC21" s="17">
        <v>0</v>
      </c>
      <c r="KD21" s="112">
        <f t="shared" si="143"/>
        <v>0</v>
      </c>
      <c r="KE21" s="19">
        <f>+KH21+KK21</f>
        <v>14</v>
      </c>
      <c r="KF21" s="23">
        <f t="shared" si="145"/>
        <v>5</v>
      </c>
      <c r="KG21" s="27">
        <f t="shared" si="146"/>
        <v>0.35714285714285715</v>
      </c>
      <c r="KH21" s="17">
        <v>9</v>
      </c>
      <c r="KI21" s="17">
        <v>1</v>
      </c>
      <c r="KJ21" s="27">
        <f t="shared" si="147"/>
        <v>0.1111111111111111</v>
      </c>
      <c r="KK21" s="17">
        <v>5</v>
      </c>
      <c r="KL21" s="17">
        <v>4</v>
      </c>
      <c r="KM21" s="112">
        <f t="shared" si="148"/>
        <v>0.8</v>
      </c>
      <c r="KN21" s="19">
        <f>+KQ21+KT21</f>
        <v>19</v>
      </c>
      <c r="KO21" s="23">
        <f t="shared" si="150"/>
        <v>12</v>
      </c>
      <c r="KP21" s="27">
        <f t="shared" si="151"/>
        <v>0.63157894736842102</v>
      </c>
      <c r="KQ21" s="17">
        <v>8</v>
      </c>
      <c r="KR21" s="17">
        <v>1</v>
      </c>
      <c r="KS21" s="27">
        <f t="shared" si="152"/>
        <v>0.125</v>
      </c>
      <c r="KT21" s="17">
        <v>11</v>
      </c>
      <c r="KU21" s="17">
        <v>11</v>
      </c>
      <c r="KV21" s="112">
        <f t="shared" si="153"/>
        <v>1</v>
      </c>
      <c r="KW21" s="19">
        <f>+KZ21+LC21</f>
        <v>13</v>
      </c>
      <c r="KX21" s="23">
        <f t="shared" si="155"/>
        <v>1</v>
      </c>
      <c r="KY21" s="27">
        <f t="shared" si="156"/>
        <v>7.6923076923076927E-2</v>
      </c>
      <c r="KZ21" s="17">
        <v>2</v>
      </c>
      <c r="LA21" s="17">
        <v>1</v>
      </c>
      <c r="LB21" s="27">
        <f t="shared" si="157"/>
        <v>0.5</v>
      </c>
      <c r="LC21" s="17">
        <v>11</v>
      </c>
      <c r="LD21" s="17"/>
      <c r="LE21" s="112">
        <f t="shared" si="158"/>
        <v>0</v>
      </c>
      <c r="LF21" s="133">
        <f t="shared" si="178"/>
        <v>10</v>
      </c>
      <c r="LG21" s="134">
        <f t="shared" si="179"/>
        <v>4.166666666666667</v>
      </c>
      <c r="LH21" s="112">
        <f t="shared" si="159"/>
        <v>0.41666666666666669</v>
      </c>
    </row>
    <row r="22" spans="3:320" ht="29.25" hidden="1" customHeight="1">
      <c r="C22" s="10">
        <f t="shared" ref="C22:C23" si="207">+E22+KT22</f>
        <v>0</v>
      </c>
      <c r="D22" s="10">
        <f t="shared" ref="D22:D23" si="208">+E22+KU22</f>
        <v>0</v>
      </c>
      <c r="G22" s="14">
        <v>13</v>
      </c>
      <c r="H22" s="162" t="s">
        <v>359</v>
      </c>
      <c r="I22" s="151">
        <v>4.6190476190476186</v>
      </c>
      <c r="J22" s="142">
        <v>3.3809523809523809</v>
      </c>
      <c r="K22" s="152">
        <f>+J22/I22</f>
        <v>0.731958762886598</v>
      </c>
      <c r="L22" s="151">
        <v>1</v>
      </c>
      <c r="M22" s="142">
        <v>0.77777777777777779</v>
      </c>
      <c r="N22" s="152">
        <f>+M22/L22</f>
        <v>0.77777777777777779</v>
      </c>
      <c r="O22" s="151">
        <v>0</v>
      </c>
      <c r="P22" s="142">
        <v>0</v>
      </c>
      <c r="Q22" s="152">
        <v>0</v>
      </c>
      <c r="R22" s="163"/>
      <c r="S22" s="114"/>
      <c r="T22" s="114"/>
      <c r="U22" s="114"/>
      <c r="V22" s="114"/>
      <c r="W22" s="114"/>
      <c r="X22" s="164"/>
      <c r="Y22" s="165"/>
      <c r="Z22" s="114"/>
      <c r="AA22" s="163"/>
      <c r="AB22" s="174"/>
      <c r="AC22" s="114"/>
      <c r="AD22" s="114"/>
      <c r="AE22" s="118">
        <f t="shared" ref="AE22:AE23" si="209">+SUMIF($AG$1:$FH$1,"b",AG22:FH22)/14</f>
        <v>0</v>
      </c>
      <c r="AF22" s="114"/>
      <c r="AG22" s="48">
        <f t="shared" si="6"/>
        <v>0</v>
      </c>
      <c r="AH22" s="49">
        <f t="shared" si="7"/>
        <v>0</v>
      </c>
      <c r="AI22" s="50">
        <f t="shared" si="8"/>
        <v>0</v>
      </c>
      <c r="AJ22" s="51">
        <v>0</v>
      </c>
      <c r="AK22" s="52">
        <v>0</v>
      </c>
      <c r="AL22" s="50">
        <f t="shared" si="9"/>
        <v>0</v>
      </c>
      <c r="AM22" s="51">
        <v>0</v>
      </c>
      <c r="AN22" s="52">
        <v>0</v>
      </c>
      <c r="AO22" s="53">
        <f t="shared" si="10"/>
        <v>0</v>
      </c>
      <c r="AP22" s="48">
        <f>+AS22+AV22</f>
        <v>0</v>
      </c>
      <c r="AQ22" s="49">
        <f>+AT22+AW22</f>
        <v>0</v>
      </c>
      <c r="AR22" s="50">
        <f t="shared" si="13"/>
        <v>0</v>
      </c>
      <c r="AS22" s="51">
        <v>0</v>
      </c>
      <c r="AT22" s="52">
        <v>0</v>
      </c>
      <c r="AU22" s="50">
        <f t="shared" si="14"/>
        <v>0</v>
      </c>
      <c r="AV22" s="51">
        <v>0</v>
      </c>
      <c r="AW22" s="52">
        <v>0</v>
      </c>
      <c r="AX22" s="53">
        <f t="shared" si="15"/>
        <v>0</v>
      </c>
      <c r="AY22" s="113"/>
      <c r="AZ22" s="113"/>
      <c r="BA22" s="113"/>
      <c r="BB22" s="48">
        <f>+BE22+BH22</f>
        <v>0</v>
      </c>
      <c r="BC22" s="49">
        <f>+BF22+BI22</f>
        <v>0</v>
      </c>
      <c r="BD22" s="50">
        <f t="shared" si="21"/>
        <v>0</v>
      </c>
      <c r="BE22" s="51">
        <v>0</v>
      </c>
      <c r="BF22" s="52">
        <v>0</v>
      </c>
      <c r="BG22" s="50">
        <f t="shared" si="22"/>
        <v>0</v>
      </c>
      <c r="BH22" s="51">
        <v>0</v>
      </c>
      <c r="BI22" s="52">
        <v>0</v>
      </c>
      <c r="BJ22" s="53">
        <f t="shared" si="23"/>
        <v>0</v>
      </c>
      <c r="BK22" s="48">
        <f t="shared" si="24"/>
        <v>0</v>
      </c>
      <c r="BL22" s="49">
        <f t="shared" si="25"/>
        <v>0</v>
      </c>
      <c r="BM22" s="50">
        <f t="shared" si="26"/>
        <v>0</v>
      </c>
      <c r="BN22" s="51">
        <v>0</v>
      </c>
      <c r="BO22" s="52">
        <v>0</v>
      </c>
      <c r="BP22" s="50">
        <f t="shared" si="27"/>
        <v>0</v>
      </c>
      <c r="BQ22" s="51">
        <v>0</v>
      </c>
      <c r="BR22" s="52"/>
      <c r="BS22" s="53">
        <f t="shared" si="28"/>
        <v>0</v>
      </c>
      <c r="BT22" s="48">
        <f t="shared" si="166"/>
        <v>0</v>
      </c>
      <c r="BU22" s="49">
        <f t="shared" si="29"/>
        <v>0</v>
      </c>
      <c r="BV22" s="50">
        <f t="shared" si="30"/>
        <v>0</v>
      </c>
      <c r="BW22" s="51">
        <v>0</v>
      </c>
      <c r="BX22" s="52">
        <v>0</v>
      </c>
      <c r="BY22" s="50">
        <f t="shared" si="31"/>
        <v>0</v>
      </c>
      <c r="BZ22" s="51">
        <v>0</v>
      </c>
      <c r="CA22" s="52"/>
      <c r="CB22" s="53">
        <f t="shared" si="32"/>
        <v>0</v>
      </c>
      <c r="CC22" s="48">
        <f>+CF22+CI22</f>
        <v>0</v>
      </c>
      <c r="CD22" s="49">
        <f>+CG22+CJ22</f>
        <v>0</v>
      </c>
      <c r="CE22" s="50">
        <f t="shared" si="33"/>
        <v>0</v>
      </c>
      <c r="CF22" s="51">
        <v>0</v>
      </c>
      <c r="CG22" s="52">
        <v>0</v>
      </c>
      <c r="CH22" s="50">
        <f t="shared" si="34"/>
        <v>0</v>
      </c>
      <c r="CI22" s="51">
        <v>0</v>
      </c>
      <c r="CJ22" s="52">
        <v>0</v>
      </c>
      <c r="CK22" s="53">
        <f t="shared" si="35"/>
        <v>0</v>
      </c>
      <c r="CL22" s="48">
        <f>+CO22+CR22</f>
        <v>0</v>
      </c>
      <c r="CM22" s="49">
        <f>+CP22+CS22</f>
        <v>0</v>
      </c>
      <c r="CN22" s="50">
        <f t="shared" si="38"/>
        <v>0</v>
      </c>
      <c r="CO22" s="51">
        <v>0</v>
      </c>
      <c r="CP22" s="52">
        <v>0</v>
      </c>
      <c r="CQ22" s="50">
        <f t="shared" si="39"/>
        <v>0</v>
      </c>
      <c r="CR22" s="51">
        <v>0</v>
      </c>
      <c r="CS22" s="52"/>
      <c r="CT22" s="53">
        <f t="shared" si="40"/>
        <v>0</v>
      </c>
      <c r="CU22" s="48">
        <f>+CX22+DA22</f>
        <v>0</v>
      </c>
      <c r="CV22" s="49">
        <f>+CY22+DB22</f>
        <v>0</v>
      </c>
      <c r="CW22" s="50">
        <f t="shared" si="43"/>
        <v>0</v>
      </c>
      <c r="CX22" s="51">
        <v>0</v>
      </c>
      <c r="CY22" s="52">
        <v>0</v>
      </c>
      <c r="CZ22" s="50">
        <f t="shared" si="44"/>
        <v>0</v>
      </c>
      <c r="DA22" s="51">
        <v>0</v>
      </c>
      <c r="DB22" s="52">
        <v>0</v>
      </c>
      <c r="DC22" s="53">
        <f t="shared" si="45"/>
        <v>0</v>
      </c>
      <c r="DD22" s="113"/>
      <c r="DE22" s="113"/>
      <c r="DF22" s="113"/>
      <c r="DG22" s="48">
        <f>+DJ22+DM22</f>
        <v>0</v>
      </c>
      <c r="DH22" s="49">
        <f>+DK22+DN22</f>
        <v>0</v>
      </c>
      <c r="DI22" s="50">
        <f t="shared" si="49"/>
        <v>0</v>
      </c>
      <c r="DJ22" s="51">
        <v>0</v>
      </c>
      <c r="DK22" s="52">
        <v>0</v>
      </c>
      <c r="DL22" s="50">
        <f t="shared" si="50"/>
        <v>0</v>
      </c>
      <c r="DM22" s="51">
        <v>0</v>
      </c>
      <c r="DN22" s="52">
        <v>0</v>
      </c>
      <c r="DO22" s="53">
        <f t="shared" si="51"/>
        <v>0</v>
      </c>
      <c r="DP22" s="48">
        <f>+DS22+DV22</f>
        <v>0</v>
      </c>
      <c r="DQ22" s="49">
        <f>+DT22+DW22</f>
        <v>0</v>
      </c>
      <c r="DR22" s="50">
        <f t="shared" si="54"/>
        <v>0</v>
      </c>
      <c r="DS22" s="51">
        <v>0</v>
      </c>
      <c r="DT22" s="52">
        <v>0</v>
      </c>
      <c r="DU22" s="50">
        <f t="shared" si="55"/>
        <v>0</v>
      </c>
      <c r="DV22" s="51">
        <v>0</v>
      </c>
      <c r="DW22" s="52"/>
      <c r="DX22" s="53">
        <f t="shared" si="56"/>
        <v>0</v>
      </c>
      <c r="DY22" s="48">
        <f>+EB22+EE22</f>
        <v>0</v>
      </c>
      <c r="DZ22" s="49">
        <f>+EC22+EF22</f>
        <v>0</v>
      </c>
      <c r="EA22" s="50">
        <f t="shared" si="59"/>
        <v>0</v>
      </c>
      <c r="EB22" s="51">
        <v>0</v>
      </c>
      <c r="EC22" s="52">
        <v>0</v>
      </c>
      <c r="ED22" s="50">
        <f t="shared" si="60"/>
        <v>0</v>
      </c>
      <c r="EE22" s="51">
        <v>0</v>
      </c>
      <c r="EF22" s="52"/>
      <c r="EG22" s="53">
        <f t="shared" si="61"/>
        <v>0</v>
      </c>
      <c r="EH22" s="48">
        <f>+EK22+EN22</f>
        <v>0</v>
      </c>
      <c r="EI22" s="49">
        <f>+EL22+EO22</f>
        <v>0</v>
      </c>
      <c r="EJ22" s="50">
        <f t="shared" si="64"/>
        <v>0</v>
      </c>
      <c r="EK22" s="51">
        <v>0</v>
      </c>
      <c r="EL22" s="52">
        <v>0</v>
      </c>
      <c r="EM22" s="50">
        <f t="shared" si="65"/>
        <v>0</v>
      </c>
      <c r="EN22" s="51">
        <v>0</v>
      </c>
      <c r="EO22" s="52"/>
      <c r="EP22" s="53">
        <f t="shared" si="66"/>
        <v>0</v>
      </c>
      <c r="EQ22" s="48">
        <f>+ET22+EW22</f>
        <v>0</v>
      </c>
      <c r="ER22" s="49">
        <f>+EU22+EX22</f>
        <v>0</v>
      </c>
      <c r="ES22" s="50">
        <f t="shared" si="69"/>
        <v>0</v>
      </c>
      <c r="ET22" s="51">
        <v>0</v>
      </c>
      <c r="EU22" s="52">
        <v>0</v>
      </c>
      <c r="EV22" s="50">
        <f t="shared" si="70"/>
        <v>0</v>
      </c>
      <c r="EW22" s="51">
        <v>0</v>
      </c>
      <c r="EX22" s="52"/>
      <c r="EY22" s="53">
        <f t="shared" si="71"/>
        <v>0</v>
      </c>
      <c r="EZ22" s="48">
        <f>+FC22+FF22</f>
        <v>0</v>
      </c>
      <c r="FA22" s="49">
        <f>+FD22+FG22</f>
        <v>0</v>
      </c>
      <c r="FB22" s="50">
        <f t="shared" si="74"/>
        <v>0</v>
      </c>
      <c r="FC22" s="51">
        <v>0</v>
      </c>
      <c r="FD22" s="52">
        <v>0</v>
      </c>
      <c r="FE22" s="50">
        <f t="shared" si="75"/>
        <v>0</v>
      </c>
      <c r="FF22" s="51">
        <v>0</v>
      </c>
      <c r="FG22" s="52"/>
      <c r="FH22" s="53">
        <f t="shared" si="76"/>
        <v>0</v>
      </c>
      <c r="FI22" s="113"/>
      <c r="FJ22" s="113"/>
      <c r="FK22" s="113"/>
      <c r="FL22" s="48">
        <f>+FO22+FR22</f>
        <v>0</v>
      </c>
      <c r="FM22" s="49">
        <f>+FP22+FS22</f>
        <v>0</v>
      </c>
      <c r="FN22" s="50">
        <f t="shared" si="79"/>
        <v>0</v>
      </c>
      <c r="FO22" s="51">
        <v>0</v>
      </c>
      <c r="FP22" s="52">
        <v>0</v>
      </c>
      <c r="FQ22" s="50">
        <f t="shared" si="80"/>
        <v>0</v>
      </c>
      <c r="FR22" s="51">
        <v>0</v>
      </c>
      <c r="FS22" s="52">
        <v>0</v>
      </c>
      <c r="FT22" s="53">
        <f t="shared" si="81"/>
        <v>0</v>
      </c>
      <c r="FU22" s="48">
        <f>+FX22+GA22</f>
        <v>0</v>
      </c>
      <c r="FV22" s="49">
        <f>+FY22+GB22</f>
        <v>0</v>
      </c>
      <c r="FW22" s="50">
        <f t="shared" si="84"/>
        <v>0</v>
      </c>
      <c r="FX22" s="51">
        <v>0</v>
      </c>
      <c r="FY22" s="52">
        <v>0</v>
      </c>
      <c r="FZ22" s="50">
        <f t="shared" si="85"/>
        <v>0</v>
      </c>
      <c r="GA22" s="51">
        <v>0</v>
      </c>
      <c r="GB22" s="52"/>
      <c r="GC22" s="53">
        <f t="shared" si="86"/>
        <v>0</v>
      </c>
      <c r="GD22" s="48">
        <f>+GG22+GJ22</f>
        <v>0</v>
      </c>
      <c r="GE22" s="49">
        <f>+GH22+GK22</f>
        <v>0</v>
      </c>
      <c r="GF22" s="50">
        <f t="shared" si="89"/>
        <v>0</v>
      </c>
      <c r="GG22" s="51">
        <v>0</v>
      </c>
      <c r="GH22" s="52">
        <v>0</v>
      </c>
      <c r="GI22" s="50">
        <f t="shared" si="90"/>
        <v>0</v>
      </c>
      <c r="GJ22" s="51">
        <v>0</v>
      </c>
      <c r="GK22" s="52"/>
      <c r="GL22" s="53">
        <f t="shared" si="91"/>
        <v>0</v>
      </c>
      <c r="GM22" s="48">
        <f>+GP22+GS22</f>
        <v>0</v>
      </c>
      <c r="GN22" s="49">
        <f>+GQ22+GT22</f>
        <v>0</v>
      </c>
      <c r="GO22" s="50">
        <f t="shared" si="94"/>
        <v>0</v>
      </c>
      <c r="GP22" s="51">
        <v>0</v>
      </c>
      <c r="GQ22" s="52">
        <v>0</v>
      </c>
      <c r="GR22" s="50">
        <f t="shared" si="95"/>
        <v>0</v>
      </c>
      <c r="GS22" s="51">
        <v>0</v>
      </c>
      <c r="GT22" s="52"/>
      <c r="GU22" s="53">
        <f t="shared" si="96"/>
        <v>0</v>
      </c>
      <c r="GV22" s="48">
        <f>+GY22+HB22</f>
        <v>0</v>
      </c>
      <c r="GW22" s="49">
        <f>+GZ22+HC22</f>
        <v>0</v>
      </c>
      <c r="GX22" s="50">
        <f t="shared" si="99"/>
        <v>0</v>
      </c>
      <c r="GY22" s="51">
        <v>0</v>
      </c>
      <c r="GZ22" s="52">
        <v>0</v>
      </c>
      <c r="HA22" s="50">
        <f t="shared" si="100"/>
        <v>0</v>
      </c>
      <c r="HB22" s="51">
        <v>0</v>
      </c>
      <c r="HC22" s="52"/>
      <c r="HD22" s="53">
        <f t="shared" si="101"/>
        <v>0</v>
      </c>
      <c r="HE22" s="48">
        <f>+HH22+HK22</f>
        <v>0</v>
      </c>
      <c r="HF22" s="49">
        <f>+HI22+HL22</f>
        <v>0</v>
      </c>
      <c r="HG22" s="50">
        <f t="shared" si="104"/>
        <v>0</v>
      </c>
      <c r="HH22" s="51">
        <v>0</v>
      </c>
      <c r="HI22" s="52">
        <v>0</v>
      </c>
      <c r="HJ22" s="50">
        <f t="shared" si="105"/>
        <v>0</v>
      </c>
      <c r="HK22" s="51">
        <v>0</v>
      </c>
      <c r="HL22" s="52"/>
      <c r="HM22" s="53">
        <f t="shared" si="106"/>
        <v>0</v>
      </c>
      <c r="HN22" s="113"/>
      <c r="HO22" s="113"/>
      <c r="HP22" s="113"/>
      <c r="HQ22" s="48">
        <f>+HT22+HW22</f>
        <v>0</v>
      </c>
      <c r="HR22" s="49">
        <f>+HU22+HX22</f>
        <v>0</v>
      </c>
      <c r="HS22" s="50">
        <f t="shared" si="110"/>
        <v>0</v>
      </c>
      <c r="HT22" s="51">
        <v>0</v>
      </c>
      <c r="HU22" s="52">
        <v>0</v>
      </c>
      <c r="HV22" s="50">
        <f t="shared" si="111"/>
        <v>0</v>
      </c>
      <c r="HW22" s="51">
        <v>0</v>
      </c>
      <c r="HX22" s="52">
        <v>0</v>
      </c>
      <c r="HY22" s="53">
        <f t="shared" si="112"/>
        <v>0</v>
      </c>
      <c r="HZ22" s="48">
        <f>+IC22+IF22</f>
        <v>0</v>
      </c>
      <c r="IA22" s="49">
        <f>+ID22+IG22</f>
        <v>0</v>
      </c>
      <c r="IB22" s="50">
        <f t="shared" si="115"/>
        <v>0</v>
      </c>
      <c r="IC22" s="51">
        <v>0</v>
      </c>
      <c r="ID22" s="52">
        <v>0</v>
      </c>
      <c r="IE22" s="50">
        <f t="shared" si="116"/>
        <v>0</v>
      </c>
      <c r="IF22" s="51">
        <v>0</v>
      </c>
      <c r="IG22" s="52"/>
      <c r="IH22" s="53">
        <f t="shared" si="117"/>
        <v>0</v>
      </c>
      <c r="II22" s="48">
        <f>+IL22+IO22</f>
        <v>0</v>
      </c>
      <c r="IJ22" s="49">
        <f>+IM22+IP22</f>
        <v>0</v>
      </c>
      <c r="IK22" s="50">
        <f t="shared" si="120"/>
        <v>0</v>
      </c>
      <c r="IL22" s="51">
        <v>0</v>
      </c>
      <c r="IM22" s="52">
        <v>0</v>
      </c>
      <c r="IN22" s="50">
        <f t="shared" si="121"/>
        <v>0</v>
      </c>
      <c r="IO22" s="51">
        <v>0</v>
      </c>
      <c r="IP22" s="52">
        <v>0</v>
      </c>
      <c r="IQ22" s="53">
        <f t="shared" si="122"/>
        <v>0</v>
      </c>
      <c r="IR22" s="48">
        <f>+IU22+IX22</f>
        <v>0</v>
      </c>
      <c r="IS22" s="49">
        <f>+IV22+IY22</f>
        <v>0</v>
      </c>
      <c r="IT22" s="50">
        <f t="shared" si="125"/>
        <v>0</v>
      </c>
      <c r="IU22" s="51">
        <v>0</v>
      </c>
      <c r="IV22" s="52">
        <v>0</v>
      </c>
      <c r="IW22" s="50">
        <f t="shared" si="126"/>
        <v>0</v>
      </c>
      <c r="IX22" s="51">
        <v>0</v>
      </c>
      <c r="IY22" s="52"/>
      <c r="IZ22" s="53">
        <f t="shared" si="127"/>
        <v>0</v>
      </c>
      <c r="JA22" s="48">
        <f>+JD22+JG22</f>
        <v>0</v>
      </c>
      <c r="JB22" s="49">
        <f>+JE22+JH22</f>
        <v>0</v>
      </c>
      <c r="JC22" s="50">
        <f t="shared" si="130"/>
        <v>0</v>
      </c>
      <c r="JD22" s="51">
        <v>0</v>
      </c>
      <c r="JE22" s="52">
        <v>0</v>
      </c>
      <c r="JF22" s="50">
        <f t="shared" si="131"/>
        <v>0</v>
      </c>
      <c r="JG22" s="51">
        <v>0</v>
      </c>
      <c r="JH22" s="52">
        <v>0</v>
      </c>
      <c r="JI22" s="53">
        <f t="shared" si="132"/>
        <v>0</v>
      </c>
      <c r="JJ22" s="48">
        <f>+JM22+JP22</f>
        <v>0</v>
      </c>
      <c r="JK22" s="49">
        <f>+JN22+JQ22</f>
        <v>0</v>
      </c>
      <c r="JL22" s="50">
        <f t="shared" si="135"/>
        <v>0</v>
      </c>
      <c r="JM22" s="51">
        <v>0</v>
      </c>
      <c r="JN22" s="52">
        <v>0</v>
      </c>
      <c r="JO22" s="50">
        <f t="shared" si="136"/>
        <v>0</v>
      </c>
      <c r="JP22" s="51">
        <v>0</v>
      </c>
      <c r="JQ22" s="52"/>
      <c r="JR22" s="53">
        <f t="shared" si="137"/>
        <v>0</v>
      </c>
      <c r="JS22" s="113"/>
      <c r="JT22" s="113"/>
      <c r="JU22" s="113"/>
      <c r="JV22" s="48">
        <f>+JY22+KB22</f>
        <v>0</v>
      </c>
      <c r="JW22" s="49">
        <f>+JZ22+KC22</f>
        <v>0</v>
      </c>
      <c r="JX22" s="50">
        <f t="shared" si="141"/>
        <v>0</v>
      </c>
      <c r="JY22" s="51">
        <v>0</v>
      </c>
      <c r="JZ22" s="52">
        <v>0</v>
      </c>
      <c r="KA22" s="50">
        <f t="shared" si="142"/>
        <v>0</v>
      </c>
      <c r="KB22" s="51">
        <v>0</v>
      </c>
      <c r="KC22" s="52"/>
      <c r="KD22" s="53">
        <f t="shared" si="143"/>
        <v>0</v>
      </c>
      <c r="KE22" s="48">
        <f>+KH22+KK22</f>
        <v>0</v>
      </c>
      <c r="KF22" s="49">
        <f>+KI22+KL22</f>
        <v>0</v>
      </c>
      <c r="KG22" s="50">
        <f t="shared" si="146"/>
        <v>0</v>
      </c>
      <c r="KH22" s="51">
        <v>0</v>
      </c>
      <c r="KI22" s="52">
        <v>0</v>
      </c>
      <c r="KJ22" s="50">
        <f t="shared" si="147"/>
        <v>0</v>
      </c>
      <c r="KK22" s="51">
        <v>0</v>
      </c>
      <c r="KL22" s="52"/>
      <c r="KM22" s="53">
        <f t="shared" si="148"/>
        <v>0</v>
      </c>
      <c r="KN22" s="48">
        <f>+KQ22+KT22</f>
        <v>0</v>
      </c>
      <c r="KO22" s="49">
        <f>+KR22+KU22</f>
        <v>0</v>
      </c>
      <c r="KP22" s="50">
        <f t="shared" si="151"/>
        <v>0</v>
      </c>
      <c r="KQ22" s="51">
        <v>0</v>
      </c>
      <c r="KR22" s="52">
        <v>0</v>
      </c>
      <c r="KS22" s="50">
        <f t="shared" si="152"/>
        <v>0</v>
      </c>
      <c r="KT22" s="51">
        <v>0</v>
      </c>
      <c r="KU22" s="52">
        <v>0</v>
      </c>
      <c r="KV22" s="53">
        <f t="shared" si="153"/>
        <v>0</v>
      </c>
      <c r="KW22" s="48">
        <f>+KZ22+LC22</f>
        <v>0</v>
      </c>
      <c r="KX22" s="49">
        <f>+LA22+LD22</f>
        <v>0</v>
      </c>
      <c r="KY22" s="50">
        <f t="shared" si="156"/>
        <v>0</v>
      </c>
      <c r="KZ22" s="51">
        <v>0</v>
      </c>
      <c r="LA22" s="52">
        <v>0</v>
      </c>
      <c r="LB22" s="50">
        <f t="shared" si="157"/>
        <v>0</v>
      </c>
      <c r="LC22" s="51">
        <v>0</v>
      </c>
      <c r="LD22" s="52"/>
      <c r="LE22" s="53">
        <f t="shared" si="158"/>
        <v>0</v>
      </c>
      <c r="LF22" s="113"/>
      <c r="LG22" s="113"/>
      <c r="LH22" s="113"/>
    </row>
    <row r="23" spans="3:320" ht="29.25" hidden="1" customHeight="1">
      <c r="C23" s="10">
        <f t="shared" si="207"/>
        <v>0</v>
      </c>
      <c r="D23" s="10">
        <f t="shared" si="208"/>
        <v>0</v>
      </c>
      <c r="G23" s="33">
        <v>14</v>
      </c>
      <c r="H23" s="47" t="s">
        <v>27</v>
      </c>
      <c r="I23" s="114"/>
      <c r="J23" s="114"/>
      <c r="K23" s="114"/>
      <c r="L23" s="114"/>
      <c r="M23" s="47"/>
      <c r="N23" s="114"/>
      <c r="O23" s="140"/>
      <c r="P23" s="114"/>
      <c r="Q23" s="114"/>
      <c r="R23" s="159"/>
      <c r="S23" s="114"/>
      <c r="T23" s="114"/>
      <c r="U23" s="114"/>
      <c r="V23" s="114"/>
      <c r="W23" s="114"/>
      <c r="X23" s="160"/>
      <c r="Y23" s="156"/>
      <c r="Z23" s="114"/>
      <c r="AA23" s="155"/>
      <c r="AB23" s="158"/>
      <c r="AC23" s="114"/>
      <c r="AD23" s="114"/>
      <c r="AE23" s="136">
        <f t="shared" si="209"/>
        <v>0</v>
      </c>
      <c r="AF23" s="114"/>
      <c r="AG23" s="48">
        <f t="shared" si="6"/>
        <v>0</v>
      </c>
      <c r="AH23" s="49">
        <f t="shared" si="7"/>
        <v>0</v>
      </c>
      <c r="AI23" s="50">
        <f t="shared" si="8"/>
        <v>0</v>
      </c>
      <c r="AJ23" s="51">
        <v>0</v>
      </c>
      <c r="AK23" s="52">
        <v>0</v>
      </c>
      <c r="AL23" s="50"/>
      <c r="AM23" s="51">
        <v>0</v>
      </c>
      <c r="AN23" s="52">
        <v>0</v>
      </c>
      <c r="AO23" s="53">
        <f t="shared" si="10"/>
        <v>0</v>
      </c>
      <c r="AP23" s="48">
        <f>+AS23+AV23</f>
        <v>0</v>
      </c>
      <c r="AQ23" s="49">
        <f>+AT23+AW23</f>
        <v>0</v>
      </c>
      <c r="AR23" s="50">
        <f t="shared" si="13"/>
        <v>0</v>
      </c>
      <c r="AS23" s="51">
        <v>0</v>
      </c>
      <c r="AT23" s="52">
        <v>0</v>
      </c>
      <c r="AU23" s="50"/>
      <c r="AV23" s="51">
        <v>0</v>
      </c>
      <c r="AW23" s="52">
        <v>0</v>
      </c>
      <c r="AX23" s="53">
        <f t="shared" si="15"/>
        <v>0</v>
      </c>
      <c r="AY23" s="113"/>
      <c r="AZ23" s="113"/>
      <c r="BA23" s="113"/>
      <c r="BB23" s="48">
        <f>+BE23+BH23</f>
        <v>0</v>
      </c>
      <c r="BC23" s="49">
        <f>+BF23+BI23</f>
        <v>0</v>
      </c>
      <c r="BD23" s="50">
        <f t="shared" si="21"/>
        <v>0</v>
      </c>
      <c r="BE23" s="51">
        <v>0</v>
      </c>
      <c r="BF23" s="52">
        <v>0</v>
      </c>
      <c r="BG23" s="50"/>
      <c r="BH23" s="51">
        <v>0</v>
      </c>
      <c r="BI23" s="52">
        <v>0</v>
      </c>
      <c r="BJ23" s="53">
        <f t="shared" si="23"/>
        <v>0</v>
      </c>
      <c r="BK23" s="48">
        <f t="shared" si="24"/>
        <v>0</v>
      </c>
      <c r="BL23" s="49">
        <f t="shared" si="25"/>
        <v>0</v>
      </c>
      <c r="BM23" s="50">
        <f t="shared" si="26"/>
        <v>0</v>
      </c>
      <c r="BN23" s="51">
        <v>0</v>
      </c>
      <c r="BO23" s="52">
        <v>0</v>
      </c>
      <c r="BP23" s="50"/>
      <c r="BQ23" s="51">
        <v>0</v>
      </c>
      <c r="BR23" s="52"/>
      <c r="BS23" s="53">
        <f t="shared" si="28"/>
        <v>0</v>
      </c>
      <c r="BT23" s="48">
        <f t="shared" si="166"/>
        <v>0</v>
      </c>
      <c r="BU23" s="49">
        <f t="shared" si="29"/>
        <v>0</v>
      </c>
      <c r="BV23" s="50">
        <f t="shared" si="30"/>
        <v>0</v>
      </c>
      <c r="BW23" s="51">
        <v>0</v>
      </c>
      <c r="BX23" s="52">
        <v>0</v>
      </c>
      <c r="BY23" s="50"/>
      <c r="BZ23" s="51">
        <v>0</v>
      </c>
      <c r="CA23" s="52"/>
      <c r="CB23" s="53">
        <f t="shared" si="32"/>
        <v>0</v>
      </c>
      <c r="CC23" s="48">
        <f>+CF23+CI23</f>
        <v>0</v>
      </c>
      <c r="CD23" s="49">
        <f>+CG23+CJ23</f>
        <v>0</v>
      </c>
      <c r="CE23" s="50">
        <f t="shared" si="33"/>
        <v>0</v>
      </c>
      <c r="CF23" s="51">
        <v>0</v>
      </c>
      <c r="CG23" s="52">
        <v>0</v>
      </c>
      <c r="CH23" s="50"/>
      <c r="CI23" s="51">
        <v>0</v>
      </c>
      <c r="CJ23" s="52">
        <v>0</v>
      </c>
      <c r="CK23" s="53">
        <f t="shared" si="35"/>
        <v>0</v>
      </c>
      <c r="CL23" s="48">
        <f>+CO23+CR23</f>
        <v>0</v>
      </c>
      <c r="CM23" s="49">
        <f>+CP23+CS23</f>
        <v>0</v>
      </c>
      <c r="CN23" s="50">
        <f t="shared" si="38"/>
        <v>0</v>
      </c>
      <c r="CO23" s="51">
        <v>0</v>
      </c>
      <c r="CP23" s="52">
        <v>0</v>
      </c>
      <c r="CQ23" s="50"/>
      <c r="CR23" s="51">
        <v>0</v>
      </c>
      <c r="CS23" s="52"/>
      <c r="CT23" s="53">
        <f t="shared" si="40"/>
        <v>0</v>
      </c>
      <c r="CU23" s="48">
        <f>+CX23+DA23</f>
        <v>0</v>
      </c>
      <c r="CV23" s="49">
        <f>+CY23+DB23</f>
        <v>0</v>
      </c>
      <c r="CW23" s="50">
        <f t="shared" si="43"/>
        <v>0</v>
      </c>
      <c r="CX23" s="51">
        <v>0</v>
      </c>
      <c r="CY23" s="52">
        <v>0</v>
      </c>
      <c r="CZ23" s="50"/>
      <c r="DA23" s="51">
        <v>0</v>
      </c>
      <c r="DB23" s="52">
        <v>0</v>
      </c>
      <c r="DC23" s="53">
        <f t="shared" si="45"/>
        <v>0</v>
      </c>
      <c r="DD23" s="113"/>
      <c r="DE23" s="113"/>
      <c r="DF23" s="113"/>
      <c r="DG23" s="48">
        <f>+DJ23+DM23</f>
        <v>0</v>
      </c>
      <c r="DH23" s="49">
        <f>+DK23+DN23</f>
        <v>0</v>
      </c>
      <c r="DI23" s="50">
        <f t="shared" si="49"/>
        <v>0</v>
      </c>
      <c r="DJ23" s="51">
        <v>0</v>
      </c>
      <c r="DK23" s="52">
        <v>0</v>
      </c>
      <c r="DL23" s="50"/>
      <c r="DM23" s="51">
        <v>0</v>
      </c>
      <c r="DN23" s="52">
        <v>0</v>
      </c>
      <c r="DO23" s="53">
        <f t="shared" si="51"/>
        <v>0</v>
      </c>
      <c r="DP23" s="48">
        <f>+DS23+DV23</f>
        <v>0</v>
      </c>
      <c r="DQ23" s="49">
        <f>+DT23+DW23</f>
        <v>0</v>
      </c>
      <c r="DR23" s="50">
        <f t="shared" si="54"/>
        <v>0</v>
      </c>
      <c r="DS23" s="51">
        <v>0</v>
      </c>
      <c r="DT23" s="52">
        <v>0</v>
      </c>
      <c r="DU23" s="50"/>
      <c r="DV23" s="51">
        <v>0</v>
      </c>
      <c r="DW23" s="52"/>
      <c r="DX23" s="53">
        <f t="shared" si="56"/>
        <v>0</v>
      </c>
      <c r="DY23" s="48">
        <f>+EB23+EE23</f>
        <v>0</v>
      </c>
      <c r="DZ23" s="49">
        <f>+EC23+EF23</f>
        <v>0</v>
      </c>
      <c r="EA23" s="50">
        <f t="shared" si="59"/>
        <v>0</v>
      </c>
      <c r="EB23" s="51">
        <v>0</v>
      </c>
      <c r="EC23" s="52">
        <v>0</v>
      </c>
      <c r="ED23" s="50"/>
      <c r="EE23" s="51">
        <v>0</v>
      </c>
      <c r="EF23" s="52"/>
      <c r="EG23" s="53">
        <f t="shared" si="61"/>
        <v>0</v>
      </c>
      <c r="EH23" s="48">
        <f>+EK23+EN23</f>
        <v>0</v>
      </c>
      <c r="EI23" s="49">
        <f>+EL23+EO23</f>
        <v>0</v>
      </c>
      <c r="EJ23" s="50">
        <f t="shared" si="64"/>
        <v>0</v>
      </c>
      <c r="EK23" s="51">
        <v>0</v>
      </c>
      <c r="EL23" s="52">
        <v>0</v>
      </c>
      <c r="EM23" s="50"/>
      <c r="EN23" s="51">
        <v>0</v>
      </c>
      <c r="EO23" s="52"/>
      <c r="EP23" s="53">
        <f t="shared" si="66"/>
        <v>0</v>
      </c>
      <c r="EQ23" s="48">
        <f>+ET23+EW23</f>
        <v>0</v>
      </c>
      <c r="ER23" s="49">
        <f>+EU23+EX23</f>
        <v>0</v>
      </c>
      <c r="ES23" s="50">
        <f t="shared" si="69"/>
        <v>0</v>
      </c>
      <c r="ET23" s="51">
        <v>0</v>
      </c>
      <c r="EU23" s="52">
        <v>0</v>
      </c>
      <c r="EV23" s="50"/>
      <c r="EW23" s="51">
        <v>0</v>
      </c>
      <c r="EX23" s="52"/>
      <c r="EY23" s="53">
        <f t="shared" si="71"/>
        <v>0</v>
      </c>
      <c r="EZ23" s="48">
        <f>+FC23+FF23</f>
        <v>0</v>
      </c>
      <c r="FA23" s="49">
        <f>+FD23+FG23</f>
        <v>0</v>
      </c>
      <c r="FB23" s="50">
        <f t="shared" si="74"/>
        <v>0</v>
      </c>
      <c r="FC23" s="51">
        <v>0</v>
      </c>
      <c r="FD23" s="52">
        <v>0</v>
      </c>
      <c r="FE23" s="50"/>
      <c r="FF23" s="51">
        <v>0</v>
      </c>
      <c r="FG23" s="52"/>
      <c r="FH23" s="53">
        <f t="shared" si="76"/>
        <v>0</v>
      </c>
      <c r="FI23" s="113"/>
      <c r="FJ23" s="113"/>
      <c r="FK23" s="113"/>
      <c r="FL23" s="48">
        <f>+FO23+FR23</f>
        <v>0</v>
      </c>
      <c r="FM23" s="49">
        <f>+FP23+FS23</f>
        <v>0</v>
      </c>
      <c r="FN23" s="50">
        <f t="shared" si="79"/>
        <v>0</v>
      </c>
      <c r="FO23" s="51">
        <v>0</v>
      </c>
      <c r="FP23" s="52">
        <v>0</v>
      </c>
      <c r="FQ23" s="50"/>
      <c r="FR23" s="51">
        <v>0</v>
      </c>
      <c r="FS23" s="52">
        <v>0</v>
      </c>
      <c r="FT23" s="53">
        <f t="shared" si="81"/>
        <v>0</v>
      </c>
      <c r="FU23" s="48">
        <f>+FX23+GA23</f>
        <v>0</v>
      </c>
      <c r="FV23" s="49">
        <f>+FY23+GB23</f>
        <v>0</v>
      </c>
      <c r="FW23" s="50">
        <f t="shared" si="84"/>
        <v>0</v>
      </c>
      <c r="FX23" s="51">
        <v>0</v>
      </c>
      <c r="FY23" s="52">
        <v>0</v>
      </c>
      <c r="FZ23" s="50"/>
      <c r="GA23" s="51">
        <v>0</v>
      </c>
      <c r="GB23" s="52"/>
      <c r="GC23" s="53">
        <f t="shared" si="86"/>
        <v>0</v>
      </c>
      <c r="GD23" s="48">
        <f>+GG23+GJ23</f>
        <v>0</v>
      </c>
      <c r="GE23" s="49">
        <f>+GH23+GK23</f>
        <v>0</v>
      </c>
      <c r="GF23" s="50">
        <f t="shared" si="89"/>
        <v>0</v>
      </c>
      <c r="GG23" s="51">
        <v>0</v>
      </c>
      <c r="GH23" s="52">
        <v>0</v>
      </c>
      <c r="GI23" s="50"/>
      <c r="GJ23" s="51">
        <v>0</v>
      </c>
      <c r="GK23" s="52"/>
      <c r="GL23" s="53">
        <f t="shared" si="91"/>
        <v>0</v>
      </c>
      <c r="GM23" s="48">
        <f>+GP23+GS23</f>
        <v>0</v>
      </c>
      <c r="GN23" s="49">
        <f>+GQ23+GT23</f>
        <v>0</v>
      </c>
      <c r="GO23" s="50">
        <f t="shared" si="94"/>
        <v>0</v>
      </c>
      <c r="GP23" s="51">
        <v>0</v>
      </c>
      <c r="GQ23" s="52">
        <v>0</v>
      </c>
      <c r="GR23" s="50"/>
      <c r="GS23" s="51">
        <v>0</v>
      </c>
      <c r="GT23" s="52"/>
      <c r="GU23" s="53">
        <f t="shared" si="96"/>
        <v>0</v>
      </c>
      <c r="GV23" s="48">
        <f>+GY23+HB23</f>
        <v>0</v>
      </c>
      <c r="GW23" s="49">
        <f>+GZ23+HC23</f>
        <v>0</v>
      </c>
      <c r="GX23" s="50">
        <f t="shared" si="99"/>
        <v>0</v>
      </c>
      <c r="GY23" s="51">
        <v>0</v>
      </c>
      <c r="GZ23" s="52">
        <v>0</v>
      </c>
      <c r="HA23" s="50"/>
      <c r="HB23" s="51">
        <v>0</v>
      </c>
      <c r="HC23" s="52"/>
      <c r="HD23" s="53">
        <f t="shared" si="101"/>
        <v>0</v>
      </c>
      <c r="HE23" s="48">
        <f>+HH23+HK23</f>
        <v>0</v>
      </c>
      <c r="HF23" s="49">
        <f>+HI23+HL23</f>
        <v>0</v>
      </c>
      <c r="HG23" s="50">
        <f t="shared" si="104"/>
        <v>0</v>
      </c>
      <c r="HH23" s="51">
        <v>0</v>
      </c>
      <c r="HI23" s="52">
        <v>0</v>
      </c>
      <c r="HJ23" s="50"/>
      <c r="HK23" s="51">
        <v>0</v>
      </c>
      <c r="HL23" s="52"/>
      <c r="HM23" s="53">
        <f t="shared" si="106"/>
        <v>0</v>
      </c>
      <c r="HN23" s="113"/>
      <c r="HO23" s="113"/>
      <c r="HP23" s="113"/>
      <c r="HQ23" s="48">
        <f>+HT23+HW23</f>
        <v>0</v>
      </c>
      <c r="HR23" s="49">
        <f>+HU23+HX23</f>
        <v>0</v>
      </c>
      <c r="HS23" s="50">
        <f t="shared" si="110"/>
        <v>0</v>
      </c>
      <c r="HT23" s="51">
        <v>0</v>
      </c>
      <c r="HU23" s="52">
        <v>0</v>
      </c>
      <c r="HV23" s="50"/>
      <c r="HW23" s="51">
        <v>0</v>
      </c>
      <c r="HX23" s="52">
        <v>0</v>
      </c>
      <c r="HY23" s="53">
        <f t="shared" si="112"/>
        <v>0</v>
      </c>
      <c r="HZ23" s="48">
        <f>+IC23+IF23</f>
        <v>0</v>
      </c>
      <c r="IA23" s="49">
        <f>+ID23+IG23</f>
        <v>0</v>
      </c>
      <c r="IB23" s="50">
        <f t="shared" si="115"/>
        <v>0</v>
      </c>
      <c r="IC23" s="51">
        <v>0</v>
      </c>
      <c r="ID23" s="52">
        <v>0</v>
      </c>
      <c r="IE23" s="50"/>
      <c r="IF23" s="51">
        <v>0</v>
      </c>
      <c r="IG23" s="52"/>
      <c r="IH23" s="53">
        <f t="shared" si="117"/>
        <v>0</v>
      </c>
      <c r="II23" s="48">
        <f>+IL23+IO23</f>
        <v>0</v>
      </c>
      <c r="IJ23" s="49">
        <f>+IM23+IP23</f>
        <v>0</v>
      </c>
      <c r="IK23" s="50">
        <f t="shared" si="120"/>
        <v>0</v>
      </c>
      <c r="IL23" s="51">
        <v>0</v>
      </c>
      <c r="IM23" s="52">
        <v>0</v>
      </c>
      <c r="IN23" s="50"/>
      <c r="IO23" s="51">
        <v>0</v>
      </c>
      <c r="IP23" s="52">
        <v>0</v>
      </c>
      <c r="IQ23" s="53">
        <f t="shared" si="122"/>
        <v>0</v>
      </c>
      <c r="IR23" s="48">
        <f>+IU23+IX23</f>
        <v>0</v>
      </c>
      <c r="IS23" s="49">
        <f>+IV23+IY23</f>
        <v>0</v>
      </c>
      <c r="IT23" s="50">
        <f t="shared" si="125"/>
        <v>0</v>
      </c>
      <c r="IU23" s="51">
        <v>0</v>
      </c>
      <c r="IV23" s="52">
        <v>0</v>
      </c>
      <c r="IW23" s="50"/>
      <c r="IX23" s="51">
        <v>0</v>
      </c>
      <c r="IY23" s="52"/>
      <c r="IZ23" s="53">
        <f t="shared" si="127"/>
        <v>0</v>
      </c>
      <c r="JA23" s="48">
        <f>+JD23+JG23</f>
        <v>0</v>
      </c>
      <c r="JB23" s="49">
        <f>+JE23+JH23</f>
        <v>0</v>
      </c>
      <c r="JC23" s="50">
        <f t="shared" si="130"/>
        <v>0</v>
      </c>
      <c r="JD23" s="51">
        <v>0</v>
      </c>
      <c r="JE23" s="52">
        <v>0</v>
      </c>
      <c r="JF23" s="50"/>
      <c r="JG23" s="51">
        <v>0</v>
      </c>
      <c r="JH23" s="52">
        <v>0</v>
      </c>
      <c r="JI23" s="53">
        <f t="shared" si="132"/>
        <v>0</v>
      </c>
      <c r="JJ23" s="48">
        <f>+JM23+JP23</f>
        <v>0</v>
      </c>
      <c r="JK23" s="49">
        <f>+JN23+JQ23</f>
        <v>0</v>
      </c>
      <c r="JL23" s="50">
        <f t="shared" si="135"/>
        <v>0</v>
      </c>
      <c r="JM23" s="51">
        <v>0</v>
      </c>
      <c r="JN23" s="52">
        <v>0</v>
      </c>
      <c r="JO23" s="50"/>
      <c r="JP23" s="51">
        <v>0</v>
      </c>
      <c r="JQ23" s="52"/>
      <c r="JR23" s="53">
        <f t="shared" si="137"/>
        <v>0</v>
      </c>
      <c r="JS23" s="113"/>
      <c r="JT23" s="113"/>
      <c r="JU23" s="113"/>
      <c r="JV23" s="48">
        <f>+JY23+KB23</f>
        <v>0</v>
      </c>
      <c r="JW23" s="49">
        <f>+JZ23+KC23</f>
        <v>0</v>
      </c>
      <c r="JX23" s="50">
        <f t="shared" si="141"/>
        <v>0</v>
      </c>
      <c r="JY23" s="51">
        <v>0</v>
      </c>
      <c r="JZ23" s="52">
        <v>0</v>
      </c>
      <c r="KA23" s="50"/>
      <c r="KB23" s="51">
        <v>0</v>
      </c>
      <c r="KC23" s="52"/>
      <c r="KD23" s="53">
        <f t="shared" si="143"/>
        <v>0</v>
      </c>
      <c r="KE23" s="48">
        <f>+KH23+KK23</f>
        <v>0</v>
      </c>
      <c r="KF23" s="49">
        <f>+KI23+KL23</f>
        <v>0</v>
      </c>
      <c r="KG23" s="50">
        <f t="shared" si="146"/>
        <v>0</v>
      </c>
      <c r="KH23" s="51">
        <v>0</v>
      </c>
      <c r="KI23" s="52">
        <v>0</v>
      </c>
      <c r="KJ23" s="50"/>
      <c r="KK23" s="51">
        <v>0</v>
      </c>
      <c r="KL23" s="52"/>
      <c r="KM23" s="53">
        <f t="shared" si="148"/>
        <v>0</v>
      </c>
      <c r="KN23" s="48">
        <f>+KQ23+KT23</f>
        <v>0</v>
      </c>
      <c r="KO23" s="49">
        <f>+KR23+KU23</f>
        <v>0</v>
      </c>
      <c r="KP23" s="50">
        <f t="shared" si="151"/>
        <v>0</v>
      </c>
      <c r="KQ23" s="51">
        <v>0</v>
      </c>
      <c r="KR23" s="52">
        <v>0</v>
      </c>
      <c r="KS23" s="50"/>
      <c r="KT23" s="51">
        <v>0</v>
      </c>
      <c r="KU23" s="52">
        <v>0</v>
      </c>
      <c r="KV23" s="53">
        <f t="shared" si="153"/>
        <v>0</v>
      </c>
      <c r="KW23" s="48">
        <f>+KZ23+LC23</f>
        <v>0</v>
      </c>
      <c r="KX23" s="49">
        <f>+LA23+LD23</f>
        <v>0</v>
      </c>
      <c r="KY23" s="50">
        <f t="shared" si="156"/>
        <v>0</v>
      </c>
      <c r="KZ23" s="51">
        <v>0</v>
      </c>
      <c r="LA23" s="52">
        <v>0</v>
      </c>
      <c r="LB23" s="50"/>
      <c r="LC23" s="51">
        <v>0</v>
      </c>
      <c r="LD23" s="52"/>
      <c r="LE23" s="53">
        <f t="shared" si="158"/>
        <v>0</v>
      </c>
      <c r="LF23" s="113"/>
      <c r="LG23" s="113"/>
      <c r="LH23" s="113"/>
    </row>
  </sheetData>
  <mergeCells count="463">
    <mergeCell ref="LF4:LH4"/>
    <mergeCell ref="LF5:LH5"/>
    <mergeCell ref="LF6:LF7"/>
    <mergeCell ref="LG6:LG7"/>
    <mergeCell ref="LH6:LH7"/>
    <mergeCell ref="KN4:KV4"/>
    <mergeCell ref="KN5:KP5"/>
    <mergeCell ref="KQ5:KS5"/>
    <mergeCell ref="KT5:KV5"/>
    <mergeCell ref="KN6:KN7"/>
    <mergeCell ref="KO6:KO7"/>
    <mergeCell ref="KP6:KP7"/>
    <mergeCell ref="KQ6:KQ7"/>
    <mergeCell ref="KR6:KR7"/>
    <mergeCell ref="KS6:KS7"/>
    <mergeCell ref="KT6:KT7"/>
    <mergeCell ref="KU6:KU7"/>
    <mergeCell ref="KV6:KV7"/>
    <mergeCell ref="KW4:LE4"/>
    <mergeCell ref="KW5:KY5"/>
    <mergeCell ref="KZ5:LB5"/>
    <mergeCell ref="LC5:LE5"/>
    <mergeCell ref="KW6:KW7"/>
    <mergeCell ref="KX6:KX7"/>
    <mergeCell ref="R4:T4"/>
    <mergeCell ref="U4:W4"/>
    <mergeCell ref="X4:Z4"/>
    <mergeCell ref="AA4:AC4"/>
    <mergeCell ref="R5:T5"/>
    <mergeCell ref="U5:W5"/>
    <mergeCell ref="X5:Z5"/>
    <mergeCell ref="AA5:AC5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O5:Q5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DF6:DF7"/>
    <mergeCell ref="AY5:BA5"/>
    <mergeCell ref="AY6:AY7"/>
    <mergeCell ref="AZ6:AZ7"/>
    <mergeCell ref="BA6:BA7"/>
    <mergeCell ref="AY4:BA4"/>
    <mergeCell ref="BG6:BG7"/>
    <mergeCell ref="BH6:BH7"/>
    <mergeCell ref="AD5:AF5"/>
    <mergeCell ref="AD6:AD7"/>
    <mergeCell ref="AE6:AE7"/>
    <mergeCell ref="AF6:AF7"/>
    <mergeCell ref="AD4:AF4"/>
    <mergeCell ref="BB4:BJ4"/>
    <mergeCell ref="BB5:BD5"/>
    <mergeCell ref="BE5:BG5"/>
    <mergeCell ref="BH5:BJ5"/>
    <mergeCell ref="BB6:BB7"/>
    <mergeCell ref="BO6:BO7"/>
    <mergeCell ref="BP6:BP7"/>
    <mergeCell ref="BQ6:BQ7"/>
    <mergeCell ref="BR6:BR7"/>
    <mergeCell ref="BS6:BS7"/>
    <mergeCell ref="CC4:CK4"/>
    <mergeCell ref="G4:G7"/>
    <mergeCell ref="H4:H7"/>
    <mergeCell ref="AU6:AU7"/>
    <mergeCell ref="AV6:AV7"/>
    <mergeCell ref="AW6:AW7"/>
    <mergeCell ref="BI6:BI7"/>
    <mergeCell ref="BJ6:BJ7"/>
    <mergeCell ref="BK4:BS4"/>
    <mergeCell ref="BK5:BM5"/>
    <mergeCell ref="BN5:BP5"/>
    <mergeCell ref="BQ5:BS5"/>
    <mergeCell ref="BK6:BK7"/>
    <mergeCell ref="BL6:BL7"/>
    <mergeCell ref="BM6:BM7"/>
    <mergeCell ref="BN6:BN7"/>
    <mergeCell ref="BC6:BC7"/>
    <mergeCell ref="BD6:BD7"/>
    <mergeCell ref="BE6:BE7"/>
    <mergeCell ref="BF6:BF7"/>
    <mergeCell ref="I4:K4"/>
    <mergeCell ref="L4:N4"/>
    <mergeCell ref="O4:Q4"/>
    <mergeCell ref="I5:K5"/>
    <mergeCell ref="L5:N5"/>
    <mergeCell ref="G8:H8"/>
    <mergeCell ref="AP4:AX4"/>
    <mergeCell ref="AP5:AR5"/>
    <mergeCell ref="AS5:AU5"/>
    <mergeCell ref="AV5:AX5"/>
    <mergeCell ref="AP6:AP7"/>
    <mergeCell ref="AQ6:AQ7"/>
    <mergeCell ref="AR6:AR7"/>
    <mergeCell ref="AS6:AS7"/>
    <mergeCell ref="AT6:AT7"/>
    <mergeCell ref="AL6:AL7"/>
    <mergeCell ref="AM6:AM7"/>
    <mergeCell ref="AN6:AN7"/>
    <mergeCell ref="AO6:AO7"/>
    <mergeCell ref="AX6:AX7"/>
    <mergeCell ref="AG4:AO4"/>
    <mergeCell ref="AG5:AI5"/>
    <mergeCell ref="AJ5:AL5"/>
    <mergeCell ref="AM5:AO5"/>
    <mergeCell ref="AG6:AG7"/>
    <mergeCell ref="AH6:AH7"/>
    <mergeCell ref="AI6:AI7"/>
    <mergeCell ref="AJ6:AJ7"/>
    <mergeCell ref="AK6:AK7"/>
    <mergeCell ref="CI5:CK5"/>
    <mergeCell ref="CC6:CC7"/>
    <mergeCell ref="CD6:CD7"/>
    <mergeCell ref="CE6:CE7"/>
    <mergeCell ref="BZ6:BZ7"/>
    <mergeCell ref="CA6:CA7"/>
    <mergeCell ref="CB6:CB7"/>
    <mergeCell ref="CH6:CH7"/>
    <mergeCell ref="CI6:CI7"/>
    <mergeCell ref="CJ6:CJ7"/>
    <mergeCell ref="CK6:CK7"/>
    <mergeCell ref="BT4:CB4"/>
    <mergeCell ref="BT5:BV5"/>
    <mergeCell ref="BW5:BY5"/>
    <mergeCell ref="BZ5:CB5"/>
    <mergeCell ref="BT6:BT7"/>
    <mergeCell ref="BU6:BU7"/>
    <mergeCell ref="BV6:BV7"/>
    <mergeCell ref="CF6:CF7"/>
    <mergeCell ref="CG6:CG7"/>
    <mergeCell ref="BW6:BW7"/>
    <mergeCell ref="BX6:BX7"/>
    <mergeCell ref="BY6:BY7"/>
    <mergeCell ref="CC5:CE5"/>
    <mergeCell ref="CF5:CH5"/>
    <mergeCell ref="CR6:CR7"/>
    <mergeCell ref="CS6:CS7"/>
    <mergeCell ref="CT6:CT7"/>
    <mergeCell ref="CL4:CT4"/>
    <mergeCell ref="CL5:CN5"/>
    <mergeCell ref="CO5:CQ5"/>
    <mergeCell ref="CR5:CT5"/>
    <mergeCell ref="CL6:CL7"/>
    <mergeCell ref="CM6:CM7"/>
    <mergeCell ref="CN6:CN7"/>
    <mergeCell ref="CO6:CO7"/>
    <mergeCell ref="CP6:CP7"/>
    <mergeCell ref="CQ6:CQ7"/>
    <mergeCell ref="CX6:CX7"/>
    <mergeCell ref="CY6:CY7"/>
    <mergeCell ref="CZ6:CZ7"/>
    <mergeCell ref="DG4:DO4"/>
    <mergeCell ref="DP4:DX4"/>
    <mergeCell ref="DY4:EG4"/>
    <mergeCell ref="DY5:EA5"/>
    <mergeCell ref="EB5:ED5"/>
    <mergeCell ref="EE5:EG5"/>
    <mergeCell ref="DM6:DM7"/>
    <mergeCell ref="DA6:DA7"/>
    <mergeCell ref="DB6:DB7"/>
    <mergeCell ref="DC6:DC7"/>
    <mergeCell ref="CU4:DC4"/>
    <mergeCell ref="CU5:CW5"/>
    <mergeCell ref="CX5:CZ5"/>
    <mergeCell ref="DA5:DC5"/>
    <mergeCell ref="CU6:CU7"/>
    <mergeCell ref="CV6:CV7"/>
    <mergeCell ref="CW6:CW7"/>
    <mergeCell ref="DD4:DF4"/>
    <mergeCell ref="DD5:DF5"/>
    <mergeCell ref="DD6:DD7"/>
    <mergeCell ref="DE6:DE7"/>
    <mergeCell ref="EH4:EP4"/>
    <mergeCell ref="EQ4:EY4"/>
    <mergeCell ref="EZ4:FH4"/>
    <mergeCell ref="FI4:FK4"/>
    <mergeCell ref="DG5:DI5"/>
    <mergeCell ref="DJ5:DL5"/>
    <mergeCell ref="DM5:DO5"/>
    <mergeCell ref="DP5:DR5"/>
    <mergeCell ref="DS5:DU5"/>
    <mergeCell ref="DV5:DX5"/>
    <mergeCell ref="EZ5:FB5"/>
    <mergeCell ref="FC5:FE5"/>
    <mergeCell ref="FF5:FH5"/>
    <mergeCell ref="FI5:FK5"/>
    <mergeCell ref="EQ5:ES5"/>
    <mergeCell ref="ET5:EV5"/>
    <mergeCell ref="EW5:EY5"/>
    <mergeCell ref="DG6:DG7"/>
    <mergeCell ref="DH6:DH7"/>
    <mergeCell ref="DI6:DI7"/>
    <mergeCell ref="DJ6:DJ7"/>
    <mergeCell ref="DK6:DK7"/>
    <mergeCell ref="DL6:DL7"/>
    <mergeCell ref="EH5:EJ5"/>
    <mergeCell ref="EK5:EM5"/>
    <mergeCell ref="EN5:EP5"/>
    <mergeCell ref="DT6:DT7"/>
    <mergeCell ref="DU6:DU7"/>
    <mergeCell ref="DV6:DV7"/>
    <mergeCell ref="DW6:DW7"/>
    <mergeCell ref="DX6:DX7"/>
    <mergeCell ref="DY6:DY7"/>
    <mergeCell ref="DN6:DN7"/>
    <mergeCell ref="DO6:DO7"/>
    <mergeCell ref="DP6:DP7"/>
    <mergeCell ref="DQ6:DQ7"/>
    <mergeCell ref="DR6:DR7"/>
    <mergeCell ref="DS6:DS7"/>
    <mergeCell ref="EF6:EF7"/>
    <mergeCell ref="EG6:EG7"/>
    <mergeCell ref="EH6:EH7"/>
    <mergeCell ref="EI6:EI7"/>
    <mergeCell ref="EJ6:EJ7"/>
    <mergeCell ref="EK6:EK7"/>
    <mergeCell ref="DZ6:DZ7"/>
    <mergeCell ref="EA6:EA7"/>
    <mergeCell ref="EB6:EB7"/>
    <mergeCell ref="EC6:EC7"/>
    <mergeCell ref="ED6:ED7"/>
    <mergeCell ref="EE6:EE7"/>
    <mergeCell ref="ER6:ER7"/>
    <mergeCell ref="ES6:ES7"/>
    <mergeCell ref="ET6:ET7"/>
    <mergeCell ref="EU6:EU7"/>
    <mergeCell ref="EV6:EV7"/>
    <mergeCell ref="EW6:EW7"/>
    <mergeCell ref="EL6:EL7"/>
    <mergeCell ref="EM6:EM7"/>
    <mergeCell ref="EN6:EN7"/>
    <mergeCell ref="EO6:EO7"/>
    <mergeCell ref="EP6:EP7"/>
    <mergeCell ref="EQ6:EQ7"/>
    <mergeCell ref="FD6:FD7"/>
    <mergeCell ref="FE6:FE7"/>
    <mergeCell ref="FF6:FF7"/>
    <mergeCell ref="FG6:FG7"/>
    <mergeCell ref="FH6:FH7"/>
    <mergeCell ref="FI6:FI7"/>
    <mergeCell ref="EX6:EX7"/>
    <mergeCell ref="EY6:EY7"/>
    <mergeCell ref="EZ6:EZ7"/>
    <mergeCell ref="FA6:FA7"/>
    <mergeCell ref="FB6:FB7"/>
    <mergeCell ref="FC6:FC7"/>
    <mergeCell ref="FJ6:FJ7"/>
    <mergeCell ref="FK6:FK7"/>
    <mergeCell ref="FL4:FT4"/>
    <mergeCell ref="FU4:GC4"/>
    <mergeCell ref="GD4:GL4"/>
    <mergeCell ref="GM4:GU4"/>
    <mergeCell ref="GG5:GI5"/>
    <mergeCell ref="GJ5:GL5"/>
    <mergeCell ref="GM5:GO5"/>
    <mergeCell ref="GP5:GR5"/>
    <mergeCell ref="FL6:FL7"/>
    <mergeCell ref="FM6:FM7"/>
    <mergeCell ref="FN6:FN7"/>
    <mergeCell ref="FO6:FO7"/>
    <mergeCell ref="FP6:FP7"/>
    <mergeCell ref="FQ6:FQ7"/>
    <mergeCell ref="FR6:FR7"/>
    <mergeCell ref="FS6:FS7"/>
    <mergeCell ref="FZ6:FZ7"/>
    <mergeCell ref="GA6:GA7"/>
    <mergeCell ref="GB6:GB7"/>
    <mergeCell ref="GC6:GC7"/>
    <mergeCell ref="GD6:GD7"/>
    <mergeCell ref="GE6:GE7"/>
    <mergeCell ref="GV4:HD4"/>
    <mergeCell ref="HE4:HM4"/>
    <mergeCell ref="HN4:HP4"/>
    <mergeCell ref="FL5:FN5"/>
    <mergeCell ref="FO5:FQ5"/>
    <mergeCell ref="FR5:FT5"/>
    <mergeCell ref="FU5:FW5"/>
    <mergeCell ref="FX5:FZ5"/>
    <mergeCell ref="GA5:GC5"/>
    <mergeCell ref="GD5:GF5"/>
    <mergeCell ref="HK5:HM5"/>
    <mergeCell ref="HN5:HP5"/>
    <mergeCell ref="GS5:GU5"/>
    <mergeCell ref="GV5:GX5"/>
    <mergeCell ref="GY5:HA5"/>
    <mergeCell ref="HB5:HD5"/>
    <mergeCell ref="HE5:HG5"/>
    <mergeCell ref="HH5:HJ5"/>
    <mergeCell ref="FT6:FT7"/>
    <mergeCell ref="FU6:FU7"/>
    <mergeCell ref="FV6:FV7"/>
    <mergeCell ref="FW6:FW7"/>
    <mergeCell ref="FX6:FX7"/>
    <mergeCell ref="FY6:FY7"/>
    <mergeCell ref="GL6:GL7"/>
    <mergeCell ref="GM6:GM7"/>
    <mergeCell ref="GN6:GN7"/>
    <mergeCell ref="GO6:GO7"/>
    <mergeCell ref="GP6:GP7"/>
    <mergeCell ref="GQ6:GQ7"/>
    <mergeCell ref="GF6:GF7"/>
    <mergeCell ref="GG6:GG7"/>
    <mergeCell ref="GH6:GH7"/>
    <mergeCell ref="GI6:GI7"/>
    <mergeCell ref="GJ6:GJ7"/>
    <mergeCell ref="GK6:GK7"/>
    <mergeCell ref="GX6:GX7"/>
    <mergeCell ref="GY6:GY7"/>
    <mergeCell ref="GZ6:GZ7"/>
    <mergeCell ref="HA6:HA7"/>
    <mergeCell ref="HB6:HB7"/>
    <mergeCell ref="HC6:HC7"/>
    <mergeCell ref="GR6:GR7"/>
    <mergeCell ref="GS6:GS7"/>
    <mergeCell ref="GT6:GT7"/>
    <mergeCell ref="GU6:GU7"/>
    <mergeCell ref="GV6:GV7"/>
    <mergeCell ref="GW6:GW7"/>
    <mergeCell ref="HJ6:HJ7"/>
    <mergeCell ref="HK6:HK7"/>
    <mergeCell ref="HL6:HL7"/>
    <mergeCell ref="HM6:HM7"/>
    <mergeCell ref="HN6:HN7"/>
    <mergeCell ref="HO6:HO7"/>
    <mergeCell ref="HD6:HD7"/>
    <mergeCell ref="HE6:HE7"/>
    <mergeCell ref="HF6:HF7"/>
    <mergeCell ref="HG6:HG7"/>
    <mergeCell ref="HH6:HH7"/>
    <mergeCell ref="HI6:HI7"/>
    <mergeCell ref="HP6:HP7"/>
    <mergeCell ref="HQ4:HY4"/>
    <mergeCell ref="HZ4:IH4"/>
    <mergeCell ref="II4:IQ4"/>
    <mergeCell ref="IR4:IZ4"/>
    <mergeCell ref="JA4:JI4"/>
    <mergeCell ref="IO5:IQ5"/>
    <mergeCell ref="IR5:IT5"/>
    <mergeCell ref="IU5:IW5"/>
    <mergeCell ref="IX5:IZ5"/>
    <mergeCell ref="HQ6:HQ7"/>
    <mergeCell ref="HR6:HR7"/>
    <mergeCell ref="HS6:HS7"/>
    <mergeCell ref="HT6:HT7"/>
    <mergeCell ref="HU6:HU7"/>
    <mergeCell ref="HV6:HV7"/>
    <mergeCell ref="HW6:HW7"/>
    <mergeCell ref="HX6:HX7"/>
    <mergeCell ref="HY6:HY7"/>
    <mergeCell ref="IF6:IF7"/>
    <mergeCell ref="IG6:IG7"/>
    <mergeCell ref="IH6:IH7"/>
    <mergeCell ref="II6:II7"/>
    <mergeCell ref="IJ6:IJ7"/>
    <mergeCell ref="JJ4:JR4"/>
    <mergeCell ref="JS4:JU4"/>
    <mergeCell ref="HQ5:HS5"/>
    <mergeCell ref="HT5:HV5"/>
    <mergeCell ref="HW5:HY5"/>
    <mergeCell ref="HZ5:IB5"/>
    <mergeCell ref="IC5:IE5"/>
    <mergeCell ref="IF5:IH5"/>
    <mergeCell ref="II5:IK5"/>
    <mergeCell ref="IL5:IN5"/>
    <mergeCell ref="JS5:JU5"/>
    <mergeCell ref="JA5:JC5"/>
    <mergeCell ref="JD5:JF5"/>
    <mergeCell ref="JG5:JI5"/>
    <mergeCell ref="JJ5:JL5"/>
    <mergeCell ref="JM5:JO5"/>
    <mergeCell ref="JP5:JR5"/>
    <mergeCell ref="IK6:IK7"/>
    <mergeCell ref="HZ6:HZ7"/>
    <mergeCell ref="IA6:IA7"/>
    <mergeCell ref="IB6:IB7"/>
    <mergeCell ref="IC6:IC7"/>
    <mergeCell ref="ID6:ID7"/>
    <mergeCell ref="IE6:IE7"/>
    <mergeCell ref="IR6:IR7"/>
    <mergeCell ref="IS6:IS7"/>
    <mergeCell ref="IT6:IT7"/>
    <mergeCell ref="IU6:IU7"/>
    <mergeCell ref="IV6:IV7"/>
    <mergeCell ref="IW6:IW7"/>
    <mergeCell ref="IL6:IL7"/>
    <mergeCell ref="IM6:IM7"/>
    <mergeCell ref="IN6:IN7"/>
    <mergeCell ref="IO6:IO7"/>
    <mergeCell ref="IP6:IP7"/>
    <mergeCell ref="IQ6:IQ7"/>
    <mergeCell ref="JD6:JD7"/>
    <mergeCell ref="JE6:JE7"/>
    <mergeCell ref="JF6:JF7"/>
    <mergeCell ref="JG6:JG7"/>
    <mergeCell ref="JH6:JH7"/>
    <mergeCell ref="JI6:JI7"/>
    <mergeCell ref="IX6:IX7"/>
    <mergeCell ref="IY6:IY7"/>
    <mergeCell ref="IZ6:IZ7"/>
    <mergeCell ref="JA6:JA7"/>
    <mergeCell ref="JB6:JB7"/>
    <mergeCell ref="JC6:JC7"/>
    <mergeCell ref="JP6:JP7"/>
    <mergeCell ref="JQ6:JQ7"/>
    <mergeCell ref="JR6:JR7"/>
    <mergeCell ref="JS6:JS7"/>
    <mergeCell ref="JT6:JT7"/>
    <mergeCell ref="JU6:JU7"/>
    <mergeCell ref="JJ6:JJ7"/>
    <mergeCell ref="JK6:JK7"/>
    <mergeCell ref="JL6:JL7"/>
    <mergeCell ref="JM6:JM7"/>
    <mergeCell ref="JN6:JN7"/>
    <mergeCell ref="JO6:JO7"/>
    <mergeCell ref="JV4:KD4"/>
    <mergeCell ref="JV5:JX5"/>
    <mergeCell ref="JY5:KA5"/>
    <mergeCell ref="KB5:KD5"/>
    <mergeCell ref="JV6:JV7"/>
    <mergeCell ref="JW6:JW7"/>
    <mergeCell ref="JX6:JX7"/>
    <mergeCell ref="JY6:JY7"/>
    <mergeCell ref="JZ6:JZ7"/>
    <mergeCell ref="KA6:KA7"/>
    <mergeCell ref="KB6:KB7"/>
    <mergeCell ref="KC6:KC7"/>
    <mergeCell ref="KD6:KD7"/>
    <mergeCell ref="KY6:KY7"/>
    <mergeCell ref="KZ6:KZ7"/>
    <mergeCell ref="LA6:LA7"/>
    <mergeCell ref="LB6:LB7"/>
    <mergeCell ref="LC6:LC7"/>
    <mergeCell ref="LD6:LD7"/>
    <mergeCell ref="LE6:LE7"/>
    <mergeCell ref="KE4:KM4"/>
    <mergeCell ref="KE5:KG5"/>
    <mergeCell ref="KH5:KJ5"/>
    <mergeCell ref="KK5:KM5"/>
    <mergeCell ref="KE6:KE7"/>
    <mergeCell ref="KF6:KF7"/>
    <mergeCell ref="KG6:KG7"/>
    <mergeCell ref="KH6:KH7"/>
    <mergeCell ref="KI6:KI7"/>
    <mergeCell ref="KJ6:KJ7"/>
    <mergeCell ref="KK6:KK7"/>
    <mergeCell ref="KL6:KL7"/>
    <mergeCell ref="KM6:KM7"/>
  </mergeCells>
  <conditionalFormatting sqref="AL9:AL16 AU9:AU16 BG9:BG16 BP9:BP16 BS9:BS16 CH9:CH16 CQ9:CQ16 CZ9:CZ16 DL9:DL16 DU9:DU16 ED9:ED16 EM9:EM16 EV9:EV16 EY9:EY16 FE9:FE16 FH9:FH16 FQ9:FQ16 FZ9:FZ16 GI9:GI16 GR9:GR16 HA9:HA16 HJ9:HJ16 HV9:HV16 IE9:IE16 IN9:IN16 IW9:IW16 JF9:JF16 JO9:JO16 AL18:AL19">
    <cfRule type="expression" dxfId="4724" priority="766">
      <formula>#REF!&lt;50%</formula>
    </cfRule>
    <cfRule type="cellIs" dxfId="4723" priority="765" operator="lessThan">
      <formula>#REF!</formula>
    </cfRule>
    <cfRule type="cellIs" dxfId="4722" priority="764" operator="between">
      <formula>0</formula>
      <formula>0.49</formula>
    </cfRule>
  </conditionalFormatting>
  <conditionalFormatting sqref="AL9:AL16 AU9:AU16 BG9:BG16 BP9:BP16 BS9:BS16 CH9:CH16 CQ9:CQ16 CZ9:CZ16 DL9:DL16 DU9:DU16 ED9:ED16 EM9:EM16 EV9:EV16 EY9:EY16 FE9:FE16 FH9:FH16 FQ9:FQ16 FZ9:FZ16 GI9:GI16 GR9:GR16 HA9:HA16 HJ9:HJ16 HV9:HV16 IE9:IE16 IN9:IN16 IW9:IW16 JF9:JF16 JO9:JO16 AL22">
    <cfRule type="cellIs" dxfId="4721" priority="778" operator="between">
      <formula>0</formula>
      <formula>0.5</formula>
    </cfRule>
    <cfRule type="cellIs" dxfId="4720" priority="777" operator="lessThan">
      <formula>0.5</formula>
    </cfRule>
    <cfRule type="cellIs" dxfId="4719" priority="776" operator="between">
      <formula>0</formula>
      <formula>0.49</formula>
    </cfRule>
    <cfRule type="cellIs" dxfId="4718" priority="775" operator="between">
      <formula>0.5</formula>
      <formula>0.59</formula>
    </cfRule>
    <cfRule type="cellIs" dxfId="4717" priority="774" operator="between">
      <formula>0.6</formula>
      <formula>0.69</formula>
    </cfRule>
    <cfRule type="cellIs" dxfId="4716" priority="780" operator="lessThan">
      <formula>"&lt;50%"</formula>
    </cfRule>
  </conditionalFormatting>
  <conditionalFormatting sqref="AL18:AL19">
    <cfRule type="cellIs" dxfId="4715" priority="770" operator="lessThan">
      <formula>0.5</formula>
    </cfRule>
    <cfRule type="cellIs" dxfId="4714" priority="773" operator="lessThan">
      <formula>"&lt;50%"</formula>
    </cfRule>
    <cfRule type="cellIs" dxfId="4713" priority="771" operator="between">
      <formula>0</formula>
      <formula>0.5</formula>
    </cfRule>
    <cfRule type="cellIs" dxfId="4712" priority="769" operator="between">
      <formula>0</formula>
      <formula>0.49</formula>
    </cfRule>
    <cfRule type="cellIs" dxfId="4711" priority="768" operator="between">
      <formula>0.5</formula>
      <formula>0.59</formula>
    </cfRule>
    <cfRule type="cellIs" dxfId="4710" priority="767" operator="between">
      <formula>0.6</formula>
      <formula>0.69</formula>
    </cfRule>
  </conditionalFormatting>
  <conditionalFormatting sqref="AU18:AU19">
    <cfRule type="cellIs" dxfId="4709" priority="747" operator="between">
      <formula>0</formula>
      <formula>0.49</formula>
    </cfRule>
    <cfRule type="expression" dxfId="4708" priority="749">
      <formula>#REF!&lt;50%</formula>
    </cfRule>
    <cfRule type="cellIs" dxfId="4707" priority="756" operator="lessThan">
      <formula>"&lt;50%"</formula>
    </cfRule>
    <cfRule type="cellIs" dxfId="4706" priority="754" operator="between">
      <formula>0</formula>
      <formula>0.5</formula>
    </cfRule>
    <cfRule type="cellIs" dxfId="4705" priority="753" operator="lessThan">
      <formula>0.5</formula>
    </cfRule>
    <cfRule type="cellIs" dxfId="4704" priority="752" operator="between">
      <formula>0</formula>
      <formula>0.49</formula>
    </cfRule>
    <cfRule type="cellIs" dxfId="4703" priority="751" operator="between">
      <formula>0.5</formula>
      <formula>0.59</formula>
    </cfRule>
    <cfRule type="cellIs" dxfId="4702" priority="750" operator="between">
      <formula>0.6</formula>
      <formula>0.69</formula>
    </cfRule>
    <cfRule type="cellIs" dxfId="4701" priority="748" operator="lessThan">
      <formula>#REF!</formula>
    </cfRule>
  </conditionalFormatting>
  <conditionalFormatting sqref="AU22">
    <cfRule type="cellIs" dxfId="4700" priority="759" operator="between">
      <formula>0</formula>
      <formula>0.49</formula>
    </cfRule>
    <cfRule type="cellIs" dxfId="4699" priority="760" operator="lessThan">
      <formula>0.5</formula>
    </cfRule>
    <cfRule type="cellIs" dxfId="4698" priority="761" operator="between">
      <formula>0</formula>
      <formula>0.5</formula>
    </cfRule>
    <cfRule type="cellIs" dxfId="4697" priority="763" operator="lessThan">
      <formula>"&lt;50%"</formula>
    </cfRule>
    <cfRule type="cellIs" dxfId="4696" priority="758" operator="between">
      <formula>0.5</formula>
      <formula>0.59</formula>
    </cfRule>
    <cfRule type="cellIs" dxfId="4695" priority="757" operator="between">
      <formula>0.6</formula>
      <formula>0.69</formula>
    </cfRule>
  </conditionalFormatting>
  <conditionalFormatting sqref="BG18:BG19">
    <cfRule type="cellIs" dxfId="4694" priority="733" operator="between">
      <formula>0.6</formula>
      <formula>0.69</formula>
    </cfRule>
    <cfRule type="cellIs" dxfId="4693" priority="734" operator="between">
      <formula>0.5</formula>
      <formula>0.59</formula>
    </cfRule>
    <cfRule type="cellIs" dxfId="4692" priority="735" operator="between">
      <formula>0</formula>
      <formula>0.49</formula>
    </cfRule>
    <cfRule type="cellIs" dxfId="4691" priority="736" operator="lessThan">
      <formula>0.5</formula>
    </cfRule>
    <cfRule type="cellIs" dxfId="4690" priority="739" operator="lessThan">
      <formula>"&lt;50%"</formula>
    </cfRule>
    <cfRule type="cellIs" dxfId="4689" priority="737" operator="between">
      <formula>0</formula>
      <formula>0.5</formula>
    </cfRule>
    <cfRule type="cellIs" dxfId="4688" priority="730" operator="between">
      <formula>0</formula>
      <formula>0.49</formula>
    </cfRule>
    <cfRule type="cellIs" dxfId="4687" priority="731" operator="lessThan">
      <formula>#REF!</formula>
    </cfRule>
    <cfRule type="expression" dxfId="4686" priority="732">
      <formula>#REF!&lt;50%</formula>
    </cfRule>
  </conditionalFormatting>
  <conditionalFormatting sqref="BG22">
    <cfRule type="cellIs" dxfId="4685" priority="742" operator="between">
      <formula>0</formula>
      <formula>0.49</formula>
    </cfRule>
    <cfRule type="cellIs" dxfId="4684" priority="741" operator="between">
      <formula>0.5</formula>
      <formula>0.59</formula>
    </cfRule>
    <cfRule type="cellIs" dxfId="4683" priority="740" operator="between">
      <formula>0.6</formula>
      <formula>0.69</formula>
    </cfRule>
    <cfRule type="cellIs" dxfId="4682" priority="743" operator="lessThan">
      <formula>0.5</formula>
    </cfRule>
    <cfRule type="cellIs" dxfId="4681" priority="746" operator="lessThan">
      <formula>"&lt;50%"</formula>
    </cfRule>
    <cfRule type="cellIs" dxfId="4680" priority="744" operator="between">
      <formula>0</formula>
      <formula>0.5</formula>
    </cfRule>
  </conditionalFormatting>
  <conditionalFormatting sqref="BP18:BP19">
    <cfRule type="cellIs" dxfId="4679" priority="722" operator="lessThan">
      <formula>"&lt;50%"</formula>
    </cfRule>
    <cfRule type="cellIs" dxfId="4678" priority="720" operator="between">
      <formula>0</formula>
      <formula>0.5</formula>
    </cfRule>
    <cfRule type="cellIs" dxfId="4677" priority="719" operator="lessThan">
      <formula>0.5</formula>
    </cfRule>
    <cfRule type="cellIs" dxfId="4676" priority="718" operator="between">
      <formula>0</formula>
      <formula>0.49</formula>
    </cfRule>
    <cfRule type="cellIs" dxfId="4675" priority="716" operator="between">
      <formula>0.6</formula>
      <formula>0.69</formula>
    </cfRule>
    <cfRule type="expression" dxfId="4674" priority="715">
      <formula>#REF!&lt;50%</formula>
    </cfRule>
    <cfRule type="cellIs" dxfId="4673" priority="714" operator="lessThan">
      <formula>#REF!</formula>
    </cfRule>
    <cfRule type="cellIs" dxfId="4672" priority="713" operator="between">
      <formula>0</formula>
      <formula>0.49</formula>
    </cfRule>
    <cfRule type="cellIs" dxfId="4671" priority="717" operator="between">
      <formula>0.5</formula>
      <formula>0.59</formula>
    </cfRule>
  </conditionalFormatting>
  <conditionalFormatting sqref="BP21">
    <cfRule type="cellIs" dxfId="4670" priority="279" operator="between">
      <formula>0</formula>
      <formula>0.49</formula>
    </cfRule>
    <cfRule type="expression" dxfId="4669" priority="281">
      <formula>#REF!&lt;50%</formula>
    </cfRule>
    <cfRule type="cellIs" dxfId="4668" priority="280" operator="lessThan">
      <formula>#REF!</formula>
    </cfRule>
  </conditionalFormatting>
  <conditionalFormatting sqref="BP21:BP22">
    <cfRule type="cellIs" dxfId="4667" priority="282" operator="between">
      <formula>0.6</formula>
      <formula>0.69</formula>
    </cfRule>
    <cfRule type="cellIs" dxfId="4666" priority="288" operator="lessThan">
      <formula>"&lt;50%"</formula>
    </cfRule>
    <cfRule type="cellIs" dxfId="4665" priority="286" operator="between">
      <formula>0</formula>
      <formula>0.5</formula>
    </cfRule>
    <cfRule type="cellIs" dxfId="4664" priority="285" operator="lessThan">
      <formula>0.5</formula>
    </cfRule>
    <cfRule type="cellIs" dxfId="4663" priority="284" operator="between">
      <formula>0</formula>
      <formula>0.49</formula>
    </cfRule>
    <cfRule type="cellIs" dxfId="4662" priority="283" operator="between">
      <formula>0.5</formula>
      <formula>0.59</formula>
    </cfRule>
  </conditionalFormatting>
  <conditionalFormatting sqref="BS18:BS20">
    <cfRule type="cellIs" dxfId="4661" priority="333" operator="between">
      <formula>0.5</formula>
      <formula>0.59</formula>
    </cfRule>
    <cfRule type="cellIs" dxfId="4660" priority="338" operator="lessThan">
      <formula>"&lt;50%"</formula>
    </cfRule>
    <cfRule type="cellIs" dxfId="4659" priority="329" operator="between">
      <formula>0</formula>
      <formula>0.49</formula>
    </cfRule>
    <cfRule type="cellIs" dxfId="4658" priority="336" operator="between">
      <formula>0</formula>
      <formula>0.5</formula>
    </cfRule>
    <cfRule type="cellIs" dxfId="4657" priority="335" operator="lessThan">
      <formula>0.5</formula>
    </cfRule>
    <cfRule type="cellIs" dxfId="4656" priority="334" operator="between">
      <formula>0</formula>
      <formula>0.49</formula>
    </cfRule>
    <cfRule type="cellIs" dxfId="4655" priority="332" operator="between">
      <formula>0.6</formula>
      <formula>0.69</formula>
    </cfRule>
    <cfRule type="expression" dxfId="4654" priority="331">
      <formula>#REF!&lt;50%</formula>
    </cfRule>
    <cfRule type="cellIs" dxfId="4653" priority="330" operator="lessThan">
      <formula>#REF!</formula>
    </cfRule>
  </conditionalFormatting>
  <conditionalFormatting sqref="BY9:BY21">
    <cfRule type="cellIs" dxfId="4652" priority="269" operator="between">
      <formula>0</formula>
      <formula>0.49</formula>
    </cfRule>
    <cfRule type="cellIs" dxfId="4651" priority="270" operator="lessThan">
      <formula>#REF!</formula>
    </cfRule>
    <cfRule type="expression" dxfId="4650" priority="271">
      <formula>#REF!&lt;50%</formula>
    </cfRule>
  </conditionalFormatting>
  <conditionalFormatting sqref="BY9:BY22">
    <cfRule type="cellIs" dxfId="4649" priority="278" operator="lessThan">
      <formula>"&lt;50%"</formula>
    </cfRule>
    <cfRule type="cellIs" dxfId="4648" priority="272" operator="between">
      <formula>0.6</formula>
      <formula>0.69</formula>
    </cfRule>
    <cfRule type="cellIs" dxfId="4647" priority="274" operator="between">
      <formula>0</formula>
      <formula>0.49</formula>
    </cfRule>
    <cfRule type="cellIs" dxfId="4646" priority="275" operator="lessThan">
      <formula>0.5</formula>
    </cfRule>
    <cfRule type="cellIs" dxfId="4645" priority="273" operator="between">
      <formula>0.5</formula>
      <formula>0.59</formula>
    </cfRule>
    <cfRule type="cellIs" dxfId="4644" priority="276" operator="between">
      <formula>0</formula>
      <formula>0.5</formula>
    </cfRule>
  </conditionalFormatting>
  <conditionalFormatting sqref="CH18:CH19">
    <cfRule type="cellIs" dxfId="4643" priority="688" operator="lessThan">
      <formula>"&lt;50%"</formula>
    </cfRule>
    <cfRule type="cellIs" dxfId="4642" priority="686" operator="between">
      <formula>0</formula>
      <formula>0.5</formula>
    </cfRule>
    <cfRule type="cellIs" dxfId="4641" priority="685" operator="lessThan">
      <formula>0.5</formula>
    </cfRule>
    <cfRule type="cellIs" dxfId="4640" priority="684" operator="between">
      <formula>0</formula>
      <formula>0.49</formula>
    </cfRule>
    <cfRule type="cellIs" dxfId="4639" priority="683" operator="between">
      <formula>0.5</formula>
      <formula>0.59</formula>
    </cfRule>
    <cfRule type="cellIs" dxfId="4638" priority="679" operator="between">
      <formula>0</formula>
      <formula>0.49</formula>
    </cfRule>
    <cfRule type="cellIs" dxfId="4637" priority="680" operator="lessThan">
      <formula>#REF!</formula>
    </cfRule>
    <cfRule type="expression" dxfId="4636" priority="681">
      <formula>#REF!&lt;50%</formula>
    </cfRule>
    <cfRule type="cellIs" dxfId="4635" priority="682" operator="between">
      <formula>0.6</formula>
      <formula>0.69</formula>
    </cfRule>
  </conditionalFormatting>
  <conditionalFormatting sqref="CH21">
    <cfRule type="cellIs" dxfId="4634" priority="259" operator="between">
      <formula>0</formula>
      <formula>0.49</formula>
    </cfRule>
    <cfRule type="expression" dxfId="4633" priority="261">
      <formula>#REF!&lt;50%</formula>
    </cfRule>
    <cfRule type="cellIs" dxfId="4632" priority="260" operator="lessThan">
      <formula>#REF!</formula>
    </cfRule>
  </conditionalFormatting>
  <conditionalFormatting sqref="CH21:CH22">
    <cfRule type="cellIs" dxfId="4631" priority="268" operator="lessThan">
      <formula>"&lt;50%"</formula>
    </cfRule>
    <cfRule type="cellIs" dxfId="4630" priority="266" operator="between">
      <formula>0</formula>
      <formula>0.5</formula>
    </cfRule>
    <cfRule type="cellIs" dxfId="4629" priority="265" operator="lessThan">
      <formula>0.5</formula>
    </cfRule>
    <cfRule type="cellIs" dxfId="4628" priority="264" operator="between">
      <formula>0</formula>
      <formula>0.49</formula>
    </cfRule>
    <cfRule type="cellIs" dxfId="4627" priority="263" operator="between">
      <formula>0.5</formula>
      <formula>0.59</formula>
    </cfRule>
    <cfRule type="cellIs" dxfId="4626" priority="262" operator="between">
      <formula>0.6</formula>
      <formula>0.69</formula>
    </cfRule>
  </conditionalFormatting>
  <conditionalFormatting sqref="CK21">
    <cfRule type="cellIs" dxfId="4625" priority="254" operator="between">
      <formula>0</formula>
      <formula>0.49</formula>
    </cfRule>
    <cfRule type="cellIs" dxfId="4624" priority="255" operator="lessThan">
      <formula>0.5</formula>
    </cfRule>
    <cfRule type="cellIs" dxfId="4623" priority="249" operator="between">
      <formula>0</formula>
      <formula>0.49</formula>
    </cfRule>
    <cfRule type="cellIs" dxfId="4622" priority="253" operator="between">
      <formula>0.5</formula>
      <formula>0.59</formula>
    </cfRule>
    <cfRule type="cellIs" dxfId="4621" priority="252" operator="between">
      <formula>0.6</formula>
      <formula>0.69</formula>
    </cfRule>
    <cfRule type="expression" dxfId="4620" priority="251">
      <formula>#REF!&lt;50%</formula>
    </cfRule>
    <cfRule type="cellIs" dxfId="4619" priority="250" operator="lessThan">
      <formula>#REF!</formula>
    </cfRule>
    <cfRule type="cellIs" dxfId="4618" priority="258" operator="lessThan">
      <formula>"&lt;50%"</formula>
    </cfRule>
    <cfRule type="cellIs" dxfId="4617" priority="256" operator="between">
      <formula>0</formula>
      <formula>0.5</formula>
    </cfRule>
  </conditionalFormatting>
  <conditionalFormatting sqref="CQ18:CQ19">
    <cfRule type="cellIs" dxfId="4616" priority="671" operator="lessThan">
      <formula>"&lt;50%"</formula>
    </cfRule>
    <cfRule type="cellIs" dxfId="4615" priority="669" operator="between">
      <formula>0</formula>
      <formula>0.5</formula>
    </cfRule>
    <cfRule type="cellIs" dxfId="4614" priority="668" operator="lessThan">
      <formula>0.5</formula>
    </cfRule>
    <cfRule type="cellIs" dxfId="4613" priority="667" operator="between">
      <formula>0</formula>
      <formula>0.49</formula>
    </cfRule>
    <cfRule type="cellIs" dxfId="4612" priority="666" operator="between">
      <formula>0.5</formula>
      <formula>0.59</formula>
    </cfRule>
    <cfRule type="cellIs" dxfId="4611" priority="665" operator="between">
      <formula>0.6</formula>
      <formula>0.69</formula>
    </cfRule>
    <cfRule type="expression" dxfId="4610" priority="664">
      <formula>#REF!&lt;50%</formula>
    </cfRule>
    <cfRule type="cellIs" dxfId="4609" priority="663" operator="lessThan">
      <formula>#REF!</formula>
    </cfRule>
    <cfRule type="cellIs" dxfId="4608" priority="662" operator="between">
      <formula>0</formula>
      <formula>0.49</formula>
    </cfRule>
  </conditionalFormatting>
  <conditionalFormatting sqref="CQ21">
    <cfRule type="expression" dxfId="4607" priority="241">
      <formula>#REF!&lt;50%</formula>
    </cfRule>
    <cfRule type="cellIs" dxfId="4606" priority="240" operator="lessThan">
      <formula>#REF!</formula>
    </cfRule>
    <cfRule type="cellIs" dxfId="4605" priority="239" operator="between">
      <formula>0</formula>
      <formula>0.49</formula>
    </cfRule>
  </conditionalFormatting>
  <conditionalFormatting sqref="CQ21:CQ22">
    <cfRule type="cellIs" dxfId="4604" priority="245" operator="lessThan">
      <formula>0.5</formula>
    </cfRule>
    <cfRule type="cellIs" dxfId="4603" priority="248" operator="lessThan">
      <formula>"&lt;50%"</formula>
    </cfRule>
    <cfRule type="cellIs" dxfId="4602" priority="246" operator="between">
      <formula>0</formula>
      <formula>0.5</formula>
    </cfRule>
    <cfRule type="cellIs" dxfId="4601" priority="244" operator="between">
      <formula>0</formula>
      <formula>0.49</formula>
    </cfRule>
    <cfRule type="cellIs" dxfId="4600" priority="243" operator="between">
      <formula>0.5</formula>
      <formula>0.59</formula>
    </cfRule>
    <cfRule type="cellIs" dxfId="4599" priority="242" operator="between">
      <formula>0.6</formula>
      <formula>0.69</formula>
    </cfRule>
  </conditionalFormatting>
  <conditionalFormatting sqref="CZ18:CZ19">
    <cfRule type="cellIs" dxfId="4598" priority="652" operator="between">
      <formula>0</formula>
      <formula>0.5</formula>
    </cfRule>
    <cfRule type="cellIs" dxfId="4597" priority="651" operator="lessThan">
      <formula>0.5</formula>
    </cfRule>
    <cfRule type="cellIs" dxfId="4596" priority="654" operator="lessThan">
      <formula>"&lt;50%"</formula>
    </cfRule>
    <cfRule type="cellIs" dxfId="4595" priority="650" operator="between">
      <formula>0</formula>
      <formula>0.49</formula>
    </cfRule>
    <cfRule type="cellIs" dxfId="4594" priority="645" operator="between">
      <formula>0</formula>
      <formula>0.49</formula>
    </cfRule>
    <cfRule type="cellIs" dxfId="4593" priority="646" operator="lessThan">
      <formula>#REF!</formula>
    </cfRule>
    <cfRule type="expression" dxfId="4592" priority="647">
      <formula>#REF!&lt;50%</formula>
    </cfRule>
    <cfRule type="cellIs" dxfId="4591" priority="648" operator="between">
      <formula>0.6</formula>
      <formula>0.69</formula>
    </cfRule>
    <cfRule type="cellIs" dxfId="4590" priority="649" operator="between">
      <formula>0.5</formula>
      <formula>0.59</formula>
    </cfRule>
  </conditionalFormatting>
  <conditionalFormatting sqref="CZ21">
    <cfRule type="cellIs" dxfId="4589" priority="229" operator="between">
      <formula>0</formula>
      <formula>0.49</formula>
    </cfRule>
    <cfRule type="cellIs" dxfId="4588" priority="230" operator="lessThan">
      <formula>#REF!</formula>
    </cfRule>
    <cfRule type="expression" dxfId="4587" priority="231">
      <formula>#REF!&lt;50%</formula>
    </cfRule>
  </conditionalFormatting>
  <conditionalFormatting sqref="CZ21:CZ22">
    <cfRule type="cellIs" dxfId="4586" priority="238" operator="lessThan">
      <formula>"&lt;50%"</formula>
    </cfRule>
    <cfRule type="cellIs" dxfId="4585" priority="236" operator="between">
      <formula>0</formula>
      <formula>0.5</formula>
    </cfRule>
    <cfRule type="cellIs" dxfId="4584" priority="235" operator="lessThan">
      <formula>0.5</formula>
    </cfRule>
    <cfRule type="cellIs" dxfId="4583" priority="234" operator="between">
      <formula>0</formula>
      <formula>0.49</formula>
    </cfRule>
    <cfRule type="cellIs" dxfId="4582" priority="233" operator="between">
      <formula>0.5</formula>
      <formula>0.59</formula>
    </cfRule>
    <cfRule type="cellIs" dxfId="4581" priority="232" operator="between">
      <formula>0.6</formula>
      <formula>0.69</formula>
    </cfRule>
  </conditionalFormatting>
  <conditionalFormatting sqref="DL18:DL19">
    <cfRule type="cellIs" dxfId="4580" priority="629" operator="lessThan">
      <formula>#REF!</formula>
    </cfRule>
    <cfRule type="cellIs" dxfId="4579" priority="628" operator="between">
      <formula>0</formula>
      <formula>0.49</formula>
    </cfRule>
    <cfRule type="expression" dxfId="4578" priority="630">
      <formula>#REF!&lt;50%</formula>
    </cfRule>
    <cfRule type="cellIs" dxfId="4577" priority="631" operator="between">
      <formula>0.6</formula>
      <formula>0.69</formula>
    </cfRule>
    <cfRule type="cellIs" dxfId="4576" priority="633" operator="between">
      <formula>0</formula>
      <formula>0.49</formula>
    </cfRule>
    <cfRule type="cellIs" dxfId="4575" priority="634" operator="lessThan">
      <formula>0.5</formula>
    </cfRule>
    <cfRule type="cellIs" dxfId="4574" priority="635" operator="between">
      <formula>0</formula>
      <formula>0.5</formula>
    </cfRule>
    <cfRule type="cellIs" dxfId="4573" priority="637" operator="lessThan">
      <formula>"&lt;50%"</formula>
    </cfRule>
    <cfRule type="cellIs" dxfId="4572" priority="632" operator="between">
      <formula>0.5</formula>
      <formula>0.59</formula>
    </cfRule>
  </conditionalFormatting>
  <conditionalFormatting sqref="DL21">
    <cfRule type="expression" dxfId="4571" priority="221">
      <formula>#REF!&lt;50%</formula>
    </cfRule>
    <cfRule type="cellIs" dxfId="4570" priority="220" operator="lessThan">
      <formula>#REF!</formula>
    </cfRule>
    <cfRule type="cellIs" dxfId="4569" priority="219" operator="between">
      <formula>0</formula>
      <formula>0.49</formula>
    </cfRule>
  </conditionalFormatting>
  <conditionalFormatting sqref="DL21:DL22">
    <cfRule type="cellIs" dxfId="4568" priority="224" operator="between">
      <formula>0</formula>
      <formula>0.49</formula>
    </cfRule>
    <cfRule type="cellIs" dxfId="4567" priority="223" operator="between">
      <formula>0.5</formula>
      <formula>0.59</formula>
    </cfRule>
    <cfRule type="cellIs" dxfId="4566" priority="222" operator="between">
      <formula>0.6</formula>
      <formula>0.69</formula>
    </cfRule>
    <cfRule type="cellIs" dxfId="4565" priority="228" operator="lessThan">
      <formula>"&lt;50%"</formula>
    </cfRule>
    <cfRule type="cellIs" dxfId="4564" priority="226" operator="between">
      <formula>0</formula>
      <formula>0.5</formula>
    </cfRule>
    <cfRule type="cellIs" dxfId="4563" priority="225" operator="lessThan">
      <formula>0.5</formula>
    </cfRule>
  </conditionalFormatting>
  <conditionalFormatting sqref="DU18:DU19">
    <cfRule type="expression" dxfId="4562" priority="613">
      <formula>#REF!&lt;50%</formula>
    </cfRule>
    <cfRule type="cellIs" dxfId="4561" priority="612" operator="lessThan">
      <formula>#REF!</formula>
    </cfRule>
    <cfRule type="cellIs" dxfId="4560" priority="614" operator="between">
      <formula>0.6</formula>
      <formula>0.69</formula>
    </cfRule>
    <cfRule type="cellIs" dxfId="4559" priority="616" operator="between">
      <formula>0</formula>
      <formula>0.49</formula>
    </cfRule>
    <cfRule type="cellIs" dxfId="4558" priority="617" operator="lessThan">
      <formula>0.5</formula>
    </cfRule>
    <cfRule type="cellIs" dxfId="4557" priority="618" operator="between">
      <formula>0</formula>
      <formula>0.5</formula>
    </cfRule>
    <cfRule type="cellIs" dxfId="4556" priority="620" operator="lessThan">
      <formula>"&lt;50%"</formula>
    </cfRule>
    <cfRule type="cellIs" dxfId="4555" priority="615" operator="between">
      <formula>0.5</formula>
      <formula>0.59</formula>
    </cfRule>
    <cfRule type="cellIs" dxfId="4554" priority="611" operator="between">
      <formula>0</formula>
      <formula>0.49</formula>
    </cfRule>
  </conditionalFormatting>
  <conditionalFormatting sqref="DU21">
    <cfRule type="cellIs" dxfId="4553" priority="209" operator="between">
      <formula>0</formula>
      <formula>0.49</formula>
    </cfRule>
    <cfRule type="cellIs" dxfId="4552" priority="210" operator="lessThan">
      <formula>#REF!</formula>
    </cfRule>
    <cfRule type="expression" dxfId="4551" priority="211">
      <formula>#REF!&lt;50%</formula>
    </cfRule>
  </conditionalFormatting>
  <conditionalFormatting sqref="DU21:DU22">
    <cfRule type="cellIs" dxfId="4550" priority="212" operator="between">
      <formula>0.6</formula>
      <formula>0.69</formula>
    </cfRule>
    <cfRule type="cellIs" dxfId="4549" priority="213" operator="between">
      <formula>0.5</formula>
      <formula>0.59</formula>
    </cfRule>
    <cfRule type="cellIs" dxfId="4548" priority="215" operator="lessThan">
      <formula>0.5</formula>
    </cfRule>
    <cfRule type="cellIs" dxfId="4547" priority="216" operator="between">
      <formula>0</formula>
      <formula>0.5</formula>
    </cfRule>
    <cfRule type="cellIs" dxfId="4546" priority="214" operator="between">
      <formula>0</formula>
      <formula>0.49</formula>
    </cfRule>
    <cfRule type="cellIs" dxfId="4545" priority="218" operator="lessThan">
      <formula>"&lt;50%"</formula>
    </cfRule>
  </conditionalFormatting>
  <conditionalFormatting sqref="ED18:ED19">
    <cfRule type="cellIs" dxfId="4544" priority="603" operator="lessThan">
      <formula>"&lt;50%"</formula>
    </cfRule>
    <cfRule type="cellIs" dxfId="4543" priority="599" operator="between">
      <formula>0</formula>
      <formula>0.49</formula>
    </cfRule>
    <cfRule type="cellIs" dxfId="4542" priority="594" operator="between">
      <formula>0</formula>
      <formula>0.49</formula>
    </cfRule>
    <cfRule type="cellIs" dxfId="4541" priority="595" operator="lessThan">
      <formula>#REF!</formula>
    </cfRule>
    <cfRule type="expression" dxfId="4540" priority="596">
      <formula>#REF!&lt;50%</formula>
    </cfRule>
    <cfRule type="cellIs" dxfId="4539" priority="597" operator="between">
      <formula>0.6</formula>
      <formula>0.69</formula>
    </cfRule>
    <cfRule type="cellIs" dxfId="4538" priority="598" operator="between">
      <formula>0.5</formula>
      <formula>0.59</formula>
    </cfRule>
    <cfRule type="cellIs" dxfId="4537" priority="600" operator="lessThan">
      <formula>0.5</formula>
    </cfRule>
    <cfRule type="cellIs" dxfId="4536" priority="601" operator="between">
      <formula>0</formula>
      <formula>0.5</formula>
    </cfRule>
  </conditionalFormatting>
  <conditionalFormatting sqref="ED21">
    <cfRule type="expression" dxfId="4535" priority="201">
      <formula>#REF!&lt;50%</formula>
    </cfRule>
    <cfRule type="cellIs" dxfId="4534" priority="200" operator="lessThan">
      <formula>#REF!</formula>
    </cfRule>
    <cfRule type="cellIs" dxfId="4533" priority="199" operator="between">
      <formula>0</formula>
      <formula>0.49</formula>
    </cfRule>
  </conditionalFormatting>
  <conditionalFormatting sqref="ED21:ED22">
    <cfRule type="cellIs" dxfId="4532" priority="208" operator="lessThan">
      <formula>"&lt;50%"</formula>
    </cfRule>
    <cfRule type="cellIs" dxfId="4531" priority="206" operator="between">
      <formula>0</formula>
      <formula>0.5</formula>
    </cfRule>
    <cfRule type="cellIs" dxfId="4530" priority="205" operator="lessThan">
      <formula>0.5</formula>
    </cfRule>
    <cfRule type="cellIs" dxfId="4529" priority="204" operator="between">
      <formula>0</formula>
      <formula>0.49</formula>
    </cfRule>
    <cfRule type="cellIs" dxfId="4528" priority="203" operator="between">
      <formula>0.5</formula>
      <formula>0.59</formula>
    </cfRule>
    <cfRule type="cellIs" dxfId="4527" priority="202" operator="between">
      <formula>0.6</formula>
      <formula>0.69</formula>
    </cfRule>
  </conditionalFormatting>
  <conditionalFormatting sqref="EM18:EM19">
    <cfRule type="cellIs" dxfId="4526" priority="584" operator="between">
      <formula>0</formula>
      <formula>0.5</formula>
    </cfRule>
    <cfRule type="cellIs" dxfId="4525" priority="586" operator="lessThan">
      <formula>"&lt;50%"</formula>
    </cfRule>
    <cfRule type="cellIs" dxfId="4524" priority="577" operator="between">
      <formula>0</formula>
      <formula>0.49</formula>
    </cfRule>
    <cfRule type="cellIs" dxfId="4523" priority="578" operator="lessThan">
      <formula>#REF!</formula>
    </cfRule>
    <cfRule type="expression" dxfId="4522" priority="579">
      <formula>#REF!&lt;50%</formula>
    </cfRule>
    <cfRule type="cellIs" dxfId="4521" priority="580" operator="between">
      <formula>0.6</formula>
      <formula>0.69</formula>
    </cfRule>
    <cfRule type="cellIs" dxfId="4520" priority="581" operator="between">
      <formula>0.5</formula>
      <formula>0.59</formula>
    </cfRule>
    <cfRule type="cellIs" dxfId="4519" priority="582" operator="between">
      <formula>0</formula>
      <formula>0.49</formula>
    </cfRule>
    <cfRule type="cellIs" dxfId="4518" priority="583" operator="lessThan">
      <formula>0.5</formula>
    </cfRule>
  </conditionalFormatting>
  <conditionalFormatting sqref="EM21">
    <cfRule type="cellIs" dxfId="4517" priority="189" operator="between">
      <formula>0</formula>
      <formula>0.49</formula>
    </cfRule>
    <cfRule type="cellIs" dxfId="4516" priority="190" operator="lessThan">
      <formula>#REF!</formula>
    </cfRule>
    <cfRule type="expression" dxfId="4515" priority="191">
      <formula>#REF!&lt;50%</formula>
    </cfRule>
  </conditionalFormatting>
  <conditionalFormatting sqref="EM21:EM22">
    <cfRule type="cellIs" dxfId="4514" priority="195" operator="lessThan">
      <formula>0.5</formula>
    </cfRule>
    <cfRule type="cellIs" dxfId="4513" priority="196" operator="between">
      <formula>0</formula>
      <formula>0.5</formula>
    </cfRule>
    <cfRule type="cellIs" dxfId="4512" priority="198" operator="lessThan">
      <formula>"&lt;50%"</formula>
    </cfRule>
    <cfRule type="cellIs" dxfId="4511" priority="192" operator="between">
      <formula>0.6</formula>
      <formula>0.69</formula>
    </cfRule>
    <cfRule type="cellIs" dxfId="4510" priority="193" operator="between">
      <formula>0.5</formula>
      <formula>0.59</formula>
    </cfRule>
    <cfRule type="cellIs" dxfId="4509" priority="194" operator="between">
      <formula>0</formula>
      <formula>0.49</formula>
    </cfRule>
  </conditionalFormatting>
  <conditionalFormatting sqref="EV18:EV19">
    <cfRule type="cellIs" dxfId="4508" priority="565" operator="between">
      <formula>0</formula>
      <formula>0.49</formula>
    </cfRule>
    <cfRule type="cellIs" dxfId="4507" priority="564" operator="between">
      <formula>0.5</formula>
      <formula>0.59</formula>
    </cfRule>
    <cfRule type="cellIs" dxfId="4506" priority="563" operator="between">
      <formula>0.6</formula>
      <formula>0.69</formula>
    </cfRule>
    <cfRule type="cellIs" dxfId="4505" priority="561" operator="lessThan">
      <formula>#REF!</formula>
    </cfRule>
    <cfRule type="expression" dxfId="4504" priority="562">
      <formula>#REF!&lt;50%</formula>
    </cfRule>
    <cfRule type="cellIs" dxfId="4503" priority="560" operator="between">
      <formula>0</formula>
      <formula>0.49</formula>
    </cfRule>
    <cfRule type="cellIs" dxfId="4502" priority="569" operator="lessThan">
      <formula>"&lt;50%"</formula>
    </cfRule>
    <cfRule type="cellIs" dxfId="4501" priority="567" operator="between">
      <formula>0</formula>
      <formula>0.5</formula>
    </cfRule>
    <cfRule type="cellIs" dxfId="4500" priority="566" operator="lessThan">
      <formula>0.5</formula>
    </cfRule>
  </conditionalFormatting>
  <conditionalFormatting sqref="EV21">
    <cfRule type="expression" dxfId="4499" priority="181">
      <formula>#REF!&lt;50%</formula>
    </cfRule>
    <cfRule type="cellIs" dxfId="4498" priority="180" operator="lessThan">
      <formula>#REF!</formula>
    </cfRule>
    <cfRule type="cellIs" dxfId="4497" priority="179" operator="between">
      <formula>0</formula>
      <formula>0.49</formula>
    </cfRule>
  </conditionalFormatting>
  <conditionalFormatting sqref="EV21:EV22">
    <cfRule type="cellIs" dxfId="4496" priority="184" operator="between">
      <formula>0</formula>
      <formula>0.49</formula>
    </cfRule>
    <cfRule type="cellIs" dxfId="4495" priority="185" operator="lessThan">
      <formula>0.5</formula>
    </cfRule>
    <cfRule type="cellIs" dxfId="4494" priority="186" operator="between">
      <formula>0</formula>
      <formula>0.5</formula>
    </cfRule>
    <cfRule type="cellIs" dxfId="4493" priority="188" operator="lessThan">
      <formula>"&lt;50%"</formula>
    </cfRule>
    <cfRule type="cellIs" dxfId="4492" priority="183" operator="between">
      <formula>0.5</formula>
      <formula>0.59</formula>
    </cfRule>
    <cfRule type="cellIs" dxfId="4491" priority="182" operator="between">
      <formula>0.6</formula>
      <formula>0.69</formula>
    </cfRule>
  </conditionalFormatting>
  <conditionalFormatting sqref="EY18:EY21">
    <cfRule type="cellIs" dxfId="4490" priority="174" operator="between">
      <formula>0</formula>
      <formula>0.49</formula>
    </cfRule>
    <cfRule type="cellIs" dxfId="4489" priority="175" operator="lessThan">
      <formula>0.5</formula>
    </cfRule>
    <cfRule type="cellIs" dxfId="4488" priority="176" operator="between">
      <formula>0</formula>
      <formula>0.5</formula>
    </cfRule>
    <cfRule type="cellIs" dxfId="4487" priority="178" operator="lessThan">
      <formula>"&lt;50%"</formula>
    </cfRule>
    <cfRule type="cellIs" dxfId="4486" priority="172" operator="between">
      <formula>0.6</formula>
      <formula>0.69</formula>
    </cfRule>
    <cfRule type="cellIs" dxfId="4485" priority="169" operator="between">
      <formula>0</formula>
      <formula>0.49</formula>
    </cfRule>
    <cfRule type="cellIs" dxfId="4484" priority="170" operator="lessThan">
      <formula>#REF!</formula>
    </cfRule>
    <cfRule type="expression" dxfId="4483" priority="171">
      <formula>#REF!&lt;50%</formula>
    </cfRule>
    <cfRule type="cellIs" dxfId="4482" priority="173" operator="between">
      <formula>0.5</formula>
      <formula>0.59</formula>
    </cfRule>
  </conditionalFormatting>
  <conditionalFormatting sqref="FE18:FE21">
    <cfRule type="cellIs" dxfId="4481" priority="160" operator="lessThan">
      <formula>#REF!</formula>
    </cfRule>
    <cfRule type="cellIs" dxfId="4480" priority="159" operator="between">
      <formula>0</formula>
      <formula>0.49</formula>
    </cfRule>
    <cfRule type="expression" dxfId="4479" priority="161">
      <formula>#REF!&lt;50%</formula>
    </cfRule>
  </conditionalFormatting>
  <conditionalFormatting sqref="FE18:FE22">
    <cfRule type="cellIs" dxfId="4478" priority="162" operator="between">
      <formula>0.6</formula>
      <formula>0.69</formula>
    </cfRule>
    <cfRule type="cellIs" dxfId="4477" priority="163" operator="between">
      <formula>0.5</formula>
      <formula>0.59</formula>
    </cfRule>
    <cfRule type="cellIs" dxfId="4476" priority="165" operator="lessThan">
      <formula>0.5</formula>
    </cfRule>
    <cfRule type="cellIs" dxfId="4475" priority="166" operator="between">
      <formula>0</formula>
      <formula>0.5</formula>
    </cfRule>
    <cfRule type="cellIs" dxfId="4474" priority="164" operator="between">
      <formula>0</formula>
      <formula>0.49</formula>
    </cfRule>
    <cfRule type="cellIs" dxfId="4473" priority="168" operator="lessThan">
      <formula>"&lt;50%"</formula>
    </cfRule>
  </conditionalFormatting>
  <conditionalFormatting sqref="FH18:FH21">
    <cfRule type="cellIs" dxfId="4472" priority="149" operator="between">
      <formula>0</formula>
      <formula>0.49</formula>
    </cfRule>
    <cfRule type="cellIs" dxfId="4471" priority="150" operator="lessThan">
      <formula>#REF!</formula>
    </cfRule>
    <cfRule type="cellIs" dxfId="4470" priority="158" operator="lessThan">
      <formula>"&lt;50%"</formula>
    </cfRule>
    <cfRule type="cellIs" dxfId="4469" priority="155" operator="lessThan">
      <formula>0.5</formula>
    </cfRule>
    <cfRule type="cellIs" dxfId="4468" priority="156" operator="between">
      <formula>0</formula>
      <formula>0.5</formula>
    </cfRule>
    <cfRule type="expression" dxfId="4467" priority="151">
      <formula>#REF!&lt;50%</formula>
    </cfRule>
    <cfRule type="cellIs" dxfId="4466" priority="154" operator="between">
      <formula>0</formula>
      <formula>0.49</formula>
    </cfRule>
    <cfRule type="cellIs" dxfId="4465" priority="153" operator="between">
      <formula>0.5</formula>
      <formula>0.59</formula>
    </cfRule>
    <cfRule type="cellIs" dxfId="4464" priority="152" operator="between">
      <formula>0.6</formula>
      <formula>0.69</formula>
    </cfRule>
  </conditionalFormatting>
  <conditionalFormatting sqref="FQ18:FQ19">
    <cfRule type="cellIs" dxfId="4463" priority="531" operator="between">
      <formula>0</formula>
      <formula>0.49</formula>
    </cfRule>
    <cfRule type="cellIs" dxfId="4462" priority="529" operator="between">
      <formula>0.6</formula>
      <formula>0.69</formula>
    </cfRule>
    <cfRule type="cellIs" dxfId="4461" priority="532" operator="lessThan">
      <formula>0.5</formula>
    </cfRule>
    <cfRule type="cellIs" dxfId="4460" priority="533" operator="between">
      <formula>0</formula>
      <formula>0.5</formula>
    </cfRule>
    <cfRule type="cellIs" dxfId="4459" priority="535" operator="lessThan">
      <formula>"&lt;50%"</formula>
    </cfRule>
    <cfRule type="cellIs" dxfId="4458" priority="526" operator="between">
      <formula>0</formula>
      <formula>0.49</formula>
    </cfRule>
    <cfRule type="cellIs" dxfId="4457" priority="527" operator="lessThan">
      <formula>#REF!</formula>
    </cfRule>
    <cfRule type="expression" dxfId="4456" priority="528">
      <formula>#REF!&lt;50%</formula>
    </cfRule>
    <cfRule type="cellIs" dxfId="4455" priority="530" operator="between">
      <formula>0.5</formula>
      <formula>0.59</formula>
    </cfRule>
  </conditionalFormatting>
  <conditionalFormatting sqref="FQ22">
    <cfRule type="cellIs" dxfId="4454" priority="538" operator="between">
      <formula>0</formula>
      <formula>0.49</formula>
    </cfRule>
    <cfRule type="cellIs" dxfId="4453" priority="542" operator="lessThan">
      <formula>"&lt;50%"</formula>
    </cfRule>
    <cfRule type="cellIs" dxfId="4452" priority="540" operator="between">
      <formula>0</formula>
      <formula>0.5</formula>
    </cfRule>
    <cfRule type="cellIs" dxfId="4451" priority="539" operator="lessThan">
      <formula>0.5</formula>
    </cfRule>
    <cfRule type="cellIs" dxfId="4450" priority="536" operator="between">
      <formula>0.6</formula>
      <formula>0.69</formula>
    </cfRule>
    <cfRule type="cellIs" dxfId="4449" priority="537" operator="between">
      <formula>0.5</formula>
      <formula>0.59</formula>
    </cfRule>
  </conditionalFormatting>
  <conditionalFormatting sqref="FZ18:FZ19">
    <cfRule type="cellIs" dxfId="4448" priority="510" operator="lessThan">
      <formula>#REF!</formula>
    </cfRule>
    <cfRule type="cellIs" dxfId="4447" priority="518" operator="lessThan">
      <formula>"&lt;50%"</formula>
    </cfRule>
    <cfRule type="cellIs" dxfId="4446" priority="515" operator="lessThan">
      <formula>0.5</formula>
    </cfRule>
    <cfRule type="expression" dxfId="4445" priority="511">
      <formula>#REF!&lt;50%</formula>
    </cfRule>
    <cfRule type="cellIs" dxfId="4444" priority="516" operator="between">
      <formula>0</formula>
      <formula>0.5</formula>
    </cfRule>
    <cfRule type="cellIs" dxfId="4443" priority="514" operator="between">
      <formula>0</formula>
      <formula>0.49</formula>
    </cfRule>
    <cfRule type="cellIs" dxfId="4442" priority="513" operator="between">
      <formula>0.5</formula>
      <formula>0.59</formula>
    </cfRule>
    <cfRule type="cellIs" dxfId="4441" priority="509" operator="between">
      <formula>0</formula>
      <formula>0.49</formula>
    </cfRule>
    <cfRule type="cellIs" dxfId="4440" priority="512" operator="between">
      <formula>0.6</formula>
      <formula>0.69</formula>
    </cfRule>
  </conditionalFormatting>
  <conditionalFormatting sqref="FZ22">
    <cfRule type="cellIs" dxfId="4439" priority="520" operator="between">
      <formula>0.5</formula>
      <formula>0.59</formula>
    </cfRule>
    <cfRule type="cellIs" dxfId="4438" priority="519" operator="between">
      <formula>0.6</formula>
      <formula>0.69</formula>
    </cfRule>
    <cfRule type="cellIs" dxfId="4437" priority="521" operator="between">
      <formula>0</formula>
      <formula>0.49</formula>
    </cfRule>
    <cfRule type="cellIs" dxfId="4436" priority="522" operator="lessThan">
      <formula>0.5</formula>
    </cfRule>
    <cfRule type="cellIs" dxfId="4435" priority="525" operator="lessThan">
      <formula>"&lt;50%"</formula>
    </cfRule>
    <cfRule type="cellIs" dxfId="4434" priority="523" operator="between">
      <formula>0</formula>
      <formula>0.5</formula>
    </cfRule>
  </conditionalFormatting>
  <conditionalFormatting sqref="GI18:GI19">
    <cfRule type="cellIs" dxfId="4433" priority="496" operator="between">
      <formula>0.5</formula>
      <formula>0.59</formula>
    </cfRule>
    <cfRule type="expression" dxfId="4432" priority="494">
      <formula>#REF!&lt;50%</formula>
    </cfRule>
    <cfRule type="cellIs" dxfId="4431" priority="492" operator="between">
      <formula>0</formula>
      <formula>0.49</formula>
    </cfRule>
    <cfRule type="cellIs" dxfId="4430" priority="501" operator="lessThan">
      <formula>"&lt;50%"</formula>
    </cfRule>
    <cfRule type="cellIs" dxfId="4429" priority="499" operator="between">
      <formula>0</formula>
      <formula>0.5</formula>
    </cfRule>
    <cfRule type="cellIs" dxfId="4428" priority="498" operator="lessThan">
      <formula>0.5</formula>
    </cfRule>
    <cfRule type="cellIs" dxfId="4427" priority="497" operator="between">
      <formula>0</formula>
      <formula>0.49</formula>
    </cfRule>
    <cfRule type="cellIs" dxfId="4426" priority="495" operator="between">
      <formula>0.6</formula>
      <formula>0.69</formula>
    </cfRule>
    <cfRule type="cellIs" dxfId="4425" priority="493" operator="lessThan">
      <formula>#REF!</formula>
    </cfRule>
  </conditionalFormatting>
  <conditionalFormatting sqref="GI22">
    <cfRule type="cellIs" dxfId="4424" priority="502" operator="between">
      <formula>0.6</formula>
      <formula>0.69</formula>
    </cfRule>
    <cfRule type="cellIs" dxfId="4423" priority="508" operator="lessThan">
      <formula>"&lt;50%"</formula>
    </cfRule>
    <cfRule type="cellIs" dxfId="4422" priority="506" operator="between">
      <formula>0</formula>
      <formula>0.5</formula>
    </cfRule>
    <cfRule type="cellIs" dxfId="4421" priority="505" operator="lessThan">
      <formula>0.5</formula>
    </cfRule>
    <cfRule type="cellIs" dxfId="4420" priority="503" operator="between">
      <formula>0.5</formula>
      <formula>0.59</formula>
    </cfRule>
    <cfRule type="cellIs" dxfId="4419" priority="504" operator="between">
      <formula>0</formula>
      <formula>0.49</formula>
    </cfRule>
  </conditionalFormatting>
  <conditionalFormatting sqref="GL9:GL21">
    <cfRule type="cellIs" dxfId="4418" priority="142" operator="between">
      <formula>0.6</formula>
      <formula>0.69</formula>
    </cfRule>
    <cfRule type="cellIs" dxfId="4417" priority="143" operator="between">
      <formula>0.5</formula>
      <formula>0.59</formula>
    </cfRule>
    <cfRule type="cellIs" dxfId="4416" priority="144" operator="between">
      <formula>0</formula>
      <formula>0.49</formula>
    </cfRule>
    <cfRule type="cellIs" dxfId="4415" priority="139" operator="between">
      <formula>0</formula>
      <formula>0.49</formula>
    </cfRule>
    <cfRule type="cellIs" dxfId="4414" priority="140" operator="lessThan">
      <formula>#REF!</formula>
    </cfRule>
    <cfRule type="expression" dxfId="4413" priority="141">
      <formula>#REF!&lt;50%</formula>
    </cfRule>
    <cfRule type="cellIs" dxfId="4412" priority="148" operator="lessThan">
      <formula>"&lt;50%"</formula>
    </cfRule>
    <cfRule type="cellIs" dxfId="4411" priority="146" operator="between">
      <formula>0</formula>
      <formula>0.5</formula>
    </cfRule>
    <cfRule type="cellIs" dxfId="4410" priority="145" operator="lessThan">
      <formula>0.5</formula>
    </cfRule>
  </conditionalFormatting>
  <conditionalFormatting sqref="GR18:GR19">
    <cfRule type="cellIs" dxfId="4409" priority="484" operator="lessThan">
      <formula>"&lt;50%"</formula>
    </cfRule>
    <cfRule type="expression" dxfId="4408" priority="477">
      <formula>#REF!&lt;50%</formula>
    </cfRule>
    <cfRule type="cellIs" dxfId="4407" priority="478" operator="between">
      <formula>0.6</formula>
      <formula>0.69</formula>
    </cfRule>
    <cfRule type="cellIs" dxfId="4406" priority="480" operator="between">
      <formula>0</formula>
      <formula>0.49</formula>
    </cfRule>
    <cfRule type="cellIs" dxfId="4405" priority="481" operator="lessThan">
      <formula>0.5</formula>
    </cfRule>
    <cfRule type="cellIs" dxfId="4404" priority="479" operator="between">
      <formula>0.5</formula>
      <formula>0.59</formula>
    </cfRule>
    <cfRule type="cellIs" dxfId="4403" priority="482" operator="between">
      <formula>0</formula>
      <formula>0.5</formula>
    </cfRule>
    <cfRule type="cellIs" dxfId="4402" priority="475" operator="between">
      <formula>0</formula>
      <formula>0.49</formula>
    </cfRule>
    <cfRule type="cellIs" dxfId="4401" priority="476" operator="lessThan">
      <formula>#REF!</formula>
    </cfRule>
  </conditionalFormatting>
  <conditionalFormatting sqref="GR22">
    <cfRule type="cellIs" dxfId="4400" priority="488" operator="lessThan">
      <formula>0.5</formula>
    </cfRule>
    <cfRule type="cellIs" dxfId="4399" priority="487" operator="between">
      <formula>0</formula>
      <formula>0.49</formula>
    </cfRule>
    <cfRule type="cellIs" dxfId="4398" priority="486" operator="between">
      <formula>0.5</formula>
      <formula>0.59</formula>
    </cfRule>
    <cfRule type="cellIs" dxfId="4397" priority="485" operator="between">
      <formula>0.6</formula>
      <formula>0.69</formula>
    </cfRule>
    <cfRule type="cellIs" dxfId="4396" priority="491" operator="lessThan">
      <formula>"&lt;50%"</formula>
    </cfRule>
    <cfRule type="cellIs" dxfId="4395" priority="489" operator="between">
      <formula>0</formula>
      <formula>0.5</formula>
    </cfRule>
  </conditionalFormatting>
  <conditionalFormatting sqref="HA18:HA19">
    <cfRule type="cellIs" dxfId="4394" priority="465" operator="between">
      <formula>0</formula>
      <formula>0.5</formula>
    </cfRule>
    <cfRule type="cellIs" dxfId="4393" priority="467" operator="lessThan">
      <formula>"&lt;50%"</formula>
    </cfRule>
    <cfRule type="cellIs" dxfId="4392" priority="463" operator="between">
      <formula>0</formula>
      <formula>0.49</formula>
    </cfRule>
    <cfRule type="cellIs" dxfId="4391" priority="464" operator="lessThan">
      <formula>0.5</formula>
    </cfRule>
    <cfRule type="expression" dxfId="4390" priority="460">
      <formula>#REF!&lt;50%</formula>
    </cfRule>
    <cfRule type="cellIs" dxfId="4389" priority="461" operator="between">
      <formula>0.6</formula>
      <formula>0.69</formula>
    </cfRule>
    <cfRule type="cellIs" dxfId="4388" priority="462" operator="between">
      <formula>0.5</formula>
      <formula>0.59</formula>
    </cfRule>
    <cfRule type="cellIs" dxfId="4387" priority="458" operator="between">
      <formula>0</formula>
      <formula>0.49</formula>
    </cfRule>
    <cfRule type="cellIs" dxfId="4386" priority="459" operator="lessThan">
      <formula>#REF!</formula>
    </cfRule>
  </conditionalFormatting>
  <conditionalFormatting sqref="HA22">
    <cfRule type="cellIs" dxfId="4385" priority="474" operator="lessThan">
      <formula>"&lt;50%"</formula>
    </cfRule>
    <cfRule type="cellIs" dxfId="4384" priority="472" operator="between">
      <formula>0</formula>
      <formula>0.5</formula>
    </cfRule>
    <cfRule type="cellIs" dxfId="4383" priority="471" operator="lessThan">
      <formula>0.5</formula>
    </cfRule>
    <cfRule type="cellIs" dxfId="4382" priority="470" operator="between">
      <formula>0</formula>
      <formula>0.49</formula>
    </cfRule>
    <cfRule type="cellIs" dxfId="4381" priority="469" operator="between">
      <formula>0.5</formula>
      <formula>0.59</formula>
    </cfRule>
    <cfRule type="cellIs" dxfId="4380" priority="468" operator="between">
      <formula>0.6</formula>
      <formula>0.69</formula>
    </cfRule>
  </conditionalFormatting>
  <conditionalFormatting sqref="HJ18:HJ19">
    <cfRule type="cellIs" dxfId="4379" priority="446" operator="between">
      <formula>0</formula>
      <formula>0.49</formula>
    </cfRule>
    <cfRule type="cellIs" dxfId="4378" priority="447" operator="lessThan">
      <formula>0.5</formula>
    </cfRule>
    <cfRule type="cellIs" dxfId="4377" priority="448" operator="between">
      <formula>0</formula>
      <formula>0.5</formula>
    </cfRule>
    <cfRule type="cellIs" dxfId="4376" priority="450" operator="lessThan">
      <formula>"&lt;50%"</formula>
    </cfRule>
    <cfRule type="cellIs" dxfId="4375" priority="441" operator="between">
      <formula>0</formula>
      <formula>0.49</formula>
    </cfRule>
    <cfRule type="cellIs" dxfId="4374" priority="442" operator="lessThan">
      <formula>#REF!</formula>
    </cfRule>
    <cfRule type="expression" dxfId="4373" priority="443">
      <formula>#REF!&lt;50%</formula>
    </cfRule>
    <cfRule type="cellIs" dxfId="4372" priority="444" operator="between">
      <formula>0.6</formula>
      <formula>0.69</formula>
    </cfRule>
    <cfRule type="cellIs" dxfId="4371" priority="445" operator="between">
      <formula>0.5</formula>
      <formula>0.59</formula>
    </cfRule>
  </conditionalFormatting>
  <conditionalFormatting sqref="HJ22">
    <cfRule type="cellIs" dxfId="4370" priority="451" operator="between">
      <formula>0.6</formula>
      <formula>0.69</formula>
    </cfRule>
    <cfRule type="cellIs" dxfId="4369" priority="454" operator="lessThan">
      <formula>0.5</formula>
    </cfRule>
    <cfRule type="cellIs" dxfId="4368" priority="455" operator="between">
      <formula>0</formula>
      <formula>0.5</formula>
    </cfRule>
    <cfRule type="cellIs" dxfId="4367" priority="457" operator="lessThan">
      <formula>"&lt;50%"</formula>
    </cfRule>
    <cfRule type="cellIs" dxfId="4366" priority="452" operator="between">
      <formula>0.5</formula>
      <formula>0.59</formula>
    </cfRule>
    <cfRule type="cellIs" dxfId="4365" priority="453" operator="between">
      <formula>0</formula>
      <formula>0.49</formula>
    </cfRule>
  </conditionalFormatting>
  <conditionalFormatting sqref="HV18:HV19">
    <cfRule type="cellIs" dxfId="4364" priority="429" operator="between">
      <formula>0</formula>
      <formula>0.49</formula>
    </cfRule>
    <cfRule type="cellIs" dxfId="4363" priority="425" operator="lessThan">
      <formula>#REF!</formula>
    </cfRule>
    <cfRule type="cellIs" dxfId="4362" priority="430" operator="lessThan">
      <formula>0.5</formula>
    </cfRule>
    <cfRule type="cellIs" dxfId="4361" priority="431" operator="between">
      <formula>0</formula>
      <formula>0.5</formula>
    </cfRule>
    <cfRule type="cellIs" dxfId="4360" priority="433" operator="lessThan">
      <formula>"&lt;50%"</formula>
    </cfRule>
    <cfRule type="cellIs" dxfId="4359" priority="424" operator="between">
      <formula>0</formula>
      <formula>0.49</formula>
    </cfRule>
    <cfRule type="expression" dxfId="4358" priority="426">
      <formula>#REF!&lt;50%</formula>
    </cfRule>
    <cfRule type="cellIs" dxfId="4357" priority="427" operator="between">
      <formula>0.6</formula>
      <formula>0.69</formula>
    </cfRule>
    <cfRule type="cellIs" dxfId="4356" priority="428" operator="between">
      <formula>0.5</formula>
      <formula>0.59</formula>
    </cfRule>
  </conditionalFormatting>
  <conditionalFormatting sqref="HV22">
    <cfRule type="cellIs" dxfId="4355" priority="438" operator="between">
      <formula>0</formula>
      <formula>0.5</formula>
    </cfRule>
    <cfRule type="cellIs" dxfId="4354" priority="440" operator="lessThan">
      <formula>"&lt;50%"</formula>
    </cfRule>
    <cfRule type="cellIs" dxfId="4353" priority="435" operator="between">
      <formula>0.5</formula>
      <formula>0.59</formula>
    </cfRule>
    <cfRule type="cellIs" dxfId="4352" priority="437" operator="lessThan">
      <formula>0.5</formula>
    </cfRule>
    <cfRule type="cellIs" dxfId="4351" priority="434" operator="between">
      <formula>0.6</formula>
      <formula>0.69</formula>
    </cfRule>
    <cfRule type="cellIs" dxfId="4350" priority="436" operator="between">
      <formula>0</formula>
      <formula>0.49</formula>
    </cfRule>
  </conditionalFormatting>
  <conditionalFormatting sqref="IE18:IE19">
    <cfRule type="cellIs" dxfId="4349" priority="407" operator="between">
      <formula>0</formula>
      <formula>0.49</formula>
    </cfRule>
    <cfRule type="cellIs" dxfId="4348" priority="414" operator="between">
      <formula>0</formula>
      <formula>0.5</formula>
    </cfRule>
    <cfRule type="cellIs" dxfId="4347" priority="413" operator="lessThan">
      <formula>0.5</formula>
    </cfRule>
    <cfRule type="cellIs" dxfId="4346" priority="412" operator="between">
      <formula>0</formula>
      <formula>0.49</formula>
    </cfRule>
    <cfRule type="cellIs" dxfId="4345" priority="411" operator="between">
      <formula>0.5</formula>
      <formula>0.59</formula>
    </cfRule>
    <cfRule type="cellIs" dxfId="4344" priority="410" operator="between">
      <formula>0.6</formula>
      <formula>0.69</formula>
    </cfRule>
    <cfRule type="expression" dxfId="4343" priority="409">
      <formula>#REF!&lt;50%</formula>
    </cfRule>
    <cfRule type="cellIs" dxfId="4342" priority="408" operator="lessThan">
      <formula>#REF!</formula>
    </cfRule>
    <cfRule type="cellIs" dxfId="4341" priority="416" operator="lessThan">
      <formula>"&lt;50%"</formula>
    </cfRule>
  </conditionalFormatting>
  <conditionalFormatting sqref="IE22">
    <cfRule type="cellIs" dxfId="4340" priority="421" operator="between">
      <formula>0</formula>
      <formula>0.5</formula>
    </cfRule>
    <cfRule type="cellIs" dxfId="4339" priority="423" operator="lessThan">
      <formula>"&lt;50%"</formula>
    </cfRule>
    <cfRule type="cellIs" dxfId="4338" priority="417" operator="between">
      <formula>0.6</formula>
      <formula>0.69</formula>
    </cfRule>
    <cfRule type="cellIs" dxfId="4337" priority="418" operator="between">
      <formula>0.5</formula>
      <formula>0.59</formula>
    </cfRule>
    <cfRule type="cellIs" dxfId="4336" priority="419" operator="between">
      <formula>0</formula>
      <formula>0.49</formula>
    </cfRule>
    <cfRule type="cellIs" dxfId="4335" priority="420" operator="lessThan">
      <formula>0.5</formula>
    </cfRule>
  </conditionalFormatting>
  <conditionalFormatting sqref="IH9:IH19 IH21">
    <cfRule type="cellIs" dxfId="4334" priority="134" operator="between">
      <formula>0</formula>
      <formula>0.49</formula>
    </cfRule>
    <cfRule type="cellIs" dxfId="4333" priority="129" operator="between">
      <formula>0</formula>
      <formula>0.49</formula>
    </cfRule>
    <cfRule type="cellIs" dxfId="4332" priority="130" operator="lessThan">
      <formula>#REF!</formula>
    </cfRule>
    <cfRule type="expression" dxfId="4331" priority="131">
      <formula>#REF!&lt;50%</formula>
    </cfRule>
    <cfRule type="cellIs" dxfId="4330" priority="132" operator="between">
      <formula>0.6</formula>
      <formula>0.69</formula>
    </cfRule>
    <cfRule type="cellIs" dxfId="4329" priority="135" operator="lessThan">
      <formula>0.5</formula>
    </cfRule>
    <cfRule type="cellIs" dxfId="4328" priority="133" operator="between">
      <formula>0.5</formula>
      <formula>0.59</formula>
    </cfRule>
    <cfRule type="cellIs" dxfId="4327" priority="138" operator="lessThan">
      <formula>"&lt;50%"</formula>
    </cfRule>
    <cfRule type="cellIs" dxfId="4326" priority="136" operator="between">
      <formula>0</formula>
      <formula>0.5</formula>
    </cfRule>
  </conditionalFormatting>
  <conditionalFormatting sqref="IN18:IN19">
    <cfRule type="cellIs" dxfId="4325" priority="390" operator="between">
      <formula>0</formula>
      <formula>0.49</formula>
    </cfRule>
    <cfRule type="cellIs" dxfId="4324" priority="391" operator="lessThan">
      <formula>#REF!</formula>
    </cfRule>
    <cfRule type="cellIs" dxfId="4323" priority="394" operator="between">
      <formula>0.5</formula>
      <formula>0.59</formula>
    </cfRule>
    <cfRule type="expression" dxfId="4322" priority="392">
      <formula>#REF!&lt;50%</formula>
    </cfRule>
    <cfRule type="cellIs" dxfId="4321" priority="399" operator="lessThan">
      <formula>"&lt;50%"</formula>
    </cfRule>
    <cfRule type="cellIs" dxfId="4320" priority="397" operator="between">
      <formula>0</formula>
      <formula>0.5</formula>
    </cfRule>
    <cfRule type="cellIs" dxfId="4319" priority="393" operator="between">
      <formula>0.6</formula>
      <formula>0.69</formula>
    </cfRule>
    <cfRule type="cellIs" dxfId="4318" priority="396" operator="lessThan">
      <formula>0.5</formula>
    </cfRule>
    <cfRule type="cellIs" dxfId="4317" priority="395" operator="between">
      <formula>0</formula>
      <formula>0.49</formula>
    </cfRule>
  </conditionalFormatting>
  <conditionalFormatting sqref="IN22">
    <cfRule type="cellIs" dxfId="4316" priority="406" operator="lessThan">
      <formula>"&lt;50%"</formula>
    </cfRule>
    <cfRule type="cellIs" dxfId="4315" priority="402" operator="between">
      <formula>0</formula>
      <formula>0.49</formula>
    </cfRule>
    <cfRule type="cellIs" dxfId="4314" priority="404" operator="between">
      <formula>0</formula>
      <formula>0.5</formula>
    </cfRule>
    <cfRule type="cellIs" dxfId="4313" priority="403" operator="lessThan">
      <formula>0.5</formula>
    </cfRule>
    <cfRule type="cellIs" dxfId="4312" priority="401" operator="between">
      <formula>0.5</formula>
      <formula>0.59</formula>
    </cfRule>
    <cfRule type="cellIs" dxfId="4311" priority="400" operator="between">
      <formula>0.6</formula>
      <formula>0.69</formula>
    </cfRule>
  </conditionalFormatting>
  <conditionalFormatting sqref="IW18:IW19">
    <cfRule type="cellIs" dxfId="4310" priority="374" operator="lessThan">
      <formula>#REF!</formula>
    </cfRule>
    <cfRule type="cellIs" dxfId="4309" priority="377" operator="between">
      <formula>0.5</formula>
      <formula>0.59</formula>
    </cfRule>
    <cfRule type="cellIs" dxfId="4308" priority="380" operator="between">
      <formula>0</formula>
      <formula>0.5</formula>
    </cfRule>
    <cfRule type="cellIs" dxfId="4307" priority="382" operator="lessThan">
      <formula>"&lt;50%"</formula>
    </cfRule>
    <cfRule type="cellIs" dxfId="4306" priority="378" operator="between">
      <formula>0</formula>
      <formula>0.49</formula>
    </cfRule>
    <cfRule type="cellIs" dxfId="4305" priority="373" operator="between">
      <formula>0</formula>
      <formula>0.49</formula>
    </cfRule>
    <cfRule type="expression" dxfId="4304" priority="375">
      <formula>#REF!&lt;50%</formula>
    </cfRule>
    <cfRule type="cellIs" dxfId="4303" priority="379" operator="lessThan">
      <formula>0.5</formula>
    </cfRule>
    <cfRule type="cellIs" dxfId="4302" priority="376" operator="between">
      <formula>0.6</formula>
      <formula>0.69</formula>
    </cfRule>
  </conditionalFormatting>
  <conditionalFormatting sqref="IW22">
    <cfRule type="cellIs" dxfId="4301" priority="389" operator="lessThan">
      <formula>"&lt;50%"</formula>
    </cfRule>
    <cfRule type="cellIs" dxfId="4300" priority="387" operator="between">
      <formula>0</formula>
      <formula>0.5</formula>
    </cfRule>
    <cfRule type="cellIs" dxfId="4299" priority="386" operator="lessThan">
      <formula>0.5</formula>
    </cfRule>
    <cfRule type="cellIs" dxfId="4298" priority="385" operator="between">
      <formula>0</formula>
      <formula>0.49</formula>
    </cfRule>
    <cfRule type="cellIs" dxfId="4297" priority="384" operator="between">
      <formula>0.5</formula>
      <formula>0.59</formula>
    </cfRule>
    <cfRule type="cellIs" dxfId="4296" priority="383" operator="between">
      <formula>0.6</formula>
      <formula>0.69</formula>
    </cfRule>
  </conditionalFormatting>
  <conditionalFormatting sqref="JF18:JF19">
    <cfRule type="cellIs" dxfId="4295" priority="362" operator="lessThan">
      <formula>0.5</formula>
    </cfRule>
    <cfRule type="cellIs" dxfId="4294" priority="363" operator="between">
      <formula>0</formula>
      <formula>0.5</formula>
    </cfRule>
    <cfRule type="cellIs" dxfId="4293" priority="365" operator="lessThan">
      <formula>"&lt;50%"</formula>
    </cfRule>
    <cfRule type="cellIs" dxfId="4292" priority="359" operator="between">
      <formula>0.6</formula>
      <formula>0.69</formula>
    </cfRule>
    <cfRule type="cellIs" dxfId="4291" priority="356" operator="between">
      <formula>0</formula>
      <formula>0.49</formula>
    </cfRule>
    <cfRule type="cellIs" dxfId="4290" priority="357" operator="lessThan">
      <formula>#REF!</formula>
    </cfRule>
    <cfRule type="expression" dxfId="4289" priority="358">
      <formula>#REF!&lt;50%</formula>
    </cfRule>
    <cfRule type="cellIs" dxfId="4288" priority="360" operator="between">
      <formula>0.5</formula>
      <formula>0.59</formula>
    </cfRule>
    <cfRule type="cellIs" dxfId="4287" priority="361" operator="between">
      <formula>0</formula>
      <formula>0.49</formula>
    </cfRule>
  </conditionalFormatting>
  <conditionalFormatting sqref="JF22">
    <cfRule type="cellIs" dxfId="4286" priority="366" operator="between">
      <formula>0.6</formula>
      <formula>0.69</formula>
    </cfRule>
    <cfRule type="cellIs" dxfId="4285" priority="370" operator="between">
      <formula>0</formula>
      <formula>0.5</formula>
    </cfRule>
    <cfRule type="cellIs" dxfId="4284" priority="372" operator="lessThan">
      <formula>"&lt;50%"</formula>
    </cfRule>
    <cfRule type="cellIs" dxfId="4283" priority="369" operator="lessThan">
      <formula>0.5</formula>
    </cfRule>
    <cfRule type="cellIs" dxfId="4282" priority="368" operator="between">
      <formula>0</formula>
      <formula>0.49</formula>
    </cfRule>
    <cfRule type="cellIs" dxfId="4281" priority="367" operator="between">
      <formula>0.5</formula>
      <formula>0.59</formula>
    </cfRule>
  </conditionalFormatting>
  <conditionalFormatting sqref="JO18:JO19">
    <cfRule type="cellIs" dxfId="4280" priority="339" operator="between">
      <formula>0</formula>
      <formula>0.49</formula>
    </cfRule>
    <cfRule type="cellIs" dxfId="4279" priority="340" operator="lessThan">
      <formula>#REF!</formula>
    </cfRule>
    <cfRule type="expression" dxfId="4278" priority="341">
      <formula>#REF!&lt;50%</formula>
    </cfRule>
    <cfRule type="cellIs" dxfId="4277" priority="342" operator="between">
      <formula>0.6</formula>
      <formula>0.69</formula>
    </cfRule>
    <cfRule type="cellIs" dxfId="4276" priority="343" operator="between">
      <formula>0.5</formula>
      <formula>0.59</formula>
    </cfRule>
    <cfRule type="cellIs" dxfId="4275" priority="344" operator="between">
      <formula>0</formula>
      <formula>0.49</formula>
    </cfRule>
    <cfRule type="cellIs" dxfId="4274" priority="345" operator="lessThan">
      <formula>0.5</formula>
    </cfRule>
    <cfRule type="cellIs" dxfId="4273" priority="346" operator="between">
      <formula>0</formula>
      <formula>0.5</formula>
    </cfRule>
    <cfRule type="cellIs" dxfId="4272" priority="348" operator="lessThan">
      <formula>"&lt;50%"</formula>
    </cfRule>
  </conditionalFormatting>
  <conditionalFormatting sqref="JO22">
    <cfRule type="cellIs" dxfId="4271" priority="355" operator="lessThan">
      <formula>"&lt;50%"</formula>
    </cfRule>
    <cfRule type="cellIs" dxfId="4270" priority="353" operator="between">
      <formula>0</formula>
      <formula>0.5</formula>
    </cfRule>
    <cfRule type="cellIs" dxfId="4269" priority="352" operator="lessThan">
      <formula>0.5</formula>
    </cfRule>
    <cfRule type="cellIs" dxfId="4268" priority="351" operator="between">
      <formula>0</formula>
      <formula>0.49</formula>
    </cfRule>
    <cfRule type="cellIs" dxfId="4267" priority="350" operator="between">
      <formula>0.5</formula>
      <formula>0.59</formula>
    </cfRule>
    <cfRule type="cellIs" dxfId="4266" priority="349" operator="between">
      <formula>0.6</formula>
      <formula>0.69</formula>
    </cfRule>
  </conditionalFormatting>
  <conditionalFormatting sqref="JR9:JR19">
    <cfRule type="cellIs" dxfId="4265" priority="97" operator="between">
      <formula>0</formula>
      <formula>0.49</formula>
    </cfRule>
    <cfRule type="cellIs" dxfId="4264" priority="96" operator="between">
      <formula>0.5</formula>
      <formula>0.59</formula>
    </cfRule>
    <cfRule type="cellIs" dxfId="4263" priority="95" operator="between">
      <formula>0.6</formula>
      <formula>0.69</formula>
    </cfRule>
    <cfRule type="expression" dxfId="4262" priority="94">
      <formula>#REF!&lt;50%</formula>
    </cfRule>
    <cfRule type="cellIs" dxfId="4261" priority="92" operator="between">
      <formula>0</formula>
      <formula>0.49</formula>
    </cfRule>
    <cfRule type="cellIs" dxfId="4260" priority="101" operator="lessThan">
      <formula>"&lt;50%"</formula>
    </cfRule>
    <cfRule type="cellIs" dxfId="4259" priority="99" operator="between">
      <formula>0</formula>
      <formula>0.5</formula>
    </cfRule>
    <cfRule type="cellIs" dxfId="4258" priority="93" operator="lessThan">
      <formula>#REF!</formula>
    </cfRule>
    <cfRule type="cellIs" dxfId="4257" priority="98" operator="lessThan">
      <formula>0.5</formula>
    </cfRule>
  </conditionalFormatting>
  <conditionalFormatting sqref="KA9:KA16">
    <cfRule type="cellIs" dxfId="4256" priority="119" operator="between">
      <formula>0</formula>
      <formula>0.49</formula>
    </cfRule>
    <cfRule type="cellIs" dxfId="4255" priority="128" operator="lessThan">
      <formula>"&lt;50%"</formula>
    </cfRule>
    <cfRule type="cellIs" dxfId="4254" priority="126" operator="between">
      <formula>0</formula>
      <formula>0.5</formula>
    </cfRule>
    <cfRule type="cellIs" dxfId="4253" priority="125" operator="lessThan">
      <formula>0.5</formula>
    </cfRule>
    <cfRule type="cellIs" dxfId="4252" priority="124" operator="between">
      <formula>0</formula>
      <formula>0.49</formula>
    </cfRule>
    <cfRule type="cellIs" dxfId="4251" priority="123" operator="between">
      <formula>0.5</formula>
      <formula>0.59</formula>
    </cfRule>
    <cfRule type="cellIs" dxfId="4250" priority="120" operator="lessThan">
      <formula>#REF!</formula>
    </cfRule>
    <cfRule type="expression" dxfId="4249" priority="121">
      <formula>#REF!&lt;50%</formula>
    </cfRule>
    <cfRule type="cellIs" dxfId="4248" priority="122" operator="between">
      <formula>0.6</formula>
      <formula>0.69</formula>
    </cfRule>
  </conditionalFormatting>
  <conditionalFormatting sqref="KA18:KA19">
    <cfRule type="cellIs" dxfId="4247" priority="108" operator="lessThan">
      <formula>0.5</formula>
    </cfRule>
    <cfRule type="cellIs" dxfId="4246" priority="111" operator="lessThan">
      <formula>"&lt;50%"</formula>
    </cfRule>
    <cfRule type="cellIs" dxfId="4245" priority="109" operator="between">
      <formula>0</formula>
      <formula>0.5</formula>
    </cfRule>
    <cfRule type="cellIs" dxfId="4244" priority="106" operator="between">
      <formula>0.5</formula>
      <formula>0.59</formula>
    </cfRule>
    <cfRule type="cellIs" dxfId="4243" priority="105" operator="between">
      <formula>0.6</formula>
      <formula>0.69</formula>
    </cfRule>
    <cfRule type="expression" dxfId="4242" priority="104">
      <formula>#REF!&lt;50%</formula>
    </cfRule>
    <cfRule type="cellIs" dxfId="4241" priority="103" operator="lessThan">
      <formula>#REF!</formula>
    </cfRule>
    <cfRule type="cellIs" dxfId="4240" priority="102" operator="between">
      <formula>0</formula>
      <formula>0.49</formula>
    </cfRule>
    <cfRule type="cellIs" dxfId="4239" priority="107" operator="between">
      <formula>0</formula>
      <formula>0.49</formula>
    </cfRule>
  </conditionalFormatting>
  <conditionalFormatting sqref="KA22">
    <cfRule type="cellIs" dxfId="4238" priority="116" operator="between">
      <formula>0</formula>
      <formula>0.5</formula>
    </cfRule>
    <cfRule type="cellIs" dxfId="4237" priority="115" operator="lessThan">
      <formula>0.5</formula>
    </cfRule>
    <cfRule type="cellIs" dxfId="4236" priority="114" operator="between">
      <formula>0</formula>
      <formula>0.49</formula>
    </cfRule>
    <cfRule type="cellIs" dxfId="4235" priority="113" operator="between">
      <formula>0.5</formula>
      <formula>0.59</formula>
    </cfRule>
    <cfRule type="cellIs" dxfId="4234" priority="112" operator="between">
      <formula>0.6</formula>
      <formula>0.69</formula>
    </cfRule>
    <cfRule type="cellIs" dxfId="4233" priority="118" operator="lessThan">
      <formula>"&lt;50%"</formula>
    </cfRule>
  </conditionalFormatting>
  <conditionalFormatting sqref="KD9:KD19">
    <cfRule type="cellIs" dxfId="4232" priority="55" operator="between">
      <formula>0</formula>
      <formula>0.49</formula>
    </cfRule>
    <cfRule type="cellIs" dxfId="4231" priority="56" operator="lessThan">
      <formula>#REF!</formula>
    </cfRule>
    <cfRule type="expression" dxfId="4230" priority="57">
      <formula>#REF!&lt;50%</formula>
    </cfRule>
    <cfRule type="cellIs" dxfId="4229" priority="59" operator="between">
      <formula>0.5</formula>
      <formula>0.59</formula>
    </cfRule>
    <cfRule type="cellIs" dxfId="4228" priority="60" operator="between">
      <formula>0</formula>
      <formula>0.49</formula>
    </cfRule>
    <cfRule type="cellIs" dxfId="4227" priority="61" operator="lessThan">
      <formula>0.5</formula>
    </cfRule>
    <cfRule type="cellIs" dxfId="4226" priority="64" operator="lessThan">
      <formula>"&lt;50%"</formula>
    </cfRule>
    <cfRule type="cellIs" dxfId="4225" priority="62" operator="between">
      <formula>0</formula>
      <formula>0.5</formula>
    </cfRule>
    <cfRule type="cellIs" dxfId="4224" priority="58" operator="between">
      <formula>0.6</formula>
      <formula>0.69</formula>
    </cfRule>
  </conditionalFormatting>
  <conditionalFormatting sqref="KJ9:KJ16">
    <cfRule type="cellIs" dxfId="4223" priority="86" operator="between">
      <formula>0.5</formula>
      <formula>0.59</formula>
    </cfRule>
    <cfRule type="cellIs" dxfId="4222" priority="85" operator="between">
      <formula>0.6</formula>
      <formula>0.69</formula>
    </cfRule>
    <cfRule type="expression" dxfId="4221" priority="84">
      <formula>#REF!&lt;50%</formula>
    </cfRule>
    <cfRule type="cellIs" dxfId="4220" priority="83" operator="lessThan">
      <formula>#REF!</formula>
    </cfRule>
    <cfRule type="cellIs" dxfId="4219" priority="82" operator="between">
      <formula>0</formula>
      <formula>0.49</formula>
    </cfRule>
    <cfRule type="cellIs" dxfId="4218" priority="87" operator="between">
      <formula>0</formula>
      <formula>0.49</formula>
    </cfRule>
    <cfRule type="cellIs" dxfId="4217" priority="88" operator="lessThan">
      <formula>0.5</formula>
    </cfRule>
    <cfRule type="cellIs" dxfId="4216" priority="91" operator="lessThan">
      <formula>"&lt;50%"</formula>
    </cfRule>
    <cfRule type="cellIs" dxfId="4215" priority="89" operator="between">
      <formula>0</formula>
      <formula>0.5</formula>
    </cfRule>
  </conditionalFormatting>
  <conditionalFormatting sqref="KJ18:KJ19">
    <cfRule type="cellIs" dxfId="4214" priority="65" operator="between">
      <formula>0</formula>
      <formula>0.49</formula>
    </cfRule>
    <cfRule type="cellIs" dxfId="4213" priority="74" operator="lessThan">
      <formula>"&lt;50%"</formula>
    </cfRule>
    <cfRule type="cellIs" dxfId="4212" priority="70" operator="between">
      <formula>0</formula>
      <formula>0.49</formula>
    </cfRule>
    <cfRule type="expression" dxfId="4211" priority="67">
      <formula>#REF!&lt;50%</formula>
    </cfRule>
    <cfRule type="cellIs" dxfId="4210" priority="69" operator="between">
      <formula>0.5</formula>
      <formula>0.59</formula>
    </cfRule>
    <cfRule type="cellIs" dxfId="4209" priority="68" operator="between">
      <formula>0.6</formula>
      <formula>0.69</formula>
    </cfRule>
    <cfRule type="cellIs" dxfId="4208" priority="72" operator="between">
      <formula>0</formula>
      <formula>0.5</formula>
    </cfRule>
    <cfRule type="cellIs" dxfId="4207" priority="66" operator="lessThan">
      <formula>#REF!</formula>
    </cfRule>
    <cfRule type="cellIs" dxfId="4206" priority="71" operator="lessThan">
      <formula>0.5</formula>
    </cfRule>
  </conditionalFormatting>
  <conditionalFormatting sqref="KJ22">
    <cfRule type="cellIs" dxfId="4205" priority="78" operator="lessThan">
      <formula>0.5</formula>
    </cfRule>
    <cfRule type="cellIs" dxfId="4204" priority="79" operator="between">
      <formula>0</formula>
      <formula>0.5</formula>
    </cfRule>
    <cfRule type="cellIs" dxfId="4203" priority="81" operator="lessThan">
      <formula>"&lt;50%"</formula>
    </cfRule>
    <cfRule type="cellIs" dxfId="4202" priority="76" operator="between">
      <formula>0.5</formula>
      <formula>0.59</formula>
    </cfRule>
    <cfRule type="cellIs" dxfId="4201" priority="75" operator="between">
      <formula>0.6</formula>
      <formula>0.69</formula>
    </cfRule>
    <cfRule type="cellIs" dxfId="4200" priority="77" operator="between">
      <formula>0</formula>
      <formula>0.49</formula>
    </cfRule>
  </conditionalFormatting>
  <conditionalFormatting sqref="KS9:KS16">
    <cfRule type="cellIs" dxfId="4199" priority="52" operator="between">
      <formula>0</formula>
      <formula>0.5</formula>
    </cfRule>
    <cfRule type="cellIs" dxfId="4198" priority="46" operator="lessThan">
      <formula>#REF!</formula>
    </cfRule>
    <cfRule type="cellIs" dxfId="4197" priority="54" operator="lessThan">
      <formula>"&lt;50%"</formula>
    </cfRule>
    <cfRule type="cellIs" dxfId="4196" priority="51" operator="lessThan">
      <formula>0.5</formula>
    </cfRule>
    <cfRule type="cellIs" dxfId="4195" priority="50" operator="between">
      <formula>0</formula>
      <formula>0.49</formula>
    </cfRule>
    <cfRule type="cellIs" dxfId="4194" priority="49" operator="between">
      <formula>0.5</formula>
      <formula>0.59</formula>
    </cfRule>
    <cfRule type="cellIs" dxfId="4193" priority="48" operator="between">
      <formula>0.6</formula>
      <formula>0.69</formula>
    </cfRule>
    <cfRule type="expression" dxfId="4192" priority="47">
      <formula>#REF!&lt;50%</formula>
    </cfRule>
    <cfRule type="cellIs" dxfId="4191" priority="45" operator="between">
      <formula>0</formula>
      <formula>0.49</formula>
    </cfRule>
  </conditionalFormatting>
  <conditionalFormatting sqref="KS18:KS19">
    <cfRule type="cellIs" dxfId="4190" priority="33" operator="between">
      <formula>0</formula>
      <formula>0.49</formula>
    </cfRule>
    <cfRule type="cellIs" dxfId="4189" priority="28" operator="between">
      <formula>0</formula>
      <formula>0.49</formula>
    </cfRule>
    <cfRule type="cellIs" dxfId="4188" priority="29" operator="lessThan">
      <formula>#REF!</formula>
    </cfRule>
    <cfRule type="cellIs" dxfId="4187" priority="34" operator="lessThan">
      <formula>0.5</formula>
    </cfRule>
    <cfRule type="cellIs" dxfId="4186" priority="31" operator="between">
      <formula>0.6</formula>
      <formula>0.69</formula>
    </cfRule>
    <cfRule type="cellIs" dxfId="4185" priority="32" operator="between">
      <formula>0.5</formula>
      <formula>0.59</formula>
    </cfRule>
    <cfRule type="expression" dxfId="4184" priority="30">
      <formula>#REF!&lt;50%</formula>
    </cfRule>
    <cfRule type="cellIs" dxfId="4183" priority="37" operator="lessThan">
      <formula>"&lt;50%"</formula>
    </cfRule>
    <cfRule type="cellIs" dxfId="4182" priority="35" operator="between">
      <formula>0</formula>
      <formula>0.5</formula>
    </cfRule>
  </conditionalFormatting>
  <conditionalFormatting sqref="KS22">
    <cfRule type="cellIs" dxfId="4181" priority="40" operator="between">
      <formula>0</formula>
      <formula>0.49</formula>
    </cfRule>
    <cfRule type="cellIs" dxfId="4180" priority="38" operator="between">
      <formula>0.6</formula>
      <formula>0.69</formula>
    </cfRule>
    <cfRule type="cellIs" dxfId="4179" priority="39" operator="between">
      <formula>0.5</formula>
      <formula>0.59</formula>
    </cfRule>
    <cfRule type="cellIs" dxfId="4178" priority="41" operator="lessThan">
      <formula>0.5</formula>
    </cfRule>
    <cfRule type="cellIs" dxfId="4177" priority="42" operator="between">
      <formula>0</formula>
      <formula>0.5</formula>
    </cfRule>
    <cfRule type="cellIs" dxfId="4176" priority="44" operator="lessThan">
      <formula>"&lt;50%"</formula>
    </cfRule>
  </conditionalFormatting>
  <conditionalFormatting sqref="LB9:LB16">
    <cfRule type="expression" dxfId="4175" priority="20">
      <formula>#REF!&lt;50%</formula>
    </cfRule>
    <cfRule type="cellIs" dxfId="4174" priority="27" operator="lessThan">
      <formula>"&lt;50%"</formula>
    </cfRule>
    <cfRule type="cellIs" dxfId="4173" priority="24" operator="lessThan">
      <formula>0.5</formula>
    </cfRule>
    <cfRule type="cellIs" dxfId="4172" priority="23" operator="between">
      <formula>0</formula>
      <formula>0.49</formula>
    </cfRule>
    <cfRule type="cellIs" dxfId="4171" priority="25" operator="between">
      <formula>0</formula>
      <formula>0.5</formula>
    </cfRule>
    <cfRule type="cellIs" dxfId="4170" priority="22" operator="between">
      <formula>0.5</formula>
      <formula>0.59</formula>
    </cfRule>
    <cfRule type="cellIs" dxfId="4169" priority="21" operator="between">
      <formula>0.6</formula>
      <formula>0.69</formula>
    </cfRule>
    <cfRule type="cellIs" dxfId="4168" priority="19" operator="lessThan">
      <formula>#REF!</formula>
    </cfRule>
    <cfRule type="cellIs" dxfId="4167" priority="18" operator="between">
      <formula>0</formula>
      <formula>0.49</formula>
    </cfRule>
  </conditionalFormatting>
  <conditionalFormatting sqref="LB18:LB19">
    <cfRule type="cellIs" dxfId="4166" priority="2" operator="lessThan">
      <formula>#REF!</formula>
    </cfRule>
    <cfRule type="cellIs" dxfId="4165" priority="1" operator="between">
      <formula>0</formula>
      <formula>0.49</formula>
    </cfRule>
    <cfRule type="expression" dxfId="4164" priority="3">
      <formula>#REF!&lt;50%</formula>
    </cfRule>
    <cfRule type="cellIs" dxfId="4163" priority="5" operator="between">
      <formula>0.5</formula>
      <formula>0.59</formula>
    </cfRule>
    <cfRule type="cellIs" dxfId="4162" priority="4" operator="between">
      <formula>0.6</formula>
      <formula>0.69</formula>
    </cfRule>
    <cfRule type="cellIs" dxfId="4161" priority="6" operator="between">
      <formula>0</formula>
      <formula>0.49</formula>
    </cfRule>
    <cfRule type="cellIs" dxfId="4160" priority="7" operator="lessThan">
      <formula>0.5</formula>
    </cfRule>
    <cfRule type="cellIs" dxfId="4159" priority="8" operator="between">
      <formula>0</formula>
      <formula>0.5</formula>
    </cfRule>
    <cfRule type="cellIs" dxfId="4158" priority="10" operator="lessThan">
      <formula>"&lt;50%"</formula>
    </cfRule>
  </conditionalFormatting>
  <conditionalFormatting sqref="LB22">
    <cfRule type="cellIs" dxfId="4157" priority="12" operator="between">
      <formula>0.5</formula>
      <formula>0.59</formula>
    </cfRule>
    <cfRule type="cellIs" dxfId="4156" priority="13" operator="between">
      <formula>0</formula>
      <formula>0.49</formula>
    </cfRule>
    <cfRule type="cellIs" dxfId="4155" priority="15" operator="between">
      <formula>0</formula>
      <formula>0.5</formula>
    </cfRule>
    <cfRule type="cellIs" dxfId="4154" priority="14" operator="lessThan">
      <formula>0.5</formula>
    </cfRule>
    <cfRule type="cellIs" dxfId="4153" priority="11" operator="between">
      <formula>0.6</formula>
      <formula>0.69</formula>
    </cfRule>
    <cfRule type="cellIs" dxfId="4152" priority="17" operator="lessThan">
      <formula>"&lt;50%"</formula>
    </cfRule>
  </conditionalFormatting>
  <pageMargins left="0.7" right="0.7" top="0.75" bottom="0.75" header="0.3" footer="0.3"/>
  <pageSetup paperSize="9" scale="8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T24"/>
  <sheetViews>
    <sheetView showGridLines="0" zoomScale="90" zoomScaleNormal="90" workbookViewId="0">
      <pane xSplit="3" ySplit="8" topLeftCell="EQ9" activePane="bottomRight" state="frozen"/>
      <selection pane="topRight" activeCell="D1" sqref="D1"/>
      <selection pane="bottomLeft" activeCell="A9" sqref="A9"/>
      <selection pane="bottomRight" activeCell="QO9" sqref="QO9:QP21"/>
    </sheetView>
  </sheetViews>
  <sheetFormatPr defaultColWidth="9.15234375" defaultRowHeight="15.45"/>
  <cols>
    <col min="1" max="1" width="3.84375" style="8" customWidth="1"/>
    <col min="2" max="2" width="9.15234375" style="8"/>
    <col min="3" max="3" width="16" style="8" customWidth="1"/>
    <col min="4" max="4" width="7.15234375" style="8" hidden="1" customWidth="1" collapsed="1"/>
    <col min="5" max="11" width="7.15234375" style="8" hidden="1" customWidth="1"/>
    <col min="12" max="12" width="5.84375" style="8" hidden="1" customWidth="1"/>
    <col min="13" max="13" width="7.15234375" style="8" hidden="1" customWidth="1" collapsed="1"/>
    <col min="14" max="20" width="7.15234375" style="8" hidden="1" customWidth="1"/>
    <col min="21" max="21" width="5.84375" style="8" hidden="1" customWidth="1"/>
    <col min="22" max="22" width="7.15234375" style="8" hidden="1" customWidth="1" collapsed="1"/>
    <col min="23" max="29" width="7.15234375" style="8" hidden="1" customWidth="1"/>
    <col min="30" max="30" width="5.84375" style="8" hidden="1" customWidth="1"/>
    <col min="31" max="31" width="7.15234375" style="8" hidden="1" customWidth="1" collapsed="1"/>
    <col min="32" max="38" width="7.15234375" style="8" hidden="1" customWidth="1"/>
    <col min="39" max="39" width="5.84375" style="8" hidden="1" customWidth="1"/>
    <col min="40" max="40" width="7.15234375" style="8" hidden="1" customWidth="1" collapsed="1"/>
    <col min="41" max="47" width="7.15234375" style="8" hidden="1" customWidth="1"/>
    <col min="48" max="48" width="5.84375" style="8" hidden="1" customWidth="1"/>
    <col min="49" max="49" width="7.15234375" style="8" hidden="1" customWidth="1" collapsed="1"/>
    <col min="50" max="56" width="7.15234375" style="8" hidden="1" customWidth="1"/>
    <col min="57" max="57" width="5.84375" style="8" hidden="1" customWidth="1"/>
    <col min="58" max="58" width="7.15234375" style="8" hidden="1" customWidth="1" collapsed="1"/>
    <col min="59" max="65" width="7.15234375" style="8" hidden="1" customWidth="1"/>
    <col min="66" max="66" width="5.84375" style="8" hidden="1" customWidth="1"/>
    <col min="67" max="67" width="7.15234375" style="8" hidden="1" customWidth="1" collapsed="1"/>
    <col min="68" max="74" width="7.15234375" style="8" hidden="1" customWidth="1"/>
    <col min="75" max="75" width="5.84375" style="8" hidden="1" customWidth="1"/>
    <col min="76" max="76" width="7.15234375" style="8" hidden="1" customWidth="1" collapsed="1"/>
    <col min="77" max="83" width="7.15234375" style="8" hidden="1" customWidth="1"/>
    <col min="84" max="84" width="5.84375" style="8" hidden="1" customWidth="1"/>
    <col min="85" max="85" width="7.15234375" style="8" hidden="1" customWidth="1" collapsed="1"/>
    <col min="86" max="92" width="7.15234375" style="8" hidden="1" customWidth="1"/>
    <col min="93" max="93" width="5.84375" style="8" hidden="1" customWidth="1"/>
    <col min="94" max="94" width="7.15234375" style="8" hidden="1" customWidth="1" collapsed="1"/>
    <col min="95" max="101" width="7.15234375" style="8" hidden="1" customWidth="1"/>
    <col min="102" max="102" width="5.84375" style="8" hidden="1" customWidth="1"/>
    <col min="103" max="103" width="7.15234375" style="8" hidden="1" customWidth="1" collapsed="1"/>
    <col min="104" max="110" width="7.15234375" style="8" hidden="1" customWidth="1"/>
    <col min="111" max="111" width="5.84375" style="8" hidden="1" customWidth="1"/>
    <col min="112" max="112" width="7.15234375" style="8" hidden="1" customWidth="1" collapsed="1"/>
    <col min="113" max="119" width="7.15234375" style="8" hidden="1" customWidth="1"/>
    <col min="120" max="120" width="5.84375" style="8" hidden="1" customWidth="1"/>
    <col min="121" max="121" width="7.15234375" style="8" hidden="1" customWidth="1" collapsed="1"/>
    <col min="122" max="128" width="7.15234375" style="8" hidden="1" customWidth="1"/>
    <col min="129" max="129" width="5.84375" style="8" hidden="1" customWidth="1"/>
    <col min="130" max="130" width="7.15234375" style="8" hidden="1" customWidth="1" collapsed="1"/>
    <col min="131" max="137" width="7.15234375" style="8" hidden="1" customWidth="1"/>
    <col min="138" max="138" width="5.84375" style="8" hidden="1" customWidth="1"/>
    <col min="139" max="139" width="7.15234375" style="8" hidden="1" customWidth="1" collapsed="1"/>
    <col min="140" max="146" width="7.15234375" style="8" hidden="1" customWidth="1"/>
    <col min="147" max="147" width="5.84375" style="8" hidden="1" customWidth="1"/>
    <col min="148" max="148" width="7.15234375" style="8" hidden="1" customWidth="1" collapsed="1"/>
    <col min="149" max="155" width="7.15234375" style="8" hidden="1" customWidth="1"/>
    <col min="156" max="156" width="5.84375" style="8" hidden="1" customWidth="1"/>
    <col min="157" max="157" width="7.15234375" style="8" hidden="1" customWidth="1" collapsed="1"/>
    <col min="158" max="164" width="7.15234375" style="8" hidden="1" customWidth="1"/>
    <col min="165" max="165" width="5.84375" style="8" hidden="1" customWidth="1"/>
    <col min="166" max="166" width="7.15234375" style="8" hidden="1" customWidth="1" collapsed="1"/>
    <col min="167" max="173" width="7.15234375" style="8" hidden="1" customWidth="1"/>
    <col min="174" max="174" width="5.84375" style="8" hidden="1" customWidth="1"/>
    <col min="175" max="175" width="7.15234375" style="8" hidden="1" customWidth="1" collapsed="1"/>
    <col min="176" max="182" width="7.15234375" style="8" hidden="1" customWidth="1"/>
    <col min="183" max="183" width="5.84375" style="8" hidden="1" customWidth="1"/>
    <col min="184" max="184" width="7.15234375" style="8" hidden="1" customWidth="1" collapsed="1"/>
    <col min="185" max="191" width="7.15234375" style="8" hidden="1" customWidth="1"/>
    <col min="192" max="192" width="5.84375" style="8" hidden="1" customWidth="1"/>
    <col min="193" max="193" width="7.15234375" style="8" hidden="1" customWidth="1" collapsed="1"/>
    <col min="194" max="200" width="7.15234375" style="8" hidden="1" customWidth="1"/>
    <col min="201" max="201" width="5.84375" style="8" hidden="1" customWidth="1"/>
    <col min="202" max="202" width="7.15234375" style="8" hidden="1" customWidth="1" collapsed="1"/>
    <col min="203" max="209" width="7.15234375" style="8" hidden="1" customWidth="1"/>
    <col min="210" max="210" width="5.84375" style="8" hidden="1" customWidth="1"/>
    <col min="211" max="211" width="7.15234375" style="8" hidden="1" customWidth="1" collapsed="1"/>
    <col min="212" max="218" width="7.15234375" style="8" hidden="1" customWidth="1"/>
    <col min="219" max="219" width="5.84375" style="8" hidden="1" customWidth="1"/>
    <col min="220" max="220" width="7.15234375" style="8" hidden="1" customWidth="1" collapsed="1"/>
    <col min="221" max="227" width="7.15234375" style="8" hidden="1" customWidth="1"/>
    <col min="228" max="228" width="5.84375" style="8" hidden="1" customWidth="1"/>
    <col min="229" max="229" width="7.15234375" style="8" hidden="1" customWidth="1" collapsed="1"/>
    <col min="230" max="236" width="7.15234375" style="8" hidden="1" customWidth="1"/>
    <col min="237" max="237" width="5.84375" style="8" hidden="1" customWidth="1"/>
    <col min="238" max="238" width="7.15234375" style="8" hidden="1" customWidth="1" collapsed="1"/>
    <col min="239" max="245" width="7.15234375" style="8" hidden="1" customWidth="1"/>
    <col min="246" max="246" width="5.84375" style="8" hidden="1" customWidth="1"/>
    <col min="247" max="247" width="7.15234375" style="8" hidden="1" customWidth="1" collapsed="1"/>
    <col min="248" max="254" width="7.15234375" style="8" hidden="1" customWidth="1"/>
    <col min="255" max="255" width="5.84375" style="8" hidden="1" customWidth="1"/>
    <col min="256" max="256" width="7.15234375" style="8" hidden="1" customWidth="1" collapsed="1"/>
    <col min="257" max="263" width="7.15234375" style="8" hidden="1" customWidth="1"/>
    <col min="264" max="264" width="5.84375" style="8" hidden="1" customWidth="1"/>
    <col min="265" max="265" width="7.15234375" style="8" hidden="1" customWidth="1" collapsed="1"/>
    <col min="266" max="272" width="7.15234375" style="8" hidden="1" customWidth="1"/>
    <col min="273" max="273" width="5.84375" style="8" hidden="1" customWidth="1"/>
    <col min="274" max="274" width="7.15234375" style="8" hidden="1" customWidth="1" collapsed="1"/>
    <col min="275" max="281" width="7.15234375" style="8" hidden="1" customWidth="1"/>
    <col min="282" max="282" width="5.84375" style="8" hidden="1" customWidth="1"/>
    <col min="283" max="283" width="7.15234375" style="8" hidden="1" customWidth="1" collapsed="1"/>
    <col min="284" max="290" width="7.15234375" style="8" hidden="1" customWidth="1"/>
    <col min="291" max="291" width="5.84375" style="8" hidden="1" customWidth="1"/>
    <col min="292" max="292" width="7.15234375" style="8" hidden="1" customWidth="1" collapsed="1"/>
    <col min="293" max="299" width="7.15234375" style="8" hidden="1" customWidth="1"/>
    <col min="300" max="300" width="5.84375" style="8" hidden="1" customWidth="1"/>
    <col min="301" max="301" width="7.15234375" style="8" hidden="1" customWidth="1" collapsed="1"/>
    <col min="302" max="308" width="7.15234375" style="8" hidden="1" customWidth="1"/>
    <col min="309" max="309" width="5.84375" style="8" hidden="1" customWidth="1"/>
    <col min="310" max="310" width="7.15234375" style="8" hidden="1" customWidth="1" collapsed="1"/>
    <col min="311" max="317" width="7.15234375" style="8" hidden="1" customWidth="1"/>
    <col min="318" max="318" width="5.84375" style="8" hidden="1" customWidth="1"/>
    <col min="319" max="319" width="7.15234375" style="8" hidden="1" customWidth="1" collapsed="1"/>
    <col min="320" max="326" width="7.15234375" style="8" hidden="1" customWidth="1"/>
    <col min="327" max="327" width="5.84375" style="8" hidden="1" customWidth="1"/>
    <col min="328" max="328" width="7.15234375" style="8" hidden="1" customWidth="1" collapsed="1"/>
    <col min="329" max="335" width="7.15234375" style="8" hidden="1" customWidth="1"/>
    <col min="336" max="336" width="5.84375" style="8" hidden="1" customWidth="1"/>
    <col min="337" max="337" width="7.15234375" style="8" hidden="1" customWidth="1" collapsed="1"/>
    <col min="338" max="344" width="7.15234375" style="8" hidden="1" customWidth="1"/>
    <col min="345" max="345" width="5.84375" style="8" hidden="1" customWidth="1"/>
    <col min="346" max="346" width="7.15234375" style="8" hidden="1" customWidth="1" collapsed="1"/>
    <col min="347" max="353" width="7.15234375" style="8" hidden="1" customWidth="1"/>
    <col min="354" max="354" width="5.84375" style="8" hidden="1" customWidth="1"/>
    <col min="355" max="355" width="7.15234375" style="8" hidden="1" customWidth="1" collapsed="1"/>
    <col min="356" max="362" width="7.15234375" style="8" hidden="1" customWidth="1"/>
    <col min="363" max="363" width="5.84375" style="8" hidden="1" customWidth="1"/>
    <col min="364" max="364" width="7.15234375" style="8" hidden="1" customWidth="1" collapsed="1"/>
    <col min="365" max="371" width="7.15234375" style="8" hidden="1" customWidth="1"/>
    <col min="372" max="372" width="5.84375" style="8" hidden="1" customWidth="1"/>
    <col min="373" max="373" width="7.15234375" style="8" hidden="1" customWidth="1" collapsed="1"/>
    <col min="374" max="380" width="7.15234375" style="8" hidden="1" customWidth="1"/>
    <col min="381" max="381" width="5.84375" style="8" hidden="1" customWidth="1"/>
    <col min="382" max="382" width="7.15234375" style="8" hidden="1" customWidth="1" collapsed="1"/>
    <col min="383" max="389" width="7.15234375" style="8" hidden="1" customWidth="1"/>
    <col min="390" max="390" width="5.84375" style="8" hidden="1" customWidth="1"/>
    <col min="391" max="391" width="7.15234375" style="8" hidden="1" customWidth="1" collapsed="1"/>
    <col min="392" max="398" width="7.15234375" style="8" hidden="1" customWidth="1"/>
    <col min="399" max="399" width="5.84375" style="8" hidden="1" customWidth="1"/>
    <col min="400" max="400" width="7.15234375" style="8" hidden="1" customWidth="1" collapsed="1"/>
    <col min="401" max="407" width="7.15234375" style="8" hidden="1" customWidth="1"/>
    <col min="408" max="408" width="5.84375" style="8" hidden="1" customWidth="1"/>
    <col min="409" max="409" width="7.15234375" style="8" hidden="1" customWidth="1" collapsed="1"/>
    <col min="410" max="416" width="7.15234375" style="8" hidden="1" customWidth="1"/>
    <col min="417" max="417" width="5.84375" style="8" hidden="1" customWidth="1"/>
    <col min="418" max="418" width="7.15234375" style="8" hidden="1" customWidth="1" collapsed="1"/>
    <col min="419" max="425" width="7.15234375" style="8" hidden="1" customWidth="1"/>
    <col min="426" max="426" width="5.84375" style="8" hidden="1" customWidth="1"/>
    <col min="427" max="427" width="7.15234375" style="8" hidden="1" customWidth="1" collapsed="1"/>
    <col min="428" max="434" width="7.15234375" style="8" hidden="1" customWidth="1"/>
    <col min="435" max="435" width="5.84375" style="8" hidden="1" customWidth="1"/>
    <col min="436" max="436" width="7.15234375" style="8" hidden="1" customWidth="1" collapsed="1"/>
    <col min="437" max="443" width="7.15234375" style="8" hidden="1" customWidth="1"/>
    <col min="444" max="444" width="5.84375" style="8" hidden="1" customWidth="1"/>
    <col min="445" max="445" width="7.15234375" style="8" customWidth="1" collapsed="1"/>
    <col min="446" max="452" width="7.15234375" style="8" customWidth="1"/>
    <col min="453" max="453" width="5.84375" style="8" customWidth="1"/>
    <col min="454" max="454" width="7.15234375" style="8" customWidth="1" collapsed="1"/>
    <col min="455" max="461" width="7.15234375" style="8" customWidth="1"/>
    <col min="462" max="462" width="5.84375" style="8" customWidth="1"/>
    <col min="463" max="16384" width="9.15234375" style="10"/>
  </cols>
  <sheetData>
    <row r="1" spans="2:462" ht="15.75" customHeight="1">
      <c r="B1" s="25"/>
      <c r="C1" s="25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</row>
    <row r="2" spans="2:462" ht="20.25" customHeight="1">
      <c r="B2" s="25" t="s">
        <v>71</v>
      </c>
      <c r="C2" s="25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</row>
    <row r="3" spans="2:462" ht="10.5" customHeight="1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</row>
    <row r="4" spans="2:462" ht="29.25" customHeight="1">
      <c r="B4" s="218" t="s">
        <v>15</v>
      </c>
      <c r="C4" s="219" t="s">
        <v>16</v>
      </c>
      <c r="D4" s="199">
        <v>45903</v>
      </c>
      <c r="E4" s="200"/>
      <c r="F4" s="200"/>
      <c r="G4" s="201"/>
      <c r="H4" s="201"/>
      <c r="I4" s="201"/>
      <c r="J4" s="201"/>
      <c r="K4" s="201"/>
      <c r="L4" s="202"/>
      <c r="M4" s="199">
        <v>45904</v>
      </c>
      <c r="N4" s="200"/>
      <c r="O4" s="200"/>
      <c r="P4" s="201"/>
      <c r="Q4" s="201"/>
      <c r="R4" s="201"/>
      <c r="S4" s="201"/>
      <c r="T4" s="201"/>
      <c r="U4" s="202"/>
      <c r="V4" s="199">
        <v>45905</v>
      </c>
      <c r="W4" s="200"/>
      <c r="X4" s="200"/>
      <c r="Y4" s="201"/>
      <c r="Z4" s="201"/>
      <c r="AA4" s="201"/>
      <c r="AB4" s="201"/>
      <c r="AC4" s="201"/>
      <c r="AD4" s="202"/>
      <c r="AE4" s="199">
        <v>45906</v>
      </c>
      <c r="AF4" s="200"/>
      <c r="AG4" s="200"/>
      <c r="AH4" s="201"/>
      <c r="AI4" s="201"/>
      <c r="AJ4" s="201"/>
      <c r="AK4" s="201"/>
      <c r="AL4" s="201"/>
      <c r="AM4" s="202"/>
      <c r="AN4" s="199">
        <v>45908</v>
      </c>
      <c r="AO4" s="200"/>
      <c r="AP4" s="200"/>
      <c r="AQ4" s="201"/>
      <c r="AR4" s="201"/>
      <c r="AS4" s="201"/>
      <c r="AT4" s="201"/>
      <c r="AU4" s="201"/>
      <c r="AV4" s="202"/>
      <c r="AW4" s="199">
        <v>45909</v>
      </c>
      <c r="AX4" s="200"/>
      <c r="AY4" s="200"/>
      <c r="AZ4" s="201"/>
      <c r="BA4" s="201"/>
      <c r="BB4" s="201"/>
      <c r="BC4" s="201"/>
      <c r="BD4" s="201"/>
      <c r="BE4" s="202"/>
      <c r="BF4" s="199">
        <v>45910</v>
      </c>
      <c r="BG4" s="200"/>
      <c r="BH4" s="200"/>
      <c r="BI4" s="201"/>
      <c r="BJ4" s="201"/>
      <c r="BK4" s="201"/>
      <c r="BL4" s="201"/>
      <c r="BM4" s="201"/>
      <c r="BN4" s="202"/>
      <c r="BO4" s="199">
        <v>45911</v>
      </c>
      <c r="BP4" s="200"/>
      <c r="BQ4" s="200"/>
      <c r="BR4" s="201"/>
      <c r="BS4" s="201"/>
      <c r="BT4" s="201"/>
      <c r="BU4" s="201"/>
      <c r="BV4" s="201"/>
      <c r="BW4" s="202"/>
      <c r="BX4" s="199">
        <v>45912</v>
      </c>
      <c r="BY4" s="200"/>
      <c r="BZ4" s="200"/>
      <c r="CA4" s="201"/>
      <c r="CB4" s="201"/>
      <c r="CC4" s="201"/>
      <c r="CD4" s="201"/>
      <c r="CE4" s="201"/>
      <c r="CF4" s="202"/>
      <c r="CG4" s="199">
        <v>45913</v>
      </c>
      <c r="CH4" s="200"/>
      <c r="CI4" s="200"/>
      <c r="CJ4" s="201"/>
      <c r="CK4" s="201"/>
      <c r="CL4" s="201"/>
      <c r="CM4" s="201"/>
      <c r="CN4" s="201"/>
      <c r="CO4" s="202"/>
      <c r="CP4" s="199">
        <v>45915</v>
      </c>
      <c r="CQ4" s="200"/>
      <c r="CR4" s="200"/>
      <c r="CS4" s="201"/>
      <c r="CT4" s="201"/>
      <c r="CU4" s="201"/>
      <c r="CV4" s="201"/>
      <c r="CW4" s="201"/>
      <c r="CX4" s="202"/>
      <c r="CY4" s="199">
        <v>45916</v>
      </c>
      <c r="CZ4" s="200"/>
      <c r="DA4" s="200"/>
      <c r="DB4" s="201"/>
      <c r="DC4" s="201"/>
      <c r="DD4" s="201"/>
      <c r="DE4" s="201"/>
      <c r="DF4" s="201"/>
      <c r="DG4" s="202"/>
      <c r="DH4" s="199">
        <v>45917</v>
      </c>
      <c r="DI4" s="200"/>
      <c r="DJ4" s="200"/>
      <c r="DK4" s="201"/>
      <c r="DL4" s="201"/>
      <c r="DM4" s="201"/>
      <c r="DN4" s="201"/>
      <c r="DO4" s="201"/>
      <c r="DP4" s="202"/>
      <c r="DQ4" s="199">
        <v>45918</v>
      </c>
      <c r="DR4" s="200"/>
      <c r="DS4" s="200"/>
      <c r="DT4" s="201"/>
      <c r="DU4" s="201"/>
      <c r="DV4" s="201"/>
      <c r="DW4" s="201"/>
      <c r="DX4" s="201"/>
      <c r="DY4" s="202"/>
      <c r="DZ4" s="199">
        <v>45919</v>
      </c>
      <c r="EA4" s="200"/>
      <c r="EB4" s="200"/>
      <c r="EC4" s="201"/>
      <c r="ED4" s="201"/>
      <c r="EE4" s="201"/>
      <c r="EF4" s="201"/>
      <c r="EG4" s="201"/>
      <c r="EH4" s="202"/>
      <c r="EI4" s="199">
        <v>45920</v>
      </c>
      <c r="EJ4" s="200"/>
      <c r="EK4" s="200"/>
      <c r="EL4" s="201"/>
      <c r="EM4" s="201"/>
      <c r="EN4" s="201"/>
      <c r="EO4" s="201"/>
      <c r="EP4" s="201"/>
      <c r="EQ4" s="202"/>
      <c r="ER4" s="199">
        <v>45922</v>
      </c>
      <c r="ES4" s="200"/>
      <c r="ET4" s="200"/>
      <c r="EU4" s="201"/>
      <c r="EV4" s="201"/>
      <c r="EW4" s="201"/>
      <c r="EX4" s="201"/>
      <c r="EY4" s="201"/>
      <c r="EZ4" s="202"/>
      <c r="FA4" s="199">
        <v>45923</v>
      </c>
      <c r="FB4" s="200"/>
      <c r="FC4" s="200"/>
      <c r="FD4" s="201"/>
      <c r="FE4" s="201"/>
      <c r="FF4" s="201"/>
      <c r="FG4" s="201"/>
      <c r="FH4" s="201"/>
      <c r="FI4" s="202"/>
      <c r="FJ4" s="199">
        <v>45924</v>
      </c>
      <c r="FK4" s="200"/>
      <c r="FL4" s="200"/>
      <c r="FM4" s="201"/>
      <c r="FN4" s="201"/>
      <c r="FO4" s="201"/>
      <c r="FP4" s="201"/>
      <c r="FQ4" s="201"/>
      <c r="FR4" s="202"/>
      <c r="FS4" s="199">
        <v>45925</v>
      </c>
      <c r="FT4" s="200"/>
      <c r="FU4" s="200"/>
      <c r="FV4" s="201"/>
      <c r="FW4" s="201"/>
      <c r="FX4" s="201"/>
      <c r="FY4" s="201"/>
      <c r="FZ4" s="201"/>
      <c r="GA4" s="202"/>
      <c r="GB4" s="199">
        <v>45926</v>
      </c>
      <c r="GC4" s="200"/>
      <c r="GD4" s="200"/>
      <c r="GE4" s="201"/>
      <c r="GF4" s="201"/>
      <c r="GG4" s="201"/>
      <c r="GH4" s="201"/>
      <c r="GI4" s="201"/>
      <c r="GJ4" s="202"/>
      <c r="GK4" s="199">
        <v>45927</v>
      </c>
      <c r="GL4" s="200"/>
      <c r="GM4" s="200"/>
      <c r="GN4" s="201"/>
      <c r="GO4" s="201"/>
      <c r="GP4" s="201"/>
      <c r="GQ4" s="201"/>
      <c r="GR4" s="201"/>
      <c r="GS4" s="202"/>
      <c r="GT4" s="199">
        <v>45929</v>
      </c>
      <c r="GU4" s="200"/>
      <c r="GV4" s="200"/>
      <c r="GW4" s="201"/>
      <c r="GX4" s="201"/>
      <c r="GY4" s="201"/>
      <c r="GZ4" s="201"/>
      <c r="HA4" s="201"/>
      <c r="HB4" s="202"/>
      <c r="HC4" s="199">
        <v>45930</v>
      </c>
      <c r="HD4" s="200"/>
      <c r="HE4" s="200"/>
      <c r="HF4" s="201"/>
      <c r="HG4" s="201"/>
      <c r="HH4" s="201"/>
      <c r="HI4" s="201"/>
      <c r="HJ4" s="201"/>
      <c r="HK4" s="202"/>
      <c r="HL4" s="199">
        <v>45931</v>
      </c>
      <c r="HM4" s="200"/>
      <c r="HN4" s="200"/>
      <c r="HO4" s="201"/>
      <c r="HP4" s="201"/>
      <c r="HQ4" s="201"/>
      <c r="HR4" s="201"/>
      <c r="HS4" s="201"/>
      <c r="HT4" s="202"/>
      <c r="HU4" s="199">
        <v>45932</v>
      </c>
      <c r="HV4" s="200"/>
      <c r="HW4" s="200"/>
      <c r="HX4" s="201"/>
      <c r="HY4" s="201"/>
      <c r="HZ4" s="201"/>
      <c r="IA4" s="201"/>
      <c r="IB4" s="201"/>
      <c r="IC4" s="202"/>
      <c r="ID4" s="199">
        <v>45933</v>
      </c>
      <c r="IE4" s="200"/>
      <c r="IF4" s="200"/>
      <c r="IG4" s="201"/>
      <c r="IH4" s="201"/>
      <c r="II4" s="201"/>
      <c r="IJ4" s="201"/>
      <c r="IK4" s="201"/>
      <c r="IL4" s="202"/>
      <c r="IM4" s="199">
        <v>45934</v>
      </c>
      <c r="IN4" s="200"/>
      <c r="IO4" s="200"/>
      <c r="IP4" s="201"/>
      <c r="IQ4" s="201"/>
      <c r="IR4" s="201"/>
      <c r="IS4" s="201"/>
      <c r="IT4" s="201"/>
      <c r="IU4" s="202"/>
      <c r="IV4" s="199">
        <v>45936</v>
      </c>
      <c r="IW4" s="200"/>
      <c r="IX4" s="200"/>
      <c r="IY4" s="201"/>
      <c r="IZ4" s="201"/>
      <c r="JA4" s="201"/>
      <c r="JB4" s="201"/>
      <c r="JC4" s="201"/>
      <c r="JD4" s="202"/>
      <c r="JE4" s="199">
        <v>45937</v>
      </c>
      <c r="JF4" s="200"/>
      <c r="JG4" s="200"/>
      <c r="JH4" s="201"/>
      <c r="JI4" s="201"/>
      <c r="JJ4" s="201"/>
      <c r="JK4" s="201"/>
      <c r="JL4" s="201"/>
      <c r="JM4" s="202"/>
      <c r="JN4" s="199">
        <v>45938</v>
      </c>
      <c r="JO4" s="200"/>
      <c r="JP4" s="200"/>
      <c r="JQ4" s="201"/>
      <c r="JR4" s="201"/>
      <c r="JS4" s="201"/>
      <c r="JT4" s="201"/>
      <c r="JU4" s="201"/>
      <c r="JV4" s="202"/>
      <c r="JW4" s="199">
        <v>45939</v>
      </c>
      <c r="JX4" s="200"/>
      <c r="JY4" s="200"/>
      <c r="JZ4" s="201"/>
      <c r="KA4" s="201"/>
      <c r="KB4" s="201"/>
      <c r="KC4" s="201"/>
      <c r="KD4" s="201"/>
      <c r="KE4" s="202"/>
      <c r="KF4" s="199">
        <v>45940</v>
      </c>
      <c r="KG4" s="200"/>
      <c r="KH4" s="200"/>
      <c r="KI4" s="201"/>
      <c r="KJ4" s="201"/>
      <c r="KK4" s="201"/>
      <c r="KL4" s="201"/>
      <c r="KM4" s="201"/>
      <c r="KN4" s="202"/>
      <c r="KO4" s="199">
        <v>45941</v>
      </c>
      <c r="KP4" s="200"/>
      <c r="KQ4" s="200"/>
      <c r="KR4" s="201"/>
      <c r="KS4" s="201"/>
      <c r="KT4" s="201"/>
      <c r="KU4" s="201"/>
      <c r="KV4" s="201"/>
      <c r="KW4" s="202"/>
      <c r="KX4" s="199">
        <v>45943</v>
      </c>
      <c r="KY4" s="200"/>
      <c r="KZ4" s="200"/>
      <c r="LA4" s="201"/>
      <c r="LB4" s="201"/>
      <c r="LC4" s="201"/>
      <c r="LD4" s="201"/>
      <c r="LE4" s="201"/>
      <c r="LF4" s="202"/>
      <c r="LG4" s="199">
        <v>45944</v>
      </c>
      <c r="LH4" s="200"/>
      <c r="LI4" s="200"/>
      <c r="LJ4" s="201"/>
      <c r="LK4" s="201"/>
      <c r="LL4" s="201"/>
      <c r="LM4" s="201"/>
      <c r="LN4" s="201"/>
      <c r="LO4" s="202"/>
      <c r="LP4" s="199">
        <v>45945</v>
      </c>
      <c r="LQ4" s="200"/>
      <c r="LR4" s="200"/>
      <c r="LS4" s="201"/>
      <c r="LT4" s="201"/>
      <c r="LU4" s="201"/>
      <c r="LV4" s="201"/>
      <c r="LW4" s="201"/>
      <c r="LX4" s="202"/>
      <c r="LY4" s="199">
        <v>45946</v>
      </c>
      <c r="LZ4" s="200"/>
      <c r="MA4" s="200"/>
      <c r="MB4" s="201"/>
      <c r="MC4" s="201"/>
      <c r="MD4" s="201"/>
      <c r="ME4" s="201"/>
      <c r="MF4" s="201"/>
      <c r="MG4" s="202"/>
      <c r="MH4" s="199">
        <v>45947</v>
      </c>
      <c r="MI4" s="200"/>
      <c r="MJ4" s="200"/>
      <c r="MK4" s="201"/>
      <c r="ML4" s="201"/>
      <c r="MM4" s="201"/>
      <c r="MN4" s="201"/>
      <c r="MO4" s="201"/>
      <c r="MP4" s="202"/>
      <c r="MQ4" s="199">
        <v>45948</v>
      </c>
      <c r="MR4" s="200"/>
      <c r="MS4" s="200"/>
      <c r="MT4" s="201"/>
      <c r="MU4" s="201"/>
      <c r="MV4" s="201"/>
      <c r="MW4" s="201"/>
      <c r="MX4" s="201"/>
      <c r="MY4" s="202"/>
      <c r="MZ4" s="199">
        <v>45950</v>
      </c>
      <c r="NA4" s="200"/>
      <c r="NB4" s="200"/>
      <c r="NC4" s="201"/>
      <c r="ND4" s="201"/>
      <c r="NE4" s="201"/>
      <c r="NF4" s="201"/>
      <c r="NG4" s="201"/>
      <c r="NH4" s="202"/>
      <c r="NI4" s="199">
        <v>45951</v>
      </c>
      <c r="NJ4" s="200"/>
      <c r="NK4" s="200"/>
      <c r="NL4" s="201"/>
      <c r="NM4" s="201"/>
      <c r="NN4" s="201"/>
      <c r="NO4" s="201"/>
      <c r="NP4" s="201"/>
      <c r="NQ4" s="202"/>
      <c r="NR4" s="199">
        <v>45952</v>
      </c>
      <c r="NS4" s="200"/>
      <c r="NT4" s="200"/>
      <c r="NU4" s="201"/>
      <c r="NV4" s="201"/>
      <c r="NW4" s="201"/>
      <c r="NX4" s="201"/>
      <c r="NY4" s="201"/>
      <c r="NZ4" s="202"/>
      <c r="OA4" s="199">
        <v>45953</v>
      </c>
      <c r="OB4" s="200"/>
      <c r="OC4" s="200"/>
      <c r="OD4" s="201"/>
      <c r="OE4" s="201"/>
      <c r="OF4" s="201"/>
      <c r="OG4" s="201"/>
      <c r="OH4" s="201"/>
      <c r="OI4" s="202"/>
      <c r="OJ4" s="199">
        <v>45954</v>
      </c>
      <c r="OK4" s="200"/>
      <c r="OL4" s="200"/>
      <c r="OM4" s="201"/>
      <c r="ON4" s="201"/>
      <c r="OO4" s="201"/>
      <c r="OP4" s="201"/>
      <c r="OQ4" s="201"/>
      <c r="OR4" s="202"/>
      <c r="OS4" s="199">
        <v>45955</v>
      </c>
      <c r="OT4" s="200"/>
      <c r="OU4" s="200"/>
      <c r="OV4" s="201"/>
      <c r="OW4" s="201"/>
      <c r="OX4" s="201"/>
      <c r="OY4" s="201"/>
      <c r="OZ4" s="201"/>
      <c r="PA4" s="202"/>
      <c r="PB4" s="199">
        <v>45957</v>
      </c>
      <c r="PC4" s="200"/>
      <c r="PD4" s="200"/>
      <c r="PE4" s="201"/>
      <c r="PF4" s="201"/>
      <c r="PG4" s="201"/>
      <c r="PH4" s="201"/>
      <c r="PI4" s="201"/>
      <c r="PJ4" s="202"/>
      <c r="PK4" s="199">
        <v>45959</v>
      </c>
      <c r="PL4" s="200"/>
      <c r="PM4" s="200"/>
      <c r="PN4" s="201"/>
      <c r="PO4" s="201"/>
      <c r="PP4" s="201"/>
      <c r="PQ4" s="201"/>
      <c r="PR4" s="201"/>
      <c r="PS4" s="202"/>
      <c r="PT4" s="199">
        <v>45960</v>
      </c>
      <c r="PU4" s="200"/>
      <c r="PV4" s="200"/>
      <c r="PW4" s="201"/>
      <c r="PX4" s="201"/>
      <c r="PY4" s="201"/>
      <c r="PZ4" s="201"/>
      <c r="QA4" s="201"/>
      <c r="QB4" s="202"/>
      <c r="QC4" s="199">
        <v>45961</v>
      </c>
      <c r="QD4" s="200"/>
      <c r="QE4" s="200"/>
      <c r="QF4" s="201"/>
      <c r="QG4" s="201"/>
      <c r="QH4" s="201"/>
      <c r="QI4" s="201"/>
      <c r="QJ4" s="201"/>
      <c r="QK4" s="202"/>
      <c r="QL4" s="199">
        <v>45962</v>
      </c>
      <c r="QM4" s="200"/>
      <c r="QN4" s="200"/>
      <c r="QO4" s="201"/>
      <c r="QP4" s="201"/>
      <c r="QQ4" s="201"/>
      <c r="QR4" s="201"/>
      <c r="QS4" s="201"/>
      <c r="QT4" s="202"/>
    </row>
    <row r="5" spans="2:462" ht="29.25" customHeight="1">
      <c r="B5" s="218"/>
      <c r="C5" s="219"/>
      <c r="D5" s="203" t="s">
        <v>20</v>
      </c>
      <c r="E5" s="204"/>
      <c r="F5" s="205"/>
      <c r="G5" s="206" t="s">
        <v>13</v>
      </c>
      <c r="H5" s="207"/>
      <c r="I5" s="208"/>
      <c r="J5" s="206" t="s">
        <v>17</v>
      </c>
      <c r="K5" s="207"/>
      <c r="L5" s="209"/>
      <c r="M5" s="203" t="s">
        <v>20</v>
      </c>
      <c r="N5" s="204"/>
      <c r="O5" s="205"/>
      <c r="P5" s="206" t="s">
        <v>13</v>
      </c>
      <c r="Q5" s="207"/>
      <c r="R5" s="208"/>
      <c r="S5" s="206" t="s">
        <v>17</v>
      </c>
      <c r="T5" s="207"/>
      <c r="U5" s="209"/>
      <c r="V5" s="203" t="s">
        <v>20</v>
      </c>
      <c r="W5" s="204"/>
      <c r="X5" s="205"/>
      <c r="Y5" s="206" t="s">
        <v>13</v>
      </c>
      <c r="Z5" s="207"/>
      <c r="AA5" s="208"/>
      <c r="AB5" s="206" t="s">
        <v>17</v>
      </c>
      <c r="AC5" s="207"/>
      <c r="AD5" s="209"/>
      <c r="AE5" s="203" t="s">
        <v>20</v>
      </c>
      <c r="AF5" s="204"/>
      <c r="AG5" s="205"/>
      <c r="AH5" s="206" t="s">
        <v>13</v>
      </c>
      <c r="AI5" s="207"/>
      <c r="AJ5" s="208"/>
      <c r="AK5" s="206" t="s">
        <v>17</v>
      </c>
      <c r="AL5" s="207"/>
      <c r="AM5" s="209"/>
      <c r="AN5" s="203" t="s">
        <v>20</v>
      </c>
      <c r="AO5" s="204"/>
      <c r="AP5" s="205"/>
      <c r="AQ5" s="206" t="s">
        <v>13</v>
      </c>
      <c r="AR5" s="207"/>
      <c r="AS5" s="208"/>
      <c r="AT5" s="206" t="s">
        <v>17</v>
      </c>
      <c r="AU5" s="207"/>
      <c r="AV5" s="209"/>
      <c r="AW5" s="203" t="s">
        <v>20</v>
      </c>
      <c r="AX5" s="204"/>
      <c r="AY5" s="205"/>
      <c r="AZ5" s="206" t="s">
        <v>13</v>
      </c>
      <c r="BA5" s="207"/>
      <c r="BB5" s="208"/>
      <c r="BC5" s="206" t="s">
        <v>17</v>
      </c>
      <c r="BD5" s="207"/>
      <c r="BE5" s="209"/>
      <c r="BF5" s="203" t="s">
        <v>20</v>
      </c>
      <c r="BG5" s="204"/>
      <c r="BH5" s="205"/>
      <c r="BI5" s="206" t="s">
        <v>13</v>
      </c>
      <c r="BJ5" s="207"/>
      <c r="BK5" s="208"/>
      <c r="BL5" s="206" t="s">
        <v>17</v>
      </c>
      <c r="BM5" s="207"/>
      <c r="BN5" s="209"/>
      <c r="BO5" s="203" t="s">
        <v>20</v>
      </c>
      <c r="BP5" s="204"/>
      <c r="BQ5" s="205"/>
      <c r="BR5" s="206" t="s">
        <v>13</v>
      </c>
      <c r="BS5" s="207"/>
      <c r="BT5" s="208"/>
      <c r="BU5" s="206" t="s">
        <v>17</v>
      </c>
      <c r="BV5" s="207"/>
      <c r="BW5" s="209"/>
      <c r="BX5" s="203" t="s">
        <v>20</v>
      </c>
      <c r="BY5" s="204"/>
      <c r="BZ5" s="205"/>
      <c r="CA5" s="206" t="s">
        <v>13</v>
      </c>
      <c r="CB5" s="207"/>
      <c r="CC5" s="208"/>
      <c r="CD5" s="206" t="s">
        <v>17</v>
      </c>
      <c r="CE5" s="207"/>
      <c r="CF5" s="209"/>
      <c r="CG5" s="203" t="s">
        <v>20</v>
      </c>
      <c r="CH5" s="204"/>
      <c r="CI5" s="205"/>
      <c r="CJ5" s="206" t="s">
        <v>13</v>
      </c>
      <c r="CK5" s="207"/>
      <c r="CL5" s="208"/>
      <c r="CM5" s="206" t="s">
        <v>17</v>
      </c>
      <c r="CN5" s="207"/>
      <c r="CO5" s="209"/>
      <c r="CP5" s="203" t="s">
        <v>20</v>
      </c>
      <c r="CQ5" s="204"/>
      <c r="CR5" s="205"/>
      <c r="CS5" s="206" t="s">
        <v>13</v>
      </c>
      <c r="CT5" s="207"/>
      <c r="CU5" s="208"/>
      <c r="CV5" s="206" t="s">
        <v>17</v>
      </c>
      <c r="CW5" s="207"/>
      <c r="CX5" s="209"/>
      <c r="CY5" s="203" t="s">
        <v>20</v>
      </c>
      <c r="CZ5" s="204"/>
      <c r="DA5" s="205"/>
      <c r="DB5" s="206" t="s">
        <v>13</v>
      </c>
      <c r="DC5" s="207"/>
      <c r="DD5" s="208"/>
      <c r="DE5" s="206" t="s">
        <v>17</v>
      </c>
      <c r="DF5" s="207"/>
      <c r="DG5" s="209"/>
      <c r="DH5" s="203" t="s">
        <v>20</v>
      </c>
      <c r="DI5" s="204"/>
      <c r="DJ5" s="205"/>
      <c r="DK5" s="206" t="s">
        <v>13</v>
      </c>
      <c r="DL5" s="207"/>
      <c r="DM5" s="208"/>
      <c r="DN5" s="206" t="s">
        <v>17</v>
      </c>
      <c r="DO5" s="207"/>
      <c r="DP5" s="209"/>
      <c r="DQ5" s="203" t="s">
        <v>20</v>
      </c>
      <c r="DR5" s="204"/>
      <c r="DS5" s="205"/>
      <c r="DT5" s="206" t="s">
        <v>13</v>
      </c>
      <c r="DU5" s="207"/>
      <c r="DV5" s="208"/>
      <c r="DW5" s="206" t="s">
        <v>17</v>
      </c>
      <c r="DX5" s="207"/>
      <c r="DY5" s="209"/>
      <c r="DZ5" s="203" t="s">
        <v>20</v>
      </c>
      <c r="EA5" s="204"/>
      <c r="EB5" s="205"/>
      <c r="EC5" s="206" t="s">
        <v>13</v>
      </c>
      <c r="ED5" s="207"/>
      <c r="EE5" s="208"/>
      <c r="EF5" s="206" t="s">
        <v>17</v>
      </c>
      <c r="EG5" s="207"/>
      <c r="EH5" s="209"/>
      <c r="EI5" s="203" t="s">
        <v>20</v>
      </c>
      <c r="EJ5" s="204"/>
      <c r="EK5" s="205"/>
      <c r="EL5" s="206" t="s">
        <v>13</v>
      </c>
      <c r="EM5" s="207"/>
      <c r="EN5" s="208"/>
      <c r="EO5" s="206" t="s">
        <v>17</v>
      </c>
      <c r="EP5" s="207"/>
      <c r="EQ5" s="209"/>
      <c r="ER5" s="203" t="s">
        <v>20</v>
      </c>
      <c r="ES5" s="204"/>
      <c r="ET5" s="205"/>
      <c r="EU5" s="206" t="s">
        <v>13</v>
      </c>
      <c r="EV5" s="207"/>
      <c r="EW5" s="208"/>
      <c r="EX5" s="206" t="s">
        <v>17</v>
      </c>
      <c r="EY5" s="207"/>
      <c r="EZ5" s="209"/>
      <c r="FA5" s="203" t="s">
        <v>20</v>
      </c>
      <c r="FB5" s="204"/>
      <c r="FC5" s="205"/>
      <c r="FD5" s="206" t="s">
        <v>13</v>
      </c>
      <c r="FE5" s="207"/>
      <c r="FF5" s="208"/>
      <c r="FG5" s="206" t="s">
        <v>17</v>
      </c>
      <c r="FH5" s="207"/>
      <c r="FI5" s="209"/>
      <c r="FJ5" s="203" t="s">
        <v>20</v>
      </c>
      <c r="FK5" s="204"/>
      <c r="FL5" s="205"/>
      <c r="FM5" s="206" t="s">
        <v>13</v>
      </c>
      <c r="FN5" s="207"/>
      <c r="FO5" s="208"/>
      <c r="FP5" s="206" t="s">
        <v>17</v>
      </c>
      <c r="FQ5" s="207"/>
      <c r="FR5" s="209"/>
      <c r="FS5" s="203" t="s">
        <v>20</v>
      </c>
      <c r="FT5" s="204"/>
      <c r="FU5" s="205"/>
      <c r="FV5" s="206" t="s">
        <v>13</v>
      </c>
      <c r="FW5" s="207"/>
      <c r="FX5" s="208"/>
      <c r="FY5" s="206" t="s">
        <v>17</v>
      </c>
      <c r="FZ5" s="207"/>
      <c r="GA5" s="209"/>
      <c r="GB5" s="203" t="s">
        <v>20</v>
      </c>
      <c r="GC5" s="204"/>
      <c r="GD5" s="205"/>
      <c r="GE5" s="206" t="s">
        <v>13</v>
      </c>
      <c r="GF5" s="207"/>
      <c r="GG5" s="208"/>
      <c r="GH5" s="206" t="s">
        <v>17</v>
      </c>
      <c r="GI5" s="207"/>
      <c r="GJ5" s="209"/>
      <c r="GK5" s="203" t="s">
        <v>20</v>
      </c>
      <c r="GL5" s="204"/>
      <c r="GM5" s="205"/>
      <c r="GN5" s="206" t="s">
        <v>13</v>
      </c>
      <c r="GO5" s="207"/>
      <c r="GP5" s="208"/>
      <c r="GQ5" s="206" t="s">
        <v>17</v>
      </c>
      <c r="GR5" s="207"/>
      <c r="GS5" s="209"/>
      <c r="GT5" s="203" t="s">
        <v>20</v>
      </c>
      <c r="GU5" s="204"/>
      <c r="GV5" s="205"/>
      <c r="GW5" s="206" t="s">
        <v>13</v>
      </c>
      <c r="GX5" s="207"/>
      <c r="GY5" s="208"/>
      <c r="GZ5" s="206" t="s">
        <v>17</v>
      </c>
      <c r="HA5" s="207"/>
      <c r="HB5" s="209"/>
      <c r="HC5" s="203" t="s">
        <v>20</v>
      </c>
      <c r="HD5" s="204"/>
      <c r="HE5" s="205"/>
      <c r="HF5" s="206" t="s">
        <v>13</v>
      </c>
      <c r="HG5" s="207"/>
      <c r="HH5" s="208"/>
      <c r="HI5" s="206" t="s">
        <v>17</v>
      </c>
      <c r="HJ5" s="207"/>
      <c r="HK5" s="209"/>
      <c r="HL5" s="203" t="s">
        <v>20</v>
      </c>
      <c r="HM5" s="204"/>
      <c r="HN5" s="205"/>
      <c r="HO5" s="206" t="s">
        <v>13</v>
      </c>
      <c r="HP5" s="207"/>
      <c r="HQ5" s="208"/>
      <c r="HR5" s="206" t="s">
        <v>17</v>
      </c>
      <c r="HS5" s="207"/>
      <c r="HT5" s="209"/>
      <c r="HU5" s="203" t="s">
        <v>20</v>
      </c>
      <c r="HV5" s="204"/>
      <c r="HW5" s="205"/>
      <c r="HX5" s="206" t="s">
        <v>13</v>
      </c>
      <c r="HY5" s="207"/>
      <c r="HZ5" s="208"/>
      <c r="IA5" s="206" t="s">
        <v>17</v>
      </c>
      <c r="IB5" s="207"/>
      <c r="IC5" s="209"/>
      <c r="ID5" s="203" t="s">
        <v>20</v>
      </c>
      <c r="IE5" s="204"/>
      <c r="IF5" s="205"/>
      <c r="IG5" s="206" t="s">
        <v>13</v>
      </c>
      <c r="IH5" s="207"/>
      <c r="II5" s="208"/>
      <c r="IJ5" s="206" t="s">
        <v>17</v>
      </c>
      <c r="IK5" s="207"/>
      <c r="IL5" s="209"/>
      <c r="IM5" s="203" t="s">
        <v>20</v>
      </c>
      <c r="IN5" s="204"/>
      <c r="IO5" s="205"/>
      <c r="IP5" s="206" t="s">
        <v>13</v>
      </c>
      <c r="IQ5" s="207"/>
      <c r="IR5" s="208"/>
      <c r="IS5" s="206" t="s">
        <v>17</v>
      </c>
      <c r="IT5" s="207"/>
      <c r="IU5" s="209"/>
      <c r="IV5" s="203" t="s">
        <v>20</v>
      </c>
      <c r="IW5" s="204"/>
      <c r="IX5" s="205"/>
      <c r="IY5" s="206" t="s">
        <v>13</v>
      </c>
      <c r="IZ5" s="207"/>
      <c r="JA5" s="208"/>
      <c r="JB5" s="206" t="s">
        <v>17</v>
      </c>
      <c r="JC5" s="207"/>
      <c r="JD5" s="209"/>
      <c r="JE5" s="203" t="s">
        <v>20</v>
      </c>
      <c r="JF5" s="204"/>
      <c r="JG5" s="205"/>
      <c r="JH5" s="206" t="s">
        <v>13</v>
      </c>
      <c r="JI5" s="207"/>
      <c r="JJ5" s="208"/>
      <c r="JK5" s="206" t="s">
        <v>17</v>
      </c>
      <c r="JL5" s="207"/>
      <c r="JM5" s="209"/>
      <c r="JN5" s="203" t="s">
        <v>20</v>
      </c>
      <c r="JO5" s="204"/>
      <c r="JP5" s="205"/>
      <c r="JQ5" s="206" t="s">
        <v>13</v>
      </c>
      <c r="JR5" s="207"/>
      <c r="JS5" s="208"/>
      <c r="JT5" s="206" t="s">
        <v>17</v>
      </c>
      <c r="JU5" s="207"/>
      <c r="JV5" s="209"/>
      <c r="JW5" s="203" t="s">
        <v>20</v>
      </c>
      <c r="JX5" s="204"/>
      <c r="JY5" s="205"/>
      <c r="JZ5" s="206" t="s">
        <v>13</v>
      </c>
      <c r="KA5" s="207"/>
      <c r="KB5" s="208"/>
      <c r="KC5" s="206" t="s">
        <v>17</v>
      </c>
      <c r="KD5" s="207"/>
      <c r="KE5" s="209"/>
      <c r="KF5" s="203" t="s">
        <v>20</v>
      </c>
      <c r="KG5" s="204"/>
      <c r="KH5" s="205"/>
      <c r="KI5" s="206" t="s">
        <v>13</v>
      </c>
      <c r="KJ5" s="207"/>
      <c r="KK5" s="208"/>
      <c r="KL5" s="206" t="s">
        <v>17</v>
      </c>
      <c r="KM5" s="207"/>
      <c r="KN5" s="209"/>
      <c r="KO5" s="203" t="s">
        <v>20</v>
      </c>
      <c r="KP5" s="204"/>
      <c r="KQ5" s="205"/>
      <c r="KR5" s="206" t="s">
        <v>13</v>
      </c>
      <c r="KS5" s="207"/>
      <c r="KT5" s="208"/>
      <c r="KU5" s="206" t="s">
        <v>17</v>
      </c>
      <c r="KV5" s="207"/>
      <c r="KW5" s="209"/>
      <c r="KX5" s="203" t="s">
        <v>20</v>
      </c>
      <c r="KY5" s="204"/>
      <c r="KZ5" s="205"/>
      <c r="LA5" s="206" t="s">
        <v>13</v>
      </c>
      <c r="LB5" s="207"/>
      <c r="LC5" s="208"/>
      <c r="LD5" s="206" t="s">
        <v>17</v>
      </c>
      <c r="LE5" s="207"/>
      <c r="LF5" s="209"/>
      <c r="LG5" s="203" t="s">
        <v>20</v>
      </c>
      <c r="LH5" s="204"/>
      <c r="LI5" s="205"/>
      <c r="LJ5" s="206" t="s">
        <v>13</v>
      </c>
      <c r="LK5" s="207"/>
      <c r="LL5" s="208"/>
      <c r="LM5" s="206" t="s">
        <v>17</v>
      </c>
      <c r="LN5" s="207"/>
      <c r="LO5" s="209"/>
      <c r="LP5" s="203" t="s">
        <v>20</v>
      </c>
      <c r="LQ5" s="204"/>
      <c r="LR5" s="205"/>
      <c r="LS5" s="206" t="s">
        <v>13</v>
      </c>
      <c r="LT5" s="207"/>
      <c r="LU5" s="208"/>
      <c r="LV5" s="206" t="s">
        <v>17</v>
      </c>
      <c r="LW5" s="207"/>
      <c r="LX5" s="209"/>
      <c r="LY5" s="203" t="s">
        <v>20</v>
      </c>
      <c r="LZ5" s="204"/>
      <c r="MA5" s="205"/>
      <c r="MB5" s="206" t="s">
        <v>13</v>
      </c>
      <c r="MC5" s="207"/>
      <c r="MD5" s="208"/>
      <c r="ME5" s="206" t="s">
        <v>17</v>
      </c>
      <c r="MF5" s="207"/>
      <c r="MG5" s="209"/>
      <c r="MH5" s="203" t="s">
        <v>20</v>
      </c>
      <c r="MI5" s="204"/>
      <c r="MJ5" s="205"/>
      <c r="MK5" s="206" t="s">
        <v>13</v>
      </c>
      <c r="ML5" s="207"/>
      <c r="MM5" s="208"/>
      <c r="MN5" s="206" t="s">
        <v>17</v>
      </c>
      <c r="MO5" s="207"/>
      <c r="MP5" s="209"/>
      <c r="MQ5" s="203" t="s">
        <v>20</v>
      </c>
      <c r="MR5" s="204"/>
      <c r="MS5" s="205"/>
      <c r="MT5" s="206" t="s">
        <v>13</v>
      </c>
      <c r="MU5" s="207"/>
      <c r="MV5" s="208"/>
      <c r="MW5" s="206" t="s">
        <v>17</v>
      </c>
      <c r="MX5" s="207"/>
      <c r="MY5" s="209"/>
      <c r="MZ5" s="203" t="s">
        <v>20</v>
      </c>
      <c r="NA5" s="204"/>
      <c r="NB5" s="205"/>
      <c r="NC5" s="206" t="s">
        <v>13</v>
      </c>
      <c r="ND5" s="207"/>
      <c r="NE5" s="208"/>
      <c r="NF5" s="206" t="s">
        <v>17</v>
      </c>
      <c r="NG5" s="207"/>
      <c r="NH5" s="209"/>
      <c r="NI5" s="203" t="s">
        <v>20</v>
      </c>
      <c r="NJ5" s="204"/>
      <c r="NK5" s="205"/>
      <c r="NL5" s="206" t="s">
        <v>13</v>
      </c>
      <c r="NM5" s="207"/>
      <c r="NN5" s="208"/>
      <c r="NO5" s="206" t="s">
        <v>17</v>
      </c>
      <c r="NP5" s="207"/>
      <c r="NQ5" s="209"/>
      <c r="NR5" s="203" t="s">
        <v>20</v>
      </c>
      <c r="NS5" s="204"/>
      <c r="NT5" s="205"/>
      <c r="NU5" s="206" t="s">
        <v>13</v>
      </c>
      <c r="NV5" s="207"/>
      <c r="NW5" s="208"/>
      <c r="NX5" s="206" t="s">
        <v>17</v>
      </c>
      <c r="NY5" s="207"/>
      <c r="NZ5" s="209"/>
      <c r="OA5" s="203" t="s">
        <v>20</v>
      </c>
      <c r="OB5" s="204"/>
      <c r="OC5" s="205"/>
      <c r="OD5" s="206" t="s">
        <v>13</v>
      </c>
      <c r="OE5" s="207"/>
      <c r="OF5" s="208"/>
      <c r="OG5" s="206" t="s">
        <v>17</v>
      </c>
      <c r="OH5" s="207"/>
      <c r="OI5" s="209"/>
      <c r="OJ5" s="203" t="s">
        <v>20</v>
      </c>
      <c r="OK5" s="204"/>
      <c r="OL5" s="205"/>
      <c r="OM5" s="206" t="s">
        <v>13</v>
      </c>
      <c r="ON5" s="207"/>
      <c r="OO5" s="208"/>
      <c r="OP5" s="206" t="s">
        <v>17</v>
      </c>
      <c r="OQ5" s="207"/>
      <c r="OR5" s="209"/>
      <c r="OS5" s="203" t="s">
        <v>20</v>
      </c>
      <c r="OT5" s="204"/>
      <c r="OU5" s="205"/>
      <c r="OV5" s="206" t="s">
        <v>13</v>
      </c>
      <c r="OW5" s="207"/>
      <c r="OX5" s="208"/>
      <c r="OY5" s="206" t="s">
        <v>17</v>
      </c>
      <c r="OZ5" s="207"/>
      <c r="PA5" s="209"/>
      <c r="PB5" s="203" t="s">
        <v>20</v>
      </c>
      <c r="PC5" s="204"/>
      <c r="PD5" s="205"/>
      <c r="PE5" s="206" t="s">
        <v>13</v>
      </c>
      <c r="PF5" s="207"/>
      <c r="PG5" s="208"/>
      <c r="PH5" s="206" t="s">
        <v>17</v>
      </c>
      <c r="PI5" s="207"/>
      <c r="PJ5" s="209"/>
      <c r="PK5" s="203" t="s">
        <v>20</v>
      </c>
      <c r="PL5" s="204"/>
      <c r="PM5" s="205"/>
      <c r="PN5" s="206" t="s">
        <v>13</v>
      </c>
      <c r="PO5" s="207"/>
      <c r="PP5" s="208"/>
      <c r="PQ5" s="206" t="s">
        <v>17</v>
      </c>
      <c r="PR5" s="207"/>
      <c r="PS5" s="209"/>
      <c r="PT5" s="203" t="s">
        <v>20</v>
      </c>
      <c r="PU5" s="204"/>
      <c r="PV5" s="205"/>
      <c r="PW5" s="206" t="s">
        <v>13</v>
      </c>
      <c r="PX5" s="207"/>
      <c r="PY5" s="208"/>
      <c r="PZ5" s="206" t="s">
        <v>17</v>
      </c>
      <c r="QA5" s="207"/>
      <c r="QB5" s="209"/>
      <c r="QC5" s="203" t="s">
        <v>20</v>
      </c>
      <c r="QD5" s="204"/>
      <c r="QE5" s="205"/>
      <c r="QF5" s="206" t="s">
        <v>13</v>
      </c>
      <c r="QG5" s="207"/>
      <c r="QH5" s="208"/>
      <c r="QI5" s="206" t="s">
        <v>17</v>
      </c>
      <c r="QJ5" s="207"/>
      <c r="QK5" s="209"/>
      <c r="QL5" s="203" t="s">
        <v>20</v>
      </c>
      <c r="QM5" s="204"/>
      <c r="QN5" s="205"/>
      <c r="QO5" s="206" t="s">
        <v>13</v>
      </c>
      <c r="QP5" s="207"/>
      <c r="QQ5" s="208"/>
      <c r="QR5" s="206" t="s">
        <v>17</v>
      </c>
      <c r="QS5" s="207"/>
      <c r="QT5" s="209"/>
    </row>
    <row r="6" spans="2:462" ht="29.25" customHeight="1">
      <c r="B6" s="218"/>
      <c r="C6" s="219"/>
      <c r="D6" s="210" t="s">
        <v>18</v>
      </c>
      <c r="E6" s="212" t="s">
        <v>14</v>
      </c>
      <c r="F6" s="214" t="s">
        <v>6</v>
      </c>
      <c r="G6" s="216" t="s">
        <v>18</v>
      </c>
      <c r="H6" s="212" t="s">
        <v>14</v>
      </c>
      <c r="I6" s="214" t="s">
        <v>6</v>
      </c>
      <c r="J6" s="216" t="s">
        <v>18</v>
      </c>
      <c r="K6" s="212" t="s">
        <v>14</v>
      </c>
      <c r="L6" s="197" t="s">
        <v>6</v>
      </c>
      <c r="M6" s="210" t="s">
        <v>18</v>
      </c>
      <c r="N6" s="212" t="s">
        <v>14</v>
      </c>
      <c r="O6" s="214" t="s">
        <v>6</v>
      </c>
      <c r="P6" s="216" t="s">
        <v>18</v>
      </c>
      <c r="Q6" s="212" t="s">
        <v>14</v>
      </c>
      <c r="R6" s="214" t="s">
        <v>6</v>
      </c>
      <c r="S6" s="216" t="s">
        <v>18</v>
      </c>
      <c r="T6" s="212" t="s">
        <v>14</v>
      </c>
      <c r="U6" s="197" t="s">
        <v>6</v>
      </c>
      <c r="V6" s="210" t="s">
        <v>18</v>
      </c>
      <c r="W6" s="212" t="s">
        <v>14</v>
      </c>
      <c r="X6" s="214" t="s">
        <v>6</v>
      </c>
      <c r="Y6" s="216" t="s">
        <v>18</v>
      </c>
      <c r="Z6" s="212" t="s">
        <v>14</v>
      </c>
      <c r="AA6" s="214" t="s">
        <v>6</v>
      </c>
      <c r="AB6" s="216" t="s">
        <v>18</v>
      </c>
      <c r="AC6" s="212" t="s">
        <v>14</v>
      </c>
      <c r="AD6" s="197" t="s">
        <v>6</v>
      </c>
      <c r="AE6" s="210" t="s">
        <v>18</v>
      </c>
      <c r="AF6" s="212" t="s">
        <v>14</v>
      </c>
      <c r="AG6" s="214" t="s">
        <v>6</v>
      </c>
      <c r="AH6" s="216" t="s">
        <v>18</v>
      </c>
      <c r="AI6" s="212" t="s">
        <v>14</v>
      </c>
      <c r="AJ6" s="214" t="s">
        <v>6</v>
      </c>
      <c r="AK6" s="216" t="s">
        <v>18</v>
      </c>
      <c r="AL6" s="212" t="s">
        <v>14</v>
      </c>
      <c r="AM6" s="197" t="s">
        <v>6</v>
      </c>
      <c r="AN6" s="210" t="s">
        <v>18</v>
      </c>
      <c r="AO6" s="212" t="s">
        <v>14</v>
      </c>
      <c r="AP6" s="214" t="s">
        <v>6</v>
      </c>
      <c r="AQ6" s="216" t="s">
        <v>18</v>
      </c>
      <c r="AR6" s="212" t="s">
        <v>14</v>
      </c>
      <c r="AS6" s="214" t="s">
        <v>6</v>
      </c>
      <c r="AT6" s="216" t="s">
        <v>18</v>
      </c>
      <c r="AU6" s="212" t="s">
        <v>14</v>
      </c>
      <c r="AV6" s="197" t="s">
        <v>6</v>
      </c>
      <c r="AW6" s="210" t="s">
        <v>18</v>
      </c>
      <c r="AX6" s="212" t="s">
        <v>14</v>
      </c>
      <c r="AY6" s="214" t="s">
        <v>6</v>
      </c>
      <c r="AZ6" s="216" t="s">
        <v>18</v>
      </c>
      <c r="BA6" s="212" t="s">
        <v>14</v>
      </c>
      <c r="BB6" s="214" t="s">
        <v>6</v>
      </c>
      <c r="BC6" s="216" t="s">
        <v>18</v>
      </c>
      <c r="BD6" s="212" t="s">
        <v>14</v>
      </c>
      <c r="BE6" s="197" t="s">
        <v>6</v>
      </c>
      <c r="BF6" s="210" t="s">
        <v>18</v>
      </c>
      <c r="BG6" s="212" t="s">
        <v>14</v>
      </c>
      <c r="BH6" s="214" t="s">
        <v>6</v>
      </c>
      <c r="BI6" s="216" t="s">
        <v>18</v>
      </c>
      <c r="BJ6" s="212" t="s">
        <v>14</v>
      </c>
      <c r="BK6" s="214" t="s">
        <v>6</v>
      </c>
      <c r="BL6" s="216" t="s">
        <v>18</v>
      </c>
      <c r="BM6" s="212" t="s">
        <v>14</v>
      </c>
      <c r="BN6" s="197" t="s">
        <v>6</v>
      </c>
      <c r="BO6" s="210" t="s">
        <v>18</v>
      </c>
      <c r="BP6" s="212" t="s">
        <v>14</v>
      </c>
      <c r="BQ6" s="214" t="s">
        <v>6</v>
      </c>
      <c r="BR6" s="216" t="s">
        <v>18</v>
      </c>
      <c r="BS6" s="212" t="s">
        <v>14</v>
      </c>
      <c r="BT6" s="214" t="s">
        <v>6</v>
      </c>
      <c r="BU6" s="216" t="s">
        <v>18</v>
      </c>
      <c r="BV6" s="212" t="s">
        <v>14</v>
      </c>
      <c r="BW6" s="197" t="s">
        <v>6</v>
      </c>
      <c r="BX6" s="210" t="s">
        <v>18</v>
      </c>
      <c r="BY6" s="212" t="s">
        <v>14</v>
      </c>
      <c r="BZ6" s="214" t="s">
        <v>6</v>
      </c>
      <c r="CA6" s="216" t="s">
        <v>18</v>
      </c>
      <c r="CB6" s="212" t="s">
        <v>14</v>
      </c>
      <c r="CC6" s="214" t="s">
        <v>6</v>
      </c>
      <c r="CD6" s="216" t="s">
        <v>18</v>
      </c>
      <c r="CE6" s="212" t="s">
        <v>14</v>
      </c>
      <c r="CF6" s="197" t="s">
        <v>6</v>
      </c>
      <c r="CG6" s="210" t="s">
        <v>18</v>
      </c>
      <c r="CH6" s="212" t="s">
        <v>14</v>
      </c>
      <c r="CI6" s="214" t="s">
        <v>6</v>
      </c>
      <c r="CJ6" s="216" t="s">
        <v>18</v>
      </c>
      <c r="CK6" s="212" t="s">
        <v>14</v>
      </c>
      <c r="CL6" s="214" t="s">
        <v>6</v>
      </c>
      <c r="CM6" s="216" t="s">
        <v>18</v>
      </c>
      <c r="CN6" s="212" t="s">
        <v>14</v>
      </c>
      <c r="CO6" s="197" t="s">
        <v>6</v>
      </c>
      <c r="CP6" s="210" t="s">
        <v>18</v>
      </c>
      <c r="CQ6" s="212" t="s">
        <v>14</v>
      </c>
      <c r="CR6" s="214" t="s">
        <v>6</v>
      </c>
      <c r="CS6" s="216" t="s">
        <v>18</v>
      </c>
      <c r="CT6" s="212" t="s">
        <v>14</v>
      </c>
      <c r="CU6" s="214" t="s">
        <v>6</v>
      </c>
      <c r="CV6" s="216" t="s">
        <v>18</v>
      </c>
      <c r="CW6" s="212" t="s">
        <v>14</v>
      </c>
      <c r="CX6" s="197" t="s">
        <v>6</v>
      </c>
      <c r="CY6" s="210" t="s">
        <v>18</v>
      </c>
      <c r="CZ6" s="212" t="s">
        <v>14</v>
      </c>
      <c r="DA6" s="214" t="s">
        <v>6</v>
      </c>
      <c r="DB6" s="216" t="s">
        <v>18</v>
      </c>
      <c r="DC6" s="212" t="s">
        <v>14</v>
      </c>
      <c r="DD6" s="214" t="s">
        <v>6</v>
      </c>
      <c r="DE6" s="216" t="s">
        <v>18</v>
      </c>
      <c r="DF6" s="212" t="s">
        <v>14</v>
      </c>
      <c r="DG6" s="197" t="s">
        <v>6</v>
      </c>
      <c r="DH6" s="210" t="s">
        <v>18</v>
      </c>
      <c r="DI6" s="212" t="s">
        <v>14</v>
      </c>
      <c r="DJ6" s="214" t="s">
        <v>6</v>
      </c>
      <c r="DK6" s="216" t="s">
        <v>18</v>
      </c>
      <c r="DL6" s="212" t="s">
        <v>14</v>
      </c>
      <c r="DM6" s="214" t="s">
        <v>6</v>
      </c>
      <c r="DN6" s="216" t="s">
        <v>18</v>
      </c>
      <c r="DO6" s="212" t="s">
        <v>14</v>
      </c>
      <c r="DP6" s="197" t="s">
        <v>6</v>
      </c>
      <c r="DQ6" s="210" t="s">
        <v>18</v>
      </c>
      <c r="DR6" s="212" t="s">
        <v>14</v>
      </c>
      <c r="DS6" s="214" t="s">
        <v>6</v>
      </c>
      <c r="DT6" s="216" t="s">
        <v>18</v>
      </c>
      <c r="DU6" s="212" t="s">
        <v>14</v>
      </c>
      <c r="DV6" s="214" t="s">
        <v>6</v>
      </c>
      <c r="DW6" s="216" t="s">
        <v>18</v>
      </c>
      <c r="DX6" s="212" t="s">
        <v>14</v>
      </c>
      <c r="DY6" s="197" t="s">
        <v>6</v>
      </c>
      <c r="DZ6" s="210" t="s">
        <v>18</v>
      </c>
      <c r="EA6" s="212" t="s">
        <v>14</v>
      </c>
      <c r="EB6" s="214" t="s">
        <v>6</v>
      </c>
      <c r="EC6" s="216" t="s">
        <v>18</v>
      </c>
      <c r="ED6" s="212" t="s">
        <v>14</v>
      </c>
      <c r="EE6" s="214" t="s">
        <v>6</v>
      </c>
      <c r="EF6" s="216" t="s">
        <v>18</v>
      </c>
      <c r="EG6" s="212" t="s">
        <v>14</v>
      </c>
      <c r="EH6" s="197" t="s">
        <v>6</v>
      </c>
      <c r="EI6" s="210" t="s">
        <v>18</v>
      </c>
      <c r="EJ6" s="212" t="s">
        <v>14</v>
      </c>
      <c r="EK6" s="214" t="s">
        <v>6</v>
      </c>
      <c r="EL6" s="216" t="s">
        <v>18</v>
      </c>
      <c r="EM6" s="212" t="s">
        <v>14</v>
      </c>
      <c r="EN6" s="214" t="s">
        <v>6</v>
      </c>
      <c r="EO6" s="216" t="s">
        <v>18</v>
      </c>
      <c r="EP6" s="212" t="s">
        <v>14</v>
      </c>
      <c r="EQ6" s="197" t="s">
        <v>6</v>
      </c>
      <c r="ER6" s="210" t="s">
        <v>18</v>
      </c>
      <c r="ES6" s="212" t="s">
        <v>14</v>
      </c>
      <c r="ET6" s="214" t="s">
        <v>6</v>
      </c>
      <c r="EU6" s="216" t="s">
        <v>18</v>
      </c>
      <c r="EV6" s="212" t="s">
        <v>14</v>
      </c>
      <c r="EW6" s="214" t="s">
        <v>6</v>
      </c>
      <c r="EX6" s="216" t="s">
        <v>18</v>
      </c>
      <c r="EY6" s="212" t="s">
        <v>14</v>
      </c>
      <c r="EZ6" s="197" t="s">
        <v>6</v>
      </c>
      <c r="FA6" s="210" t="s">
        <v>18</v>
      </c>
      <c r="FB6" s="212" t="s">
        <v>14</v>
      </c>
      <c r="FC6" s="214" t="s">
        <v>6</v>
      </c>
      <c r="FD6" s="216" t="s">
        <v>18</v>
      </c>
      <c r="FE6" s="212" t="s">
        <v>14</v>
      </c>
      <c r="FF6" s="214" t="s">
        <v>6</v>
      </c>
      <c r="FG6" s="216" t="s">
        <v>18</v>
      </c>
      <c r="FH6" s="212" t="s">
        <v>14</v>
      </c>
      <c r="FI6" s="197" t="s">
        <v>6</v>
      </c>
      <c r="FJ6" s="210" t="s">
        <v>18</v>
      </c>
      <c r="FK6" s="212" t="s">
        <v>14</v>
      </c>
      <c r="FL6" s="214" t="s">
        <v>6</v>
      </c>
      <c r="FM6" s="216" t="s">
        <v>18</v>
      </c>
      <c r="FN6" s="212" t="s">
        <v>14</v>
      </c>
      <c r="FO6" s="214" t="s">
        <v>6</v>
      </c>
      <c r="FP6" s="216" t="s">
        <v>18</v>
      </c>
      <c r="FQ6" s="212" t="s">
        <v>14</v>
      </c>
      <c r="FR6" s="197" t="s">
        <v>6</v>
      </c>
      <c r="FS6" s="210" t="s">
        <v>18</v>
      </c>
      <c r="FT6" s="212" t="s">
        <v>14</v>
      </c>
      <c r="FU6" s="214" t="s">
        <v>6</v>
      </c>
      <c r="FV6" s="216" t="s">
        <v>18</v>
      </c>
      <c r="FW6" s="212" t="s">
        <v>14</v>
      </c>
      <c r="FX6" s="214" t="s">
        <v>6</v>
      </c>
      <c r="FY6" s="216" t="s">
        <v>18</v>
      </c>
      <c r="FZ6" s="212" t="s">
        <v>14</v>
      </c>
      <c r="GA6" s="197" t="s">
        <v>6</v>
      </c>
      <c r="GB6" s="210" t="s">
        <v>18</v>
      </c>
      <c r="GC6" s="212" t="s">
        <v>14</v>
      </c>
      <c r="GD6" s="214" t="s">
        <v>6</v>
      </c>
      <c r="GE6" s="216" t="s">
        <v>18</v>
      </c>
      <c r="GF6" s="212" t="s">
        <v>14</v>
      </c>
      <c r="GG6" s="214" t="s">
        <v>6</v>
      </c>
      <c r="GH6" s="216" t="s">
        <v>18</v>
      </c>
      <c r="GI6" s="212" t="s">
        <v>14</v>
      </c>
      <c r="GJ6" s="197" t="s">
        <v>6</v>
      </c>
      <c r="GK6" s="210" t="s">
        <v>18</v>
      </c>
      <c r="GL6" s="212" t="s">
        <v>14</v>
      </c>
      <c r="GM6" s="214" t="s">
        <v>6</v>
      </c>
      <c r="GN6" s="216" t="s">
        <v>18</v>
      </c>
      <c r="GO6" s="212" t="s">
        <v>14</v>
      </c>
      <c r="GP6" s="214" t="s">
        <v>6</v>
      </c>
      <c r="GQ6" s="216" t="s">
        <v>18</v>
      </c>
      <c r="GR6" s="212" t="s">
        <v>14</v>
      </c>
      <c r="GS6" s="197" t="s">
        <v>6</v>
      </c>
      <c r="GT6" s="210" t="s">
        <v>18</v>
      </c>
      <c r="GU6" s="212" t="s">
        <v>14</v>
      </c>
      <c r="GV6" s="214" t="s">
        <v>6</v>
      </c>
      <c r="GW6" s="216" t="s">
        <v>18</v>
      </c>
      <c r="GX6" s="212" t="s">
        <v>14</v>
      </c>
      <c r="GY6" s="214" t="s">
        <v>6</v>
      </c>
      <c r="GZ6" s="216" t="s">
        <v>18</v>
      </c>
      <c r="HA6" s="212" t="s">
        <v>14</v>
      </c>
      <c r="HB6" s="197" t="s">
        <v>6</v>
      </c>
      <c r="HC6" s="210" t="s">
        <v>18</v>
      </c>
      <c r="HD6" s="212" t="s">
        <v>14</v>
      </c>
      <c r="HE6" s="214" t="s">
        <v>6</v>
      </c>
      <c r="HF6" s="216" t="s">
        <v>18</v>
      </c>
      <c r="HG6" s="212" t="s">
        <v>14</v>
      </c>
      <c r="HH6" s="214" t="s">
        <v>6</v>
      </c>
      <c r="HI6" s="216" t="s">
        <v>18</v>
      </c>
      <c r="HJ6" s="212" t="s">
        <v>14</v>
      </c>
      <c r="HK6" s="197" t="s">
        <v>6</v>
      </c>
      <c r="HL6" s="210" t="s">
        <v>18</v>
      </c>
      <c r="HM6" s="212" t="s">
        <v>14</v>
      </c>
      <c r="HN6" s="214" t="s">
        <v>6</v>
      </c>
      <c r="HO6" s="216" t="s">
        <v>18</v>
      </c>
      <c r="HP6" s="212" t="s">
        <v>14</v>
      </c>
      <c r="HQ6" s="214" t="s">
        <v>6</v>
      </c>
      <c r="HR6" s="216" t="s">
        <v>18</v>
      </c>
      <c r="HS6" s="212" t="s">
        <v>14</v>
      </c>
      <c r="HT6" s="197" t="s">
        <v>6</v>
      </c>
      <c r="HU6" s="210" t="s">
        <v>18</v>
      </c>
      <c r="HV6" s="212" t="s">
        <v>14</v>
      </c>
      <c r="HW6" s="214" t="s">
        <v>6</v>
      </c>
      <c r="HX6" s="216" t="s">
        <v>18</v>
      </c>
      <c r="HY6" s="212" t="s">
        <v>14</v>
      </c>
      <c r="HZ6" s="214" t="s">
        <v>6</v>
      </c>
      <c r="IA6" s="216" t="s">
        <v>18</v>
      </c>
      <c r="IB6" s="212" t="s">
        <v>14</v>
      </c>
      <c r="IC6" s="197" t="s">
        <v>6</v>
      </c>
      <c r="ID6" s="210" t="s">
        <v>18</v>
      </c>
      <c r="IE6" s="212" t="s">
        <v>14</v>
      </c>
      <c r="IF6" s="214" t="s">
        <v>6</v>
      </c>
      <c r="IG6" s="216" t="s">
        <v>18</v>
      </c>
      <c r="IH6" s="212" t="s">
        <v>14</v>
      </c>
      <c r="II6" s="214" t="s">
        <v>6</v>
      </c>
      <c r="IJ6" s="216" t="s">
        <v>18</v>
      </c>
      <c r="IK6" s="212" t="s">
        <v>14</v>
      </c>
      <c r="IL6" s="197" t="s">
        <v>6</v>
      </c>
      <c r="IM6" s="210" t="s">
        <v>18</v>
      </c>
      <c r="IN6" s="212" t="s">
        <v>14</v>
      </c>
      <c r="IO6" s="214" t="s">
        <v>6</v>
      </c>
      <c r="IP6" s="216" t="s">
        <v>18</v>
      </c>
      <c r="IQ6" s="212" t="s">
        <v>14</v>
      </c>
      <c r="IR6" s="214" t="s">
        <v>6</v>
      </c>
      <c r="IS6" s="216" t="s">
        <v>18</v>
      </c>
      <c r="IT6" s="212" t="s">
        <v>14</v>
      </c>
      <c r="IU6" s="197" t="s">
        <v>6</v>
      </c>
      <c r="IV6" s="210" t="s">
        <v>18</v>
      </c>
      <c r="IW6" s="212" t="s">
        <v>14</v>
      </c>
      <c r="IX6" s="214" t="s">
        <v>6</v>
      </c>
      <c r="IY6" s="216" t="s">
        <v>18</v>
      </c>
      <c r="IZ6" s="212" t="s">
        <v>14</v>
      </c>
      <c r="JA6" s="214" t="s">
        <v>6</v>
      </c>
      <c r="JB6" s="216" t="s">
        <v>18</v>
      </c>
      <c r="JC6" s="212" t="s">
        <v>14</v>
      </c>
      <c r="JD6" s="197" t="s">
        <v>6</v>
      </c>
      <c r="JE6" s="210" t="s">
        <v>18</v>
      </c>
      <c r="JF6" s="212" t="s">
        <v>14</v>
      </c>
      <c r="JG6" s="214" t="s">
        <v>6</v>
      </c>
      <c r="JH6" s="216" t="s">
        <v>18</v>
      </c>
      <c r="JI6" s="212" t="s">
        <v>14</v>
      </c>
      <c r="JJ6" s="214" t="s">
        <v>6</v>
      </c>
      <c r="JK6" s="216" t="s">
        <v>18</v>
      </c>
      <c r="JL6" s="212" t="s">
        <v>14</v>
      </c>
      <c r="JM6" s="197" t="s">
        <v>6</v>
      </c>
      <c r="JN6" s="210" t="s">
        <v>18</v>
      </c>
      <c r="JO6" s="212" t="s">
        <v>14</v>
      </c>
      <c r="JP6" s="214" t="s">
        <v>6</v>
      </c>
      <c r="JQ6" s="216" t="s">
        <v>18</v>
      </c>
      <c r="JR6" s="212" t="s">
        <v>14</v>
      </c>
      <c r="JS6" s="214" t="s">
        <v>6</v>
      </c>
      <c r="JT6" s="216" t="s">
        <v>18</v>
      </c>
      <c r="JU6" s="212" t="s">
        <v>14</v>
      </c>
      <c r="JV6" s="197" t="s">
        <v>6</v>
      </c>
      <c r="JW6" s="210" t="s">
        <v>18</v>
      </c>
      <c r="JX6" s="212" t="s">
        <v>14</v>
      </c>
      <c r="JY6" s="214" t="s">
        <v>6</v>
      </c>
      <c r="JZ6" s="216" t="s">
        <v>18</v>
      </c>
      <c r="KA6" s="212" t="s">
        <v>14</v>
      </c>
      <c r="KB6" s="214" t="s">
        <v>6</v>
      </c>
      <c r="KC6" s="216" t="s">
        <v>18</v>
      </c>
      <c r="KD6" s="212" t="s">
        <v>14</v>
      </c>
      <c r="KE6" s="197" t="s">
        <v>6</v>
      </c>
      <c r="KF6" s="210" t="s">
        <v>18</v>
      </c>
      <c r="KG6" s="212" t="s">
        <v>14</v>
      </c>
      <c r="KH6" s="214" t="s">
        <v>6</v>
      </c>
      <c r="KI6" s="216" t="s">
        <v>18</v>
      </c>
      <c r="KJ6" s="212" t="s">
        <v>14</v>
      </c>
      <c r="KK6" s="214" t="s">
        <v>6</v>
      </c>
      <c r="KL6" s="216" t="s">
        <v>18</v>
      </c>
      <c r="KM6" s="212" t="s">
        <v>14</v>
      </c>
      <c r="KN6" s="197" t="s">
        <v>6</v>
      </c>
      <c r="KO6" s="210" t="s">
        <v>18</v>
      </c>
      <c r="KP6" s="212" t="s">
        <v>14</v>
      </c>
      <c r="KQ6" s="214" t="s">
        <v>6</v>
      </c>
      <c r="KR6" s="216" t="s">
        <v>18</v>
      </c>
      <c r="KS6" s="212" t="s">
        <v>14</v>
      </c>
      <c r="KT6" s="214" t="s">
        <v>6</v>
      </c>
      <c r="KU6" s="216" t="s">
        <v>18</v>
      </c>
      <c r="KV6" s="212" t="s">
        <v>14</v>
      </c>
      <c r="KW6" s="197" t="s">
        <v>6</v>
      </c>
      <c r="KX6" s="210" t="s">
        <v>18</v>
      </c>
      <c r="KY6" s="212" t="s">
        <v>14</v>
      </c>
      <c r="KZ6" s="214" t="s">
        <v>6</v>
      </c>
      <c r="LA6" s="216" t="s">
        <v>18</v>
      </c>
      <c r="LB6" s="212" t="s">
        <v>14</v>
      </c>
      <c r="LC6" s="214" t="s">
        <v>6</v>
      </c>
      <c r="LD6" s="216" t="s">
        <v>18</v>
      </c>
      <c r="LE6" s="212" t="s">
        <v>14</v>
      </c>
      <c r="LF6" s="197" t="s">
        <v>6</v>
      </c>
      <c r="LG6" s="210" t="s">
        <v>18</v>
      </c>
      <c r="LH6" s="212" t="s">
        <v>14</v>
      </c>
      <c r="LI6" s="214" t="s">
        <v>6</v>
      </c>
      <c r="LJ6" s="216" t="s">
        <v>18</v>
      </c>
      <c r="LK6" s="212" t="s">
        <v>14</v>
      </c>
      <c r="LL6" s="214" t="s">
        <v>6</v>
      </c>
      <c r="LM6" s="216" t="s">
        <v>18</v>
      </c>
      <c r="LN6" s="212" t="s">
        <v>14</v>
      </c>
      <c r="LO6" s="197" t="s">
        <v>6</v>
      </c>
      <c r="LP6" s="210" t="s">
        <v>18</v>
      </c>
      <c r="LQ6" s="212" t="s">
        <v>14</v>
      </c>
      <c r="LR6" s="214" t="s">
        <v>6</v>
      </c>
      <c r="LS6" s="216" t="s">
        <v>18</v>
      </c>
      <c r="LT6" s="212" t="s">
        <v>14</v>
      </c>
      <c r="LU6" s="214" t="s">
        <v>6</v>
      </c>
      <c r="LV6" s="216" t="s">
        <v>18</v>
      </c>
      <c r="LW6" s="212" t="s">
        <v>14</v>
      </c>
      <c r="LX6" s="197" t="s">
        <v>6</v>
      </c>
      <c r="LY6" s="210" t="s">
        <v>18</v>
      </c>
      <c r="LZ6" s="212" t="s">
        <v>14</v>
      </c>
      <c r="MA6" s="214" t="s">
        <v>6</v>
      </c>
      <c r="MB6" s="216" t="s">
        <v>18</v>
      </c>
      <c r="MC6" s="212" t="s">
        <v>14</v>
      </c>
      <c r="MD6" s="214" t="s">
        <v>6</v>
      </c>
      <c r="ME6" s="216" t="s">
        <v>18</v>
      </c>
      <c r="MF6" s="212" t="s">
        <v>14</v>
      </c>
      <c r="MG6" s="197" t="s">
        <v>6</v>
      </c>
      <c r="MH6" s="210" t="s">
        <v>18</v>
      </c>
      <c r="MI6" s="212" t="s">
        <v>14</v>
      </c>
      <c r="MJ6" s="214" t="s">
        <v>6</v>
      </c>
      <c r="MK6" s="216" t="s">
        <v>18</v>
      </c>
      <c r="ML6" s="212" t="s">
        <v>14</v>
      </c>
      <c r="MM6" s="214" t="s">
        <v>6</v>
      </c>
      <c r="MN6" s="216" t="s">
        <v>18</v>
      </c>
      <c r="MO6" s="212" t="s">
        <v>14</v>
      </c>
      <c r="MP6" s="197" t="s">
        <v>6</v>
      </c>
      <c r="MQ6" s="210" t="s">
        <v>18</v>
      </c>
      <c r="MR6" s="212" t="s">
        <v>14</v>
      </c>
      <c r="MS6" s="214" t="s">
        <v>6</v>
      </c>
      <c r="MT6" s="216" t="s">
        <v>18</v>
      </c>
      <c r="MU6" s="212" t="s">
        <v>14</v>
      </c>
      <c r="MV6" s="214" t="s">
        <v>6</v>
      </c>
      <c r="MW6" s="216" t="s">
        <v>18</v>
      </c>
      <c r="MX6" s="212" t="s">
        <v>14</v>
      </c>
      <c r="MY6" s="197" t="s">
        <v>6</v>
      </c>
      <c r="MZ6" s="210" t="s">
        <v>18</v>
      </c>
      <c r="NA6" s="212" t="s">
        <v>14</v>
      </c>
      <c r="NB6" s="214" t="s">
        <v>6</v>
      </c>
      <c r="NC6" s="216" t="s">
        <v>18</v>
      </c>
      <c r="ND6" s="212" t="s">
        <v>14</v>
      </c>
      <c r="NE6" s="214" t="s">
        <v>6</v>
      </c>
      <c r="NF6" s="216" t="s">
        <v>18</v>
      </c>
      <c r="NG6" s="212" t="s">
        <v>14</v>
      </c>
      <c r="NH6" s="197" t="s">
        <v>6</v>
      </c>
      <c r="NI6" s="210" t="s">
        <v>18</v>
      </c>
      <c r="NJ6" s="212" t="s">
        <v>14</v>
      </c>
      <c r="NK6" s="214" t="s">
        <v>6</v>
      </c>
      <c r="NL6" s="216" t="s">
        <v>18</v>
      </c>
      <c r="NM6" s="212" t="s">
        <v>14</v>
      </c>
      <c r="NN6" s="214" t="s">
        <v>6</v>
      </c>
      <c r="NO6" s="216" t="s">
        <v>18</v>
      </c>
      <c r="NP6" s="212" t="s">
        <v>14</v>
      </c>
      <c r="NQ6" s="197" t="s">
        <v>6</v>
      </c>
      <c r="NR6" s="210" t="s">
        <v>18</v>
      </c>
      <c r="NS6" s="212" t="s">
        <v>14</v>
      </c>
      <c r="NT6" s="214" t="s">
        <v>6</v>
      </c>
      <c r="NU6" s="216" t="s">
        <v>18</v>
      </c>
      <c r="NV6" s="212" t="s">
        <v>14</v>
      </c>
      <c r="NW6" s="214" t="s">
        <v>6</v>
      </c>
      <c r="NX6" s="216" t="s">
        <v>18</v>
      </c>
      <c r="NY6" s="212" t="s">
        <v>14</v>
      </c>
      <c r="NZ6" s="197" t="s">
        <v>6</v>
      </c>
      <c r="OA6" s="210" t="s">
        <v>18</v>
      </c>
      <c r="OB6" s="212" t="s">
        <v>14</v>
      </c>
      <c r="OC6" s="214" t="s">
        <v>6</v>
      </c>
      <c r="OD6" s="216" t="s">
        <v>18</v>
      </c>
      <c r="OE6" s="212" t="s">
        <v>14</v>
      </c>
      <c r="OF6" s="214" t="s">
        <v>6</v>
      </c>
      <c r="OG6" s="216" t="s">
        <v>18</v>
      </c>
      <c r="OH6" s="212" t="s">
        <v>14</v>
      </c>
      <c r="OI6" s="197" t="s">
        <v>6</v>
      </c>
      <c r="OJ6" s="210" t="s">
        <v>18</v>
      </c>
      <c r="OK6" s="212" t="s">
        <v>14</v>
      </c>
      <c r="OL6" s="214" t="s">
        <v>6</v>
      </c>
      <c r="OM6" s="216" t="s">
        <v>18</v>
      </c>
      <c r="ON6" s="212" t="s">
        <v>14</v>
      </c>
      <c r="OO6" s="214" t="s">
        <v>6</v>
      </c>
      <c r="OP6" s="216" t="s">
        <v>18</v>
      </c>
      <c r="OQ6" s="212" t="s">
        <v>14</v>
      </c>
      <c r="OR6" s="197" t="s">
        <v>6</v>
      </c>
      <c r="OS6" s="210" t="s">
        <v>18</v>
      </c>
      <c r="OT6" s="212" t="s">
        <v>14</v>
      </c>
      <c r="OU6" s="214" t="s">
        <v>6</v>
      </c>
      <c r="OV6" s="216" t="s">
        <v>18</v>
      </c>
      <c r="OW6" s="212" t="s">
        <v>14</v>
      </c>
      <c r="OX6" s="214" t="s">
        <v>6</v>
      </c>
      <c r="OY6" s="216" t="s">
        <v>18</v>
      </c>
      <c r="OZ6" s="212" t="s">
        <v>14</v>
      </c>
      <c r="PA6" s="197" t="s">
        <v>6</v>
      </c>
      <c r="PB6" s="210" t="s">
        <v>18</v>
      </c>
      <c r="PC6" s="212" t="s">
        <v>14</v>
      </c>
      <c r="PD6" s="214" t="s">
        <v>6</v>
      </c>
      <c r="PE6" s="216" t="s">
        <v>18</v>
      </c>
      <c r="PF6" s="212" t="s">
        <v>14</v>
      </c>
      <c r="PG6" s="214" t="s">
        <v>6</v>
      </c>
      <c r="PH6" s="216" t="s">
        <v>18</v>
      </c>
      <c r="PI6" s="212" t="s">
        <v>14</v>
      </c>
      <c r="PJ6" s="197" t="s">
        <v>6</v>
      </c>
      <c r="PK6" s="210" t="s">
        <v>18</v>
      </c>
      <c r="PL6" s="212" t="s">
        <v>14</v>
      </c>
      <c r="PM6" s="214" t="s">
        <v>6</v>
      </c>
      <c r="PN6" s="216" t="s">
        <v>18</v>
      </c>
      <c r="PO6" s="212" t="s">
        <v>14</v>
      </c>
      <c r="PP6" s="214" t="s">
        <v>6</v>
      </c>
      <c r="PQ6" s="216" t="s">
        <v>18</v>
      </c>
      <c r="PR6" s="212" t="s">
        <v>14</v>
      </c>
      <c r="PS6" s="197" t="s">
        <v>6</v>
      </c>
      <c r="PT6" s="210" t="s">
        <v>18</v>
      </c>
      <c r="PU6" s="212" t="s">
        <v>14</v>
      </c>
      <c r="PV6" s="214" t="s">
        <v>6</v>
      </c>
      <c r="PW6" s="216" t="s">
        <v>18</v>
      </c>
      <c r="PX6" s="212" t="s">
        <v>14</v>
      </c>
      <c r="PY6" s="214" t="s">
        <v>6</v>
      </c>
      <c r="PZ6" s="216" t="s">
        <v>18</v>
      </c>
      <c r="QA6" s="212" t="s">
        <v>14</v>
      </c>
      <c r="QB6" s="197" t="s">
        <v>6</v>
      </c>
      <c r="QC6" s="210" t="s">
        <v>18</v>
      </c>
      <c r="QD6" s="212" t="s">
        <v>14</v>
      </c>
      <c r="QE6" s="214" t="s">
        <v>6</v>
      </c>
      <c r="QF6" s="216" t="s">
        <v>18</v>
      </c>
      <c r="QG6" s="212" t="s">
        <v>14</v>
      </c>
      <c r="QH6" s="214" t="s">
        <v>6</v>
      </c>
      <c r="QI6" s="216" t="s">
        <v>18</v>
      </c>
      <c r="QJ6" s="212" t="s">
        <v>14</v>
      </c>
      <c r="QK6" s="197" t="s">
        <v>6</v>
      </c>
      <c r="QL6" s="210" t="s">
        <v>18</v>
      </c>
      <c r="QM6" s="212" t="s">
        <v>14</v>
      </c>
      <c r="QN6" s="214" t="s">
        <v>6</v>
      </c>
      <c r="QO6" s="216" t="s">
        <v>18</v>
      </c>
      <c r="QP6" s="212" t="s">
        <v>14</v>
      </c>
      <c r="QQ6" s="214" t="s">
        <v>6</v>
      </c>
      <c r="QR6" s="216" t="s">
        <v>18</v>
      </c>
      <c r="QS6" s="212" t="s">
        <v>14</v>
      </c>
      <c r="QT6" s="197" t="s">
        <v>6</v>
      </c>
    </row>
    <row r="7" spans="2:462" ht="29.25" customHeight="1">
      <c r="B7" s="218"/>
      <c r="C7" s="219"/>
      <c r="D7" s="211"/>
      <c r="E7" s="213"/>
      <c r="F7" s="215"/>
      <c r="G7" s="217"/>
      <c r="H7" s="213"/>
      <c r="I7" s="215"/>
      <c r="J7" s="217"/>
      <c r="K7" s="213"/>
      <c r="L7" s="198"/>
      <c r="M7" s="211"/>
      <c r="N7" s="213"/>
      <c r="O7" s="215"/>
      <c r="P7" s="217"/>
      <c r="Q7" s="213"/>
      <c r="R7" s="215"/>
      <c r="S7" s="217"/>
      <c r="T7" s="213"/>
      <c r="U7" s="198"/>
      <c r="V7" s="211"/>
      <c r="W7" s="213"/>
      <c r="X7" s="215"/>
      <c r="Y7" s="217"/>
      <c r="Z7" s="213"/>
      <c r="AA7" s="215"/>
      <c r="AB7" s="217"/>
      <c r="AC7" s="213"/>
      <c r="AD7" s="198"/>
      <c r="AE7" s="211"/>
      <c r="AF7" s="213"/>
      <c r="AG7" s="215"/>
      <c r="AH7" s="217"/>
      <c r="AI7" s="213"/>
      <c r="AJ7" s="215"/>
      <c r="AK7" s="217"/>
      <c r="AL7" s="213"/>
      <c r="AM7" s="198"/>
      <c r="AN7" s="211"/>
      <c r="AO7" s="213"/>
      <c r="AP7" s="215"/>
      <c r="AQ7" s="217"/>
      <c r="AR7" s="213"/>
      <c r="AS7" s="215"/>
      <c r="AT7" s="217"/>
      <c r="AU7" s="213"/>
      <c r="AV7" s="198"/>
      <c r="AW7" s="211"/>
      <c r="AX7" s="213"/>
      <c r="AY7" s="215"/>
      <c r="AZ7" s="217"/>
      <c r="BA7" s="213"/>
      <c r="BB7" s="215"/>
      <c r="BC7" s="217"/>
      <c r="BD7" s="213"/>
      <c r="BE7" s="198"/>
      <c r="BF7" s="211"/>
      <c r="BG7" s="213"/>
      <c r="BH7" s="215"/>
      <c r="BI7" s="217"/>
      <c r="BJ7" s="213"/>
      <c r="BK7" s="215"/>
      <c r="BL7" s="217"/>
      <c r="BM7" s="213"/>
      <c r="BN7" s="198"/>
      <c r="BO7" s="211"/>
      <c r="BP7" s="213"/>
      <c r="BQ7" s="215"/>
      <c r="BR7" s="217"/>
      <c r="BS7" s="213"/>
      <c r="BT7" s="215"/>
      <c r="BU7" s="217"/>
      <c r="BV7" s="213"/>
      <c r="BW7" s="198"/>
      <c r="BX7" s="211"/>
      <c r="BY7" s="213"/>
      <c r="BZ7" s="215"/>
      <c r="CA7" s="217"/>
      <c r="CB7" s="213"/>
      <c r="CC7" s="215"/>
      <c r="CD7" s="217"/>
      <c r="CE7" s="213"/>
      <c r="CF7" s="198"/>
      <c r="CG7" s="211"/>
      <c r="CH7" s="213"/>
      <c r="CI7" s="215"/>
      <c r="CJ7" s="217"/>
      <c r="CK7" s="213"/>
      <c r="CL7" s="215"/>
      <c r="CM7" s="217"/>
      <c r="CN7" s="213"/>
      <c r="CO7" s="198"/>
      <c r="CP7" s="211"/>
      <c r="CQ7" s="213"/>
      <c r="CR7" s="215"/>
      <c r="CS7" s="217"/>
      <c r="CT7" s="213"/>
      <c r="CU7" s="215"/>
      <c r="CV7" s="217"/>
      <c r="CW7" s="213"/>
      <c r="CX7" s="198"/>
      <c r="CY7" s="211"/>
      <c r="CZ7" s="213"/>
      <c r="DA7" s="215"/>
      <c r="DB7" s="217"/>
      <c r="DC7" s="213"/>
      <c r="DD7" s="215"/>
      <c r="DE7" s="217"/>
      <c r="DF7" s="213"/>
      <c r="DG7" s="198"/>
      <c r="DH7" s="211"/>
      <c r="DI7" s="213"/>
      <c r="DJ7" s="215"/>
      <c r="DK7" s="217"/>
      <c r="DL7" s="213"/>
      <c r="DM7" s="215"/>
      <c r="DN7" s="217"/>
      <c r="DO7" s="213"/>
      <c r="DP7" s="198"/>
      <c r="DQ7" s="211"/>
      <c r="DR7" s="213"/>
      <c r="DS7" s="215"/>
      <c r="DT7" s="217"/>
      <c r="DU7" s="213"/>
      <c r="DV7" s="215"/>
      <c r="DW7" s="217"/>
      <c r="DX7" s="213"/>
      <c r="DY7" s="198"/>
      <c r="DZ7" s="211"/>
      <c r="EA7" s="213"/>
      <c r="EB7" s="215"/>
      <c r="EC7" s="217"/>
      <c r="ED7" s="213"/>
      <c r="EE7" s="215"/>
      <c r="EF7" s="217"/>
      <c r="EG7" s="213"/>
      <c r="EH7" s="198"/>
      <c r="EI7" s="211"/>
      <c r="EJ7" s="213"/>
      <c r="EK7" s="215"/>
      <c r="EL7" s="217"/>
      <c r="EM7" s="213"/>
      <c r="EN7" s="215"/>
      <c r="EO7" s="217"/>
      <c r="EP7" s="213"/>
      <c r="EQ7" s="198"/>
      <c r="ER7" s="211"/>
      <c r="ES7" s="213"/>
      <c r="ET7" s="215"/>
      <c r="EU7" s="217"/>
      <c r="EV7" s="213"/>
      <c r="EW7" s="215"/>
      <c r="EX7" s="217"/>
      <c r="EY7" s="213"/>
      <c r="EZ7" s="198"/>
      <c r="FA7" s="211"/>
      <c r="FB7" s="213"/>
      <c r="FC7" s="215"/>
      <c r="FD7" s="217"/>
      <c r="FE7" s="213"/>
      <c r="FF7" s="215"/>
      <c r="FG7" s="217"/>
      <c r="FH7" s="213"/>
      <c r="FI7" s="198"/>
      <c r="FJ7" s="211"/>
      <c r="FK7" s="213"/>
      <c r="FL7" s="215"/>
      <c r="FM7" s="217"/>
      <c r="FN7" s="213"/>
      <c r="FO7" s="215"/>
      <c r="FP7" s="217"/>
      <c r="FQ7" s="213"/>
      <c r="FR7" s="198"/>
      <c r="FS7" s="211"/>
      <c r="FT7" s="213"/>
      <c r="FU7" s="215"/>
      <c r="FV7" s="217"/>
      <c r="FW7" s="213"/>
      <c r="FX7" s="215"/>
      <c r="FY7" s="217"/>
      <c r="FZ7" s="213"/>
      <c r="GA7" s="198"/>
      <c r="GB7" s="211"/>
      <c r="GC7" s="213"/>
      <c r="GD7" s="215"/>
      <c r="GE7" s="217"/>
      <c r="GF7" s="213"/>
      <c r="GG7" s="215"/>
      <c r="GH7" s="217"/>
      <c r="GI7" s="213"/>
      <c r="GJ7" s="198"/>
      <c r="GK7" s="211"/>
      <c r="GL7" s="213"/>
      <c r="GM7" s="215"/>
      <c r="GN7" s="217"/>
      <c r="GO7" s="213"/>
      <c r="GP7" s="215"/>
      <c r="GQ7" s="217"/>
      <c r="GR7" s="213"/>
      <c r="GS7" s="198"/>
      <c r="GT7" s="211"/>
      <c r="GU7" s="213"/>
      <c r="GV7" s="215"/>
      <c r="GW7" s="217"/>
      <c r="GX7" s="213"/>
      <c r="GY7" s="215"/>
      <c r="GZ7" s="217"/>
      <c r="HA7" s="213"/>
      <c r="HB7" s="198"/>
      <c r="HC7" s="211"/>
      <c r="HD7" s="213"/>
      <c r="HE7" s="215"/>
      <c r="HF7" s="217"/>
      <c r="HG7" s="213"/>
      <c r="HH7" s="215"/>
      <c r="HI7" s="217"/>
      <c r="HJ7" s="213"/>
      <c r="HK7" s="198"/>
      <c r="HL7" s="211"/>
      <c r="HM7" s="213"/>
      <c r="HN7" s="215"/>
      <c r="HO7" s="217"/>
      <c r="HP7" s="213"/>
      <c r="HQ7" s="215"/>
      <c r="HR7" s="217"/>
      <c r="HS7" s="213"/>
      <c r="HT7" s="198"/>
      <c r="HU7" s="211"/>
      <c r="HV7" s="213"/>
      <c r="HW7" s="215"/>
      <c r="HX7" s="217"/>
      <c r="HY7" s="213"/>
      <c r="HZ7" s="215"/>
      <c r="IA7" s="217"/>
      <c r="IB7" s="213"/>
      <c r="IC7" s="198"/>
      <c r="ID7" s="211"/>
      <c r="IE7" s="213"/>
      <c r="IF7" s="215"/>
      <c r="IG7" s="217"/>
      <c r="IH7" s="213"/>
      <c r="II7" s="215"/>
      <c r="IJ7" s="217"/>
      <c r="IK7" s="213"/>
      <c r="IL7" s="198"/>
      <c r="IM7" s="211"/>
      <c r="IN7" s="213"/>
      <c r="IO7" s="215"/>
      <c r="IP7" s="217"/>
      <c r="IQ7" s="213"/>
      <c r="IR7" s="215"/>
      <c r="IS7" s="217"/>
      <c r="IT7" s="213"/>
      <c r="IU7" s="198"/>
      <c r="IV7" s="211"/>
      <c r="IW7" s="213"/>
      <c r="IX7" s="215"/>
      <c r="IY7" s="217"/>
      <c r="IZ7" s="213"/>
      <c r="JA7" s="215"/>
      <c r="JB7" s="217"/>
      <c r="JC7" s="213"/>
      <c r="JD7" s="198"/>
      <c r="JE7" s="211"/>
      <c r="JF7" s="213"/>
      <c r="JG7" s="215"/>
      <c r="JH7" s="217"/>
      <c r="JI7" s="213"/>
      <c r="JJ7" s="215"/>
      <c r="JK7" s="217"/>
      <c r="JL7" s="213"/>
      <c r="JM7" s="198"/>
      <c r="JN7" s="211"/>
      <c r="JO7" s="213"/>
      <c r="JP7" s="215"/>
      <c r="JQ7" s="217"/>
      <c r="JR7" s="213"/>
      <c r="JS7" s="215"/>
      <c r="JT7" s="217"/>
      <c r="JU7" s="213"/>
      <c r="JV7" s="198"/>
      <c r="JW7" s="211"/>
      <c r="JX7" s="213"/>
      <c r="JY7" s="215"/>
      <c r="JZ7" s="217"/>
      <c r="KA7" s="213"/>
      <c r="KB7" s="215"/>
      <c r="KC7" s="217"/>
      <c r="KD7" s="213"/>
      <c r="KE7" s="198"/>
      <c r="KF7" s="211"/>
      <c r="KG7" s="213"/>
      <c r="KH7" s="215"/>
      <c r="KI7" s="217"/>
      <c r="KJ7" s="213"/>
      <c r="KK7" s="215"/>
      <c r="KL7" s="217"/>
      <c r="KM7" s="213"/>
      <c r="KN7" s="198"/>
      <c r="KO7" s="211"/>
      <c r="KP7" s="213"/>
      <c r="KQ7" s="215"/>
      <c r="KR7" s="217"/>
      <c r="KS7" s="213"/>
      <c r="KT7" s="215"/>
      <c r="KU7" s="217"/>
      <c r="KV7" s="213"/>
      <c r="KW7" s="198"/>
      <c r="KX7" s="211"/>
      <c r="KY7" s="213"/>
      <c r="KZ7" s="215"/>
      <c r="LA7" s="217"/>
      <c r="LB7" s="213"/>
      <c r="LC7" s="215"/>
      <c r="LD7" s="217"/>
      <c r="LE7" s="213"/>
      <c r="LF7" s="198"/>
      <c r="LG7" s="211"/>
      <c r="LH7" s="213"/>
      <c r="LI7" s="215"/>
      <c r="LJ7" s="217"/>
      <c r="LK7" s="213"/>
      <c r="LL7" s="215"/>
      <c r="LM7" s="217"/>
      <c r="LN7" s="213"/>
      <c r="LO7" s="198"/>
      <c r="LP7" s="211"/>
      <c r="LQ7" s="213"/>
      <c r="LR7" s="215"/>
      <c r="LS7" s="217"/>
      <c r="LT7" s="213"/>
      <c r="LU7" s="215"/>
      <c r="LV7" s="217"/>
      <c r="LW7" s="213"/>
      <c r="LX7" s="198"/>
      <c r="LY7" s="211"/>
      <c r="LZ7" s="213"/>
      <c r="MA7" s="215"/>
      <c r="MB7" s="217"/>
      <c r="MC7" s="213"/>
      <c r="MD7" s="215"/>
      <c r="ME7" s="217"/>
      <c r="MF7" s="213"/>
      <c r="MG7" s="198"/>
      <c r="MH7" s="211"/>
      <c r="MI7" s="213"/>
      <c r="MJ7" s="215"/>
      <c r="MK7" s="217"/>
      <c r="ML7" s="213"/>
      <c r="MM7" s="215"/>
      <c r="MN7" s="217"/>
      <c r="MO7" s="213"/>
      <c r="MP7" s="198"/>
      <c r="MQ7" s="211"/>
      <c r="MR7" s="213"/>
      <c r="MS7" s="215"/>
      <c r="MT7" s="217"/>
      <c r="MU7" s="213"/>
      <c r="MV7" s="215"/>
      <c r="MW7" s="217"/>
      <c r="MX7" s="213"/>
      <c r="MY7" s="198"/>
      <c r="MZ7" s="211"/>
      <c r="NA7" s="213"/>
      <c r="NB7" s="215"/>
      <c r="NC7" s="217"/>
      <c r="ND7" s="213"/>
      <c r="NE7" s="215"/>
      <c r="NF7" s="217"/>
      <c r="NG7" s="213"/>
      <c r="NH7" s="198"/>
      <c r="NI7" s="211"/>
      <c r="NJ7" s="213"/>
      <c r="NK7" s="215"/>
      <c r="NL7" s="217"/>
      <c r="NM7" s="213"/>
      <c r="NN7" s="215"/>
      <c r="NO7" s="217"/>
      <c r="NP7" s="213"/>
      <c r="NQ7" s="198"/>
      <c r="NR7" s="211"/>
      <c r="NS7" s="213"/>
      <c r="NT7" s="215"/>
      <c r="NU7" s="217"/>
      <c r="NV7" s="213"/>
      <c r="NW7" s="215"/>
      <c r="NX7" s="217"/>
      <c r="NY7" s="213"/>
      <c r="NZ7" s="198"/>
      <c r="OA7" s="211"/>
      <c r="OB7" s="213"/>
      <c r="OC7" s="215"/>
      <c r="OD7" s="217"/>
      <c r="OE7" s="213"/>
      <c r="OF7" s="215"/>
      <c r="OG7" s="217"/>
      <c r="OH7" s="213"/>
      <c r="OI7" s="198"/>
      <c r="OJ7" s="211"/>
      <c r="OK7" s="213"/>
      <c r="OL7" s="215"/>
      <c r="OM7" s="217"/>
      <c r="ON7" s="213"/>
      <c r="OO7" s="215"/>
      <c r="OP7" s="217"/>
      <c r="OQ7" s="213"/>
      <c r="OR7" s="198"/>
      <c r="OS7" s="211"/>
      <c r="OT7" s="213"/>
      <c r="OU7" s="215"/>
      <c r="OV7" s="217"/>
      <c r="OW7" s="213"/>
      <c r="OX7" s="215"/>
      <c r="OY7" s="217"/>
      <c r="OZ7" s="213"/>
      <c r="PA7" s="198"/>
      <c r="PB7" s="211"/>
      <c r="PC7" s="213"/>
      <c r="PD7" s="215"/>
      <c r="PE7" s="217"/>
      <c r="PF7" s="213"/>
      <c r="PG7" s="215"/>
      <c r="PH7" s="217"/>
      <c r="PI7" s="213"/>
      <c r="PJ7" s="198"/>
      <c r="PK7" s="211"/>
      <c r="PL7" s="213"/>
      <c r="PM7" s="215"/>
      <c r="PN7" s="217"/>
      <c r="PO7" s="213"/>
      <c r="PP7" s="215"/>
      <c r="PQ7" s="217"/>
      <c r="PR7" s="213"/>
      <c r="PS7" s="198"/>
      <c r="PT7" s="211"/>
      <c r="PU7" s="213"/>
      <c r="PV7" s="215"/>
      <c r="PW7" s="217"/>
      <c r="PX7" s="213"/>
      <c r="PY7" s="215"/>
      <c r="PZ7" s="217"/>
      <c r="QA7" s="213"/>
      <c r="QB7" s="198"/>
      <c r="QC7" s="211"/>
      <c r="QD7" s="213"/>
      <c r="QE7" s="215"/>
      <c r="QF7" s="217"/>
      <c r="QG7" s="213"/>
      <c r="QH7" s="215"/>
      <c r="QI7" s="217"/>
      <c r="QJ7" s="213"/>
      <c r="QK7" s="198"/>
      <c r="QL7" s="211"/>
      <c r="QM7" s="213"/>
      <c r="QN7" s="215"/>
      <c r="QO7" s="217"/>
      <c r="QP7" s="213"/>
      <c r="QQ7" s="215"/>
      <c r="QR7" s="217"/>
      <c r="QS7" s="213"/>
      <c r="QT7" s="198"/>
    </row>
    <row r="8" spans="2:462" ht="29.25" customHeight="1">
      <c r="B8" s="220" t="s">
        <v>32</v>
      </c>
      <c r="C8" s="221"/>
      <c r="D8" s="67">
        <f>SUM(D9:D23)</f>
        <v>190</v>
      </c>
      <c r="E8" s="41">
        <f>SUM(E9:E23)</f>
        <v>100</v>
      </c>
      <c r="F8" s="42">
        <f>+E8/D8</f>
        <v>0.52631578947368418</v>
      </c>
      <c r="G8" s="43">
        <f>SUM(G9:G23)</f>
        <v>117</v>
      </c>
      <c r="H8" s="41">
        <f>SUM(H9:H23)</f>
        <v>42</v>
      </c>
      <c r="I8" s="44">
        <f>+H8/G8</f>
        <v>0.35897435897435898</v>
      </c>
      <c r="J8" s="43">
        <f>SUM(J9:J23)</f>
        <v>73</v>
      </c>
      <c r="K8" s="41">
        <f>SUM(K9:K23)</f>
        <v>58</v>
      </c>
      <c r="L8" s="45">
        <f>+K8/J8</f>
        <v>0.79452054794520544</v>
      </c>
      <c r="M8" s="67">
        <f>SUM(M9:M23)</f>
        <v>204</v>
      </c>
      <c r="N8" s="41">
        <f>SUM(N9:N23)</f>
        <v>121</v>
      </c>
      <c r="O8" s="42">
        <f>+N8/M8</f>
        <v>0.59313725490196079</v>
      </c>
      <c r="P8" s="43">
        <f>SUM(P9:P23)</f>
        <v>113</v>
      </c>
      <c r="Q8" s="41">
        <f>SUM(Q9:Q23)</f>
        <v>60</v>
      </c>
      <c r="R8" s="44">
        <f>+Q8/P8</f>
        <v>0.53097345132743368</v>
      </c>
      <c r="S8" s="43">
        <f>SUM(S9:S23)</f>
        <v>91</v>
      </c>
      <c r="T8" s="41">
        <f>SUM(T9:T23)</f>
        <v>61</v>
      </c>
      <c r="U8" s="45">
        <f>+T8/S8</f>
        <v>0.67032967032967028</v>
      </c>
      <c r="V8" s="67">
        <f>SUM(V9:V23)</f>
        <v>168</v>
      </c>
      <c r="W8" s="41">
        <f>SUM(W9:W23)</f>
        <v>118</v>
      </c>
      <c r="X8" s="42">
        <f>+W8/V8</f>
        <v>0.70238095238095233</v>
      </c>
      <c r="Y8" s="43">
        <f>SUM(Y9:Y23)</f>
        <v>79</v>
      </c>
      <c r="Z8" s="41">
        <f>SUM(Z9:Z23)</f>
        <v>52</v>
      </c>
      <c r="AA8" s="44">
        <f>+Z8/Y8</f>
        <v>0.65822784810126578</v>
      </c>
      <c r="AB8" s="43">
        <f>SUM(AB9:AB23)</f>
        <v>89</v>
      </c>
      <c r="AC8" s="41">
        <f>SUM(AC9:AC23)</f>
        <v>66</v>
      </c>
      <c r="AD8" s="45">
        <f>+AC8/AB8</f>
        <v>0.7415730337078652</v>
      </c>
      <c r="AE8" s="67">
        <f>SUM(AE9:AE23)</f>
        <v>209</v>
      </c>
      <c r="AF8" s="41">
        <f>SUM(AF9:AF23)</f>
        <v>174</v>
      </c>
      <c r="AG8" s="42">
        <f>+AF8/AE8</f>
        <v>0.83253588516746413</v>
      </c>
      <c r="AH8" s="43">
        <f>SUM(AH9:AH23)</f>
        <v>62</v>
      </c>
      <c r="AI8" s="41">
        <f>SUM(AI9:AI23)</f>
        <v>46</v>
      </c>
      <c r="AJ8" s="44">
        <f>+AI8/AH8</f>
        <v>0.74193548387096775</v>
      </c>
      <c r="AK8" s="43">
        <f>SUM(AK9:AK23)</f>
        <v>147</v>
      </c>
      <c r="AL8" s="41">
        <f>SUM(AL9:AL23)</f>
        <v>128</v>
      </c>
      <c r="AM8" s="45">
        <f>+AL8/AK8</f>
        <v>0.87074829931972786</v>
      </c>
      <c r="AN8" s="67">
        <f>SUM(AN9:AN23)</f>
        <v>346</v>
      </c>
      <c r="AO8" s="41">
        <f>SUM(AO9:AO23)</f>
        <v>162</v>
      </c>
      <c r="AP8" s="42">
        <f>+AO8/AN8</f>
        <v>0.46820809248554912</v>
      </c>
      <c r="AQ8" s="43">
        <f>SUM(AQ9:AQ23)</f>
        <v>216</v>
      </c>
      <c r="AR8" s="41">
        <f>SUM(AR9:AR23)</f>
        <v>62</v>
      </c>
      <c r="AS8" s="44">
        <f>+AR8/AQ8</f>
        <v>0.28703703703703703</v>
      </c>
      <c r="AT8" s="43">
        <f>SUM(AT9:AT23)</f>
        <v>130</v>
      </c>
      <c r="AU8" s="41">
        <f>SUM(AU9:AU23)</f>
        <v>100</v>
      </c>
      <c r="AV8" s="45">
        <f>+AU8/AT8</f>
        <v>0.76923076923076927</v>
      </c>
      <c r="AW8" s="67">
        <f>SUM(AW9:AW23)</f>
        <v>240</v>
      </c>
      <c r="AX8" s="41">
        <f>SUM(AX9:AX23)</f>
        <v>153</v>
      </c>
      <c r="AY8" s="42">
        <f>+AX8/AW8</f>
        <v>0.63749999999999996</v>
      </c>
      <c r="AZ8" s="43">
        <f>SUM(AZ9:AZ23)</f>
        <v>111</v>
      </c>
      <c r="BA8" s="41">
        <f>SUM(BA9:BA23)</f>
        <v>68</v>
      </c>
      <c r="BB8" s="44">
        <f>+BA8/AZ8</f>
        <v>0.61261261261261257</v>
      </c>
      <c r="BC8" s="43">
        <f>SUM(BC9:BC23)</f>
        <v>129</v>
      </c>
      <c r="BD8" s="41">
        <f>SUM(BD9:BD23)</f>
        <v>85</v>
      </c>
      <c r="BE8" s="45">
        <f>+BD8/BC8</f>
        <v>0.65891472868217049</v>
      </c>
      <c r="BF8" s="67">
        <f>SUM(BF9:BF23)</f>
        <v>220</v>
      </c>
      <c r="BG8" s="41">
        <f>SUM(BG9:BG23)</f>
        <v>159</v>
      </c>
      <c r="BH8" s="42">
        <f>+BG8/BF8</f>
        <v>0.72272727272727277</v>
      </c>
      <c r="BI8" s="43">
        <f>SUM(BI9:BI23)</f>
        <v>109</v>
      </c>
      <c r="BJ8" s="41">
        <f>SUM(BJ9:BJ23)</f>
        <v>73</v>
      </c>
      <c r="BK8" s="44">
        <f>+BJ8/BI8</f>
        <v>0.66972477064220182</v>
      </c>
      <c r="BL8" s="43">
        <f>SUM(BL9:BL23)</f>
        <v>111</v>
      </c>
      <c r="BM8" s="41">
        <f>SUM(BM9:BM23)</f>
        <v>86</v>
      </c>
      <c r="BN8" s="45">
        <f>+BM8/BL8</f>
        <v>0.77477477477477474</v>
      </c>
      <c r="BO8" s="67">
        <f>SUM(BO9:BO23)</f>
        <v>223</v>
      </c>
      <c r="BP8" s="41">
        <f>SUM(BP9:BP23)</f>
        <v>172</v>
      </c>
      <c r="BQ8" s="42">
        <f>+BP8/BO8</f>
        <v>0.77130044843049328</v>
      </c>
      <c r="BR8" s="43">
        <f>SUM(BR9:BR23)</f>
        <v>110</v>
      </c>
      <c r="BS8" s="41">
        <f>SUM(BS9:BS23)</f>
        <v>83</v>
      </c>
      <c r="BT8" s="44">
        <f>+BS8/BR8</f>
        <v>0.75454545454545452</v>
      </c>
      <c r="BU8" s="43">
        <f>SUM(BU9:BU23)</f>
        <v>113</v>
      </c>
      <c r="BV8" s="41">
        <f>SUM(BV9:BV23)</f>
        <v>89</v>
      </c>
      <c r="BW8" s="45">
        <f>+BV8/BU8</f>
        <v>0.78761061946902655</v>
      </c>
      <c r="BX8" s="67">
        <f>SUM(BX9:BX23)</f>
        <v>282</v>
      </c>
      <c r="BY8" s="41">
        <f>SUM(BY9:BY23)</f>
        <v>215</v>
      </c>
      <c r="BZ8" s="42">
        <f>+BY8/BX8</f>
        <v>0.76241134751773054</v>
      </c>
      <c r="CA8" s="43">
        <f>SUM(CA9:CA23)</f>
        <v>108</v>
      </c>
      <c r="CB8" s="41">
        <f>SUM(CB9:CB23)</f>
        <v>82</v>
      </c>
      <c r="CC8" s="44">
        <f>+CB8/CA8</f>
        <v>0.7592592592592593</v>
      </c>
      <c r="CD8" s="43">
        <f>SUM(CD9:CD23)</f>
        <v>174</v>
      </c>
      <c r="CE8" s="41">
        <f>SUM(CE9:CE23)</f>
        <v>133</v>
      </c>
      <c r="CF8" s="45">
        <f>+CE8/CD8</f>
        <v>0.76436781609195403</v>
      </c>
      <c r="CG8" s="67">
        <f>SUM(CG9:CG23)</f>
        <v>327</v>
      </c>
      <c r="CH8" s="41">
        <f>SUM(CH9:CH23)</f>
        <v>234</v>
      </c>
      <c r="CI8" s="42">
        <f>+CH8/CG8</f>
        <v>0.7155963302752294</v>
      </c>
      <c r="CJ8" s="43">
        <f>SUM(CJ9:CJ23)</f>
        <v>113</v>
      </c>
      <c r="CK8" s="41">
        <f>SUM(CK9:CK23)</f>
        <v>90</v>
      </c>
      <c r="CL8" s="44">
        <f>+CK8/CJ8</f>
        <v>0.79646017699115046</v>
      </c>
      <c r="CM8" s="43">
        <f>SUM(CM9:CM23)</f>
        <v>214</v>
      </c>
      <c r="CN8" s="41">
        <f>SUM(CN9:CN23)</f>
        <v>144</v>
      </c>
      <c r="CO8" s="45">
        <f>+CN8/CM8</f>
        <v>0.67289719626168221</v>
      </c>
      <c r="CP8" s="67">
        <f>SUM(CP9:CP23)</f>
        <v>443</v>
      </c>
      <c r="CQ8" s="41">
        <f>SUM(CQ9:CQ23)</f>
        <v>173</v>
      </c>
      <c r="CR8" s="42">
        <f>+CQ8/CP8</f>
        <v>0.3905191873589165</v>
      </c>
      <c r="CS8" s="43">
        <f>SUM(CS9:CS23)</f>
        <v>220</v>
      </c>
      <c r="CT8" s="41">
        <f>SUM(CT9:CT23)</f>
        <v>79</v>
      </c>
      <c r="CU8" s="44">
        <f>+CT8/CS8</f>
        <v>0.35909090909090907</v>
      </c>
      <c r="CV8" s="43">
        <f>SUM(CV9:CV23)</f>
        <v>223</v>
      </c>
      <c r="CW8" s="41">
        <f>SUM(CW9:CW23)</f>
        <v>94</v>
      </c>
      <c r="CX8" s="45">
        <f>+CW8/CV8</f>
        <v>0.42152466367713004</v>
      </c>
      <c r="CY8" s="67">
        <f>SUM(CY9:CY23)</f>
        <v>380</v>
      </c>
      <c r="CZ8" s="41">
        <f>SUM(CZ9:CZ23)</f>
        <v>193</v>
      </c>
      <c r="DA8" s="42">
        <f>+CZ8/CY8</f>
        <v>0.50789473684210529</v>
      </c>
      <c r="DB8" s="43">
        <f>SUM(DB9:DB23)</f>
        <v>242</v>
      </c>
      <c r="DC8" s="41">
        <f>SUM(DC9:DC23)</f>
        <v>99</v>
      </c>
      <c r="DD8" s="44">
        <f>+DC8/DB8</f>
        <v>0.40909090909090912</v>
      </c>
      <c r="DE8" s="43">
        <f>SUM(DE9:DE23)</f>
        <v>138</v>
      </c>
      <c r="DF8" s="41">
        <f>SUM(DF9:DF23)</f>
        <v>94</v>
      </c>
      <c r="DG8" s="45">
        <f>+DF8/DE8</f>
        <v>0.6811594202898551</v>
      </c>
      <c r="DH8" s="67">
        <f>SUM(DH9:DH23)</f>
        <v>352</v>
      </c>
      <c r="DI8" s="41">
        <f>SUM(DI9:DI23)</f>
        <v>183</v>
      </c>
      <c r="DJ8" s="42">
        <f>+DI8/DH8</f>
        <v>0.51988636363636365</v>
      </c>
      <c r="DK8" s="43">
        <f>SUM(DK9:DK23)</f>
        <v>216</v>
      </c>
      <c r="DL8" s="41">
        <f>SUM(DL9:DL23)</f>
        <v>80</v>
      </c>
      <c r="DM8" s="44">
        <f>+DL8/DK8</f>
        <v>0.37037037037037035</v>
      </c>
      <c r="DN8" s="43">
        <f>SUM(DN9:DN23)</f>
        <v>136</v>
      </c>
      <c r="DO8" s="41">
        <f>SUM(DO9:DO23)</f>
        <v>103</v>
      </c>
      <c r="DP8" s="45">
        <f>+DO8/DN8</f>
        <v>0.75735294117647056</v>
      </c>
      <c r="DQ8" s="67">
        <f>SUM(DQ9:DQ23)</f>
        <v>313</v>
      </c>
      <c r="DR8" s="41">
        <f>SUM(DR9:DR23)</f>
        <v>234</v>
      </c>
      <c r="DS8" s="42">
        <f>+DR8/DQ8</f>
        <v>0.74760383386581475</v>
      </c>
      <c r="DT8" s="43">
        <f>SUM(DT9:DT23)</f>
        <v>145</v>
      </c>
      <c r="DU8" s="41">
        <f>SUM(DU9:DU23)</f>
        <v>103</v>
      </c>
      <c r="DV8" s="44">
        <f>+DU8/DT8</f>
        <v>0.71034482758620687</v>
      </c>
      <c r="DW8" s="43">
        <f>SUM(DW9:DW23)</f>
        <v>168</v>
      </c>
      <c r="DX8" s="41">
        <f>SUM(DX9:DX23)</f>
        <v>131</v>
      </c>
      <c r="DY8" s="45">
        <f>+DX8/DW8</f>
        <v>0.77976190476190477</v>
      </c>
      <c r="DZ8" s="67">
        <f>SUM(DZ9:DZ23)</f>
        <v>326</v>
      </c>
      <c r="EA8" s="41">
        <f>SUM(EA9:EA23)</f>
        <v>243</v>
      </c>
      <c r="EB8" s="42">
        <f>+EA8/DZ8</f>
        <v>0.745398773006135</v>
      </c>
      <c r="EC8" s="43">
        <f>SUM(EC9:EC23)</f>
        <v>128</v>
      </c>
      <c r="ED8" s="41">
        <f>SUM(ED9:ED23)</f>
        <v>84</v>
      </c>
      <c r="EE8" s="44">
        <f>+ED8/EC8</f>
        <v>0.65625</v>
      </c>
      <c r="EF8" s="43">
        <f>SUM(EF9:EF23)</f>
        <v>198</v>
      </c>
      <c r="EG8" s="41">
        <f>SUM(EG9:EG23)</f>
        <v>159</v>
      </c>
      <c r="EH8" s="45">
        <f>+EG8/EF8</f>
        <v>0.80303030303030298</v>
      </c>
      <c r="EI8" s="67">
        <f>SUM(EI9:EI23)</f>
        <v>361</v>
      </c>
      <c r="EJ8" s="41">
        <f>SUM(EJ9:EJ23)</f>
        <v>261</v>
      </c>
      <c r="EK8" s="42">
        <f>+EJ8/EI8</f>
        <v>0.7229916897506925</v>
      </c>
      <c r="EL8" s="43">
        <f>SUM(EL9:EL23)</f>
        <v>151</v>
      </c>
      <c r="EM8" s="41">
        <f>SUM(EM9:EM23)</f>
        <v>95</v>
      </c>
      <c r="EN8" s="44">
        <f>+EM8/EL8</f>
        <v>0.62913907284768211</v>
      </c>
      <c r="EO8" s="43">
        <f>SUM(EO9:EO23)</f>
        <v>210</v>
      </c>
      <c r="EP8" s="41">
        <f>SUM(EP9:EP23)</f>
        <v>166</v>
      </c>
      <c r="EQ8" s="45">
        <f>+EP8/EO8</f>
        <v>0.79047619047619044</v>
      </c>
      <c r="ER8" s="67">
        <f>SUM(ER9:ER23)</f>
        <v>436</v>
      </c>
      <c r="ES8" s="41">
        <f>SUM(ES9:ES23)</f>
        <v>223</v>
      </c>
      <c r="ET8" s="42">
        <f>+ES8/ER8</f>
        <v>0.51146788990825687</v>
      </c>
      <c r="EU8" s="43">
        <f>SUM(EU9:EU23)</f>
        <v>148</v>
      </c>
      <c r="EV8" s="41">
        <f>SUM(EV9:EV23)</f>
        <v>93</v>
      </c>
      <c r="EW8" s="44">
        <f>+EV8/EU8</f>
        <v>0.6283783783783784</v>
      </c>
      <c r="EX8" s="43">
        <f>SUM(EX9:EX23)</f>
        <v>288</v>
      </c>
      <c r="EY8" s="41">
        <f>SUM(EY9:EY23)</f>
        <v>130</v>
      </c>
      <c r="EZ8" s="45">
        <f>+EY8/EX8</f>
        <v>0.4513888888888889</v>
      </c>
      <c r="FA8" s="67">
        <f>SUM(FA9:FA23)</f>
        <v>409</v>
      </c>
      <c r="FB8" s="41">
        <f>SUM(FB9:FB23)</f>
        <v>240</v>
      </c>
      <c r="FC8" s="42">
        <f>+FB8/FA8</f>
        <v>0.58679706601466997</v>
      </c>
      <c r="FD8" s="43">
        <f>SUM(FD9:FD23)</f>
        <v>127</v>
      </c>
      <c r="FE8" s="41">
        <f>SUM(FE9:FE23)</f>
        <v>100</v>
      </c>
      <c r="FF8" s="44">
        <f>+FE8/FD8</f>
        <v>0.78740157480314965</v>
      </c>
      <c r="FG8" s="43">
        <f>SUM(FG9:FG23)</f>
        <v>282</v>
      </c>
      <c r="FH8" s="41">
        <f>SUM(FH9:FH23)</f>
        <v>140</v>
      </c>
      <c r="FI8" s="45">
        <f>+FH8/FG8</f>
        <v>0.49645390070921985</v>
      </c>
      <c r="FJ8" s="67">
        <f>SUM(FJ9:FJ23)</f>
        <v>331</v>
      </c>
      <c r="FK8" s="41">
        <f>SUM(FK9:FK23)</f>
        <v>209</v>
      </c>
      <c r="FL8" s="42">
        <f>+FK8/FJ8</f>
        <v>0.63141993957703924</v>
      </c>
      <c r="FM8" s="43">
        <f>SUM(FM9:FM23)</f>
        <v>119</v>
      </c>
      <c r="FN8" s="41">
        <f>SUM(FN9:FN23)</f>
        <v>91</v>
      </c>
      <c r="FO8" s="44">
        <f>+FN8/FM8</f>
        <v>0.76470588235294112</v>
      </c>
      <c r="FP8" s="43">
        <f>SUM(FP9:FP23)</f>
        <v>212</v>
      </c>
      <c r="FQ8" s="41">
        <f>SUM(FQ9:FQ23)</f>
        <v>118</v>
      </c>
      <c r="FR8" s="45">
        <f>+FQ8/FP8</f>
        <v>0.55660377358490565</v>
      </c>
      <c r="FS8" s="67">
        <f>SUM(FS9:FS23)</f>
        <v>295</v>
      </c>
      <c r="FT8" s="41">
        <f>SUM(FT9:FT23)</f>
        <v>182</v>
      </c>
      <c r="FU8" s="42">
        <f>+FT8/FS8</f>
        <v>0.61694915254237293</v>
      </c>
      <c r="FV8" s="43">
        <f>SUM(FV9:FV23)</f>
        <v>121</v>
      </c>
      <c r="FW8" s="41">
        <f>SUM(FW9:FW23)</f>
        <v>78</v>
      </c>
      <c r="FX8" s="44">
        <f>+FW8/FV8</f>
        <v>0.64462809917355368</v>
      </c>
      <c r="FY8" s="43">
        <f>SUM(FY9:FY23)</f>
        <v>174</v>
      </c>
      <c r="FZ8" s="41">
        <f>SUM(FZ9:FZ23)</f>
        <v>104</v>
      </c>
      <c r="GA8" s="45">
        <f>+FZ8/FY8</f>
        <v>0.5977011494252874</v>
      </c>
      <c r="GB8" s="67">
        <f>SUM(GB9:GB23)</f>
        <v>269</v>
      </c>
      <c r="GC8" s="41">
        <f>SUM(GC9:GC23)</f>
        <v>179</v>
      </c>
      <c r="GD8" s="42">
        <f>+GC8/GB8</f>
        <v>0.66542750929368033</v>
      </c>
      <c r="GE8" s="43">
        <f>SUM(GE9:GE23)</f>
        <v>121</v>
      </c>
      <c r="GF8" s="41">
        <f>SUM(GF9:GF23)</f>
        <v>89</v>
      </c>
      <c r="GG8" s="44">
        <f>+GF8/GE8</f>
        <v>0.73553719008264462</v>
      </c>
      <c r="GH8" s="43">
        <f>SUM(GH9:GH23)</f>
        <v>148</v>
      </c>
      <c r="GI8" s="41">
        <f>SUM(GI9:GI23)</f>
        <v>90</v>
      </c>
      <c r="GJ8" s="45">
        <f>+GI8/GH8</f>
        <v>0.60810810810810811</v>
      </c>
      <c r="GK8" s="67">
        <f>SUM(GK9:GK23)</f>
        <v>320</v>
      </c>
      <c r="GL8" s="41">
        <f>SUM(GL9:GL23)</f>
        <v>233</v>
      </c>
      <c r="GM8" s="42">
        <f>+GL8/GK8</f>
        <v>0.72812500000000002</v>
      </c>
      <c r="GN8" s="43">
        <f>SUM(GN9:GN23)</f>
        <v>122</v>
      </c>
      <c r="GO8" s="41">
        <f>SUM(GO9:GO23)</f>
        <v>92</v>
      </c>
      <c r="GP8" s="44">
        <f>+GO8/GN8</f>
        <v>0.75409836065573765</v>
      </c>
      <c r="GQ8" s="43">
        <f>SUM(GQ9:GQ23)</f>
        <v>198</v>
      </c>
      <c r="GR8" s="41">
        <f>SUM(GR9:GR23)</f>
        <v>141</v>
      </c>
      <c r="GS8" s="45">
        <f>+GR8/GQ8</f>
        <v>0.71212121212121215</v>
      </c>
      <c r="GT8" s="67">
        <f>SUM(GT9:GT23)</f>
        <v>330</v>
      </c>
      <c r="GU8" s="41">
        <f>SUM(GU9:GU23)</f>
        <v>227</v>
      </c>
      <c r="GV8" s="42">
        <f>+GU8/GT8</f>
        <v>0.68787878787878787</v>
      </c>
      <c r="GW8" s="43">
        <f>SUM(GW9:GW23)</f>
        <v>127</v>
      </c>
      <c r="GX8" s="41">
        <f>SUM(GX9:GX23)</f>
        <v>91</v>
      </c>
      <c r="GY8" s="44">
        <f>+GX8/GW8</f>
        <v>0.71653543307086609</v>
      </c>
      <c r="GZ8" s="43">
        <f>SUM(GZ9:GZ23)</f>
        <v>203</v>
      </c>
      <c r="HA8" s="41">
        <f>SUM(HA9:HA23)</f>
        <v>136</v>
      </c>
      <c r="HB8" s="45">
        <f>+HA8/GZ8</f>
        <v>0.66995073891625612</v>
      </c>
      <c r="HC8" s="67">
        <f>SUM(HC9:HC23)</f>
        <v>294</v>
      </c>
      <c r="HD8" s="41">
        <f>SUM(HD9:HD23)</f>
        <v>153</v>
      </c>
      <c r="HE8" s="42">
        <f>+HD8/HC8</f>
        <v>0.52040816326530615</v>
      </c>
      <c r="HF8" s="43">
        <f>SUM(HF9:HF23)</f>
        <v>126</v>
      </c>
      <c r="HG8" s="41">
        <f>SUM(HG9:HG23)</f>
        <v>80</v>
      </c>
      <c r="HH8" s="44">
        <f>+HG8/HF8</f>
        <v>0.63492063492063489</v>
      </c>
      <c r="HI8" s="43">
        <f>SUM(HI9:HI23)</f>
        <v>168</v>
      </c>
      <c r="HJ8" s="41">
        <f>SUM(HJ9:HJ23)</f>
        <v>73</v>
      </c>
      <c r="HK8" s="45">
        <f>+HJ8/HI8</f>
        <v>0.43452380952380953</v>
      </c>
      <c r="HL8" s="67">
        <f>SUM(HL9:HL23)</f>
        <v>304</v>
      </c>
      <c r="HM8" s="41">
        <f>SUM(HM9:HM23)</f>
        <v>193</v>
      </c>
      <c r="HN8" s="42">
        <f>+HM8/HL8</f>
        <v>0.63486842105263153</v>
      </c>
      <c r="HO8" s="43">
        <f>SUM(HO9:HO23)</f>
        <v>135</v>
      </c>
      <c r="HP8" s="41">
        <f>SUM(HP9:HP23)</f>
        <v>76</v>
      </c>
      <c r="HQ8" s="44">
        <f>+HP8/HO8</f>
        <v>0.562962962962963</v>
      </c>
      <c r="HR8" s="43">
        <f>SUM(HR9:HR23)</f>
        <v>169</v>
      </c>
      <c r="HS8" s="41">
        <f>SUM(HS9:HS23)</f>
        <v>117</v>
      </c>
      <c r="HT8" s="45">
        <f>+HS8/HR8</f>
        <v>0.69230769230769229</v>
      </c>
      <c r="HU8" s="67">
        <f>SUM(HU9:HU23)</f>
        <v>294</v>
      </c>
      <c r="HV8" s="41">
        <f>SUM(HV9:HV23)</f>
        <v>225</v>
      </c>
      <c r="HW8" s="42">
        <f>+HV8/HU8</f>
        <v>0.76530612244897955</v>
      </c>
      <c r="HX8" s="43">
        <f>SUM(HX9:HX23)</f>
        <v>115</v>
      </c>
      <c r="HY8" s="41">
        <f>SUM(HY9:HY23)</f>
        <v>88</v>
      </c>
      <c r="HZ8" s="44">
        <f>+HY8/HX8</f>
        <v>0.76521739130434785</v>
      </c>
      <c r="IA8" s="43">
        <f>SUM(IA9:IA23)</f>
        <v>179</v>
      </c>
      <c r="IB8" s="41">
        <f>SUM(IB9:IB23)</f>
        <v>137</v>
      </c>
      <c r="IC8" s="45">
        <f>+IB8/IA8</f>
        <v>0.76536312849162014</v>
      </c>
      <c r="ID8" s="67">
        <f>SUM(ID9:ID23)</f>
        <v>324</v>
      </c>
      <c r="IE8" s="41">
        <f>SUM(IE9:IE23)</f>
        <v>253</v>
      </c>
      <c r="IF8" s="42">
        <f>+IE8/ID8</f>
        <v>0.78086419753086422</v>
      </c>
      <c r="IG8" s="43">
        <f>SUM(IG9:IG23)</f>
        <v>107</v>
      </c>
      <c r="IH8" s="41">
        <f>SUM(IH9:IH23)</f>
        <v>82</v>
      </c>
      <c r="II8" s="44">
        <f>+IH8/IG8</f>
        <v>0.76635514018691586</v>
      </c>
      <c r="IJ8" s="43">
        <f>SUM(IJ9:IJ23)</f>
        <v>217</v>
      </c>
      <c r="IK8" s="41">
        <f>SUM(IK9:IK23)</f>
        <v>171</v>
      </c>
      <c r="IL8" s="45">
        <f>+IK8/IJ8</f>
        <v>0.78801843317972353</v>
      </c>
      <c r="IM8" s="67">
        <f>SUM(IM9:IM23)</f>
        <v>361</v>
      </c>
      <c r="IN8" s="41">
        <f>SUM(IN9:IN23)</f>
        <v>263</v>
      </c>
      <c r="IO8" s="42">
        <f>+IN8/IM8</f>
        <v>0.72853185595567871</v>
      </c>
      <c r="IP8" s="43">
        <f>SUM(IP9:IP23)</f>
        <v>113</v>
      </c>
      <c r="IQ8" s="41">
        <f>SUM(IQ9:IQ23)</f>
        <v>86</v>
      </c>
      <c r="IR8" s="44">
        <f>+IQ8/IP8</f>
        <v>0.76106194690265483</v>
      </c>
      <c r="IS8" s="43">
        <f>SUM(IS9:IS23)</f>
        <v>248</v>
      </c>
      <c r="IT8" s="41">
        <f>SUM(IT9:IT23)</f>
        <v>177</v>
      </c>
      <c r="IU8" s="45">
        <f>+IT8/IS8</f>
        <v>0.71370967741935487</v>
      </c>
      <c r="IV8" s="67">
        <f>SUM(IV9:IV23)</f>
        <v>350</v>
      </c>
      <c r="IW8" s="41">
        <f>SUM(IW9:IW23)</f>
        <v>162</v>
      </c>
      <c r="IX8" s="42">
        <f>+IW8/IV8</f>
        <v>0.46285714285714286</v>
      </c>
      <c r="IY8" s="43">
        <f>SUM(IY9:IY23)</f>
        <v>107</v>
      </c>
      <c r="IZ8" s="41">
        <f>SUM(IZ9:IZ23)</f>
        <v>70</v>
      </c>
      <c r="JA8" s="44">
        <f>+IZ8/IY8</f>
        <v>0.65420560747663548</v>
      </c>
      <c r="JB8" s="43">
        <f>SUM(JB9:JB23)</f>
        <v>243</v>
      </c>
      <c r="JC8" s="41">
        <f>SUM(JC9:JC23)</f>
        <v>92</v>
      </c>
      <c r="JD8" s="45">
        <f>+JC8/JB8</f>
        <v>0.37860082304526749</v>
      </c>
      <c r="JE8" s="67">
        <f>SUM(JE9:JE23)</f>
        <v>351</v>
      </c>
      <c r="JF8" s="41">
        <f>SUM(JF9:JF23)</f>
        <v>52</v>
      </c>
      <c r="JG8" s="42">
        <f>+JF8/JE8</f>
        <v>0.14814814814814814</v>
      </c>
      <c r="JH8" s="43">
        <f>SUM(JH9:JH23)</f>
        <v>107</v>
      </c>
      <c r="JI8" s="41">
        <f>SUM(JI9:JI23)</f>
        <v>8</v>
      </c>
      <c r="JJ8" s="44">
        <f>+JI8/JH8</f>
        <v>7.476635514018691E-2</v>
      </c>
      <c r="JK8" s="43">
        <f>SUM(JK9:JK23)</f>
        <v>244</v>
      </c>
      <c r="JL8" s="41">
        <f>SUM(JL9:JL23)</f>
        <v>44</v>
      </c>
      <c r="JM8" s="45">
        <f>+JL8/JK8</f>
        <v>0.18032786885245902</v>
      </c>
      <c r="JN8" s="67">
        <f>SUM(JN9:JN23)</f>
        <v>356</v>
      </c>
      <c r="JO8" s="41">
        <f>SUM(JO9:JO23)</f>
        <v>98</v>
      </c>
      <c r="JP8" s="42">
        <f>+JO8/JN8</f>
        <v>0.2752808988764045</v>
      </c>
      <c r="JQ8" s="43">
        <f>SUM(JQ9:JQ23)</f>
        <v>106</v>
      </c>
      <c r="JR8" s="41">
        <f>SUM(JR9:JR23)</f>
        <v>42</v>
      </c>
      <c r="JS8" s="44">
        <f>+JR8/JQ8</f>
        <v>0.39622641509433965</v>
      </c>
      <c r="JT8" s="43">
        <f>SUM(JT9:JT23)</f>
        <v>250</v>
      </c>
      <c r="JU8" s="41">
        <f>SUM(JU9:JU23)</f>
        <v>56</v>
      </c>
      <c r="JV8" s="45">
        <f>+JU8/JT8</f>
        <v>0.224</v>
      </c>
      <c r="JW8" s="67">
        <f>SUM(JW9:JW23)</f>
        <v>356</v>
      </c>
      <c r="JX8" s="41">
        <f>SUM(JX9:JX23)</f>
        <v>129</v>
      </c>
      <c r="JY8" s="42">
        <f>+JX8/JW8</f>
        <v>0.36235955056179775</v>
      </c>
      <c r="JZ8" s="43">
        <f>SUM(JZ9:JZ23)</f>
        <v>113</v>
      </c>
      <c r="KA8" s="41">
        <f>SUM(KA9:KA23)</f>
        <v>51</v>
      </c>
      <c r="KB8" s="44">
        <f>+KA8/JZ8</f>
        <v>0.45132743362831856</v>
      </c>
      <c r="KC8" s="43">
        <f>SUM(KC9:KC23)</f>
        <v>243</v>
      </c>
      <c r="KD8" s="41">
        <f>SUM(KD9:KD23)</f>
        <v>78</v>
      </c>
      <c r="KE8" s="45">
        <f>+KD8/KC8</f>
        <v>0.32098765432098764</v>
      </c>
      <c r="KF8" s="67">
        <f>SUM(KF9:KF23)</f>
        <v>319</v>
      </c>
      <c r="KG8" s="41">
        <f>SUM(KG9:KG23)</f>
        <v>145</v>
      </c>
      <c r="KH8" s="42">
        <f>+KG8/KF8</f>
        <v>0.45454545454545453</v>
      </c>
      <c r="KI8" s="43">
        <f>SUM(KI9:KI23)</f>
        <v>122</v>
      </c>
      <c r="KJ8" s="41">
        <f>SUM(KJ9:KJ23)</f>
        <v>68</v>
      </c>
      <c r="KK8" s="44">
        <f>+KJ8/KI8</f>
        <v>0.55737704918032782</v>
      </c>
      <c r="KL8" s="43">
        <f>SUM(KL9:KL23)</f>
        <v>197</v>
      </c>
      <c r="KM8" s="41">
        <f>SUM(KM9:KM23)</f>
        <v>77</v>
      </c>
      <c r="KN8" s="45">
        <f>+KM8/KL8</f>
        <v>0.39086294416243655</v>
      </c>
      <c r="KO8" s="67">
        <f>SUM(KO9:KO23)</f>
        <v>359</v>
      </c>
      <c r="KP8" s="41">
        <f>SUM(KP9:KP23)</f>
        <v>174</v>
      </c>
      <c r="KQ8" s="42">
        <f>+KP8/KO8</f>
        <v>0.48467966573816157</v>
      </c>
      <c r="KR8" s="43">
        <f>SUM(KR9:KR23)</f>
        <v>131</v>
      </c>
      <c r="KS8" s="41">
        <f>SUM(KS9:KS23)</f>
        <v>88</v>
      </c>
      <c r="KT8" s="44">
        <f>+KS8/KR8</f>
        <v>0.6717557251908397</v>
      </c>
      <c r="KU8" s="43">
        <f>SUM(KU9:KU23)</f>
        <v>228</v>
      </c>
      <c r="KV8" s="41">
        <f>SUM(KV9:KV23)</f>
        <v>86</v>
      </c>
      <c r="KW8" s="45">
        <f>+KV8/KU8</f>
        <v>0.37719298245614036</v>
      </c>
      <c r="KX8" s="67">
        <f>SUM(KX9:KX23)</f>
        <v>308</v>
      </c>
      <c r="KY8" s="41">
        <f>SUM(KY9:KY23)</f>
        <v>191</v>
      </c>
      <c r="KZ8" s="42">
        <f>+KY8/KX8</f>
        <v>0.62012987012987009</v>
      </c>
      <c r="LA8" s="43">
        <f>SUM(LA9:LA23)</f>
        <v>122</v>
      </c>
      <c r="LB8" s="41">
        <f>SUM(LB9:LB23)</f>
        <v>82</v>
      </c>
      <c r="LC8" s="44">
        <f>+LB8/LA8</f>
        <v>0.67213114754098358</v>
      </c>
      <c r="LD8" s="43">
        <f>SUM(LD9:LD23)</f>
        <v>186</v>
      </c>
      <c r="LE8" s="41">
        <f>SUM(LE9:LE23)</f>
        <v>109</v>
      </c>
      <c r="LF8" s="45">
        <f>+LE8/LD8</f>
        <v>0.58602150537634412</v>
      </c>
      <c r="LG8" s="67">
        <f>SUM(LG9:LG23)</f>
        <v>323</v>
      </c>
      <c r="LH8" s="41">
        <f>SUM(LH9:LH23)</f>
        <v>176</v>
      </c>
      <c r="LI8" s="42">
        <f>+LH8/LG8</f>
        <v>0.54489164086687303</v>
      </c>
      <c r="LJ8" s="43">
        <f>SUM(LJ9:LJ23)</f>
        <v>121</v>
      </c>
      <c r="LK8" s="41">
        <f>SUM(LK9:LK23)</f>
        <v>74</v>
      </c>
      <c r="LL8" s="44">
        <f>+LK8/LJ8</f>
        <v>0.61157024793388426</v>
      </c>
      <c r="LM8" s="43">
        <f>SUM(LM9:LM23)</f>
        <v>202</v>
      </c>
      <c r="LN8" s="41">
        <f>SUM(LN9:LN23)</f>
        <v>102</v>
      </c>
      <c r="LO8" s="45">
        <f>+LN8/LM8</f>
        <v>0.50495049504950495</v>
      </c>
      <c r="LP8" s="67">
        <f>SUM(LP9:LP23)</f>
        <v>264</v>
      </c>
      <c r="LQ8" s="41">
        <f>SUM(LQ9:LQ23)</f>
        <v>194</v>
      </c>
      <c r="LR8" s="42">
        <f>+LQ8/LP8</f>
        <v>0.73484848484848486</v>
      </c>
      <c r="LS8" s="43">
        <f>SUM(LS9:LS23)</f>
        <v>101</v>
      </c>
      <c r="LT8" s="41">
        <f>SUM(LT9:LT23)</f>
        <v>82</v>
      </c>
      <c r="LU8" s="44">
        <f>+LT8/LS8</f>
        <v>0.81188118811881194</v>
      </c>
      <c r="LV8" s="43">
        <f>SUM(LV9:LV23)</f>
        <v>163</v>
      </c>
      <c r="LW8" s="41">
        <f>SUM(LW9:LW23)</f>
        <v>112</v>
      </c>
      <c r="LX8" s="45">
        <f>+LW8/LV8</f>
        <v>0.68711656441717794</v>
      </c>
      <c r="LY8" s="67">
        <f>SUM(LY9:LY23)</f>
        <v>281</v>
      </c>
      <c r="LZ8" s="41">
        <f>SUM(LZ9:LZ23)</f>
        <v>210</v>
      </c>
      <c r="MA8" s="42">
        <f>+LZ8/LY8</f>
        <v>0.74733096085409256</v>
      </c>
      <c r="MB8" s="43">
        <f>SUM(MB9:MB23)</f>
        <v>100</v>
      </c>
      <c r="MC8" s="41">
        <f>SUM(MC9:MC23)</f>
        <v>85</v>
      </c>
      <c r="MD8" s="44">
        <f>+MC8/MB8</f>
        <v>0.85</v>
      </c>
      <c r="ME8" s="43">
        <f>SUM(ME9:ME23)</f>
        <v>181</v>
      </c>
      <c r="MF8" s="41">
        <f>SUM(MF9:MF23)</f>
        <v>125</v>
      </c>
      <c r="MG8" s="45">
        <f>+MF8/ME8</f>
        <v>0.69060773480662985</v>
      </c>
      <c r="MH8" s="67">
        <f>SUM(MH9:MH23)</f>
        <v>338</v>
      </c>
      <c r="MI8" s="41">
        <f>SUM(MI9:MI23)</f>
        <v>246</v>
      </c>
      <c r="MJ8" s="42">
        <f>+MI8/MH8</f>
        <v>0.72781065088757402</v>
      </c>
      <c r="MK8" s="43">
        <f>SUM(MK9:MK23)</f>
        <v>118</v>
      </c>
      <c r="ML8" s="41">
        <f>SUM(ML9:ML23)</f>
        <v>96</v>
      </c>
      <c r="MM8" s="44">
        <f>+ML8/MK8</f>
        <v>0.81355932203389836</v>
      </c>
      <c r="MN8" s="43">
        <f>SUM(MN9:MN23)</f>
        <v>220</v>
      </c>
      <c r="MO8" s="41">
        <f>SUM(MO9:MO23)</f>
        <v>150</v>
      </c>
      <c r="MP8" s="45">
        <f>+MO8/MN8</f>
        <v>0.68181818181818177</v>
      </c>
      <c r="MQ8" s="67">
        <f>SUM(MQ9:MQ23)</f>
        <v>321</v>
      </c>
      <c r="MR8" s="41">
        <f>SUM(MR9:MR23)</f>
        <v>242</v>
      </c>
      <c r="MS8" s="42">
        <f>+MR8/MQ8</f>
        <v>0.75389408099688471</v>
      </c>
      <c r="MT8" s="43">
        <f>SUM(MT9:MT23)</f>
        <v>132</v>
      </c>
      <c r="MU8" s="41">
        <f>SUM(MU9:MU23)</f>
        <v>100</v>
      </c>
      <c r="MV8" s="44">
        <f>+MU8/MT8</f>
        <v>0.75757575757575757</v>
      </c>
      <c r="MW8" s="43">
        <f>SUM(MW9:MW23)</f>
        <v>189</v>
      </c>
      <c r="MX8" s="41">
        <f>SUM(MX9:MX23)</f>
        <v>142</v>
      </c>
      <c r="MY8" s="45">
        <f>+MX8/MW8</f>
        <v>0.75132275132275128</v>
      </c>
      <c r="MZ8" s="67">
        <f>SUM(MZ9:MZ23)</f>
        <v>358</v>
      </c>
      <c r="NA8" s="41">
        <f>SUM(NA9:NA23)</f>
        <v>143</v>
      </c>
      <c r="NB8" s="42">
        <f>+NA8/MZ8</f>
        <v>0.3994413407821229</v>
      </c>
      <c r="NC8" s="43">
        <f>SUM(NC9:NC23)</f>
        <v>216</v>
      </c>
      <c r="ND8" s="41">
        <f>SUM(ND9:ND23)</f>
        <v>60</v>
      </c>
      <c r="NE8" s="44">
        <f>+ND8/NC8</f>
        <v>0.27777777777777779</v>
      </c>
      <c r="NF8" s="43">
        <f>SUM(NF9:NF23)</f>
        <v>142</v>
      </c>
      <c r="NG8" s="41">
        <f>SUM(NG9:NG23)</f>
        <v>83</v>
      </c>
      <c r="NH8" s="45">
        <f>+NG8/NF8</f>
        <v>0.58450704225352113</v>
      </c>
      <c r="NI8" s="67">
        <f>SUM(NI9:NI23)</f>
        <v>354</v>
      </c>
      <c r="NJ8" s="41">
        <f>SUM(NJ9:NJ23)</f>
        <v>205</v>
      </c>
      <c r="NK8" s="42">
        <f>+NJ8/NI8</f>
        <v>0.57909604519774016</v>
      </c>
      <c r="NL8" s="43">
        <f>SUM(NL9:NL23)</f>
        <v>231</v>
      </c>
      <c r="NM8" s="41">
        <f>SUM(NM9:NM23)</f>
        <v>115</v>
      </c>
      <c r="NN8" s="44">
        <f>+NM8/NL8</f>
        <v>0.49783549783549785</v>
      </c>
      <c r="NO8" s="43">
        <f>SUM(NO9:NO23)</f>
        <v>123</v>
      </c>
      <c r="NP8" s="41">
        <f>SUM(NP9:NP23)</f>
        <v>90</v>
      </c>
      <c r="NQ8" s="45">
        <f>+NP8/NO8</f>
        <v>0.73170731707317072</v>
      </c>
      <c r="NR8" s="67">
        <f>SUM(NR9:NR23)</f>
        <v>330</v>
      </c>
      <c r="NS8" s="41">
        <f>SUM(NS9:NS23)</f>
        <v>192</v>
      </c>
      <c r="NT8" s="42">
        <f>+NS8/NR8</f>
        <v>0.58181818181818179</v>
      </c>
      <c r="NU8" s="43">
        <f>SUM(NU9:NU23)</f>
        <v>203</v>
      </c>
      <c r="NV8" s="41">
        <f>SUM(NV9:NV23)</f>
        <v>111</v>
      </c>
      <c r="NW8" s="44">
        <f>+NV8/NU8</f>
        <v>0.54679802955665024</v>
      </c>
      <c r="NX8" s="43">
        <f>SUM(NX9:NX23)</f>
        <v>127</v>
      </c>
      <c r="NY8" s="41">
        <f>SUM(NY9:NY23)</f>
        <v>81</v>
      </c>
      <c r="NZ8" s="45">
        <f>+NY8/NX8</f>
        <v>0.63779527559055116</v>
      </c>
      <c r="OA8" s="67">
        <f>SUM(OA9:OA23)</f>
        <v>269</v>
      </c>
      <c r="OB8" s="41">
        <f>SUM(OB9:OB23)</f>
        <v>200</v>
      </c>
      <c r="OC8" s="42">
        <f>+OB8/OA8</f>
        <v>0.74349442379182151</v>
      </c>
      <c r="OD8" s="43">
        <f>SUM(OD9:OD23)</f>
        <v>134</v>
      </c>
      <c r="OE8" s="41">
        <f>SUM(OE9:OE23)</f>
        <v>99</v>
      </c>
      <c r="OF8" s="44">
        <f>+OE8/OD8</f>
        <v>0.73880597014925375</v>
      </c>
      <c r="OG8" s="43">
        <f>SUM(OG9:OG23)</f>
        <v>135</v>
      </c>
      <c r="OH8" s="41">
        <f>SUM(OH9:OH23)</f>
        <v>101</v>
      </c>
      <c r="OI8" s="45">
        <f>+OH8/OG8</f>
        <v>0.74814814814814812</v>
      </c>
      <c r="OJ8" s="67">
        <f>SUM(OJ9:OJ23)</f>
        <v>366</v>
      </c>
      <c r="OK8" s="41">
        <f>SUM(OK9:OK23)</f>
        <v>290</v>
      </c>
      <c r="OL8" s="42">
        <f>+OK8/OJ8</f>
        <v>0.79234972677595628</v>
      </c>
      <c r="OM8" s="43">
        <f>SUM(OM9:OM23)</f>
        <v>165</v>
      </c>
      <c r="ON8" s="41">
        <f>SUM(ON9:ON23)</f>
        <v>131</v>
      </c>
      <c r="OO8" s="44">
        <f>+ON8/OM8</f>
        <v>0.79393939393939394</v>
      </c>
      <c r="OP8" s="43">
        <f>SUM(OP9:OP23)</f>
        <v>201</v>
      </c>
      <c r="OQ8" s="41">
        <f>SUM(OQ9:OQ23)</f>
        <v>159</v>
      </c>
      <c r="OR8" s="45">
        <f>+OQ8/OP8</f>
        <v>0.79104477611940294</v>
      </c>
      <c r="OS8" s="67">
        <f>SUM(OS9:OS23)</f>
        <v>395</v>
      </c>
      <c r="OT8" s="41">
        <f>SUM(OT9:OT23)</f>
        <v>270</v>
      </c>
      <c r="OU8" s="42">
        <f>+OT8/OS8</f>
        <v>0.68354430379746833</v>
      </c>
      <c r="OV8" s="43">
        <f>SUM(OV9:OV23)</f>
        <v>168</v>
      </c>
      <c r="OW8" s="41">
        <f>SUM(OW9:OW23)</f>
        <v>131</v>
      </c>
      <c r="OX8" s="44">
        <f>+OW8/OV8</f>
        <v>0.77976190476190477</v>
      </c>
      <c r="OY8" s="43">
        <f>SUM(OY9:OY23)</f>
        <v>227</v>
      </c>
      <c r="OZ8" s="41">
        <f>SUM(OZ9:OZ23)</f>
        <v>139</v>
      </c>
      <c r="PA8" s="45">
        <f>+OZ8/OY8</f>
        <v>0.61233480176211452</v>
      </c>
      <c r="PB8" s="67">
        <f>SUM(PB9:PB23)</f>
        <v>376</v>
      </c>
      <c r="PC8" s="41">
        <f>SUM(PC9:PC23)</f>
        <v>207</v>
      </c>
      <c r="PD8" s="42">
        <f>+PC8/PB8</f>
        <v>0.55053191489361697</v>
      </c>
      <c r="PE8" s="43">
        <f>SUM(PE9:PE23)</f>
        <v>188</v>
      </c>
      <c r="PF8" s="41">
        <f>SUM(PF9:PF23)</f>
        <v>94</v>
      </c>
      <c r="PG8" s="44">
        <f>+PF8/PE8</f>
        <v>0.5</v>
      </c>
      <c r="PH8" s="43">
        <f>SUM(PH9:PH23)</f>
        <v>188</v>
      </c>
      <c r="PI8" s="41">
        <f>SUM(PI9:PI23)</f>
        <v>113</v>
      </c>
      <c r="PJ8" s="45">
        <f>+PI8/PH8</f>
        <v>0.60106382978723405</v>
      </c>
      <c r="PK8" s="67">
        <f>SUM(PK9:PK23)</f>
        <v>338</v>
      </c>
      <c r="PL8" s="41">
        <f>SUM(PL9:PL23)</f>
        <v>242</v>
      </c>
      <c r="PM8" s="42">
        <f>+PL8/PK8</f>
        <v>0.71597633136094674</v>
      </c>
      <c r="PN8" s="43">
        <f>SUM(PN9:PN23)</f>
        <v>181</v>
      </c>
      <c r="PO8" s="41">
        <f>SUM(PO9:PO23)</f>
        <v>146</v>
      </c>
      <c r="PP8" s="44">
        <f>+PO8/PN8</f>
        <v>0.8066298342541437</v>
      </c>
      <c r="PQ8" s="43">
        <f>SUM(PQ9:PQ23)</f>
        <v>157</v>
      </c>
      <c r="PR8" s="41">
        <f>SUM(PR9:PR23)</f>
        <v>96</v>
      </c>
      <c r="PS8" s="45">
        <f>+PR8/PQ8</f>
        <v>0.61146496815286622</v>
      </c>
      <c r="PT8" s="67">
        <f>SUM(PT9:PT23)</f>
        <v>352</v>
      </c>
      <c r="PU8" s="41">
        <f>SUM(PU9:PU23)</f>
        <v>252</v>
      </c>
      <c r="PV8" s="42">
        <f>+PU8/PT8</f>
        <v>0.71590909090909094</v>
      </c>
      <c r="PW8" s="43">
        <f>SUM(PW9:PW23)</f>
        <v>184</v>
      </c>
      <c r="PX8" s="41">
        <f>SUM(PX9:PX23)</f>
        <v>130</v>
      </c>
      <c r="PY8" s="44">
        <f>+PX8/PW8</f>
        <v>0.70652173913043481</v>
      </c>
      <c r="PZ8" s="43">
        <f>SUM(PZ9:PZ23)</f>
        <v>168</v>
      </c>
      <c r="QA8" s="41">
        <f>SUM(QA9:QA23)</f>
        <v>122</v>
      </c>
      <c r="QB8" s="45">
        <f>+QA8/PZ8</f>
        <v>0.72619047619047616</v>
      </c>
      <c r="QC8" s="67">
        <f>SUM(QC9:QC23)</f>
        <v>341</v>
      </c>
      <c r="QD8" s="41">
        <f>SUM(QD9:QD23)</f>
        <v>231</v>
      </c>
      <c r="QE8" s="42">
        <f>+QD8/QC8</f>
        <v>0.67741935483870963</v>
      </c>
      <c r="QF8" s="43">
        <f>SUM(QF9:QF23)</f>
        <v>168</v>
      </c>
      <c r="QG8" s="41">
        <f>SUM(QG9:QG23)</f>
        <v>117</v>
      </c>
      <c r="QH8" s="44">
        <f>+QG8/QF8</f>
        <v>0.6964285714285714</v>
      </c>
      <c r="QI8" s="43">
        <f>SUM(QI9:QI23)</f>
        <v>173</v>
      </c>
      <c r="QJ8" s="41">
        <f>SUM(QJ9:QJ23)</f>
        <v>114</v>
      </c>
      <c r="QK8" s="45">
        <f>+QJ8/QI8</f>
        <v>0.65895953757225434</v>
      </c>
      <c r="QL8" s="67">
        <f>SUM(QL9:QL23)</f>
        <v>358</v>
      </c>
      <c r="QM8" s="41">
        <f>SUM(QM9:QM23)</f>
        <v>145</v>
      </c>
      <c r="QN8" s="42">
        <f>+QM8/QL8</f>
        <v>0.40502793296089384</v>
      </c>
      <c r="QO8" s="43">
        <f>SUM(QO9:QO23)</f>
        <v>185</v>
      </c>
      <c r="QP8" s="41">
        <f>SUM(QP9:QP23)</f>
        <v>145</v>
      </c>
      <c r="QQ8" s="44">
        <f>+QP8/QO8</f>
        <v>0.78378378378378377</v>
      </c>
      <c r="QR8" s="43">
        <f>SUM(QR9:QR23)</f>
        <v>173</v>
      </c>
      <c r="QS8" s="41">
        <f>SUM(QS9:QS23)</f>
        <v>0</v>
      </c>
      <c r="QT8" s="45">
        <f>+QS8/QR8</f>
        <v>0</v>
      </c>
    </row>
    <row r="9" spans="2:462" ht="29.25" customHeight="1">
      <c r="B9" s="33">
        <v>1</v>
      </c>
      <c r="C9" s="92" t="s">
        <v>9</v>
      </c>
      <c r="D9" s="34">
        <f>+G9+J9</f>
        <v>41</v>
      </c>
      <c r="E9" s="35">
        <f t="shared" ref="E9:E23" si="0">+H9+K9</f>
        <v>29</v>
      </c>
      <c r="F9" s="26">
        <f t="shared" ref="F9:F23" si="1">IFERROR(E9/D9,0)</f>
        <v>0.70731707317073167</v>
      </c>
      <c r="G9" s="37">
        <v>23</v>
      </c>
      <c r="H9" s="37">
        <v>12</v>
      </c>
      <c r="I9" s="26">
        <f t="shared" ref="I9:I22" si="2">IFERROR(H9/G9,0)</f>
        <v>0.52173913043478259</v>
      </c>
      <c r="J9" s="37">
        <v>18</v>
      </c>
      <c r="K9" s="37">
        <v>17</v>
      </c>
      <c r="L9" s="26">
        <f t="shared" ref="L9:L23" si="3">IFERROR(K9/J9,0)</f>
        <v>0.94444444444444442</v>
      </c>
      <c r="M9" s="34">
        <f>+P9+S9</f>
        <v>45</v>
      </c>
      <c r="N9" s="35">
        <f>+Q9+T9</f>
        <v>35</v>
      </c>
      <c r="O9" s="26">
        <f t="shared" ref="O9:O23" si="4">IFERROR(N9/M9,0)</f>
        <v>0.77777777777777779</v>
      </c>
      <c r="P9" s="37">
        <v>25</v>
      </c>
      <c r="Q9" s="37">
        <v>19</v>
      </c>
      <c r="R9" s="26">
        <f t="shared" ref="R9:R22" si="5">IFERROR(Q9/P9,0)</f>
        <v>0.76</v>
      </c>
      <c r="S9" s="37">
        <v>20</v>
      </c>
      <c r="T9" s="37">
        <v>16</v>
      </c>
      <c r="U9" s="26">
        <f t="shared" ref="U9:U23" si="6">IFERROR(T9/S9,0)</f>
        <v>0.8</v>
      </c>
      <c r="V9" s="34">
        <f>+Y9+AB9</f>
        <v>38</v>
      </c>
      <c r="W9" s="35">
        <f>+Z9+AC9</f>
        <v>33</v>
      </c>
      <c r="X9" s="26">
        <f t="shared" ref="X9:X23" si="7">IFERROR(W9/V9,0)</f>
        <v>0.86842105263157898</v>
      </c>
      <c r="Y9" s="37">
        <v>20</v>
      </c>
      <c r="Z9" s="37">
        <v>17</v>
      </c>
      <c r="AA9" s="26">
        <f t="shared" ref="AA9:AA22" si="8">IFERROR(Z9/Y9,0)</f>
        <v>0.85</v>
      </c>
      <c r="AB9" s="37">
        <v>18</v>
      </c>
      <c r="AC9" s="37">
        <v>16</v>
      </c>
      <c r="AD9" s="26">
        <f t="shared" ref="AD9:AD23" si="9">IFERROR(AC9/AB9,0)</f>
        <v>0.88888888888888884</v>
      </c>
      <c r="AE9" s="34">
        <f>+AH9+AK9</f>
        <v>35</v>
      </c>
      <c r="AF9" s="35">
        <f>+AI9+AL9</f>
        <v>28</v>
      </c>
      <c r="AG9" s="26">
        <f t="shared" ref="AG9:AG23" si="10">IFERROR(AF9/AE9,0)</f>
        <v>0.8</v>
      </c>
      <c r="AH9" s="37">
        <v>17</v>
      </c>
      <c r="AI9" s="37">
        <v>13</v>
      </c>
      <c r="AJ9" s="26">
        <f t="shared" ref="AJ9:AJ22" si="11">IFERROR(AI9/AH9,0)</f>
        <v>0.76470588235294112</v>
      </c>
      <c r="AK9" s="37">
        <v>18</v>
      </c>
      <c r="AL9" s="37">
        <v>15</v>
      </c>
      <c r="AM9" s="26">
        <f t="shared" ref="AM9:AM23" si="12">IFERROR(AL9/AK9,0)</f>
        <v>0.83333333333333337</v>
      </c>
      <c r="AN9" s="34">
        <f>+AQ9+AT9</f>
        <v>40</v>
      </c>
      <c r="AO9" s="35">
        <f>+AR9+AU9</f>
        <v>31</v>
      </c>
      <c r="AP9" s="26">
        <f t="shared" ref="AP9:AP23" si="13">IFERROR(AO9/AN9,0)</f>
        <v>0.77500000000000002</v>
      </c>
      <c r="AQ9" s="37">
        <v>25</v>
      </c>
      <c r="AR9" s="37">
        <v>16</v>
      </c>
      <c r="AS9" s="26">
        <f t="shared" ref="AS9:AS22" si="14">IFERROR(AR9/AQ9,0)</f>
        <v>0.64</v>
      </c>
      <c r="AT9" s="37">
        <v>15</v>
      </c>
      <c r="AU9" s="37">
        <v>15</v>
      </c>
      <c r="AV9" s="26">
        <f t="shared" ref="AV9:AV23" si="15">IFERROR(AU9/AT9,0)</f>
        <v>1</v>
      </c>
      <c r="AW9" s="34">
        <f>+AZ9+BC9</f>
        <v>35</v>
      </c>
      <c r="AX9" s="35">
        <f>+BA9+BD9</f>
        <v>28</v>
      </c>
      <c r="AY9" s="26">
        <f t="shared" ref="AY9:AY23" si="16">IFERROR(AX9/AW9,0)</f>
        <v>0.8</v>
      </c>
      <c r="AZ9" s="37">
        <v>24</v>
      </c>
      <c r="BA9" s="37">
        <v>17</v>
      </c>
      <c r="BB9" s="26">
        <f t="shared" ref="BB9:BB22" si="17">IFERROR(BA9/AZ9,0)</f>
        <v>0.70833333333333337</v>
      </c>
      <c r="BC9" s="37">
        <v>11</v>
      </c>
      <c r="BD9" s="37">
        <v>11</v>
      </c>
      <c r="BE9" s="26">
        <f t="shared" ref="BE9:BE23" si="18">IFERROR(BD9/BC9,0)</f>
        <v>1</v>
      </c>
      <c r="BF9" s="34">
        <f>+BI9+BL9</f>
        <v>33</v>
      </c>
      <c r="BG9" s="35">
        <f>+BJ9+BM9</f>
        <v>24</v>
      </c>
      <c r="BH9" s="26">
        <f t="shared" ref="BH9:BH23" si="19">IFERROR(BG9/BF9,0)</f>
        <v>0.72727272727272729</v>
      </c>
      <c r="BI9" s="37">
        <v>21</v>
      </c>
      <c r="BJ9" s="37">
        <v>15</v>
      </c>
      <c r="BK9" s="26">
        <f t="shared" ref="BK9:BK22" si="20">IFERROR(BJ9/BI9,0)</f>
        <v>0.7142857142857143</v>
      </c>
      <c r="BL9" s="37">
        <v>12</v>
      </c>
      <c r="BM9" s="37">
        <v>9</v>
      </c>
      <c r="BN9" s="26">
        <f t="shared" ref="BN9:BN23" si="21">IFERROR(BM9/BL9,0)</f>
        <v>0.75</v>
      </c>
      <c r="BO9" s="34">
        <f>+BR9+BU9</f>
        <v>34</v>
      </c>
      <c r="BP9" s="35">
        <f>+BS9+BV9</f>
        <v>30</v>
      </c>
      <c r="BQ9" s="26">
        <f t="shared" ref="BQ9:BQ23" si="22">IFERROR(BP9/BO9,0)</f>
        <v>0.88235294117647056</v>
      </c>
      <c r="BR9" s="37">
        <v>22</v>
      </c>
      <c r="BS9" s="37">
        <v>18</v>
      </c>
      <c r="BT9" s="26">
        <f t="shared" ref="BT9:BT22" si="23">IFERROR(BS9/BR9,0)</f>
        <v>0.81818181818181823</v>
      </c>
      <c r="BU9" s="37">
        <v>12</v>
      </c>
      <c r="BV9" s="37">
        <v>12</v>
      </c>
      <c r="BW9" s="26">
        <f t="shared" ref="BW9:BW23" si="24">IFERROR(BV9/BU9,0)</f>
        <v>1</v>
      </c>
      <c r="BX9" s="34">
        <f>+CA9+CD9</f>
        <v>45</v>
      </c>
      <c r="BY9" s="35">
        <f>+CB9+CE9</f>
        <v>36</v>
      </c>
      <c r="BZ9" s="26">
        <f t="shared" ref="BZ9:BZ23" si="25">IFERROR(BY9/BX9,0)</f>
        <v>0.8</v>
      </c>
      <c r="CA9" s="37">
        <v>23</v>
      </c>
      <c r="CB9" s="37">
        <v>15</v>
      </c>
      <c r="CC9" s="26">
        <f t="shared" ref="CC9:CC22" si="26">IFERROR(CB9/CA9,0)</f>
        <v>0.65217391304347827</v>
      </c>
      <c r="CD9" s="37">
        <v>22</v>
      </c>
      <c r="CE9" s="37">
        <v>21</v>
      </c>
      <c r="CF9" s="26">
        <f t="shared" ref="CF9:CF23" si="27">IFERROR(CE9/CD9,0)</f>
        <v>0.95454545454545459</v>
      </c>
      <c r="CG9" s="34">
        <f>+CJ9+CM9</f>
        <v>53</v>
      </c>
      <c r="CH9" s="35">
        <f>+CK9+CN9</f>
        <v>38</v>
      </c>
      <c r="CI9" s="26">
        <f t="shared" ref="CI9:CI23" si="28">IFERROR(CH9/CG9,0)</f>
        <v>0.71698113207547165</v>
      </c>
      <c r="CJ9" s="37">
        <v>23</v>
      </c>
      <c r="CK9" s="37">
        <v>14</v>
      </c>
      <c r="CL9" s="26">
        <f t="shared" ref="CL9:CL22" si="29">IFERROR(CK9/CJ9,0)</f>
        <v>0.60869565217391308</v>
      </c>
      <c r="CM9" s="37">
        <v>30</v>
      </c>
      <c r="CN9" s="37">
        <v>24</v>
      </c>
      <c r="CO9" s="26">
        <f t="shared" ref="CO9:CO23" si="30">IFERROR(CN9/CM9,0)</f>
        <v>0.8</v>
      </c>
      <c r="CP9" s="34">
        <f>+CS9+CV9</f>
        <v>56</v>
      </c>
      <c r="CQ9" s="35">
        <f>+CT9+CW9</f>
        <v>28</v>
      </c>
      <c r="CR9" s="26">
        <f t="shared" ref="CR9:CR23" si="31">IFERROR(CQ9/CP9,0)</f>
        <v>0.5</v>
      </c>
      <c r="CS9" s="37">
        <v>39</v>
      </c>
      <c r="CT9" s="37">
        <v>13</v>
      </c>
      <c r="CU9" s="26">
        <f t="shared" ref="CU9:CU22" si="32">IFERROR(CT9/CS9,0)</f>
        <v>0.33333333333333331</v>
      </c>
      <c r="CV9" s="37">
        <v>17</v>
      </c>
      <c r="CW9" s="37">
        <v>15</v>
      </c>
      <c r="CX9" s="26">
        <f t="shared" ref="CX9:CX23" si="33">IFERROR(CW9/CV9,0)</f>
        <v>0.88235294117647056</v>
      </c>
      <c r="CY9" s="34">
        <f>+DB9+DE9</f>
        <v>47</v>
      </c>
      <c r="CZ9" s="35">
        <f>+DC9+DF9</f>
        <v>27</v>
      </c>
      <c r="DA9" s="26">
        <f t="shared" ref="DA9:DA23" si="34">IFERROR(CZ9/CY9,0)</f>
        <v>0.57446808510638303</v>
      </c>
      <c r="DB9" s="37">
        <v>36</v>
      </c>
      <c r="DC9" s="37">
        <v>16</v>
      </c>
      <c r="DD9" s="26">
        <f t="shared" ref="DD9:DD22" si="35">IFERROR(DC9/DB9,0)</f>
        <v>0.44444444444444442</v>
      </c>
      <c r="DE9" s="37">
        <v>11</v>
      </c>
      <c r="DF9" s="37">
        <v>11</v>
      </c>
      <c r="DG9" s="26">
        <f t="shared" ref="DG9:DG23" si="36">IFERROR(DF9/DE9,0)</f>
        <v>1</v>
      </c>
      <c r="DH9" s="34">
        <f>+DK9+DN9</f>
        <v>44</v>
      </c>
      <c r="DI9" s="35">
        <f>+DL9+DO9</f>
        <v>24</v>
      </c>
      <c r="DJ9" s="26">
        <f t="shared" ref="DJ9:DJ23" si="37">IFERROR(DI9/DH9,0)</f>
        <v>0.54545454545454541</v>
      </c>
      <c r="DK9" s="37">
        <v>32</v>
      </c>
      <c r="DL9" s="37">
        <v>13</v>
      </c>
      <c r="DM9" s="26">
        <f t="shared" ref="DM9:DM22" si="38">IFERROR(DL9/DK9,0)</f>
        <v>0.40625</v>
      </c>
      <c r="DN9" s="37">
        <v>12</v>
      </c>
      <c r="DO9" s="37">
        <v>11</v>
      </c>
      <c r="DP9" s="26">
        <f t="shared" ref="DP9:DP23" si="39">IFERROR(DO9/DN9,0)</f>
        <v>0.91666666666666663</v>
      </c>
      <c r="DQ9" s="34">
        <f>+DT9+DW9</f>
        <v>29</v>
      </c>
      <c r="DR9" s="35">
        <f>+DU9+DX9</f>
        <v>24</v>
      </c>
      <c r="DS9" s="26">
        <f t="shared" ref="DS9:DS23" si="40">IFERROR(DR9/DQ9,0)</f>
        <v>0.82758620689655171</v>
      </c>
      <c r="DT9" s="37">
        <v>18</v>
      </c>
      <c r="DU9" s="37">
        <v>15</v>
      </c>
      <c r="DV9" s="26">
        <f t="shared" ref="DV9:DV22" si="41">IFERROR(DU9/DT9,0)</f>
        <v>0.83333333333333337</v>
      </c>
      <c r="DW9" s="37">
        <v>11</v>
      </c>
      <c r="DX9" s="37">
        <v>9</v>
      </c>
      <c r="DY9" s="26">
        <f t="shared" ref="DY9:DY23" si="42">IFERROR(DX9/DW9,0)</f>
        <v>0.81818181818181823</v>
      </c>
      <c r="DZ9" s="34">
        <f>+EC9+EF9</f>
        <v>43</v>
      </c>
      <c r="EA9" s="35">
        <f>+ED9+EG9</f>
        <v>40</v>
      </c>
      <c r="EB9" s="26">
        <f t="shared" ref="EB9:EB23" si="43">IFERROR(EA9/DZ9,0)</f>
        <v>0.93023255813953487</v>
      </c>
      <c r="EC9" s="37">
        <v>17</v>
      </c>
      <c r="ED9" s="37">
        <v>15</v>
      </c>
      <c r="EE9" s="26">
        <f t="shared" ref="EE9:EE22" si="44">IFERROR(ED9/EC9,0)</f>
        <v>0.88235294117647056</v>
      </c>
      <c r="EF9" s="37">
        <v>26</v>
      </c>
      <c r="EG9" s="37">
        <v>25</v>
      </c>
      <c r="EH9" s="26">
        <f t="shared" ref="EH9:EH23" si="45">IFERROR(EG9/EF9,0)</f>
        <v>0.96153846153846156</v>
      </c>
      <c r="EI9" s="34">
        <f>+EL9+EO9</f>
        <v>46</v>
      </c>
      <c r="EJ9" s="35">
        <f>+EM9+EP9</f>
        <v>36</v>
      </c>
      <c r="EK9" s="26">
        <f t="shared" ref="EK9:EK23" si="46">IFERROR(EJ9/EI9,0)</f>
        <v>0.78260869565217395</v>
      </c>
      <c r="EL9" s="37">
        <v>20</v>
      </c>
      <c r="EM9" s="37">
        <v>17</v>
      </c>
      <c r="EN9" s="26">
        <f t="shared" ref="EN9:EN22" si="47">IFERROR(EM9/EL9,0)</f>
        <v>0.85</v>
      </c>
      <c r="EO9" s="37">
        <v>26</v>
      </c>
      <c r="EP9" s="37">
        <v>19</v>
      </c>
      <c r="EQ9" s="26">
        <f t="shared" ref="EQ9:EQ23" si="48">IFERROR(EP9/EO9,0)</f>
        <v>0.73076923076923073</v>
      </c>
      <c r="ER9" s="34">
        <f>+EU9+EX9</f>
        <v>46</v>
      </c>
      <c r="ES9" s="35">
        <f>+EV9+EY9</f>
        <v>32</v>
      </c>
      <c r="ET9" s="26">
        <f t="shared" ref="ET9:ET23" si="49">IFERROR(ES9/ER9,0)</f>
        <v>0.69565217391304346</v>
      </c>
      <c r="EU9" s="37">
        <v>13</v>
      </c>
      <c r="EV9" s="37">
        <v>12</v>
      </c>
      <c r="EW9" s="26">
        <f t="shared" ref="EW9:EW22" si="50">IFERROR(EV9/EU9,0)</f>
        <v>0.92307692307692313</v>
      </c>
      <c r="EX9" s="37">
        <v>33</v>
      </c>
      <c r="EY9" s="37">
        <v>20</v>
      </c>
      <c r="EZ9" s="26">
        <f t="shared" ref="EZ9:EZ23" si="51">IFERROR(EY9/EX9,0)</f>
        <v>0.60606060606060608</v>
      </c>
      <c r="FA9" s="34">
        <f>+FD9+FG9</f>
        <v>43</v>
      </c>
      <c r="FB9" s="35">
        <f>+FE9+FH9</f>
        <v>36</v>
      </c>
      <c r="FC9" s="26">
        <f t="shared" ref="FC9:FC23" si="52">IFERROR(FB9/FA9,0)</f>
        <v>0.83720930232558144</v>
      </c>
      <c r="FD9" s="37">
        <v>13</v>
      </c>
      <c r="FE9" s="37">
        <v>13</v>
      </c>
      <c r="FF9" s="26">
        <f t="shared" ref="FF9:FF22" si="53">IFERROR(FE9/FD9,0)</f>
        <v>1</v>
      </c>
      <c r="FG9" s="37">
        <v>30</v>
      </c>
      <c r="FH9" s="37">
        <v>23</v>
      </c>
      <c r="FI9" s="26">
        <f t="shared" ref="FI9:FI23" si="54">IFERROR(FH9/FG9,0)</f>
        <v>0.76666666666666672</v>
      </c>
      <c r="FJ9" s="34">
        <f>+FM9+FP9</f>
        <v>38</v>
      </c>
      <c r="FK9" s="35">
        <f>+FN9+FQ9</f>
        <v>32</v>
      </c>
      <c r="FL9" s="26">
        <f t="shared" ref="FL9:FL23" si="55">IFERROR(FK9/FJ9,0)</f>
        <v>0.84210526315789469</v>
      </c>
      <c r="FM9" s="37">
        <v>12</v>
      </c>
      <c r="FN9" s="37">
        <v>8</v>
      </c>
      <c r="FO9" s="26">
        <f t="shared" ref="FO9:FO22" si="56">IFERROR(FN9/FM9,0)</f>
        <v>0.66666666666666663</v>
      </c>
      <c r="FP9" s="37">
        <v>26</v>
      </c>
      <c r="FQ9" s="37">
        <v>24</v>
      </c>
      <c r="FR9" s="26">
        <f t="shared" ref="FR9:FR23" si="57">IFERROR(FQ9/FP9,0)</f>
        <v>0.92307692307692313</v>
      </c>
      <c r="FS9" s="34">
        <f>+FV9+FY9</f>
        <v>35</v>
      </c>
      <c r="FT9" s="35">
        <f>+FW9+FZ9</f>
        <v>24</v>
      </c>
      <c r="FU9" s="26">
        <f t="shared" ref="FU9:FU23" si="58">IFERROR(FT9/FS9,0)</f>
        <v>0.68571428571428572</v>
      </c>
      <c r="FV9" s="37">
        <v>10</v>
      </c>
      <c r="FW9" s="37">
        <v>6</v>
      </c>
      <c r="FX9" s="26">
        <f t="shared" ref="FX9:FX22" si="59">IFERROR(FW9/FV9,0)</f>
        <v>0.6</v>
      </c>
      <c r="FY9" s="37">
        <v>25</v>
      </c>
      <c r="FZ9" s="37">
        <v>18</v>
      </c>
      <c r="GA9" s="26">
        <f t="shared" ref="GA9:GA23" si="60">IFERROR(FZ9/FY9,0)</f>
        <v>0.72</v>
      </c>
      <c r="GB9" s="34">
        <f>+GE9+GH9</f>
        <v>34</v>
      </c>
      <c r="GC9" s="35">
        <f>+GF9+GI9</f>
        <v>26</v>
      </c>
      <c r="GD9" s="26">
        <f t="shared" ref="GD9:GD23" si="61">IFERROR(GC9/GB9,0)</f>
        <v>0.76470588235294112</v>
      </c>
      <c r="GE9" s="37">
        <v>10</v>
      </c>
      <c r="GF9" s="37">
        <v>9</v>
      </c>
      <c r="GG9" s="26">
        <f t="shared" ref="GG9:GG22" si="62">IFERROR(GF9/GE9,0)</f>
        <v>0.9</v>
      </c>
      <c r="GH9" s="37">
        <v>24</v>
      </c>
      <c r="GI9" s="37">
        <v>17</v>
      </c>
      <c r="GJ9" s="26">
        <f t="shared" ref="GJ9:GJ23" si="63">IFERROR(GI9/GH9,0)</f>
        <v>0.70833333333333337</v>
      </c>
      <c r="GK9" s="34">
        <f>+GN9+GQ9</f>
        <v>49</v>
      </c>
      <c r="GL9" s="35">
        <f>+GO9+GR9</f>
        <v>39</v>
      </c>
      <c r="GM9" s="26">
        <f t="shared" ref="GM9:GM23" si="64">IFERROR(GL9/GK9,0)</f>
        <v>0.79591836734693877</v>
      </c>
      <c r="GN9" s="37">
        <v>10</v>
      </c>
      <c r="GO9" s="37">
        <v>8</v>
      </c>
      <c r="GP9" s="26">
        <f t="shared" ref="GP9:GP22" si="65">IFERROR(GO9/GN9,0)</f>
        <v>0.8</v>
      </c>
      <c r="GQ9" s="37">
        <v>39</v>
      </c>
      <c r="GR9" s="37">
        <v>31</v>
      </c>
      <c r="GS9" s="26">
        <f t="shared" ref="GS9:GS23" si="66">IFERROR(GR9/GQ9,0)</f>
        <v>0.79487179487179482</v>
      </c>
      <c r="GT9" s="34">
        <f>+GW9+GZ9</f>
        <v>47</v>
      </c>
      <c r="GU9" s="35">
        <f>+GX9+HA9</f>
        <v>38</v>
      </c>
      <c r="GV9" s="26">
        <f t="shared" ref="GV9:GV23" si="67">IFERROR(GU9/GT9,0)</f>
        <v>0.80851063829787229</v>
      </c>
      <c r="GW9" s="37">
        <v>12</v>
      </c>
      <c r="GX9" s="37">
        <v>11</v>
      </c>
      <c r="GY9" s="26">
        <f t="shared" ref="GY9:GY22" si="68">IFERROR(GX9/GW9,0)</f>
        <v>0.91666666666666663</v>
      </c>
      <c r="GZ9" s="37">
        <v>35</v>
      </c>
      <c r="HA9" s="37">
        <v>27</v>
      </c>
      <c r="HB9" s="26">
        <f t="shared" ref="HB9:HB23" si="69">IFERROR(HA9/GZ9,0)</f>
        <v>0.77142857142857146</v>
      </c>
      <c r="HC9" s="34">
        <f>+HF9+HI9</f>
        <v>39</v>
      </c>
      <c r="HD9" s="35">
        <f>+HG9+HJ9</f>
        <v>22</v>
      </c>
      <c r="HE9" s="26">
        <f t="shared" ref="HE9:HE23" si="70">IFERROR(HD9/HC9,0)</f>
        <v>0.5641025641025641</v>
      </c>
      <c r="HF9" s="37">
        <v>9</v>
      </c>
      <c r="HG9" s="37">
        <v>7</v>
      </c>
      <c r="HH9" s="26">
        <f t="shared" ref="HH9:HH22" si="71">IFERROR(HG9/HF9,0)</f>
        <v>0.77777777777777779</v>
      </c>
      <c r="HI9" s="37">
        <v>30</v>
      </c>
      <c r="HJ9" s="37">
        <v>15</v>
      </c>
      <c r="HK9" s="26">
        <f t="shared" ref="HK9:HK23" si="72">IFERROR(HJ9/HI9,0)</f>
        <v>0.5</v>
      </c>
      <c r="HL9" s="34">
        <f>+HO9+HR9</f>
        <v>44</v>
      </c>
      <c r="HM9" s="35">
        <f>+HP9+HS9</f>
        <v>31</v>
      </c>
      <c r="HN9" s="26">
        <f t="shared" ref="HN9:HN23" si="73">IFERROR(HM9/HL9,0)</f>
        <v>0.70454545454545459</v>
      </c>
      <c r="HO9" s="37">
        <v>12</v>
      </c>
      <c r="HP9" s="37">
        <v>9</v>
      </c>
      <c r="HQ9" s="26">
        <f t="shared" ref="HQ9:HQ22" si="74">IFERROR(HP9/HO9,0)</f>
        <v>0.75</v>
      </c>
      <c r="HR9" s="37">
        <v>32</v>
      </c>
      <c r="HS9" s="37">
        <v>22</v>
      </c>
      <c r="HT9" s="26">
        <f t="shared" ref="HT9:HT23" si="75">IFERROR(HS9/HR9,0)</f>
        <v>0.6875</v>
      </c>
      <c r="HU9" s="34">
        <f>+HX9+IA9</f>
        <v>52</v>
      </c>
      <c r="HV9" s="35">
        <f>+HY9+IB9</f>
        <v>43</v>
      </c>
      <c r="HW9" s="26">
        <f t="shared" ref="HW9:HW23" si="76">IFERROR(HV9/HU9,0)</f>
        <v>0.82692307692307687</v>
      </c>
      <c r="HX9" s="37">
        <v>16</v>
      </c>
      <c r="HY9" s="37">
        <v>13</v>
      </c>
      <c r="HZ9" s="26">
        <f t="shared" ref="HZ9:HZ22" si="77">IFERROR(HY9/HX9,0)</f>
        <v>0.8125</v>
      </c>
      <c r="IA9" s="37">
        <v>36</v>
      </c>
      <c r="IB9" s="37">
        <v>30</v>
      </c>
      <c r="IC9" s="26">
        <f t="shared" ref="IC9:IC23" si="78">IFERROR(IB9/IA9,0)</f>
        <v>0.83333333333333337</v>
      </c>
      <c r="ID9" s="34">
        <f>+IG9+IJ9</f>
        <v>56</v>
      </c>
      <c r="IE9" s="35">
        <f>+IH9+IK9</f>
        <v>49</v>
      </c>
      <c r="IF9" s="26">
        <f t="shared" ref="IF9:IF23" si="79">IFERROR(IE9/ID9,0)</f>
        <v>0.875</v>
      </c>
      <c r="IG9" s="37">
        <v>14</v>
      </c>
      <c r="IH9" s="37">
        <v>12</v>
      </c>
      <c r="II9" s="26">
        <f t="shared" ref="II9:II22" si="80">IFERROR(IH9/IG9,0)</f>
        <v>0.8571428571428571</v>
      </c>
      <c r="IJ9" s="37">
        <v>42</v>
      </c>
      <c r="IK9" s="37">
        <v>37</v>
      </c>
      <c r="IL9" s="26">
        <f t="shared" ref="IL9:IL23" si="81">IFERROR(IK9/IJ9,0)</f>
        <v>0.88095238095238093</v>
      </c>
      <c r="IM9" s="34">
        <f>+IP9+IS9</f>
        <v>61</v>
      </c>
      <c r="IN9" s="35">
        <f>+IQ9+IT9</f>
        <v>46</v>
      </c>
      <c r="IO9" s="26">
        <f t="shared" ref="IO9:IO23" si="82">IFERROR(IN9/IM9,0)</f>
        <v>0.75409836065573765</v>
      </c>
      <c r="IP9" s="37">
        <v>15</v>
      </c>
      <c r="IQ9" s="37">
        <v>11</v>
      </c>
      <c r="IR9" s="26">
        <f t="shared" ref="IR9:IR22" si="83">IFERROR(IQ9/IP9,0)</f>
        <v>0.73333333333333328</v>
      </c>
      <c r="IS9" s="37">
        <v>46</v>
      </c>
      <c r="IT9" s="37">
        <v>35</v>
      </c>
      <c r="IU9" s="26">
        <f t="shared" ref="IU9:IU23" si="84">IFERROR(IT9/IS9,0)</f>
        <v>0.76086956521739135</v>
      </c>
      <c r="IV9" s="34">
        <f>+IY9+JB9</f>
        <v>58</v>
      </c>
      <c r="IW9" s="35">
        <f>+IZ9+JC9</f>
        <v>30</v>
      </c>
      <c r="IX9" s="26">
        <f t="shared" ref="IX9:IX23" si="85">IFERROR(IW9/IV9,0)</f>
        <v>0.51724137931034486</v>
      </c>
      <c r="IY9" s="37">
        <v>11</v>
      </c>
      <c r="IZ9" s="37">
        <v>6</v>
      </c>
      <c r="JA9" s="26">
        <f t="shared" ref="JA9:JA22" si="86">IFERROR(IZ9/IY9,0)</f>
        <v>0.54545454545454541</v>
      </c>
      <c r="JB9" s="37">
        <v>47</v>
      </c>
      <c r="JC9" s="37">
        <v>24</v>
      </c>
      <c r="JD9" s="26">
        <f t="shared" ref="JD9:JD23" si="87">IFERROR(JC9/JB9,0)</f>
        <v>0.51063829787234039</v>
      </c>
      <c r="JE9" s="34">
        <f>+JH9+JK9</f>
        <v>59</v>
      </c>
      <c r="JF9" s="35">
        <f>+JI9+JL9</f>
        <v>8</v>
      </c>
      <c r="JG9" s="26">
        <f t="shared" ref="JG9:JG23" si="88">IFERROR(JF9/JE9,0)</f>
        <v>0.13559322033898305</v>
      </c>
      <c r="JH9" s="37">
        <v>11</v>
      </c>
      <c r="JI9" s="37">
        <v>1</v>
      </c>
      <c r="JJ9" s="26">
        <f t="shared" ref="JJ9:JJ22" si="89">IFERROR(JI9/JH9,0)</f>
        <v>9.0909090909090912E-2</v>
      </c>
      <c r="JK9" s="37">
        <v>48</v>
      </c>
      <c r="JL9" s="37">
        <v>7</v>
      </c>
      <c r="JM9" s="26">
        <f t="shared" ref="JM9:JM23" si="90">IFERROR(JL9/JK9,0)</f>
        <v>0.14583333333333334</v>
      </c>
      <c r="JN9" s="34">
        <f>+JQ9+JT9</f>
        <v>57</v>
      </c>
      <c r="JO9" s="35">
        <f>+JR9+JU9</f>
        <v>14</v>
      </c>
      <c r="JP9" s="26">
        <f t="shared" ref="JP9:JP23" si="91">IFERROR(JO9/JN9,0)</f>
        <v>0.24561403508771928</v>
      </c>
      <c r="JQ9" s="37">
        <v>9</v>
      </c>
      <c r="JR9" s="37">
        <v>1</v>
      </c>
      <c r="JS9" s="26">
        <f t="shared" ref="JS9:JS22" si="92">IFERROR(JR9/JQ9,0)</f>
        <v>0.1111111111111111</v>
      </c>
      <c r="JT9" s="37">
        <v>48</v>
      </c>
      <c r="JU9" s="37">
        <v>13</v>
      </c>
      <c r="JV9" s="26">
        <f t="shared" ref="JV9:JV23" si="93">IFERROR(JU9/JT9,0)</f>
        <v>0.27083333333333331</v>
      </c>
      <c r="JW9" s="34">
        <f>+JZ9+KC9</f>
        <v>57</v>
      </c>
      <c r="JX9" s="35">
        <f>+KA9+KD9</f>
        <v>15</v>
      </c>
      <c r="JY9" s="26">
        <f t="shared" ref="JY9:JY23" si="94">IFERROR(JX9/JW9,0)</f>
        <v>0.26315789473684209</v>
      </c>
      <c r="JZ9" s="37">
        <v>9</v>
      </c>
      <c r="KA9" s="37">
        <v>1</v>
      </c>
      <c r="KB9" s="26">
        <f t="shared" ref="KB9:KB22" si="95">IFERROR(KA9/JZ9,0)</f>
        <v>0.1111111111111111</v>
      </c>
      <c r="KC9" s="37">
        <v>48</v>
      </c>
      <c r="KD9" s="37">
        <v>14</v>
      </c>
      <c r="KE9" s="26">
        <f t="shared" ref="KE9:KE23" si="96">IFERROR(KD9/KC9,0)</f>
        <v>0.29166666666666669</v>
      </c>
      <c r="KF9" s="34">
        <f>+KI9+KL9</f>
        <v>45</v>
      </c>
      <c r="KG9" s="35">
        <f>+KJ9+KM9</f>
        <v>18</v>
      </c>
      <c r="KH9" s="26">
        <f t="shared" ref="KH9:KH23" si="97">IFERROR(KG9/KF9,0)</f>
        <v>0.4</v>
      </c>
      <c r="KI9" s="37">
        <v>9</v>
      </c>
      <c r="KJ9" s="37">
        <v>2</v>
      </c>
      <c r="KK9" s="26">
        <f t="shared" ref="KK9:KK22" si="98">IFERROR(KJ9/KI9,0)</f>
        <v>0.22222222222222221</v>
      </c>
      <c r="KL9" s="37">
        <v>36</v>
      </c>
      <c r="KM9" s="37">
        <v>16</v>
      </c>
      <c r="KN9" s="26">
        <f t="shared" ref="KN9:KN23" si="99">IFERROR(KM9/KL9,0)</f>
        <v>0.44444444444444442</v>
      </c>
      <c r="KO9" s="34">
        <f>+KR9+KU9</f>
        <v>51</v>
      </c>
      <c r="KP9" s="35">
        <f>+KS9+KV9</f>
        <v>23</v>
      </c>
      <c r="KQ9" s="26">
        <f t="shared" ref="KQ9:KQ23" si="100">IFERROR(KP9/KO9,0)</f>
        <v>0.45098039215686275</v>
      </c>
      <c r="KR9" s="37">
        <v>10</v>
      </c>
      <c r="KS9" s="37">
        <v>6</v>
      </c>
      <c r="KT9" s="26">
        <f t="shared" ref="KT9:KT22" si="101">IFERROR(KS9/KR9,0)</f>
        <v>0.6</v>
      </c>
      <c r="KU9" s="37">
        <v>41</v>
      </c>
      <c r="KV9" s="37">
        <v>17</v>
      </c>
      <c r="KW9" s="26">
        <f t="shared" ref="KW9:KW23" si="102">IFERROR(KV9/KU9,0)</f>
        <v>0.41463414634146339</v>
      </c>
      <c r="KX9" s="34">
        <f>+LA9+LD9</f>
        <v>43</v>
      </c>
      <c r="KY9" s="35">
        <f>+LB9+LE9</f>
        <v>30</v>
      </c>
      <c r="KZ9" s="26">
        <f t="shared" ref="KZ9:KZ23" si="103">IFERROR(KY9/KX9,0)</f>
        <v>0.69767441860465118</v>
      </c>
      <c r="LA9" s="37">
        <v>10</v>
      </c>
      <c r="LB9" s="37">
        <v>9</v>
      </c>
      <c r="LC9" s="26">
        <f t="shared" ref="LC9:LC22" si="104">IFERROR(LB9/LA9,0)</f>
        <v>0.9</v>
      </c>
      <c r="LD9" s="37">
        <v>33</v>
      </c>
      <c r="LE9" s="37">
        <v>21</v>
      </c>
      <c r="LF9" s="26">
        <f t="shared" ref="LF9:LF23" si="105">IFERROR(LE9/LD9,0)</f>
        <v>0.63636363636363635</v>
      </c>
      <c r="LG9" s="34">
        <f>+LJ9+LM9</f>
        <v>43</v>
      </c>
      <c r="LH9" s="35">
        <f>+LK9+LN9</f>
        <v>26</v>
      </c>
      <c r="LI9" s="26">
        <f t="shared" ref="LI9:LI23" si="106">IFERROR(LH9/LG9,0)</f>
        <v>0.60465116279069764</v>
      </c>
      <c r="LJ9" s="37">
        <v>11</v>
      </c>
      <c r="LK9" s="37">
        <v>9</v>
      </c>
      <c r="LL9" s="26">
        <f t="shared" ref="LL9:LL22" si="107">IFERROR(LK9/LJ9,0)</f>
        <v>0.81818181818181823</v>
      </c>
      <c r="LM9" s="37">
        <v>32</v>
      </c>
      <c r="LN9" s="37">
        <v>17</v>
      </c>
      <c r="LO9" s="26">
        <f t="shared" ref="LO9:LO23" si="108">IFERROR(LN9/LM9,0)</f>
        <v>0.53125</v>
      </c>
      <c r="LP9" s="34">
        <f>+LS9+LV9</f>
        <v>37</v>
      </c>
      <c r="LQ9" s="35">
        <f>+LT9+LW9</f>
        <v>30</v>
      </c>
      <c r="LR9" s="26">
        <f t="shared" ref="LR9:LR23" si="109">IFERROR(LQ9/LP9,0)</f>
        <v>0.81081081081081086</v>
      </c>
      <c r="LS9" s="37">
        <v>11</v>
      </c>
      <c r="LT9" s="37">
        <v>10</v>
      </c>
      <c r="LU9" s="26">
        <f t="shared" ref="LU9:LU22" si="110">IFERROR(LT9/LS9,0)</f>
        <v>0.90909090909090906</v>
      </c>
      <c r="LV9" s="37">
        <v>26</v>
      </c>
      <c r="LW9" s="37">
        <v>20</v>
      </c>
      <c r="LX9" s="26">
        <f t="shared" ref="LX9:LX23" si="111">IFERROR(LW9/LV9,0)</f>
        <v>0.76923076923076927</v>
      </c>
      <c r="LY9" s="34">
        <f>+MB9+ME9</f>
        <v>36</v>
      </c>
      <c r="LZ9" s="35">
        <f>+MC9+MF9</f>
        <v>28</v>
      </c>
      <c r="MA9" s="26">
        <f t="shared" ref="MA9:MA23" si="112">IFERROR(LZ9/LY9,0)</f>
        <v>0.77777777777777779</v>
      </c>
      <c r="MB9" s="37">
        <v>10</v>
      </c>
      <c r="MC9" s="37">
        <v>10</v>
      </c>
      <c r="MD9" s="26">
        <f t="shared" ref="MD9:MD22" si="113">IFERROR(MC9/MB9,0)</f>
        <v>1</v>
      </c>
      <c r="ME9" s="37">
        <v>26</v>
      </c>
      <c r="MF9" s="37">
        <v>18</v>
      </c>
      <c r="MG9" s="26">
        <f t="shared" ref="MG9:MG23" si="114">IFERROR(MF9/ME9,0)</f>
        <v>0.69230769230769229</v>
      </c>
      <c r="MH9" s="34">
        <f>+MK9+MN9</f>
        <v>42</v>
      </c>
      <c r="MI9" s="35">
        <f>+ML9+MO9</f>
        <v>35</v>
      </c>
      <c r="MJ9" s="26">
        <f t="shared" ref="MJ9:MJ23" si="115">IFERROR(MI9/MH9,0)</f>
        <v>0.83333333333333337</v>
      </c>
      <c r="MK9" s="37">
        <v>12</v>
      </c>
      <c r="ML9" s="37">
        <v>12</v>
      </c>
      <c r="MM9" s="26">
        <f t="shared" ref="MM9:MM22" si="116">IFERROR(ML9/MK9,0)</f>
        <v>1</v>
      </c>
      <c r="MN9" s="37">
        <v>30</v>
      </c>
      <c r="MO9" s="37">
        <v>23</v>
      </c>
      <c r="MP9" s="26">
        <f t="shared" ref="MP9:MP23" si="117">IFERROR(MO9/MN9,0)</f>
        <v>0.76666666666666672</v>
      </c>
      <c r="MQ9" s="34">
        <f>+MT9+MW9</f>
        <v>59</v>
      </c>
      <c r="MR9" s="35">
        <f>+MU9+MX9</f>
        <v>53</v>
      </c>
      <c r="MS9" s="26">
        <f t="shared" ref="MS9:MS23" si="118">IFERROR(MR9/MQ9,0)</f>
        <v>0.89830508474576276</v>
      </c>
      <c r="MT9" s="37">
        <v>24</v>
      </c>
      <c r="MU9" s="37">
        <v>21</v>
      </c>
      <c r="MV9" s="26">
        <f t="shared" ref="MV9:MV22" si="119">IFERROR(MU9/MT9,0)</f>
        <v>0.875</v>
      </c>
      <c r="MW9" s="37">
        <v>35</v>
      </c>
      <c r="MX9" s="37">
        <v>32</v>
      </c>
      <c r="MY9" s="26">
        <f t="shared" ref="MY9:MY23" si="120">IFERROR(MX9/MW9,0)</f>
        <v>0.91428571428571426</v>
      </c>
      <c r="MZ9" s="34">
        <f>+NC9+NF9</f>
        <v>52</v>
      </c>
      <c r="NA9" s="35">
        <f>+ND9+NG9</f>
        <v>25</v>
      </c>
      <c r="NB9" s="26">
        <f t="shared" ref="NB9:NB23" si="121">IFERROR(NA9/MZ9,0)</f>
        <v>0.48076923076923078</v>
      </c>
      <c r="NC9" s="37">
        <v>37</v>
      </c>
      <c r="ND9" s="37">
        <v>14</v>
      </c>
      <c r="NE9" s="26">
        <f t="shared" ref="NE9:NE22" si="122">IFERROR(ND9/NC9,0)</f>
        <v>0.3783783783783784</v>
      </c>
      <c r="NF9" s="37">
        <v>15</v>
      </c>
      <c r="NG9" s="37">
        <v>11</v>
      </c>
      <c r="NH9" s="26">
        <f t="shared" ref="NH9:NH23" si="123">IFERROR(NG9/NF9,0)</f>
        <v>0.73333333333333328</v>
      </c>
      <c r="NI9" s="34">
        <f>+NL9+NO9</f>
        <v>59</v>
      </c>
      <c r="NJ9" s="35">
        <f>+NM9+NP9</f>
        <v>39</v>
      </c>
      <c r="NK9" s="26">
        <f t="shared" ref="NK9:NK23" si="124">IFERROR(NJ9/NI9,0)</f>
        <v>0.66101694915254239</v>
      </c>
      <c r="NL9" s="37">
        <v>38</v>
      </c>
      <c r="NM9" s="37">
        <v>21</v>
      </c>
      <c r="NN9" s="26">
        <f t="shared" ref="NN9:NN22" si="125">IFERROR(NM9/NL9,0)</f>
        <v>0.55263157894736847</v>
      </c>
      <c r="NO9" s="37">
        <v>21</v>
      </c>
      <c r="NP9" s="37">
        <v>18</v>
      </c>
      <c r="NQ9" s="26">
        <f t="shared" ref="NQ9:NQ23" si="126">IFERROR(NP9/NO9,0)</f>
        <v>0.8571428571428571</v>
      </c>
      <c r="NR9" s="34">
        <f>+NU9+NX9</f>
        <v>61</v>
      </c>
      <c r="NS9" s="35">
        <f>+NV9+NY9</f>
        <v>35</v>
      </c>
      <c r="NT9" s="26">
        <f t="shared" ref="NT9:NT23" si="127">IFERROR(NS9/NR9,0)</f>
        <v>0.57377049180327866</v>
      </c>
      <c r="NU9" s="37">
        <v>38</v>
      </c>
      <c r="NV9" s="37">
        <v>20</v>
      </c>
      <c r="NW9" s="26">
        <f t="shared" ref="NW9:NW22" si="128">IFERROR(NV9/NU9,0)</f>
        <v>0.52631578947368418</v>
      </c>
      <c r="NX9" s="37">
        <v>23</v>
      </c>
      <c r="NY9" s="37">
        <v>15</v>
      </c>
      <c r="NZ9" s="26">
        <f t="shared" ref="NZ9:NZ23" si="129">IFERROR(NY9/NX9,0)</f>
        <v>0.65217391304347827</v>
      </c>
      <c r="OA9" s="34">
        <f>+OD9+OG9</f>
        <v>43</v>
      </c>
      <c r="OB9" s="35">
        <f>+OE9+OH9</f>
        <v>36</v>
      </c>
      <c r="OC9" s="26">
        <f t="shared" ref="OC9:OC23" si="130">IFERROR(OB9/OA9,0)</f>
        <v>0.83720930232558144</v>
      </c>
      <c r="OD9" s="37">
        <v>21</v>
      </c>
      <c r="OE9" s="37">
        <v>19</v>
      </c>
      <c r="OF9" s="26">
        <f t="shared" ref="OF9:OF22" si="131">IFERROR(OE9/OD9,0)</f>
        <v>0.90476190476190477</v>
      </c>
      <c r="OG9" s="37">
        <v>22</v>
      </c>
      <c r="OH9" s="37">
        <v>17</v>
      </c>
      <c r="OI9" s="26">
        <f t="shared" ref="OI9:OI23" si="132">IFERROR(OH9/OG9,0)</f>
        <v>0.77272727272727271</v>
      </c>
      <c r="OJ9" s="34">
        <f>+OM9+OP9</f>
        <v>60</v>
      </c>
      <c r="OK9" s="35">
        <f>+ON9+OQ9</f>
        <v>50</v>
      </c>
      <c r="OL9" s="26">
        <f t="shared" ref="OL9:OL23" si="133">IFERROR(OK9/OJ9,0)</f>
        <v>0.83333333333333337</v>
      </c>
      <c r="OM9" s="37">
        <v>21</v>
      </c>
      <c r="ON9" s="37">
        <v>18</v>
      </c>
      <c r="OO9" s="26">
        <f t="shared" ref="OO9:OO22" si="134">IFERROR(ON9/OM9,0)</f>
        <v>0.8571428571428571</v>
      </c>
      <c r="OP9" s="37">
        <v>39</v>
      </c>
      <c r="OQ9" s="37">
        <v>32</v>
      </c>
      <c r="OR9" s="26">
        <f t="shared" ref="OR9:OR23" si="135">IFERROR(OQ9/OP9,0)</f>
        <v>0.82051282051282048</v>
      </c>
      <c r="OS9" s="34">
        <f>+OV9+OY9</f>
        <v>56</v>
      </c>
      <c r="OT9" s="35">
        <f>+OW9+OZ9</f>
        <v>46</v>
      </c>
      <c r="OU9" s="26">
        <f t="shared" ref="OU9:OU23" si="136">IFERROR(OT9/OS9,0)</f>
        <v>0.8214285714285714</v>
      </c>
      <c r="OV9" s="37">
        <v>21</v>
      </c>
      <c r="OW9" s="37">
        <v>19</v>
      </c>
      <c r="OX9" s="26">
        <f t="shared" ref="OX9:OX22" si="137">IFERROR(OW9/OV9,0)</f>
        <v>0.90476190476190477</v>
      </c>
      <c r="OY9" s="37">
        <v>35</v>
      </c>
      <c r="OZ9" s="37">
        <v>27</v>
      </c>
      <c r="PA9" s="26">
        <f t="shared" ref="PA9:PA23" si="138">IFERROR(OZ9/OY9,0)</f>
        <v>0.77142857142857146</v>
      </c>
      <c r="PB9" s="34">
        <f>+PE9+PH9</f>
        <v>41</v>
      </c>
      <c r="PC9" s="35">
        <f>+PF9+PI9</f>
        <v>28</v>
      </c>
      <c r="PD9" s="26">
        <f t="shared" ref="PD9:PD23" si="139">IFERROR(PC9/PB9,0)</f>
        <v>0.68292682926829273</v>
      </c>
      <c r="PE9" s="37">
        <v>22</v>
      </c>
      <c r="PF9" s="37">
        <v>14</v>
      </c>
      <c r="PG9" s="26">
        <f t="shared" ref="PG9:PG22" si="140">IFERROR(PF9/PE9,0)</f>
        <v>0.63636363636363635</v>
      </c>
      <c r="PH9" s="37">
        <v>19</v>
      </c>
      <c r="PI9" s="37">
        <v>14</v>
      </c>
      <c r="PJ9" s="26">
        <f t="shared" ref="PJ9:PJ23" si="141">IFERROR(PI9/PH9,0)</f>
        <v>0.73684210526315785</v>
      </c>
      <c r="PK9" s="34">
        <f>+PN9+PQ9</f>
        <v>39</v>
      </c>
      <c r="PL9" s="35">
        <f>+PO9+PR9</f>
        <v>33</v>
      </c>
      <c r="PM9" s="26">
        <f t="shared" ref="PM9:PM23" si="142">IFERROR(PL9/PK9,0)</f>
        <v>0.84615384615384615</v>
      </c>
      <c r="PN9" s="37">
        <v>19</v>
      </c>
      <c r="PO9" s="37">
        <v>19</v>
      </c>
      <c r="PP9" s="26">
        <f t="shared" ref="PP9:PP22" si="143">IFERROR(PO9/PN9,0)</f>
        <v>1</v>
      </c>
      <c r="PQ9" s="37">
        <v>20</v>
      </c>
      <c r="PR9" s="37">
        <v>14</v>
      </c>
      <c r="PS9" s="26">
        <f t="shared" ref="PS9:PS23" si="144">IFERROR(PR9/PQ9,0)</f>
        <v>0.7</v>
      </c>
      <c r="PT9" s="34">
        <f>+PW9+PZ9</f>
        <v>41</v>
      </c>
      <c r="PU9" s="35">
        <f>+PX9+QA9</f>
        <v>38</v>
      </c>
      <c r="PV9" s="26">
        <f t="shared" ref="PV9:PV23" si="145">IFERROR(PU9/PT9,0)</f>
        <v>0.92682926829268297</v>
      </c>
      <c r="PW9" s="37">
        <v>19</v>
      </c>
      <c r="PX9" s="37">
        <v>18</v>
      </c>
      <c r="PY9" s="26">
        <f t="shared" ref="PY9:PY22" si="146">IFERROR(PX9/PW9,0)</f>
        <v>0.94736842105263153</v>
      </c>
      <c r="PZ9" s="37">
        <v>22</v>
      </c>
      <c r="QA9" s="37">
        <v>20</v>
      </c>
      <c r="QB9" s="26">
        <f t="shared" ref="QB9:QB23" si="147">IFERROR(QA9/PZ9,0)</f>
        <v>0.90909090909090906</v>
      </c>
      <c r="QC9" s="34">
        <f>+QF9+QI9</f>
        <v>45</v>
      </c>
      <c r="QD9" s="35">
        <f>+QG9+QJ9</f>
        <v>40</v>
      </c>
      <c r="QE9" s="26">
        <f t="shared" ref="QE9:QE23" si="148">IFERROR(QD9/QC9,0)</f>
        <v>0.88888888888888884</v>
      </c>
      <c r="QF9" s="37">
        <v>16</v>
      </c>
      <c r="QG9" s="37">
        <v>16</v>
      </c>
      <c r="QH9" s="26">
        <f t="shared" ref="QH9:QH22" si="149">IFERROR(QG9/QF9,0)</f>
        <v>1</v>
      </c>
      <c r="QI9" s="37">
        <v>29</v>
      </c>
      <c r="QJ9" s="37">
        <v>24</v>
      </c>
      <c r="QK9" s="26">
        <f t="shared" ref="QK9:QK23" si="150">IFERROR(QJ9/QI9,0)</f>
        <v>0.82758620689655171</v>
      </c>
      <c r="QL9" s="34">
        <f>+QO9+QR9</f>
        <v>49</v>
      </c>
      <c r="QM9" s="35">
        <f>+QP9+QS9</f>
        <v>19</v>
      </c>
      <c r="QN9" s="26">
        <f t="shared" ref="QN9:QN23" si="151">IFERROR(QM9/QL9,0)</f>
        <v>0.38775510204081631</v>
      </c>
      <c r="QO9" s="37">
        <v>20</v>
      </c>
      <c r="QP9" s="37">
        <v>19</v>
      </c>
      <c r="QQ9" s="26">
        <f t="shared" ref="QQ9:QQ22" si="152">IFERROR(QP9/QO9,0)</f>
        <v>0.95</v>
      </c>
      <c r="QR9" s="37">
        <v>29</v>
      </c>
      <c r="QS9" s="37"/>
      <c r="QT9" s="26">
        <f t="shared" ref="QT9:QT23" si="153">IFERROR(QS9/QR9,0)</f>
        <v>0</v>
      </c>
    </row>
    <row r="10" spans="2:462" ht="29.25" customHeight="1">
      <c r="B10" s="12">
        <v>2</v>
      </c>
      <c r="C10" s="93" t="s">
        <v>28</v>
      </c>
      <c r="D10" s="18">
        <f t="shared" ref="D10:D23" si="154">+G10+J10</f>
        <v>25</v>
      </c>
      <c r="E10" s="22">
        <f t="shared" si="0"/>
        <v>13</v>
      </c>
      <c r="F10" s="26">
        <f t="shared" si="1"/>
        <v>0.52</v>
      </c>
      <c r="G10" s="16">
        <v>18</v>
      </c>
      <c r="H10" s="16">
        <v>8</v>
      </c>
      <c r="I10" s="26">
        <f t="shared" si="2"/>
        <v>0.44444444444444442</v>
      </c>
      <c r="J10" s="16">
        <v>7</v>
      </c>
      <c r="K10" s="16">
        <v>5</v>
      </c>
      <c r="L10" s="26">
        <f t="shared" si="3"/>
        <v>0.7142857142857143</v>
      </c>
      <c r="M10" s="18">
        <f t="shared" ref="M10:N23" si="155">+P10+S10</f>
        <v>28</v>
      </c>
      <c r="N10" s="22">
        <f t="shared" si="155"/>
        <v>14</v>
      </c>
      <c r="O10" s="26">
        <f t="shared" si="4"/>
        <v>0.5</v>
      </c>
      <c r="P10" s="16">
        <v>19</v>
      </c>
      <c r="Q10" s="16">
        <v>9</v>
      </c>
      <c r="R10" s="26">
        <f t="shared" si="5"/>
        <v>0.47368421052631576</v>
      </c>
      <c r="S10" s="16">
        <v>9</v>
      </c>
      <c r="T10" s="16">
        <v>5</v>
      </c>
      <c r="U10" s="26">
        <f t="shared" si="6"/>
        <v>0.55555555555555558</v>
      </c>
      <c r="V10" s="18">
        <f t="shared" ref="V10:W23" si="156">+Y10+AB10</f>
        <v>21</v>
      </c>
      <c r="W10" s="22">
        <f t="shared" si="156"/>
        <v>16</v>
      </c>
      <c r="X10" s="26">
        <f t="shared" si="7"/>
        <v>0.76190476190476186</v>
      </c>
      <c r="Y10" s="16">
        <v>12</v>
      </c>
      <c r="Z10" s="16">
        <v>8</v>
      </c>
      <c r="AA10" s="26">
        <f t="shared" si="8"/>
        <v>0.66666666666666663</v>
      </c>
      <c r="AB10" s="16">
        <v>9</v>
      </c>
      <c r="AC10" s="16">
        <v>8</v>
      </c>
      <c r="AD10" s="26">
        <f t="shared" si="9"/>
        <v>0.88888888888888884</v>
      </c>
      <c r="AE10" s="18">
        <f t="shared" ref="AE10:AF23" si="157">+AH10+AK10</f>
        <v>72</v>
      </c>
      <c r="AF10" s="22">
        <f t="shared" si="157"/>
        <v>69</v>
      </c>
      <c r="AG10" s="26">
        <f t="shared" si="10"/>
        <v>0.95833333333333337</v>
      </c>
      <c r="AH10" s="16">
        <v>10</v>
      </c>
      <c r="AI10" s="16">
        <v>8</v>
      </c>
      <c r="AJ10" s="26">
        <f t="shared" si="11"/>
        <v>0.8</v>
      </c>
      <c r="AK10" s="16">
        <v>62</v>
      </c>
      <c r="AL10" s="16">
        <v>61</v>
      </c>
      <c r="AM10" s="26">
        <f t="shared" si="12"/>
        <v>0.9838709677419355</v>
      </c>
      <c r="AN10" s="18">
        <f t="shared" ref="AN10:AO23" si="158">+AQ10+AT10</f>
        <v>114</v>
      </c>
      <c r="AO10" s="22">
        <f t="shared" si="158"/>
        <v>56</v>
      </c>
      <c r="AP10" s="26">
        <f t="shared" si="13"/>
        <v>0.49122807017543857</v>
      </c>
      <c r="AQ10" s="16">
        <v>65</v>
      </c>
      <c r="AR10" s="16">
        <v>10</v>
      </c>
      <c r="AS10" s="26">
        <f t="shared" si="14"/>
        <v>0.15384615384615385</v>
      </c>
      <c r="AT10" s="16">
        <v>49</v>
      </c>
      <c r="AU10" s="16">
        <v>46</v>
      </c>
      <c r="AV10" s="26">
        <f t="shared" si="15"/>
        <v>0.93877551020408168</v>
      </c>
      <c r="AW10" s="18">
        <f t="shared" ref="AW10:AW23" si="159">+AZ10+BC10</f>
        <v>67</v>
      </c>
      <c r="AX10" s="22">
        <f t="shared" ref="AX10:AX23" si="160">+BA10+BD10</f>
        <v>56</v>
      </c>
      <c r="AY10" s="26">
        <f t="shared" si="16"/>
        <v>0.83582089552238803</v>
      </c>
      <c r="AZ10" s="16">
        <v>20</v>
      </c>
      <c r="BA10" s="16">
        <v>15</v>
      </c>
      <c r="BB10" s="26">
        <f t="shared" si="17"/>
        <v>0.75</v>
      </c>
      <c r="BC10" s="16">
        <v>47</v>
      </c>
      <c r="BD10" s="16">
        <v>41</v>
      </c>
      <c r="BE10" s="26">
        <f t="shared" si="18"/>
        <v>0.87234042553191493</v>
      </c>
      <c r="BF10" s="18">
        <f t="shared" ref="BF10:BF23" si="161">+BI10+BL10</f>
        <v>58</v>
      </c>
      <c r="BG10" s="22">
        <f t="shared" ref="BG10:BG23" si="162">+BJ10+BM10</f>
        <v>50</v>
      </c>
      <c r="BH10" s="26">
        <f t="shared" si="19"/>
        <v>0.86206896551724133</v>
      </c>
      <c r="BI10" s="16">
        <v>17</v>
      </c>
      <c r="BJ10" s="16">
        <v>14</v>
      </c>
      <c r="BK10" s="26">
        <f t="shared" si="20"/>
        <v>0.82352941176470584</v>
      </c>
      <c r="BL10" s="16">
        <v>41</v>
      </c>
      <c r="BM10" s="16">
        <v>36</v>
      </c>
      <c r="BN10" s="26">
        <f t="shared" si="21"/>
        <v>0.87804878048780488</v>
      </c>
      <c r="BO10" s="18">
        <f t="shared" ref="BO10:BO23" si="163">+BR10+BU10</f>
        <v>56</v>
      </c>
      <c r="BP10" s="22">
        <f t="shared" ref="BP10:BP23" si="164">+BS10+BV10</f>
        <v>42</v>
      </c>
      <c r="BQ10" s="26">
        <f t="shared" si="22"/>
        <v>0.75</v>
      </c>
      <c r="BR10" s="16">
        <v>17</v>
      </c>
      <c r="BS10" s="16">
        <v>12</v>
      </c>
      <c r="BT10" s="26">
        <f t="shared" si="23"/>
        <v>0.70588235294117652</v>
      </c>
      <c r="BU10" s="16">
        <v>39</v>
      </c>
      <c r="BV10" s="16">
        <v>30</v>
      </c>
      <c r="BW10" s="26">
        <f t="shared" si="24"/>
        <v>0.76923076923076927</v>
      </c>
      <c r="BX10" s="18">
        <f t="shared" ref="BX10:BX23" si="165">+CA10+CD10</f>
        <v>67</v>
      </c>
      <c r="BY10" s="22">
        <f t="shared" ref="BY10:BY23" si="166">+CB10+CE10</f>
        <v>43</v>
      </c>
      <c r="BZ10" s="26">
        <f t="shared" si="25"/>
        <v>0.64179104477611937</v>
      </c>
      <c r="CA10" s="16">
        <v>16</v>
      </c>
      <c r="CB10" s="16">
        <v>7</v>
      </c>
      <c r="CC10" s="26">
        <f t="shared" si="26"/>
        <v>0.4375</v>
      </c>
      <c r="CD10" s="16">
        <v>51</v>
      </c>
      <c r="CE10" s="16">
        <v>36</v>
      </c>
      <c r="CF10" s="26">
        <f t="shared" si="27"/>
        <v>0.70588235294117652</v>
      </c>
      <c r="CG10" s="18">
        <f t="shared" ref="CG10:CG23" si="167">+CJ10+CM10</f>
        <v>64</v>
      </c>
      <c r="CH10" s="22">
        <f t="shared" ref="CH10:CH23" si="168">+CK10+CN10</f>
        <v>54</v>
      </c>
      <c r="CI10" s="26">
        <f t="shared" si="28"/>
        <v>0.84375</v>
      </c>
      <c r="CJ10" s="16">
        <v>15</v>
      </c>
      <c r="CK10" s="16">
        <v>14</v>
      </c>
      <c r="CL10" s="26">
        <f t="shared" si="29"/>
        <v>0.93333333333333335</v>
      </c>
      <c r="CM10" s="16">
        <v>49</v>
      </c>
      <c r="CN10" s="16">
        <v>40</v>
      </c>
      <c r="CO10" s="26">
        <f t="shared" si="30"/>
        <v>0.81632653061224492</v>
      </c>
      <c r="CP10" s="18">
        <f t="shared" ref="CP10:CP23" si="169">+CS10+CV10</f>
        <v>90</v>
      </c>
      <c r="CQ10" s="22">
        <f t="shared" ref="CQ10:CQ23" si="170">+CT10+CW10</f>
        <v>28</v>
      </c>
      <c r="CR10" s="26">
        <f t="shared" si="31"/>
        <v>0.31111111111111112</v>
      </c>
      <c r="CS10" s="16">
        <v>34</v>
      </c>
      <c r="CT10" s="16">
        <v>10</v>
      </c>
      <c r="CU10" s="26">
        <f t="shared" si="32"/>
        <v>0.29411764705882354</v>
      </c>
      <c r="CV10" s="16">
        <v>56</v>
      </c>
      <c r="CW10" s="16">
        <v>18</v>
      </c>
      <c r="CX10" s="26">
        <f t="shared" si="33"/>
        <v>0.32142857142857145</v>
      </c>
      <c r="CY10" s="18">
        <f t="shared" ref="CY10:CY23" si="171">+DB10+DE10</f>
        <v>68</v>
      </c>
      <c r="CZ10" s="22">
        <f t="shared" ref="CZ10:CZ23" si="172">+DC10+DF10</f>
        <v>26</v>
      </c>
      <c r="DA10" s="26">
        <f t="shared" si="34"/>
        <v>0.38235294117647056</v>
      </c>
      <c r="DB10" s="16">
        <v>35</v>
      </c>
      <c r="DC10" s="16">
        <v>9</v>
      </c>
      <c r="DD10" s="26">
        <f t="shared" si="35"/>
        <v>0.25714285714285712</v>
      </c>
      <c r="DE10" s="16">
        <v>33</v>
      </c>
      <c r="DF10" s="16">
        <v>17</v>
      </c>
      <c r="DG10" s="26">
        <f t="shared" si="36"/>
        <v>0.51515151515151514</v>
      </c>
      <c r="DH10" s="18">
        <f t="shared" ref="DH10:DH23" si="173">+DK10+DN10</f>
        <v>59</v>
      </c>
      <c r="DI10" s="22">
        <f t="shared" ref="DI10:DI23" si="174">+DL10+DO10</f>
        <v>25</v>
      </c>
      <c r="DJ10" s="26">
        <f t="shared" si="37"/>
        <v>0.42372881355932202</v>
      </c>
      <c r="DK10" s="16">
        <v>32</v>
      </c>
      <c r="DL10" s="16">
        <v>6</v>
      </c>
      <c r="DM10" s="26">
        <f t="shared" si="38"/>
        <v>0.1875</v>
      </c>
      <c r="DN10" s="16">
        <v>27</v>
      </c>
      <c r="DO10" s="16">
        <v>19</v>
      </c>
      <c r="DP10" s="26">
        <f t="shared" si="39"/>
        <v>0.70370370370370372</v>
      </c>
      <c r="DQ10" s="18">
        <f t="shared" ref="DQ10:DQ23" si="175">+DT10+DW10</f>
        <v>64</v>
      </c>
      <c r="DR10" s="22">
        <f t="shared" ref="DR10:DR23" si="176">+DU10+DX10</f>
        <v>54</v>
      </c>
      <c r="DS10" s="26">
        <f t="shared" si="40"/>
        <v>0.84375</v>
      </c>
      <c r="DT10" s="16">
        <v>17</v>
      </c>
      <c r="DU10" s="16">
        <v>15</v>
      </c>
      <c r="DV10" s="26">
        <f t="shared" si="41"/>
        <v>0.88235294117647056</v>
      </c>
      <c r="DW10" s="16">
        <v>47</v>
      </c>
      <c r="DX10" s="16">
        <v>39</v>
      </c>
      <c r="DY10" s="26">
        <f t="shared" si="42"/>
        <v>0.82978723404255317</v>
      </c>
      <c r="DZ10" s="18">
        <f t="shared" ref="DZ10:DZ23" si="177">+EC10+EF10</f>
        <v>52</v>
      </c>
      <c r="EA10" s="22">
        <f t="shared" ref="EA10:EA23" si="178">+ED10+EG10</f>
        <v>42</v>
      </c>
      <c r="EB10" s="26">
        <f t="shared" si="43"/>
        <v>0.80769230769230771</v>
      </c>
      <c r="EC10" s="16">
        <v>15</v>
      </c>
      <c r="ED10" s="16">
        <v>13</v>
      </c>
      <c r="EE10" s="26">
        <f t="shared" si="44"/>
        <v>0.8666666666666667</v>
      </c>
      <c r="EF10" s="16">
        <v>37</v>
      </c>
      <c r="EG10" s="16">
        <v>29</v>
      </c>
      <c r="EH10" s="26">
        <f t="shared" si="45"/>
        <v>0.78378378378378377</v>
      </c>
      <c r="EI10" s="18">
        <f t="shared" ref="EI10:EI23" si="179">+EL10+EO10</f>
        <v>53</v>
      </c>
      <c r="EJ10" s="22">
        <f t="shared" ref="EJ10:EJ23" si="180">+EM10+EP10</f>
        <v>41</v>
      </c>
      <c r="EK10" s="26">
        <f t="shared" si="46"/>
        <v>0.77358490566037741</v>
      </c>
      <c r="EL10" s="16">
        <v>16</v>
      </c>
      <c r="EM10" s="16">
        <v>13</v>
      </c>
      <c r="EN10" s="26">
        <f t="shared" si="47"/>
        <v>0.8125</v>
      </c>
      <c r="EO10" s="16">
        <v>37</v>
      </c>
      <c r="EP10" s="16">
        <v>28</v>
      </c>
      <c r="EQ10" s="26">
        <f t="shared" si="48"/>
        <v>0.7567567567567568</v>
      </c>
      <c r="ER10" s="18">
        <f t="shared" ref="ER10:ER23" si="181">+EU10+EX10</f>
        <v>58</v>
      </c>
      <c r="ES10" s="22">
        <f t="shared" ref="ES10:ES23" si="182">+EV10+EY10</f>
        <v>33</v>
      </c>
      <c r="ET10" s="26">
        <f t="shared" si="49"/>
        <v>0.56896551724137934</v>
      </c>
      <c r="EU10" s="16">
        <v>20</v>
      </c>
      <c r="EV10" s="16">
        <v>17</v>
      </c>
      <c r="EW10" s="26">
        <f t="shared" si="50"/>
        <v>0.85</v>
      </c>
      <c r="EX10" s="16">
        <v>38</v>
      </c>
      <c r="EY10" s="16">
        <v>16</v>
      </c>
      <c r="EZ10" s="26">
        <f t="shared" si="51"/>
        <v>0.42105263157894735</v>
      </c>
      <c r="FA10" s="18">
        <f t="shared" ref="FA10:FA23" si="183">+FD10+FG10</f>
        <v>64</v>
      </c>
      <c r="FB10" s="22">
        <f t="shared" ref="FB10:FB23" si="184">+FE10+FH10</f>
        <v>38</v>
      </c>
      <c r="FC10" s="26">
        <f t="shared" si="52"/>
        <v>0.59375</v>
      </c>
      <c r="FD10" s="16">
        <v>21</v>
      </c>
      <c r="FE10" s="16">
        <v>18</v>
      </c>
      <c r="FF10" s="26">
        <f t="shared" si="53"/>
        <v>0.8571428571428571</v>
      </c>
      <c r="FG10" s="16">
        <v>43</v>
      </c>
      <c r="FH10" s="16">
        <v>20</v>
      </c>
      <c r="FI10" s="26">
        <f t="shared" si="54"/>
        <v>0.46511627906976744</v>
      </c>
      <c r="FJ10" s="18">
        <f t="shared" ref="FJ10:FJ23" si="185">+FM10+FP10</f>
        <v>48</v>
      </c>
      <c r="FK10" s="22">
        <f t="shared" ref="FK10:FK23" si="186">+FN10+FQ10</f>
        <v>38</v>
      </c>
      <c r="FL10" s="26">
        <f t="shared" si="55"/>
        <v>0.79166666666666663</v>
      </c>
      <c r="FM10" s="16">
        <v>21</v>
      </c>
      <c r="FN10" s="16">
        <v>18</v>
      </c>
      <c r="FO10" s="26">
        <f t="shared" si="56"/>
        <v>0.8571428571428571</v>
      </c>
      <c r="FP10" s="16">
        <v>27</v>
      </c>
      <c r="FQ10" s="16">
        <v>20</v>
      </c>
      <c r="FR10" s="26">
        <f t="shared" si="57"/>
        <v>0.7407407407407407</v>
      </c>
      <c r="FS10" s="18">
        <f t="shared" ref="FS10:FS23" si="187">+FV10+FY10</f>
        <v>47</v>
      </c>
      <c r="FT10" s="22">
        <f t="shared" ref="FT10:FT23" si="188">+FW10+FZ10</f>
        <v>38</v>
      </c>
      <c r="FU10" s="26">
        <f t="shared" si="58"/>
        <v>0.80851063829787229</v>
      </c>
      <c r="FV10" s="16">
        <v>23</v>
      </c>
      <c r="FW10" s="16">
        <v>19</v>
      </c>
      <c r="FX10" s="26">
        <f t="shared" si="59"/>
        <v>0.82608695652173914</v>
      </c>
      <c r="FY10" s="16">
        <v>24</v>
      </c>
      <c r="FZ10" s="16">
        <v>19</v>
      </c>
      <c r="GA10" s="26">
        <f t="shared" si="60"/>
        <v>0.79166666666666663</v>
      </c>
      <c r="GB10" s="18">
        <f t="shared" ref="GB10:GB23" si="189">+GE10+GH10</f>
        <v>46</v>
      </c>
      <c r="GC10" s="22">
        <f t="shared" ref="GC10:GC23" si="190">+GF10+GI10</f>
        <v>26</v>
      </c>
      <c r="GD10" s="26">
        <f t="shared" si="61"/>
        <v>0.56521739130434778</v>
      </c>
      <c r="GE10" s="16">
        <v>23</v>
      </c>
      <c r="GF10" s="16">
        <v>15</v>
      </c>
      <c r="GG10" s="26">
        <f t="shared" si="62"/>
        <v>0.65217391304347827</v>
      </c>
      <c r="GH10" s="16">
        <v>23</v>
      </c>
      <c r="GI10" s="16">
        <v>11</v>
      </c>
      <c r="GJ10" s="26">
        <f t="shared" si="63"/>
        <v>0.47826086956521741</v>
      </c>
      <c r="GK10" s="18">
        <f t="shared" ref="GK10:GK23" si="191">+GN10+GQ10</f>
        <v>56</v>
      </c>
      <c r="GL10" s="22">
        <f t="shared" ref="GL10:GL23" si="192">+GO10+GR10</f>
        <v>41</v>
      </c>
      <c r="GM10" s="26">
        <f t="shared" si="64"/>
        <v>0.7321428571428571</v>
      </c>
      <c r="GN10" s="16">
        <v>28</v>
      </c>
      <c r="GO10" s="16">
        <v>21</v>
      </c>
      <c r="GP10" s="26">
        <f t="shared" si="65"/>
        <v>0.75</v>
      </c>
      <c r="GQ10" s="16">
        <v>28</v>
      </c>
      <c r="GR10" s="16">
        <v>20</v>
      </c>
      <c r="GS10" s="26">
        <f t="shared" si="66"/>
        <v>0.7142857142857143</v>
      </c>
      <c r="GT10" s="18">
        <f t="shared" ref="GT10:GT23" si="193">+GW10+GZ10</f>
        <v>56</v>
      </c>
      <c r="GU10" s="22">
        <f t="shared" ref="GU10:GU23" si="194">+GX10+HA10</f>
        <v>39</v>
      </c>
      <c r="GV10" s="26">
        <f t="shared" si="67"/>
        <v>0.6964285714285714</v>
      </c>
      <c r="GW10" s="16">
        <v>26</v>
      </c>
      <c r="GX10" s="16">
        <v>19</v>
      </c>
      <c r="GY10" s="26">
        <f t="shared" si="68"/>
        <v>0.73076923076923073</v>
      </c>
      <c r="GZ10" s="16">
        <v>30</v>
      </c>
      <c r="HA10" s="16">
        <v>20</v>
      </c>
      <c r="HB10" s="26">
        <f t="shared" si="69"/>
        <v>0.66666666666666663</v>
      </c>
      <c r="HC10" s="18">
        <f t="shared" ref="HC10:HC23" si="195">+HF10+HI10</f>
        <v>51</v>
      </c>
      <c r="HD10" s="22">
        <f t="shared" ref="HD10:HD23" si="196">+HG10+HJ10</f>
        <v>28</v>
      </c>
      <c r="HE10" s="26">
        <f t="shared" si="70"/>
        <v>0.5490196078431373</v>
      </c>
      <c r="HF10" s="16">
        <v>26</v>
      </c>
      <c r="HG10" s="16">
        <v>17</v>
      </c>
      <c r="HH10" s="26">
        <f t="shared" si="71"/>
        <v>0.65384615384615385</v>
      </c>
      <c r="HI10" s="16">
        <v>25</v>
      </c>
      <c r="HJ10" s="16">
        <v>11</v>
      </c>
      <c r="HK10" s="26">
        <f t="shared" si="72"/>
        <v>0.44</v>
      </c>
      <c r="HL10" s="18">
        <f t="shared" ref="HL10:HL23" si="197">+HO10+HR10</f>
        <v>49</v>
      </c>
      <c r="HM10" s="22">
        <f t="shared" ref="HM10:HM23" si="198">+HP10+HS10</f>
        <v>37</v>
      </c>
      <c r="HN10" s="26">
        <f t="shared" si="73"/>
        <v>0.75510204081632648</v>
      </c>
      <c r="HO10" s="16">
        <v>25</v>
      </c>
      <c r="HP10" s="16">
        <v>14</v>
      </c>
      <c r="HQ10" s="26">
        <f t="shared" si="74"/>
        <v>0.56000000000000005</v>
      </c>
      <c r="HR10" s="16">
        <v>24</v>
      </c>
      <c r="HS10" s="16">
        <v>23</v>
      </c>
      <c r="HT10" s="26">
        <f t="shared" si="75"/>
        <v>0.95833333333333337</v>
      </c>
      <c r="HU10" s="18">
        <f t="shared" ref="HU10:HU23" si="199">+HX10+IA10</f>
        <v>53</v>
      </c>
      <c r="HV10" s="22">
        <f t="shared" ref="HV10:HV23" si="200">+HY10+IB10</f>
        <v>42</v>
      </c>
      <c r="HW10" s="26">
        <f t="shared" si="76"/>
        <v>0.79245283018867929</v>
      </c>
      <c r="HX10" s="16">
        <v>22</v>
      </c>
      <c r="HY10" s="16">
        <v>16</v>
      </c>
      <c r="HZ10" s="26">
        <f t="shared" si="77"/>
        <v>0.72727272727272729</v>
      </c>
      <c r="IA10" s="16">
        <v>31</v>
      </c>
      <c r="IB10" s="16">
        <v>26</v>
      </c>
      <c r="IC10" s="26">
        <f t="shared" si="78"/>
        <v>0.83870967741935487</v>
      </c>
      <c r="ID10" s="18">
        <f t="shared" ref="ID10:ID23" si="201">+IG10+IJ10</f>
        <v>55</v>
      </c>
      <c r="IE10" s="22">
        <f t="shared" ref="IE10:IE23" si="202">+IH10+IK10</f>
        <v>42</v>
      </c>
      <c r="IF10" s="26">
        <f t="shared" si="79"/>
        <v>0.76363636363636367</v>
      </c>
      <c r="IG10" s="16">
        <v>20</v>
      </c>
      <c r="IH10" s="16">
        <v>14</v>
      </c>
      <c r="II10" s="26">
        <f t="shared" si="80"/>
        <v>0.7</v>
      </c>
      <c r="IJ10" s="16">
        <v>35</v>
      </c>
      <c r="IK10" s="16">
        <v>28</v>
      </c>
      <c r="IL10" s="26">
        <f t="shared" si="81"/>
        <v>0.8</v>
      </c>
      <c r="IM10" s="18">
        <f t="shared" ref="IM10:IM23" si="203">+IP10+IS10</f>
        <v>52</v>
      </c>
      <c r="IN10" s="22">
        <f t="shared" ref="IN10:IN23" si="204">+IQ10+IT10</f>
        <v>38</v>
      </c>
      <c r="IO10" s="26">
        <f t="shared" si="82"/>
        <v>0.73076923076923073</v>
      </c>
      <c r="IP10" s="16">
        <v>18</v>
      </c>
      <c r="IQ10" s="16">
        <v>14</v>
      </c>
      <c r="IR10" s="26">
        <f t="shared" si="83"/>
        <v>0.77777777777777779</v>
      </c>
      <c r="IS10" s="16">
        <v>34</v>
      </c>
      <c r="IT10" s="16">
        <v>24</v>
      </c>
      <c r="IU10" s="26">
        <f t="shared" si="84"/>
        <v>0.70588235294117652</v>
      </c>
      <c r="IV10" s="18">
        <f t="shared" ref="IV10:IV23" si="205">+IY10+JB10</f>
        <v>54</v>
      </c>
      <c r="IW10" s="22">
        <f t="shared" ref="IW10:IW23" si="206">+IZ10+JC10</f>
        <v>35</v>
      </c>
      <c r="IX10" s="26">
        <f t="shared" si="85"/>
        <v>0.64814814814814814</v>
      </c>
      <c r="IY10" s="16">
        <v>19</v>
      </c>
      <c r="IZ10" s="16">
        <v>16</v>
      </c>
      <c r="JA10" s="26">
        <f t="shared" si="86"/>
        <v>0.84210526315789469</v>
      </c>
      <c r="JB10" s="16">
        <v>35</v>
      </c>
      <c r="JC10" s="16">
        <v>19</v>
      </c>
      <c r="JD10" s="26">
        <f t="shared" si="87"/>
        <v>0.54285714285714282</v>
      </c>
      <c r="JE10" s="18">
        <f t="shared" ref="JE10:JE23" si="207">+JH10+JK10</f>
        <v>54</v>
      </c>
      <c r="JF10" s="22">
        <f t="shared" ref="JF10:JF23" si="208">+JI10+JL10</f>
        <v>14</v>
      </c>
      <c r="JG10" s="26">
        <f t="shared" si="88"/>
        <v>0.25925925925925924</v>
      </c>
      <c r="JH10" s="16">
        <v>19</v>
      </c>
      <c r="JI10" s="16">
        <v>3</v>
      </c>
      <c r="JJ10" s="26">
        <f t="shared" si="89"/>
        <v>0.15789473684210525</v>
      </c>
      <c r="JK10" s="16">
        <v>35</v>
      </c>
      <c r="JL10" s="16">
        <v>11</v>
      </c>
      <c r="JM10" s="26">
        <f t="shared" si="90"/>
        <v>0.31428571428571428</v>
      </c>
      <c r="JN10" s="18">
        <f t="shared" ref="JN10:JN23" si="209">+JQ10+JT10</f>
        <v>54</v>
      </c>
      <c r="JO10" s="22">
        <f t="shared" ref="JO10:JO23" si="210">+JR10+JU10</f>
        <v>23</v>
      </c>
      <c r="JP10" s="26">
        <f t="shared" si="91"/>
        <v>0.42592592592592593</v>
      </c>
      <c r="JQ10" s="16">
        <v>19</v>
      </c>
      <c r="JR10" s="16">
        <v>10</v>
      </c>
      <c r="JS10" s="26">
        <f t="shared" si="92"/>
        <v>0.52631578947368418</v>
      </c>
      <c r="JT10" s="16">
        <v>35</v>
      </c>
      <c r="JU10" s="16">
        <v>13</v>
      </c>
      <c r="JV10" s="26">
        <f t="shared" si="93"/>
        <v>0.37142857142857144</v>
      </c>
      <c r="JW10" s="18">
        <f t="shared" ref="JW10:JW23" si="211">+JZ10+KC10</f>
        <v>49</v>
      </c>
      <c r="JX10" s="22">
        <f t="shared" ref="JX10:JX23" si="212">+KA10+KD10</f>
        <v>28</v>
      </c>
      <c r="JY10" s="26">
        <f t="shared" si="94"/>
        <v>0.5714285714285714</v>
      </c>
      <c r="JZ10" s="16">
        <v>19</v>
      </c>
      <c r="KA10" s="16">
        <v>13</v>
      </c>
      <c r="KB10" s="26">
        <f t="shared" si="95"/>
        <v>0.68421052631578949</v>
      </c>
      <c r="KC10" s="16">
        <v>30</v>
      </c>
      <c r="KD10" s="16">
        <v>15</v>
      </c>
      <c r="KE10" s="26">
        <f t="shared" si="96"/>
        <v>0.5</v>
      </c>
      <c r="KF10" s="18">
        <f t="shared" ref="KF10:KF23" si="213">+KI10+KL10</f>
        <v>49</v>
      </c>
      <c r="KG10" s="22">
        <f t="shared" ref="KG10:KG23" si="214">+KJ10+KM10</f>
        <v>34</v>
      </c>
      <c r="KH10" s="26">
        <f t="shared" si="97"/>
        <v>0.69387755102040816</v>
      </c>
      <c r="KI10" s="16">
        <v>21</v>
      </c>
      <c r="KJ10" s="16">
        <v>19</v>
      </c>
      <c r="KK10" s="26">
        <f t="shared" si="98"/>
        <v>0.90476190476190477</v>
      </c>
      <c r="KL10" s="16">
        <v>28</v>
      </c>
      <c r="KM10" s="16">
        <v>15</v>
      </c>
      <c r="KN10" s="26">
        <f t="shared" si="99"/>
        <v>0.5357142857142857</v>
      </c>
      <c r="KO10" s="18">
        <f t="shared" ref="KO10:KO23" si="215">+KR10+KU10</f>
        <v>57</v>
      </c>
      <c r="KP10" s="22">
        <f t="shared" ref="KP10:KP23" si="216">+KS10+KV10</f>
        <v>41</v>
      </c>
      <c r="KQ10" s="26">
        <f t="shared" si="100"/>
        <v>0.7192982456140351</v>
      </c>
      <c r="KR10" s="16">
        <v>24</v>
      </c>
      <c r="KS10" s="16">
        <v>23</v>
      </c>
      <c r="KT10" s="26">
        <f t="shared" si="101"/>
        <v>0.95833333333333337</v>
      </c>
      <c r="KU10" s="16">
        <v>33</v>
      </c>
      <c r="KV10" s="16">
        <v>18</v>
      </c>
      <c r="KW10" s="26">
        <f t="shared" si="102"/>
        <v>0.54545454545454541</v>
      </c>
      <c r="KX10" s="18">
        <f t="shared" ref="KX10:KX23" si="217">+LA10+LD10</f>
        <v>50</v>
      </c>
      <c r="KY10" s="22">
        <f t="shared" ref="KY10:KY23" si="218">+LB10+LE10</f>
        <v>40</v>
      </c>
      <c r="KZ10" s="26">
        <f t="shared" si="103"/>
        <v>0.8</v>
      </c>
      <c r="LA10" s="16">
        <v>22</v>
      </c>
      <c r="LB10" s="16">
        <v>19</v>
      </c>
      <c r="LC10" s="26">
        <f t="shared" si="104"/>
        <v>0.86363636363636365</v>
      </c>
      <c r="LD10" s="16">
        <v>28</v>
      </c>
      <c r="LE10" s="16">
        <v>21</v>
      </c>
      <c r="LF10" s="26">
        <f t="shared" si="105"/>
        <v>0.75</v>
      </c>
      <c r="LG10" s="18">
        <f t="shared" ref="LG10:LG23" si="219">+LJ10+LM10</f>
        <v>56</v>
      </c>
      <c r="LH10" s="22">
        <f t="shared" ref="LH10:LH23" si="220">+LK10+LN10</f>
        <v>41</v>
      </c>
      <c r="LI10" s="26">
        <f t="shared" si="106"/>
        <v>0.7321428571428571</v>
      </c>
      <c r="LJ10" s="16">
        <v>21</v>
      </c>
      <c r="LK10" s="16">
        <v>17</v>
      </c>
      <c r="LL10" s="26">
        <f t="shared" si="107"/>
        <v>0.80952380952380953</v>
      </c>
      <c r="LM10" s="16">
        <v>35</v>
      </c>
      <c r="LN10" s="16">
        <v>24</v>
      </c>
      <c r="LO10" s="26">
        <f t="shared" si="108"/>
        <v>0.68571428571428572</v>
      </c>
      <c r="LP10" s="18">
        <f t="shared" ref="LP10:LP23" si="221">+LS10+LV10</f>
        <v>57</v>
      </c>
      <c r="LQ10" s="22">
        <f t="shared" ref="LQ10:LQ23" si="222">+LT10+LW10</f>
        <v>43</v>
      </c>
      <c r="LR10" s="26">
        <f t="shared" si="109"/>
        <v>0.75438596491228072</v>
      </c>
      <c r="LS10" s="16">
        <v>24</v>
      </c>
      <c r="LT10" s="16">
        <v>20</v>
      </c>
      <c r="LU10" s="26">
        <f t="shared" si="110"/>
        <v>0.83333333333333337</v>
      </c>
      <c r="LV10" s="16">
        <v>33</v>
      </c>
      <c r="LW10" s="16">
        <v>23</v>
      </c>
      <c r="LX10" s="26">
        <f t="shared" si="111"/>
        <v>0.69696969696969702</v>
      </c>
      <c r="LY10" s="18">
        <f t="shared" ref="LY10:LY23" si="223">+MB10+ME10</f>
        <v>59</v>
      </c>
      <c r="LZ10" s="22">
        <f t="shared" ref="LZ10:LZ23" si="224">+MC10+MF10</f>
        <v>44</v>
      </c>
      <c r="MA10" s="26">
        <f t="shared" si="112"/>
        <v>0.74576271186440679</v>
      </c>
      <c r="MB10" s="16">
        <v>24</v>
      </c>
      <c r="MC10" s="16">
        <v>21</v>
      </c>
      <c r="MD10" s="26">
        <f t="shared" si="113"/>
        <v>0.875</v>
      </c>
      <c r="ME10" s="16">
        <v>35</v>
      </c>
      <c r="MF10" s="16">
        <v>23</v>
      </c>
      <c r="MG10" s="26">
        <f t="shared" si="114"/>
        <v>0.65714285714285714</v>
      </c>
      <c r="MH10" s="18">
        <f t="shared" ref="MH10:MH23" si="225">+MK10+MN10</f>
        <v>84</v>
      </c>
      <c r="MI10" s="22">
        <f t="shared" ref="MI10:MI23" si="226">+ML10+MO10</f>
        <v>69</v>
      </c>
      <c r="MJ10" s="26">
        <f t="shared" si="115"/>
        <v>0.8214285714285714</v>
      </c>
      <c r="MK10" s="16">
        <v>39</v>
      </c>
      <c r="ML10" s="16">
        <v>34</v>
      </c>
      <c r="MM10" s="26">
        <f t="shared" si="116"/>
        <v>0.87179487179487181</v>
      </c>
      <c r="MN10" s="16">
        <v>45</v>
      </c>
      <c r="MO10" s="16">
        <v>35</v>
      </c>
      <c r="MP10" s="26">
        <f t="shared" si="117"/>
        <v>0.77777777777777779</v>
      </c>
      <c r="MQ10" s="18">
        <f t="shared" ref="MQ10:MQ23" si="227">+MT10+MW10</f>
        <v>57</v>
      </c>
      <c r="MR10" s="22">
        <f t="shared" ref="MR10:MR23" si="228">+MU10+MX10</f>
        <v>45</v>
      </c>
      <c r="MS10" s="26">
        <f t="shared" si="118"/>
        <v>0.78947368421052633</v>
      </c>
      <c r="MT10" s="16">
        <v>32</v>
      </c>
      <c r="MU10" s="16">
        <v>19</v>
      </c>
      <c r="MV10" s="26">
        <f t="shared" si="119"/>
        <v>0.59375</v>
      </c>
      <c r="MW10" s="16">
        <v>25</v>
      </c>
      <c r="MX10" s="16">
        <v>26</v>
      </c>
      <c r="MY10" s="26">
        <f t="shared" si="120"/>
        <v>1.04</v>
      </c>
      <c r="MZ10" s="18">
        <f t="shared" ref="MZ10:MZ23" si="229">+NC10+NF10</f>
        <v>77</v>
      </c>
      <c r="NA10" s="22">
        <f t="shared" ref="NA10:NA23" si="230">+ND10+NG10</f>
        <v>37</v>
      </c>
      <c r="NB10" s="26">
        <f t="shared" si="121"/>
        <v>0.48051948051948051</v>
      </c>
      <c r="NC10" s="16">
        <v>40</v>
      </c>
      <c r="ND10" s="16">
        <v>13</v>
      </c>
      <c r="NE10" s="26">
        <f t="shared" si="122"/>
        <v>0.32500000000000001</v>
      </c>
      <c r="NF10" s="16">
        <v>37</v>
      </c>
      <c r="NG10" s="16">
        <v>24</v>
      </c>
      <c r="NH10" s="26">
        <f t="shared" si="123"/>
        <v>0.64864864864864868</v>
      </c>
      <c r="NI10" s="18">
        <f t="shared" ref="NI10:NI23" si="231">+NL10+NO10</f>
        <v>64</v>
      </c>
      <c r="NJ10" s="22">
        <f t="shared" ref="NJ10:NJ23" si="232">+NM10+NP10</f>
        <v>42</v>
      </c>
      <c r="NK10" s="26">
        <f t="shared" si="124"/>
        <v>0.65625</v>
      </c>
      <c r="NL10" s="16">
        <v>38</v>
      </c>
      <c r="NM10" s="16">
        <v>21</v>
      </c>
      <c r="NN10" s="26">
        <f t="shared" si="125"/>
        <v>0.55263157894736847</v>
      </c>
      <c r="NO10" s="16">
        <v>26</v>
      </c>
      <c r="NP10" s="16">
        <v>21</v>
      </c>
      <c r="NQ10" s="26">
        <f t="shared" si="126"/>
        <v>0.80769230769230771</v>
      </c>
      <c r="NR10" s="18">
        <f t="shared" ref="NR10:NR23" si="233">+NU10+NX10</f>
        <v>61</v>
      </c>
      <c r="NS10" s="22">
        <f t="shared" ref="NS10:NS23" si="234">+NV10+NY10</f>
        <v>43</v>
      </c>
      <c r="NT10" s="26">
        <f t="shared" si="127"/>
        <v>0.70491803278688525</v>
      </c>
      <c r="NU10" s="16">
        <v>32</v>
      </c>
      <c r="NV10" s="16">
        <v>25</v>
      </c>
      <c r="NW10" s="26">
        <f t="shared" si="128"/>
        <v>0.78125</v>
      </c>
      <c r="NX10" s="16">
        <v>29</v>
      </c>
      <c r="NY10" s="16">
        <v>18</v>
      </c>
      <c r="NZ10" s="26">
        <f t="shared" si="129"/>
        <v>0.62068965517241381</v>
      </c>
      <c r="OA10" s="18">
        <f t="shared" ref="OA10:OA23" si="235">+OD10+OG10</f>
        <v>55</v>
      </c>
      <c r="OB10" s="22">
        <f t="shared" ref="OB10:OB23" si="236">+OE10+OH10</f>
        <v>42</v>
      </c>
      <c r="OC10" s="26">
        <f t="shared" si="130"/>
        <v>0.76363636363636367</v>
      </c>
      <c r="OD10" s="16">
        <v>25</v>
      </c>
      <c r="OE10" s="16">
        <v>22</v>
      </c>
      <c r="OF10" s="26">
        <f t="shared" si="131"/>
        <v>0.88</v>
      </c>
      <c r="OG10" s="16">
        <v>30</v>
      </c>
      <c r="OH10" s="16">
        <v>20</v>
      </c>
      <c r="OI10" s="26">
        <f t="shared" si="132"/>
        <v>0.66666666666666663</v>
      </c>
      <c r="OJ10" s="18">
        <f t="shared" ref="OJ10:OJ23" si="237">+OM10+OP10</f>
        <v>62</v>
      </c>
      <c r="OK10" s="22">
        <f t="shared" ref="OK10:OK23" si="238">+ON10+OQ10</f>
        <v>55</v>
      </c>
      <c r="OL10" s="26">
        <f t="shared" si="133"/>
        <v>0.88709677419354838</v>
      </c>
      <c r="OM10" s="16">
        <v>26</v>
      </c>
      <c r="ON10" s="16">
        <v>25</v>
      </c>
      <c r="OO10" s="26">
        <f t="shared" si="134"/>
        <v>0.96153846153846156</v>
      </c>
      <c r="OP10" s="16">
        <v>36</v>
      </c>
      <c r="OQ10" s="16">
        <v>30</v>
      </c>
      <c r="OR10" s="26">
        <f t="shared" si="135"/>
        <v>0.83333333333333337</v>
      </c>
      <c r="OS10" s="18">
        <f t="shared" ref="OS10:OS23" si="239">+OV10+OY10</f>
        <v>64</v>
      </c>
      <c r="OT10" s="22">
        <f t="shared" ref="OT10:OT23" si="240">+OW10+OZ10</f>
        <v>46</v>
      </c>
      <c r="OU10" s="26">
        <f t="shared" si="136"/>
        <v>0.71875</v>
      </c>
      <c r="OV10" s="16">
        <v>23</v>
      </c>
      <c r="OW10" s="16">
        <v>20</v>
      </c>
      <c r="OX10" s="26">
        <f t="shared" si="137"/>
        <v>0.86956521739130432</v>
      </c>
      <c r="OY10" s="16">
        <v>41</v>
      </c>
      <c r="OZ10" s="16">
        <v>26</v>
      </c>
      <c r="PA10" s="26">
        <f t="shared" si="138"/>
        <v>0.63414634146341464</v>
      </c>
      <c r="PB10" s="18">
        <f t="shared" ref="PB10:PB23" si="241">+PE10+PH10</f>
        <v>53</v>
      </c>
      <c r="PC10" s="22">
        <f t="shared" ref="PC10:PC23" si="242">+PF10+PI10</f>
        <v>40</v>
      </c>
      <c r="PD10" s="26">
        <f t="shared" si="139"/>
        <v>0.75471698113207553</v>
      </c>
      <c r="PE10" s="16">
        <v>24</v>
      </c>
      <c r="PF10" s="16">
        <v>16</v>
      </c>
      <c r="PG10" s="26">
        <f t="shared" si="140"/>
        <v>0.66666666666666663</v>
      </c>
      <c r="PH10" s="16">
        <v>29</v>
      </c>
      <c r="PI10" s="16">
        <v>24</v>
      </c>
      <c r="PJ10" s="26">
        <f t="shared" si="141"/>
        <v>0.82758620689655171</v>
      </c>
      <c r="PK10" s="18">
        <f t="shared" ref="PK10:PK23" si="243">+PN10+PQ10</f>
        <v>65</v>
      </c>
      <c r="PL10" s="22">
        <f t="shared" ref="PL10:PL23" si="244">+PO10+PR10</f>
        <v>49</v>
      </c>
      <c r="PM10" s="26">
        <f t="shared" si="142"/>
        <v>0.75384615384615383</v>
      </c>
      <c r="PN10" s="16">
        <v>32</v>
      </c>
      <c r="PO10" s="16">
        <v>26</v>
      </c>
      <c r="PP10" s="26">
        <f t="shared" si="143"/>
        <v>0.8125</v>
      </c>
      <c r="PQ10" s="16">
        <v>33</v>
      </c>
      <c r="PR10" s="16">
        <v>23</v>
      </c>
      <c r="PS10" s="26">
        <f t="shared" si="144"/>
        <v>0.69696969696969702</v>
      </c>
      <c r="PT10" s="18">
        <f t="shared" ref="PT10:PT23" si="245">+PW10+PZ10</f>
        <v>68</v>
      </c>
      <c r="PU10" s="22">
        <f t="shared" ref="PU10:PU23" si="246">+PX10+QA10</f>
        <v>47</v>
      </c>
      <c r="PV10" s="26">
        <f t="shared" si="145"/>
        <v>0.69117647058823528</v>
      </c>
      <c r="PW10" s="16">
        <v>33</v>
      </c>
      <c r="PX10" s="16">
        <v>21</v>
      </c>
      <c r="PY10" s="26">
        <f t="shared" si="146"/>
        <v>0.63636363636363635</v>
      </c>
      <c r="PZ10" s="16">
        <v>35</v>
      </c>
      <c r="QA10" s="16">
        <v>26</v>
      </c>
      <c r="QB10" s="26">
        <f t="shared" si="147"/>
        <v>0.74285714285714288</v>
      </c>
      <c r="QC10" s="18">
        <f t="shared" ref="QC10:QC23" si="247">+QF10+QI10</f>
        <v>67</v>
      </c>
      <c r="QD10" s="22">
        <f t="shared" ref="QD10:QD23" si="248">+QG10+QJ10</f>
        <v>47</v>
      </c>
      <c r="QE10" s="26">
        <f t="shared" si="148"/>
        <v>0.70149253731343286</v>
      </c>
      <c r="QF10" s="16">
        <v>28</v>
      </c>
      <c r="QG10" s="16">
        <v>23</v>
      </c>
      <c r="QH10" s="26">
        <f t="shared" si="149"/>
        <v>0.8214285714285714</v>
      </c>
      <c r="QI10" s="16">
        <v>39</v>
      </c>
      <c r="QJ10" s="16">
        <v>24</v>
      </c>
      <c r="QK10" s="26">
        <f t="shared" si="150"/>
        <v>0.61538461538461542</v>
      </c>
      <c r="QL10" s="18">
        <f t="shared" ref="QL10:QL23" si="249">+QO10+QR10</f>
        <v>69</v>
      </c>
      <c r="QM10" s="22">
        <f t="shared" ref="QM10:QM23" si="250">+QP10+QS10</f>
        <v>25</v>
      </c>
      <c r="QN10" s="26">
        <f t="shared" si="151"/>
        <v>0.36231884057971014</v>
      </c>
      <c r="QO10" s="16">
        <v>30</v>
      </c>
      <c r="QP10" s="16">
        <v>25</v>
      </c>
      <c r="QQ10" s="26">
        <f t="shared" si="152"/>
        <v>0.83333333333333337</v>
      </c>
      <c r="QR10" s="16">
        <v>39</v>
      </c>
      <c r="QS10" s="16"/>
      <c r="QT10" s="26">
        <f t="shared" si="153"/>
        <v>0</v>
      </c>
    </row>
    <row r="11" spans="2:462" ht="29.25" customHeight="1">
      <c r="B11" s="12">
        <v>3</v>
      </c>
      <c r="C11" s="94" t="s">
        <v>86</v>
      </c>
      <c r="D11" s="18">
        <f t="shared" si="154"/>
        <v>31</v>
      </c>
      <c r="E11" s="22">
        <f t="shared" si="0"/>
        <v>9</v>
      </c>
      <c r="F11" s="26">
        <f t="shared" si="1"/>
        <v>0.29032258064516131</v>
      </c>
      <c r="G11" s="16">
        <v>22</v>
      </c>
      <c r="H11" s="16">
        <v>3</v>
      </c>
      <c r="I11" s="26">
        <f t="shared" si="2"/>
        <v>0.13636363636363635</v>
      </c>
      <c r="J11" s="16">
        <v>9</v>
      </c>
      <c r="K11" s="16">
        <v>6</v>
      </c>
      <c r="L11" s="26">
        <f t="shared" si="3"/>
        <v>0.66666666666666663</v>
      </c>
      <c r="M11" s="18">
        <f t="shared" si="155"/>
        <v>32</v>
      </c>
      <c r="N11" s="22">
        <f t="shared" si="155"/>
        <v>10</v>
      </c>
      <c r="O11" s="26">
        <f t="shared" si="4"/>
        <v>0.3125</v>
      </c>
      <c r="P11" s="16">
        <v>21</v>
      </c>
      <c r="Q11" s="16">
        <v>5</v>
      </c>
      <c r="R11" s="26">
        <f t="shared" si="5"/>
        <v>0.23809523809523808</v>
      </c>
      <c r="S11" s="16">
        <v>11</v>
      </c>
      <c r="T11" s="16">
        <v>5</v>
      </c>
      <c r="U11" s="26">
        <f t="shared" si="6"/>
        <v>0.45454545454545453</v>
      </c>
      <c r="V11" s="18">
        <f t="shared" si="156"/>
        <v>13</v>
      </c>
      <c r="W11" s="22">
        <f t="shared" si="156"/>
        <v>3</v>
      </c>
      <c r="X11" s="26">
        <f t="shared" si="7"/>
        <v>0.23076923076923078</v>
      </c>
      <c r="Y11" s="16">
        <v>6</v>
      </c>
      <c r="Z11" s="16">
        <v>3</v>
      </c>
      <c r="AA11" s="26">
        <f t="shared" si="8"/>
        <v>0.5</v>
      </c>
      <c r="AB11" s="16">
        <v>7</v>
      </c>
      <c r="AC11" s="16">
        <v>0</v>
      </c>
      <c r="AD11" s="26">
        <f t="shared" si="9"/>
        <v>0</v>
      </c>
      <c r="AE11" s="18">
        <f t="shared" si="157"/>
        <v>11</v>
      </c>
      <c r="AF11" s="22">
        <f t="shared" si="157"/>
        <v>7</v>
      </c>
      <c r="AG11" s="26">
        <f t="shared" si="10"/>
        <v>0.63636363636363635</v>
      </c>
      <c r="AH11" s="16">
        <v>5</v>
      </c>
      <c r="AI11" s="16">
        <v>2</v>
      </c>
      <c r="AJ11" s="26">
        <f t="shared" si="11"/>
        <v>0.4</v>
      </c>
      <c r="AK11" s="16">
        <v>6</v>
      </c>
      <c r="AL11" s="16">
        <v>5</v>
      </c>
      <c r="AM11" s="26">
        <f t="shared" si="12"/>
        <v>0.83333333333333337</v>
      </c>
      <c r="AN11" s="18">
        <f t="shared" si="158"/>
        <v>33</v>
      </c>
      <c r="AO11" s="22">
        <f t="shared" si="158"/>
        <v>1</v>
      </c>
      <c r="AP11" s="26">
        <f t="shared" si="13"/>
        <v>3.0303030303030304E-2</v>
      </c>
      <c r="AQ11" s="16">
        <v>33</v>
      </c>
      <c r="AR11" s="16">
        <v>1</v>
      </c>
      <c r="AS11" s="26">
        <f t="shared" si="14"/>
        <v>3.0303030303030304E-2</v>
      </c>
      <c r="AT11" s="16">
        <v>0</v>
      </c>
      <c r="AU11" s="16">
        <v>0</v>
      </c>
      <c r="AV11" s="26">
        <f t="shared" si="15"/>
        <v>0</v>
      </c>
      <c r="AW11" s="18">
        <f t="shared" si="159"/>
        <v>7</v>
      </c>
      <c r="AX11" s="22">
        <f t="shared" si="160"/>
        <v>1</v>
      </c>
      <c r="AY11" s="26">
        <f t="shared" si="16"/>
        <v>0.14285714285714285</v>
      </c>
      <c r="AZ11" s="16">
        <v>7</v>
      </c>
      <c r="BA11" s="16">
        <v>1</v>
      </c>
      <c r="BB11" s="26">
        <f t="shared" si="17"/>
        <v>0.14285714285714285</v>
      </c>
      <c r="BC11" s="16">
        <v>0</v>
      </c>
      <c r="BD11" s="16">
        <v>0</v>
      </c>
      <c r="BE11" s="26">
        <f t="shared" si="18"/>
        <v>0</v>
      </c>
      <c r="BF11" s="18">
        <f t="shared" si="161"/>
        <v>3</v>
      </c>
      <c r="BG11" s="22">
        <f t="shared" si="162"/>
        <v>2</v>
      </c>
      <c r="BH11" s="26">
        <f t="shared" si="19"/>
        <v>0.66666666666666663</v>
      </c>
      <c r="BI11" s="16">
        <v>3</v>
      </c>
      <c r="BJ11" s="16">
        <v>2</v>
      </c>
      <c r="BK11" s="26">
        <f t="shared" si="20"/>
        <v>0.66666666666666663</v>
      </c>
      <c r="BL11" s="16">
        <v>0</v>
      </c>
      <c r="BM11" s="16">
        <v>0</v>
      </c>
      <c r="BN11" s="26">
        <f t="shared" si="21"/>
        <v>0</v>
      </c>
      <c r="BO11" s="18">
        <f t="shared" si="163"/>
        <v>5</v>
      </c>
      <c r="BP11" s="22">
        <f t="shared" si="164"/>
        <v>4</v>
      </c>
      <c r="BQ11" s="26">
        <f t="shared" si="22"/>
        <v>0.8</v>
      </c>
      <c r="BR11" s="16">
        <v>4</v>
      </c>
      <c r="BS11" s="16">
        <v>3</v>
      </c>
      <c r="BT11" s="26">
        <f t="shared" si="23"/>
        <v>0.75</v>
      </c>
      <c r="BU11" s="16">
        <v>1</v>
      </c>
      <c r="BV11" s="16">
        <v>1</v>
      </c>
      <c r="BW11" s="26">
        <f t="shared" si="24"/>
        <v>1</v>
      </c>
      <c r="BX11" s="18">
        <f t="shared" si="165"/>
        <v>5</v>
      </c>
      <c r="BY11" s="22">
        <f t="shared" si="166"/>
        <v>4</v>
      </c>
      <c r="BZ11" s="26">
        <f t="shared" si="25"/>
        <v>0.8</v>
      </c>
      <c r="CA11" s="16">
        <v>3</v>
      </c>
      <c r="CB11" s="16">
        <v>3</v>
      </c>
      <c r="CC11" s="26">
        <f t="shared" si="26"/>
        <v>1</v>
      </c>
      <c r="CD11" s="16">
        <v>2</v>
      </c>
      <c r="CE11" s="16">
        <v>1</v>
      </c>
      <c r="CF11" s="26">
        <f t="shared" si="27"/>
        <v>0.5</v>
      </c>
      <c r="CG11" s="18">
        <f t="shared" si="167"/>
        <v>13</v>
      </c>
      <c r="CH11" s="22">
        <f t="shared" si="168"/>
        <v>12</v>
      </c>
      <c r="CI11" s="26">
        <f t="shared" si="28"/>
        <v>0.92307692307692313</v>
      </c>
      <c r="CJ11" s="16">
        <v>6</v>
      </c>
      <c r="CK11" s="16">
        <v>5</v>
      </c>
      <c r="CL11" s="26">
        <f t="shared" si="29"/>
        <v>0.83333333333333337</v>
      </c>
      <c r="CM11" s="16">
        <v>7</v>
      </c>
      <c r="CN11" s="16">
        <v>7</v>
      </c>
      <c r="CO11" s="26">
        <f t="shared" si="30"/>
        <v>1</v>
      </c>
      <c r="CP11" s="18">
        <f t="shared" si="169"/>
        <v>25</v>
      </c>
      <c r="CQ11" s="22">
        <f t="shared" si="170"/>
        <v>4</v>
      </c>
      <c r="CR11" s="26">
        <f t="shared" si="31"/>
        <v>0.16</v>
      </c>
      <c r="CS11" s="16">
        <v>19</v>
      </c>
      <c r="CT11" s="16">
        <v>3</v>
      </c>
      <c r="CU11" s="26">
        <f t="shared" si="32"/>
        <v>0.15789473684210525</v>
      </c>
      <c r="CV11" s="16">
        <v>6</v>
      </c>
      <c r="CW11" s="16">
        <v>1</v>
      </c>
      <c r="CX11" s="26">
        <f t="shared" si="33"/>
        <v>0.16666666666666666</v>
      </c>
      <c r="CY11" s="18">
        <f t="shared" si="171"/>
        <v>26</v>
      </c>
      <c r="CZ11" s="22">
        <f t="shared" si="172"/>
        <v>9</v>
      </c>
      <c r="DA11" s="26">
        <f t="shared" si="34"/>
        <v>0.34615384615384615</v>
      </c>
      <c r="DB11" s="16">
        <v>23</v>
      </c>
      <c r="DC11" s="16">
        <v>6</v>
      </c>
      <c r="DD11" s="26">
        <f t="shared" si="35"/>
        <v>0.2608695652173913</v>
      </c>
      <c r="DE11" s="16">
        <v>3</v>
      </c>
      <c r="DF11" s="16">
        <v>3</v>
      </c>
      <c r="DG11" s="26">
        <f t="shared" si="36"/>
        <v>1</v>
      </c>
      <c r="DH11" s="18">
        <f t="shared" si="173"/>
        <v>23</v>
      </c>
      <c r="DI11" s="22">
        <f t="shared" si="174"/>
        <v>10</v>
      </c>
      <c r="DJ11" s="26">
        <f t="shared" si="37"/>
        <v>0.43478260869565216</v>
      </c>
      <c r="DK11" s="16">
        <v>17</v>
      </c>
      <c r="DL11" s="16">
        <v>5</v>
      </c>
      <c r="DM11" s="26">
        <f t="shared" si="38"/>
        <v>0.29411764705882354</v>
      </c>
      <c r="DN11" s="16">
        <v>6</v>
      </c>
      <c r="DO11" s="16">
        <v>5</v>
      </c>
      <c r="DP11" s="26">
        <f t="shared" si="39"/>
        <v>0.83333333333333337</v>
      </c>
      <c r="DQ11" s="18">
        <f t="shared" si="175"/>
        <v>18</v>
      </c>
      <c r="DR11" s="22">
        <f t="shared" si="176"/>
        <v>13</v>
      </c>
      <c r="DS11" s="26">
        <f t="shared" si="40"/>
        <v>0.72222222222222221</v>
      </c>
      <c r="DT11" s="16">
        <v>9</v>
      </c>
      <c r="DU11" s="16">
        <v>7</v>
      </c>
      <c r="DV11" s="26">
        <f t="shared" si="41"/>
        <v>0.77777777777777779</v>
      </c>
      <c r="DW11" s="16">
        <v>9</v>
      </c>
      <c r="DX11" s="16">
        <v>6</v>
      </c>
      <c r="DY11" s="26">
        <f t="shared" si="42"/>
        <v>0.66666666666666663</v>
      </c>
      <c r="DZ11" s="18">
        <f t="shared" si="177"/>
        <v>15</v>
      </c>
      <c r="EA11" s="22">
        <f t="shared" si="178"/>
        <v>10</v>
      </c>
      <c r="EB11" s="26">
        <f t="shared" si="43"/>
        <v>0.66666666666666663</v>
      </c>
      <c r="EC11" s="16">
        <v>7</v>
      </c>
      <c r="ED11" s="16">
        <v>4</v>
      </c>
      <c r="EE11" s="26">
        <f t="shared" si="44"/>
        <v>0.5714285714285714</v>
      </c>
      <c r="EF11" s="16">
        <v>8</v>
      </c>
      <c r="EG11" s="16">
        <v>6</v>
      </c>
      <c r="EH11" s="26">
        <f t="shared" si="45"/>
        <v>0.75</v>
      </c>
      <c r="EI11" s="18">
        <f t="shared" si="179"/>
        <v>18</v>
      </c>
      <c r="EJ11" s="22">
        <f t="shared" si="180"/>
        <v>11</v>
      </c>
      <c r="EK11" s="26">
        <f t="shared" si="46"/>
        <v>0.61111111111111116</v>
      </c>
      <c r="EL11" s="16">
        <v>10</v>
      </c>
      <c r="EM11" s="16">
        <v>5</v>
      </c>
      <c r="EN11" s="26">
        <f t="shared" si="47"/>
        <v>0.5</v>
      </c>
      <c r="EO11" s="16">
        <v>8</v>
      </c>
      <c r="EP11" s="16">
        <v>6</v>
      </c>
      <c r="EQ11" s="26">
        <f t="shared" si="48"/>
        <v>0.75</v>
      </c>
      <c r="ER11" s="18">
        <f t="shared" si="181"/>
        <v>23</v>
      </c>
      <c r="ES11" s="22">
        <f t="shared" si="182"/>
        <v>10</v>
      </c>
      <c r="ET11" s="26">
        <f t="shared" si="49"/>
        <v>0.43478260869565216</v>
      </c>
      <c r="EU11" s="16">
        <v>5</v>
      </c>
      <c r="EV11" s="16">
        <v>5</v>
      </c>
      <c r="EW11" s="26">
        <f t="shared" si="50"/>
        <v>1</v>
      </c>
      <c r="EX11" s="16">
        <v>18</v>
      </c>
      <c r="EY11" s="16">
        <v>5</v>
      </c>
      <c r="EZ11" s="26">
        <f t="shared" si="51"/>
        <v>0.27777777777777779</v>
      </c>
      <c r="FA11" s="18">
        <f t="shared" si="183"/>
        <v>26</v>
      </c>
      <c r="FB11" s="22">
        <f t="shared" si="184"/>
        <v>13</v>
      </c>
      <c r="FC11" s="26">
        <f t="shared" si="52"/>
        <v>0.5</v>
      </c>
      <c r="FD11" s="16">
        <v>8</v>
      </c>
      <c r="FE11" s="16">
        <v>7</v>
      </c>
      <c r="FF11" s="26">
        <f t="shared" si="53"/>
        <v>0.875</v>
      </c>
      <c r="FG11" s="16">
        <v>18</v>
      </c>
      <c r="FH11" s="16">
        <v>6</v>
      </c>
      <c r="FI11" s="26">
        <f t="shared" si="54"/>
        <v>0.33333333333333331</v>
      </c>
      <c r="FJ11" s="18">
        <f t="shared" si="185"/>
        <v>21</v>
      </c>
      <c r="FK11" s="22">
        <f t="shared" si="186"/>
        <v>11</v>
      </c>
      <c r="FL11" s="26">
        <f t="shared" si="55"/>
        <v>0.52380952380952384</v>
      </c>
      <c r="FM11" s="16">
        <v>9</v>
      </c>
      <c r="FN11" s="16">
        <v>8</v>
      </c>
      <c r="FO11" s="26">
        <f t="shared" si="56"/>
        <v>0.88888888888888884</v>
      </c>
      <c r="FP11" s="16">
        <v>12</v>
      </c>
      <c r="FQ11" s="16">
        <v>3</v>
      </c>
      <c r="FR11" s="26">
        <f t="shared" si="57"/>
        <v>0.25</v>
      </c>
      <c r="FS11" s="18">
        <f t="shared" si="187"/>
        <v>16</v>
      </c>
      <c r="FT11" s="22">
        <f t="shared" si="188"/>
        <v>13</v>
      </c>
      <c r="FU11" s="26">
        <f t="shared" si="58"/>
        <v>0.8125</v>
      </c>
      <c r="FV11" s="16">
        <v>8</v>
      </c>
      <c r="FW11" s="16">
        <v>8</v>
      </c>
      <c r="FX11" s="26">
        <f t="shared" si="59"/>
        <v>1</v>
      </c>
      <c r="FY11" s="16">
        <v>8</v>
      </c>
      <c r="FZ11" s="16">
        <v>5</v>
      </c>
      <c r="GA11" s="26">
        <f t="shared" si="60"/>
        <v>0.625</v>
      </c>
      <c r="GB11" s="18">
        <f t="shared" si="189"/>
        <v>17</v>
      </c>
      <c r="GC11" s="22">
        <f t="shared" si="190"/>
        <v>14</v>
      </c>
      <c r="GD11" s="26">
        <f t="shared" si="61"/>
        <v>0.82352941176470584</v>
      </c>
      <c r="GE11" s="16">
        <v>11</v>
      </c>
      <c r="GF11" s="16">
        <v>10</v>
      </c>
      <c r="GG11" s="26">
        <f t="shared" si="62"/>
        <v>0.90909090909090906</v>
      </c>
      <c r="GH11" s="16">
        <v>6</v>
      </c>
      <c r="GI11" s="16">
        <v>4</v>
      </c>
      <c r="GJ11" s="26">
        <f t="shared" si="63"/>
        <v>0.66666666666666663</v>
      </c>
      <c r="GK11" s="18">
        <f t="shared" si="191"/>
        <v>16</v>
      </c>
      <c r="GL11" s="22">
        <f t="shared" si="192"/>
        <v>13</v>
      </c>
      <c r="GM11" s="26">
        <f t="shared" si="64"/>
        <v>0.8125</v>
      </c>
      <c r="GN11" s="16">
        <v>11</v>
      </c>
      <c r="GO11" s="16">
        <v>9</v>
      </c>
      <c r="GP11" s="26">
        <f t="shared" si="65"/>
        <v>0.81818181818181823</v>
      </c>
      <c r="GQ11" s="16">
        <v>5</v>
      </c>
      <c r="GR11" s="16">
        <v>4</v>
      </c>
      <c r="GS11" s="26">
        <f t="shared" si="66"/>
        <v>0.8</v>
      </c>
      <c r="GT11" s="18">
        <f t="shared" si="193"/>
        <v>18</v>
      </c>
      <c r="GU11" s="22">
        <f t="shared" si="194"/>
        <v>13</v>
      </c>
      <c r="GV11" s="26">
        <f t="shared" si="67"/>
        <v>0.72222222222222221</v>
      </c>
      <c r="GW11" s="16">
        <v>13</v>
      </c>
      <c r="GX11" s="16">
        <v>11</v>
      </c>
      <c r="GY11" s="26">
        <f t="shared" si="68"/>
        <v>0.84615384615384615</v>
      </c>
      <c r="GZ11" s="16">
        <v>5</v>
      </c>
      <c r="HA11" s="16">
        <v>2</v>
      </c>
      <c r="HB11" s="26">
        <f t="shared" si="69"/>
        <v>0.4</v>
      </c>
      <c r="HC11" s="18">
        <f t="shared" si="195"/>
        <v>19</v>
      </c>
      <c r="HD11" s="22">
        <f t="shared" si="196"/>
        <v>12</v>
      </c>
      <c r="HE11" s="26">
        <f t="shared" si="70"/>
        <v>0.63157894736842102</v>
      </c>
      <c r="HF11" s="16">
        <v>14</v>
      </c>
      <c r="HG11" s="16">
        <v>10</v>
      </c>
      <c r="HH11" s="26">
        <f t="shared" si="71"/>
        <v>0.7142857142857143</v>
      </c>
      <c r="HI11" s="16">
        <v>5</v>
      </c>
      <c r="HJ11" s="16">
        <v>2</v>
      </c>
      <c r="HK11" s="26">
        <f t="shared" si="72"/>
        <v>0.4</v>
      </c>
      <c r="HL11" s="18">
        <f t="shared" si="197"/>
        <v>18</v>
      </c>
      <c r="HM11" s="22">
        <f t="shared" si="198"/>
        <v>13</v>
      </c>
      <c r="HN11" s="26">
        <f t="shared" si="73"/>
        <v>0.72222222222222221</v>
      </c>
      <c r="HO11" s="16">
        <v>14</v>
      </c>
      <c r="HP11" s="16">
        <v>9</v>
      </c>
      <c r="HQ11" s="26">
        <f t="shared" si="74"/>
        <v>0.6428571428571429</v>
      </c>
      <c r="HR11" s="16">
        <v>4</v>
      </c>
      <c r="HS11" s="16">
        <v>4</v>
      </c>
      <c r="HT11" s="26">
        <f t="shared" si="75"/>
        <v>1</v>
      </c>
      <c r="HU11" s="18">
        <f t="shared" si="199"/>
        <v>15</v>
      </c>
      <c r="HV11" s="22">
        <f t="shared" si="200"/>
        <v>9</v>
      </c>
      <c r="HW11" s="26">
        <f t="shared" si="76"/>
        <v>0.6</v>
      </c>
      <c r="HX11" s="16">
        <v>11</v>
      </c>
      <c r="HY11" s="16">
        <v>7</v>
      </c>
      <c r="HZ11" s="26">
        <f t="shared" si="77"/>
        <v>0.63636363636363635</v>
      </c>
      <c r="IA11" s="16">
        <v>4</v>
      </c>
      <c r="IB11" s="16">
        <v>2</v>
      </c>
      <c r="IC11" s="26">
        <f t="shared" si="78"/>
        <v>0.5</v>
      </c>
      <c r="ID11" s="18">
        <f t="shared" si="201"/>
        <v>18</v>
      </c>
      <c r="IE11" s="22">
        <f t="shared" si="202"/>
        <v>12</v>
      </c>
      <c r="IF11" s="26">
        <f t="shared" si="79"/>
        <v>0.66666666666666663</v>
      </c>
      <c r="IG11" s="16">
        <v>14</v>
      </c>
      <c r="IH11" s="16">
        <v>10</v>
      </c>
      <c r="II11" s="26">
        <f t="shared" si="80"/>
        <v>0.7142857142857143</v>
      </c>
      <c r="IJ11" s="16">
        <v>4</v>
      </c>
      <c r="IK11" s="16">
        <v>2</v>
      </c>
      <c r="IL11" s="26">
        <f t="shared" si="81"/>
        <v>0.5</v>
      </c>
      <c r="IM11" s="18">
        <f t="shared" si="203"/>
        <v>13</v>
      </c>
      <c r="IN11" s="22">
        <f t="shared" si="204"/>
        <v>9</v>
      </c>
      <c r="IO11" s="26">
        <f t="shared" si="82"/>
        <v>0.69230769230769229</v>
      </c>
      <c r="IP11" s="16">
        <v>11</v>
      </c>
      <c r="IQ11" s="16">
        <v>8</v>
      </c>
      <c r="IR11" s="26">
        <f t="shared" si="83"/>
        <v>0.72727272727272729</v>
      </c>
      <c r="IS11" s="16">
        <v>2</v>
      </c>
      <c r="IT11" s="16">
        <v>1</v>
      </c>
      <c r="IU11" s="26">
        <f t="shared" si="84"/>
        <v>0.5</v>
      </c>
      <c r="IV11" s="18">
        <f t="shared" si="205"/>
        <v>11</v>
      </c>
      <c r="IW11" s="22">
        <f t="shared" si="206"/>
        <v>6</v>
      </c>
      <c r="IX11" s="26">
        <f t="shared" si="85"/>
        <v>0.54545454545454541</v>
      </c>
      <c r="IY11" s="16">
        <v>9</v>
      </c>
      <c r="IZ11" s="16">
        <v>5</v>
      </c>
      <c r="JA11" s="26">
        <f t="shared" si="86"/>
        <v>0.55555555555555558</v>
      </c>
      <c r="JB11" s="16">
        <v>2</v>
      </c>
      <c r="JC11" s="16">
        <v>1</v>
      </c>
      <c r="JD11" s="26">
        <f t="shared" si="87"/>
        <v>0.5</v>
      </c>
      <c r="JE11" s="18">
        <f t="shared" si="207"/>
        <v>11</v>
      </c>
      <c r="JF11" s="22">
        <f t="shared" si="208"/>
        <v>1</v>
      </c>
      <c r="JG11" s="26">
        <f t="shared" si="88"/>
        <v>9.0909090909090912E-2</v>
      </c>
      <c r="JH11" s="16">
        <v>9</v>
      </c>
      <c r="JI11" s="16">
        <v>0</v>
      </c>
      <c r="JJ11" s="26">
        <f t="shared" si="89"/>
        <v>0</v>
      </c>
      <c r="JK11" s="16">
        <v>2</v>
      </c>
      <c r="JL11" s="16">
        <v>1</v>
      </c>
      <c r="JM11" s="26">
        <f t="shared" si="90"/>
        <v>0.5</v>
      </c>
      <c r="JN11" s="18">
        <f t="shared" si="209"/>
        <v>11</v>
      </c>
      <c r="JO11" s="22">
        <f t="shared" si="210"/>
        <v>3</v>
      </c>
      <c r="JP11" s="26">
        <f t="shared" si="91"/>
        <v>0.27272727272727271</v>
      </c>
      <c r="JQ11" s="16">
        <v>9</v>
      </c>
      <c r="JR11" s="16">
        <v>2</v>
      </c>
      <c r="JS11" s="26">
        <f t="shared" si="92"/>
        <v>0.22222222222222221</v>
      </c>
      <c r="JT11" s="16">
        <v>2</v>
      </c>
      <c r="JU11" s="16">
        <v>1</v>
      </c>
      <c r="JV11" s="26">
        <f t="shared" si="93"/>
        <v>0.5</v>
      </c>
      <c r="JW11" s="18">
        <f t="shared" si="211"/>
        <v>11</v>
      </c>
      <c r="JX11" s="22">
        <f t="shared" si="212"/>
        <v>4</v>
      </c>
      <c r="JY11" s="26">
        <f t="shared" si="94"/>
        <v>0.36363636363636365</v>
      </c>
      <c r="JZ11" s="16">
        <v>9</v>
      </c>
      <c r="KA11" s="16">
        <v>3</v>
      </c>
      <c r="KB11" s="26">
        <f t="shared" si="95"/>
        <v>0.33333333333333331</v>
      </c>
      <c r="KC11" s="16">
        <v>2</v>
      </c>
      <c r="KD11" s="16">
        <v>1</v>
      </c>
      <c r="KE11" s="26">
        <f t="shared" si="96"/>
        <v>0.5</v>
      </c>
      <c r="KF11" s="18">
        <f t="shared" si="213"/>
        <v>12</v>
      </c>
      <c r="KG11" s="22">
        <f t="shared" si="214"/>
        <v>6</v>
      </c>
      <c r="KH11" s="26">
        <f t="shared" si="97"/>
        <v>0.5</v>
      </c>
      <c r="KI11" s="16">
        <v>10</v>
      </c>
      <c r="KJ11" s="16">
        <v>5</v>
      </c>
      <c r="KK11" s="26">
        <f t="shared" si="98"/>
        <v>0.5</v>
      </c>
      <c r="KL11" s="16">
        <v>2</v>
      </c>
      <c r="KM11" s="16">
        <v>1</v>
      </c>
      <c r="KN11" s="26">
        <f t="shared" si="99"/>
        <v>0.5</v>
      </c>
      <c r="KO11" s="18">
        <f t="shared" si="215"/>
        <v>12</v>
      </c>
      <c r="KP11" s="22">
        <f t="shared" si="216"/>
        <v>6</v>
      </c>
      <c r="KQ11" s="26">
        <f t="shared" si="100"/>
        <v>0.5</v>
      </c>
      <c r="KR11" s="16">
        <v>10</v>
      </c>
      <c r="KS11" s="16">
        <v>5</v>
      </c>
      <c r="KT11" s="26">
        <f t="shared" si="101"/>
        <v>0.5</v>
      </c>
      <c r="KU11" s="16">
        <v>2</v>
      </c>
      <c r="KV11" s="16">
        <v>1</v>
      </c>
      <c r="KW11" s="26">
        <f t="shared" si="102"/>
        <v>0.5</v>
      </c>
      <c r="KX11" s="18">
        <f t="shared" si="217"/>
        <v>7</v>
      </c>
      <c r="KY11" s="22">
        <f t="shared" si="218"/>
        <v>6</v>
      </c>
      <c r="KZ11" s="26">
        <f t="shared" si="103"/>
        <v>0.8571428571428571</v>
      </c>
      <c r="LA11" s="16">
        <v>5</v>
      </c>
      <c r="LB11" s="16">
        <v>4</v>
      </c>
      <c r="LC11" s="26">
        <f t="shared" si="104"/>
        <v>0.8</v>
      </c>
      <c r="LD11" s="16">
        <v>2</v>
      </c>
      <c r="LE11" s="16">
        <v>2</v>
      </c>
      <c r="LF11" s="26">
        <f t="shared" si="105"/>
        <v>1</v>
      </c>
      <c r="LG11" s="18">
        <f t="shared" si="219"/>
        <v>7</v>
      </c>
      <c r="LH11" s="22">
        <f t="shared" si="220"/>
        <v>5</v>
      </c>
      <c r="LI11" s="26">
        <f t="shared" si="106"/>
        <v>0.7142857142857143</v>
      </c>
      <c r="LJ11" s="16">
        <v>5</v>
      </c>
      <c r="LK11" s="16">
        <v>3</v>
      </c>
      <c r="LL11" s="26">
        <f t="shared" si="107"/>
        <v>0.6</v>
      </c>
      <c r="LM11" s="16">
        <v>2</v>
      </c>
      <c r="LN11" s="16">
        <v>2</v>
      </c>
      <c r="LO11" s="26">
        <f t="shared" si="108"/>
        <v>1</v>
      </c>
      <c r="LP11" s="18">
        <f t="shared" si="221"/>
        <v>6</v>
      </c>
      <c r="LQ11" s="22">
        <f t="shared" si="222"/>
        <v>4</v>
      </c>
      <c r="LR11" s="26">
        <f t="shared" si="109"/>
        <v>0.66666666666666663</v>
      </c>
      <c r="LS11" s="16">
        <v>4</v>
      </c>
      <c r="LT11" s="16">
        <v>3</v>
      </c>
      <c r="LU11" s="26">
        <f t="shared" si="110"/>
        <v>0.75</v>
      </c>
      <c r="LV11" s="16">
        <v>2</v>
      </c>
      <c r="LW11" s="16">
        <v>1</v>
      </c>
      <c r="LX11" s="26">
        <f t="shared" si="111"/>
        <v>0.5</v>
      </c>
      <c r="LY11" s="18">
        <f t="shared" si="223"/>
        <v>6</v>
      </c>
      <c r="LZ11" s="22">
        <f t="shared" si="224"/>
        <v>6</v>
      </c>
      <c r="MA11" s="26">
        <f t="shared" si="112"/>
        <v>1</v>
      </c>
      <c r="MB11" s="16">
        <v>4</v>
      </c>
      <c r="MC11" s="16">
        <v>4</v>
      </c>
      <c r="MD11" s="26">
        <f t="shared" si="113"/>
        <v>1</v>
      </c>
      <c r="ME11" s="16">
        <v>2</v>
      </c>
      <c r="MF11" s="16">
        <v>2</v>
      </c>
      <c r="MG11" s="26">
        <f t="shared" si="114"/>
        <v>1</v>
      </c>
      <c r="MH11" s="18">
        <f t="shared" si="225"/>
        <v>7</v>
      </c>
      <c r="MI11" s="22">
        <f t="shared" si="226"/>
        <v>6</v>
      </c>
      <c r="MJ11" s="26">
        <f t="shared" si="115"/>
        <v>0.8571428571428571</v>
      </c>
      <c r="MK11" s="16">
        <v>4</v>
      </c>
      <c r="ML11" s="16">
        <v>3</v>
      </c>
      <c r="MM11" s="26">
        <f t="shared" si="116"/>
        <v>0.75</v>
      </c>
      <c r="MN11" s="16">
        <v>3</v>
      </c>
      <c r="MO11" s="16">
        <v>3</v>
      </c>
      <c r="MP11" s="26">
        <f t="shared" si="117"/>
        <v>1</v>
      </c>
      <c r="MQ11" s="18">
        <f t="shared" si="227"/>
        <v>8</v>
      </c>
      <c r="MR11" s="22">
        <f t="shared" si="228"/>
        <v>7</v>
      </c>
      <c r="MS11" s="26">
        <f t="shared" si="118"/>
        <v>0.875</v>
      </c>
      <c r="MT11" s="16">
        <v>4</v>
      </c>
      <c r="MU11" s="16">
        <v>3</v>
      </c>
      <c r="MV11" s="26">
        <f t="shared" si="119"/>
        <v>0.75</v>
      </c>
      <c r="MW11" s="16">
        <v>4</v>
      </c>
      <c r="MX11" s="16">
        <v>4</v>
      </c>
      <c r="MY11" s="26">
        <f t="shared" si="120"/>
        <v>1</v>
      </c>
      <c r="MZ11" s="18">
        <f t="shared" si="229"/>
        <v>7</v>
      </c>
      <c r="NA11" s="22">
        <f t="shared" si="230"/>
        <v>3</v>
      </c>
      <c r="NB11" s="26">
        <f t="shared" si="121"/>
        <v>0.42857142857142855</v>
      </c>
      <c r="NC11" s="16">
        <v>4</v>
      </c>
      <c r="ND11" s="16">
        <v>2</v>
      </c>
      <c r="NE11" s="26">
        <f t="shared" si="122"/>
        <v>0.5</v>
      </c>
      <c r="NF11" s="16">
        <v>3</v>
      </c>
      <c r="NG11" s="16">
        <v>1</v>
      </c>
      <c r="NH11" s="26">
        <f t="shared" si="123"/>
        <v>0.33333333333333331</v>
      </c>
      <c r="NI11" s="18">
        <f t="shared" si="231"/>
        <v>9</v>
      </c>
      <c r="NJ11" s="22">
        <f t="shared" si="232"/>
        <v>7</v>
      </c>
      <c r="NK11" s="26">
        <f t="shared" si="124"/>
        <v>0.77777777777777779</v>
      </c>
      <c r="NL11" s="16">
        <v>5</v>
      </c>
      <c r="NM11" s="16">
        <v>3</v>
      </c>
      <c r="NN11" s="26">
        <f t="shared" si="125"/>
        <v>0.6</v>
      </c>
      <c r="NO11" s="16">
        <v>4</v>
      </c>
      <c r="NP11" s="16">
        <v>4</v>
      </c>
      <c r="NQ11" s="26">
        <f t="shared" si="126"/>
        <v>1</v>
      </c>
      <c r="NR11" s="18">
        <f t="shared" si="233"/>
        <v>11</v>
      </c>
      <c r="NS11" s="22">
        <f t="shared" si="234"/>
        <v>5</v>
      </c>
      <c r="NT11" s="26">
        <f t="shared" si="127"/>
        <v>0.45454545454545453</v>
      </c>
      <c r="NU11" s="16">
        <v>5</v>
      </c>
      <c r="NV11" s="16">
        <v>1</v>
      </c>
      <c r="NW11" s="26">
        <f t="shared" si="128"/>
        <v>0.2</v>
      </c>
      <c r="NX11" s="16">
        <v>6</v>
      </c>
      <c r="NY11" s="16">
        <v>4</v>
      </c>
      <c r="NZ11" s="26">
        <f t="shared" si="129"/>
        <v>0.66666666666666663</v>
      </c>
      <c r="OA11" s="18">
        <f t="shared" si="235"/>
        <v>12</v>
      </c>
      <c r="OB11" s="22">
        <f t="shared" si="236"/>
        <v>8</v>
      </c>
      <c r="OC11" s="26">
        <f t="shared" si="130"/>
        <v>0.66666666666666663</v>
      </c>
      <c r="OD11" s="16">
        <v>4</v>
      </c>
      <c r="OE11" s="16">
        <v>2</v>
      </c>
      <c r="OF11" s="26">
        <f t="shared" si="131"/>
        <v>0.5</v>
      </c>
      <c r="OG11" s="16">
        <v>8</v>
      </c>
      <c r="OH11" s="16">
        <v>6</v>
      </c>
      <c r="OI11" s="26">
        <f t="shared" si="132"/>
        <v>0.75</v>
      </c>
      <c r="OJ11" s="18">
        <f t="shared" si="237"/>
        <v>21</v>
      </c>
      <c r="OK11" s="22">
        <f t="shared" si="238"/>
        <v>13</v>
      </c>
      <c r="OL11" s="26">
        <f t="shared" si="133"/>
        <v>0.61904761904761907</v>
      </c>
      <c r="OM11" s="16">
        <v>10</v>
      </c>
      <c r="ON11" s="16">
        <v>7</v>
      </c>
      <c r="OO11" s="26">
        <f t="shared" si="134"/>
        <v>0.7</v>
      </c>
      <c r="OP11" s="16">
        <v>11</v>
      </c>
      <c r="OQ11" s="16">
        <v>6</v>
      </c>
      <c r="OR11" s="26">
        <f t="shared" si="135"/>
        <v>0.54545454545454541</v>
      </c>
      <c r="OS11" s="18">
        <f t="shared" si="239"/>
        <v>23</v>
      </c>
      <c r="OT11" s="22">
        <f t="shared" si="240"/>
        <v>15</v>
      </c>
      <c r="OU11" s="26">
        <f t="shared" si="136"/>
        <v>0.65217391304347827</v>
      </c>
      <c r="OV11" s="16">
        <v>10</v>
      </c>
      <c r="OW11" s="16">
        <v>7</v>
      </c>
      <c r="OX11" s="26">
        <f t="shared" si="137"/>
        <v>0.7</v>
      </c>
      <c r="OY11" s="16">
        <v>13</v>
      </c>
      <c r="OZ11" s="16">
        <v>8</v>
      </c>
      <c r="PA11" s="26">
        <f t="shared" si="138"/>
        <v>0.61538461538461542</v>
      </c>
      <c r="PB11" s="18">
        <f t="shared" si="241"/>
        <v>24</v>
      </c>
      <c r="PC11" s="22">
        <f t="shared" si="242"/>
        <v>16</v>
      </c>
      <c r="PD11" s="26">
        <f t="shared" si="139"/>
        <v>0.66666666666666663</v>
      </c>
      <c r="PE11" s="16">
        <v>14</v>
      </c>
      <c r="PF11" s="16">
        <v>9</v>
      </c>
      <c r="PG11" s="26">
        <f t="shared" si="140"/>
        <v>0.6428571428571429</v>
      </c>
      <c r="PH11" s="16">
        <v>10</v>
      </c>
      <c r="PI11" s="16">
        <v>7</v>
      </c>
      <c r="PJ11" s="26">
        <f t="shared" si="141"/>
        <v>0.7</v>
      </c>
      <c r="PK11" s="18">
        <f t="shared" si="243"/>
        <v>18</v>
      </c>
      <c r="PL11" s="22">
        <f t="shared" si="244"/>
        <v>8</v>
      </c>
      <c r="PM11" s="26">
        <f t="shared" si="142"/>
        <v>0.44444444444444442</v>
      </c>
      <c r="PN11" s="16">
        <v>10</v>
      </c>
      <c r="PO11" s="16">
        <v>7</v>
      </c>
      <c r="PP11" s="26">
        <f t="shared" si="143"/>
        <v>0.7</v>
      </c>
      <c r="PQ11" s="16">
        <v>8</v>
      </c>
      <c r="PR11" s="16">
        <v>1</v>
      </c>
      <c r="PS11" s="26">
        <f t="shared" si="144"/>
        <v>0.125</v>
      </c>
      <c r="PT11" s="18">
        <f t="shared" si="245"/>
        <v>17</v>
      </c>
      <c r="PU11" s="22">
        <f t="shared" si="246"/>
        <v>10</v>
      </c>
      <c r="PV11" s="26">
        <f t="shared" si="145"/>
        <v>0.58823529411764708</v>
      </c>
      <c r="PW11" s="16">
        <v>10</v>
      </c>
      <c r="PX11" s="16">
        <v>8</v>
      </c>
      <c r="PY11" s="26">
        <f t="shared" si="146"/>
        <v>0.8</v>
      </c>
      <c r="PZ11" s="16">
        <v>7</v>
      </c>
      <c r="QA11" s="16">
        <v>2</v>
      </c>
      <c r="QB11" s="26">
        <f t="shared" si="147"/>
        <v>0.2857142857142857</v>
      </c>
      <c r="QC11" s="18">
        <f t="shared" si="247"/>
        <v>17</v>
      </c>
      <c r="QD11" s="22">
        <f t="shared" si="248"/>
        <v>12</v>
      </c>
      <c r="QE11" s="26">
        <f t="shared" si="148"/>
        <v>0.70588235294117652</v>
      </c>
      <c r="QF11" s="16">
        <v>13</v>
      </c>
      <c r="QG11" s="16">
        <v>11</v>
      </c>
      <c r="QH11" s="26">
        <f t="shared" si="149"/>
        <v>0.84615384615384615</v>
      </c>
      <c r="QI11" s="16">
        <v>4</v>
      </c>
      <c r="QJ11" s="16">
        <v>1</v>
      </c>
      <c r="QK11" s="26">
        <f t="shared" si="150"/>
        <v>0.25</v>
      </c>
      <c r="QL11" s="18">
        <f t="shared" si="249"/>
        <v>18</v>
      </c>
      <c r="QM11" s="22">
        <f t="shared" si="250"/>
        <v>14</v>
      </c>
      <c r="QN11" s="26">
        <f t="shared" si="151"/>
        <v>0.77777777777777779</v>
      </c>
      <c r="QO11" s="16">
        <v>14</v>
      </c>
      <c r="QP11" s="16">
        <v>14</v>
      </c>
      <c r="QQ11" s="26">
        <f t="shared" si="152"/>
        <v>1</v>
      </c>
      <c r="QR11" s="16">
        <v>4</v>
      </c>
      <c r="QS11" s="16"/>
      <c r="QT11" s="26">
        <f t="shared" si="153"/>
        <v>0</v>
      </c>
    </row>
    <row r="12" spans="2:462" ht="29.25" customHeight="1">
      <c r="B12" s="12">
        <v>4</v>
      </c>
      <c r="C12" s="94" t="s">
        <v>67</v>
      </c>
      <c r="D12" s="18">
        <f t="shared" si="154"/>
        <v>25</v>
      </c>
      <c r="E12" s="22">
        <f t="shared" si="0"/>
        <v>14</v>
      </c>
      <c r="F12" s="26">
        <f t="shared" si="1"/>
        <v>0.56000000000000005</v>
      </c>
      <c r="G12" s="16">
        <v>11</v>
      </c>
      <c r="H12" s="16">
        <v>2</v>
      </c>
      <c r="I12" s="26">
        <f t="shared" si="2"/>
        <v>0.18181818181818182</v>
      </c>
      <c r="J12" s="16">
        <v>14</v>
      </c>
      <c r="K12" s="16">
        <v>12</v>
      </c>
      <c r="L12" s="26">
        <f t="shared" si="3"/>
        <v>0.8571428571428571</v>
      </c>
      <c r="M12" s="18">
        <f t="shared" si="155"/>
        <v>20</v>
      </c>
      <c r="N12" s="22">
        <f t="shared" si="155"/>
        <v>10</v>
      </c>
      <c r="O12" s="26">
        <f t="shared" si="4"/>
        <v>0.5</v>
      </c>
      <c r="P12" s="16">
        <v>5</v>
      </c>
      <c r="Q12" s="16">
        <v>3</v>
      </c>
      <c r="R12" s="26">
        <f t="shared" si="5"/>
        <v>0.6</v>
      </c>
      <c r="S12" s="16">
        <v>15</v>
      </c>
      <c r="T12" s="16">
        <v>7</v>
      </c>
      <c r="U12" s="26">
        <f t="shared" si="6"/>
        <v>0.46666666666666667</v>
      </c>
      <c r="V12" s="18">
        <f t="shared" si="156"/>
        <v>19</v>
      </c>
      <c r="W12" s="22">
        <f t="shared" si="156"/>
        <v>10</v>
      </c>
      <c r="X12" s="26">
        <f t="shared" si="7"/>
        <v>0.52631578947368418</v>
      </c>
      <c r="Y12" s="16">
        <v>3</v>
      </c>
      <c r="Z12" s="16">
        <v>1</v>
      </c>
      <c r="AA12" s="26">
        <f t="shared" si="8"/>
        <v>0.33333333333333331</v>
      </c>
      <c r="AB12" s="16">
        <v>16</v>
      </c>
      <c r="AC12" s="16">
        <v>9</v>
      </c>
      <c r="AD12" s="26">
        <f t="shared" si="9"/>
        <v>0.5625</v>
      </c>
      <c r="AE12" s="18">
        <f t="shared" si="157"/>
        <v>17</v>
      </c>
      <c r="AF12" s="22">
        <f t="shared" si="157"/>
        <v>10</v>
      </c>
      <c r="AG12" s="26">
        <f t="shared" si="10"/>
        <v>0.58823529411764708</v>
      </c>
      <c r="AH12" s="16">
        <v>3</v>
      </c>
      <c r="AI12" s="16">
        <v>3</v>
      </c>
      <c r="AJ12" s="26">
        <f t="shared" si="11"/>
        <v>1</v>
      </c>
      <c r="AK12" s="16">
        <v>14</v>
      </c>
      <c r="AL12" s="16">
        <v>7</v>
      </c>
      <c r="AM12" s="26">
        <f t="shared" si="12"/>
        <v>0.5</v>
      </c>
      <c r="AN12" s="18">
        <f t="shared" si="158"/>
        <v>30</v>
      </c>
      <c r="AO12" s="22">
        <f t="shared" si="158"/>
        <v>18</v>
      </c>
      <c r="AP12" s="26">
        <f t="shared" si="13"/>
        <v>0.6</v>
      </c>
      <c r="AQ12" s="16">
        <v>13</v>
      </c>
      <c r="AR12" s="16">
        <v>4</v>
      </c>
      <c r="AS12" s="26">
        <f t="shared" si="14"/>
        <v>0.30769230769230771</v>
      </c>
      <c r="AT12" s="16">
        <v>17</v>
      </c>
      <c r="AU12" s="16">
        <v>14</v>
      </c>
      <c r="AV12" s="26">
        <f t="shared" si="15"/>
        <v>0.82352941176470584</v>
      </c>
      <c r="AW12" s="18">
        <f t="shared" si="159"/>
        <v>25</v>
      </c>
      <c r="AX12" s="22">
        <f t="shared" si="160"/>
        <v>11</v>
      </c>
      <c r="AY12" s="26">
        <f t="shared" si="16"/>
        <v>0.44</v>
      </c>
      <c r="AZ12" s="16">
        <v>8</v>
      </c>
      <c r="BA12" s="16">
        <v>3</v>
      </c>
      <c r="BB12" s="26">
        <f t="shared" si="17"/>
        <v>0.375</v>
      </c>
      <c r="BC12" s="16">
        <v>17</v>
      </c>
      <c r="BD12" s="16">
        <v>8</v>
      </c>
      <c r="BE12" s="26">
        <f t="shared" si="18"/>
        <v>0.47058823529411764</v>
      </c>
      <c r="BF12" s="18">
        <f t="shared" si="161"/>
        <v>27</v>
      </c>
      <c r="BG12" s="22">
        <f t="shared" si="162"/>
        <v>12</v>
      </c>
      <c r="BH12" s="26">
        <f t="shared" si="19"/>
        <v>0.44444444444444442</v>
      </c>
      <c r="BI12" s="16">
        <v>10</v>
      </c>
      <c r="BJ12" s="16">
        <v>4</v>
      </c>
      <c r="BK12" s="26">
        <f t="shared" si="20"/>
        <v>0.4</v>
      </c>
      <c r="BL12" s="16">
        <v>17</v>
      </c>
      <c r="BM12" s="16">
        <v>8</v>
      </c>
      <c r="BN12" s="26">
        <f t="shared" si="21"/>
        <v>0.47058823529411764</v>
      </c>
      <c r="BO12" s="18">
        <f t="shared" si="163"/>
        <v>28</v>
      </c>
      <c r="BP12" s="22">
        <f t="shared" si="164"/>
        <v>20</v>
      </c>
      <c r="BQ12" s="26">
        <f t="shared" si="22"/>
        <v>0.7142857142857143</v>
      </c>
      <c r="BR12" s="16">
        <v>12</v>
      </c>
      <c r="BS12" s="16">
        <v>6</v>
      </c>
      <c r="BT12" s="26">
        <f t="shared" si="23"/>
        <v>0.5</v>
      </c>
      <c r="BU12" s="16">
        <v>16</v>
      </c>
      <c r="BV12" s="16">
        <v>14</v>
      </c>
      <c r="BW12" s="26">
        <f t="shared" si="24"/>
        <v>0.875</v>
      </c>
      <c r="BX12" s="18">
        <f t="shared" si="165"/>
        <v>30</v>
      </c>
      <c r="BY12" s="22">
        <f t="shared" si="166"/>
        <v>19</v>
      </c>
      <c r="BZ12" s="26">
        <f t="shared" si="25"/>
        <v>0.6333333333333333</v>
      </c>
      <c r="CA12" s="16">
        <v>10</v>
      </c>
      <c r="CB12" s="16">
        <v>6</v>
      </c>
      <c r="CC12" s="26">
        <f t="shared" si="26"/>
        <v>0.6</v>
      </c>
      <c r="CD12" s="16">
        <v>20</v>
      </c>
      <c r="CE12" s="16">
        <v>13</v>
      </c>
      <c r="CF12" s="26">
        <f t="shared" si="27"/>
        <v>0.65</v>
      </c>
      <c r="CG12" s="18">
        <f t="shared" si="167"/>
        <v>39</v>
      </c>
      <c r="CH12" s="22">
        <f t="shared" si="168"/>
        <v>29</v>
      </c>
      <c r="CI12" s="26">
        <f t="shared" si="28"/>
        <v>0.74358974358974361</v>
      </c>
      <c r="CJ12" s="16">
        <v>13</v>
      </c>
      <c r="CK12" s="16">
        <v>10</v>
      </c>
      <c r="CL12" s="26">
        <f t="shared" si="29"/>
        <v>0.76923076923076927</v>
      </c>
      <c r="CM12" s="16">
        <v>26</v>
      </c>
      <c r="CN12" s="16">
        <v>19</v>
      </c>
      <c r="CO12" s="26">
        <f t="shared" si="30"/>
        <v>0.73076923076923073</v>
      </c>
      <c r="CP12" s="18">
        <f t="shared" si="169"/>
        <v>52</v>
      </c>
      <c r="CQ12" s="22">
        <f t="shared" si="170"/>
        <v>25</v>
      </c>
      <c r="CR12" s="26">
        <f t="shared" si="31"/>
        <v>0.48076923076923078</v>
      </c>
      <c r="CS12" s="16">
        <v>25</v>
      </c>
      <c r="CT12" s="16">
        <v>11</v>
      </c>
      <c r="CU12" s="26">
        <f t="shared" si="32"/>
        <v>0.44</v>
      </c>
      <c r="CV12" s="16">
        <v>27</v>
      </c>
      <c r="CW12" s="16">
        <v>14</v>
      </c>
      <c r="CX12" s="26">
        <f t="shared" si="33"/>
        <v>0.51851851851851849</v>
      </c>
      <c r="CY12" s="18">
        <f t="shared" si="171"/>
        <v>53</v>
      </c>
      <c r="CZ12" s="22">
        <f t="shared" si="172"/>
        <v>28</v>
      </c>
      <c r="DA12" s="26">
        <f t="shared" si="34"/>
        <v>0.52830188679245282</v>
      </c>
      <c r="DB12" s="16">
        <v>34</v>
      </c>
      <c r="DC12" s="16">
        <v>17</v>
      </c>
      <c r="DD12" s="26">
        <f t="shared" si="35"/>
        <v>0.5</v>
      </c>
      <c r="DE12" s="16">
        <v>19</v>
      </c>
      <c r="DF12" s="16">
        <v>11</v>
      </c>
      <c r="DG12" s="26">
        <f t="shared" si="36"/>
        <v>0.57894736842105265</v>
      </c>
      <c r="DH12" s="18">
        <f t="shared" si="173"/>
        <v>42</v>
      </c>
      <c r="DI12" s="22">
        <f t="shared" si="174"/>
        <v>18</v>
      </c>
      <c r="DJ12" s="26">
        <f t="shared" si="37"/>
        <v>0.42857142857142855</v>
      </c>
      <c r="DK12" s="16">
        <v>28</v>
      </c>
      <c r="DL12" s="16">
        <v>11</v>
      </c>
      <c r="DM12" s="26">
        <f t="shared" si="38"/>
        <v>0.39285714285714285</v>
      </c>
      <c r="DN12" s="16">
        <v>14</v>
      </c>
      <c r="DO12" s="16">
        <v>7</v>
      </c>
      <c r="DP12" s="26">
        <f t="shared" si="39"/>
        <v>0.5</v>
      </c>
      <c r="DQ12" s="18">
        <f t="shared" si="175"/>
        <v>33</v>
      </c>
      <c r="DR12" s="22">
        <f t="shared" si="176"/>
        <v>20</v>
      </c>
      <c r="DS12" s="26">
        <f t="shared" si="40"/>
        <v>0.60606060606060608</v>
      </c>
      <c r="DT12" s="16">
        <v>18</v>
      </c>
      <c r="DU12" s="16">
        <v>6</v>
      </c>
      <c r="DV12" s="26">
        <f t="shared" si="41"/>
        <v>0.33333333333333331</v>
      </c>
      <c r="DW12" s="16">
        <v>15</v>
      </c>
      <c r="DX12" s="16">
        <v>14</v>
      </c>
      <c r="DY12" s="26">
        <f t="shared" si="42"/>
        <v>0.93333333333333335</v>
      </c>
      <c r="DZ12" s="18">
        <f t="shared" si="177"/>
        <v>36</v>
      </c>
      <c r="EA12" s="22">
        <f t="shared" si="178"/>
        <v>31</v>
      </c>
      <c r="EB12" s="26">
        <f t="shared" si="43"/>
        <v>0.86111111111111116</v>
      </c>
      <c r="EC12" s="16">
        <v>9</v>
      </c>
      <c r="ED12" s="16">
        <v>5</v>
      </c>
      <c r="EE12" s="26">
        <f t="shared" si="44"/>
        <v>0.55555555555555558</v>
      </c>
      <c r="EF12" s="16">
        <v>27</v>
      </c>
      <c r="EG12" s="16">
        <v>26</v>
      </c>
      <c r="EH12" s="26">
        <f t="shared" si="45"/>
        <v>0.96296296296296291</v>
      </c>
      <c r="EI12" s="18">
        <f t="shared" si="179"/>
        <v>46</v>
      </c>
      <c r="EJ12" s="22">
        <f t="shared" si="180"/>
        <v>33</v>
      </c>
      <c r="EK12" s="26">
        <f t="shared" si="46"/>
        <v>0.71739130434782605</v>
      </c>
      <c r="EL12" s="16">
        <v>15</v>
      </c>
      <c r="EM12" s="16">
        <v>8</v>
      </c>
      <c r="EN12" s="26">
        <f t="shared" si="47"/>
        <v>0.53333333333333333</v>
      </c>
      <c r="EO12" s="16">
        <v>31</v>
      </c>
      <c r="EP12" s="16">
        <v>25</v>
      </c>
      <c r="EQ12" s="26">
        <f t="shared" si="48"/>
        <v>0.80645161290322576</v>
      </c>
      <c r="ER12" s="18">
        <f t="shared" si="181"/>
        <v>60</v>
      </c>
      <c r="ES12" s="22">
        <f t="shared" si="182"/>
        <v>36</v>
      </c>
      <c r="ET12" s="26">
        <f t="shared" si="49"/>
        <v>0.6</v>
      </c>
      <c r="EU12" s="16">
        <v>25</v>
      </c>
      <c r="EV12" s="16">
        <v>17</v>
      </c>
      <c r="EW12" s="26">
        <f t="shared" si="50"/>
        <v>0.68</v>
      </c>
      <c r="EX12" s="16">
        <v>35</v>
      </c>
      <c r="EY12" s="16">
        <v>19</v>
      </c>
      <c r="EZ12" s="26">
        <f t="shared" si="51"/>
        <v>0.54285714285714282</v>
      </c>
      <c r="FA12" s="18">
        <f t="shared" si="183"/>
        <v>67</v>
      </c>
      <c r="FB12" s="22">
        <f t="shared" si="184"/>
        <v>36</v>
      </c>
      <c r="FC12" s="26">
        <f t="shared" si="52"/>
        <v>0.53731343283582089</v>
      </c>
      <c r="FD12" s="16">
        <v>25</v>
      </c>
      <c r="FE12" s="16">
        <v>18</v>
      </c>
      <c r="FF12" s="26">
        <f t="shared" si="53"/>
        <v>0.72</v>
      </c>
      <c r="FG12" s="16">
        <v>42</v>
      </c>
      <c r="FH12" s="16">
        <v>18</v>
      </c>
      <c r="FI12" s="26">
        <f t="shared" si="54"/>
        <v>0.42857142857142855</v>
      </c>
      <c r="FJ12" s="18">
        <f t="shared" si="185"/>
        <v>55</v>
      </c>
      <c r="FK12" s="22">
        <f t="shared" si="186"/>
        <v>34</v>
      </c>
      <c r="FL12" s="26">
        <f t="shared" si="55"/>
        <v>0.61818181818181817</v>
      </c>
      <c r="FM12" s="16">
        <v>21</v>
      </c>
      <c r="FN12" s="16">
        <v>16</v>
      </c>
      <c r="FO12" s="26">
        <f t="shared" si="56"/>
        <v>0.76190476190476186</v>
      </c>
      <c r="FP12" s="16">
        <v>34</v>
      </c>
      <c r="FQ12" s="16">
        <v>18</v>
      </c>
      <c r="FR12" s="26">
        <f t="shared" si="57"/>
        <v>0.52941176470588236</v>
      </c>
      <c r="FS12" s="18">
        <f t="shared" si="187"/>
        <v>48</v>
      </c>
      <c r="FT12" s="22">
        <f t="shared" si="188"/>
        <v>23</v>
      </c>
      <c r="FU12" s="26">
        <f t="shared" si="58"/>
        <v>0.47916666666666669</v>
      </c>
      <c r="FV12" s="16">
        <v>21</v>
      </c>
      <c r="FW12" s="16">
        <v>9</v>
      </c>
      <c r="FX12" s="26">
        <f t="shared" si="59"/>
        <v>0.42857142857142855</v>
      </c>
      <c r="FY12" s="16">
        <v>27</v>
      </c>
      <c r="FZ12" s="16">
        <v>14</v>
      </c>
      <c r="GA12" s="26">
        <f t="shared" si="60"/>
        <v>0.51851851851851849</v>
      </c>
      <c r="GB12" s="18">
        <f t="shared" si="189"/>
        <v>39</v>
      </c>
      <c r="GC12" s="22">
        <f t="shared" si="190"/>
        <v>27</v>
      </c>
      <c r="GD12" s="26">
        <f t="shared" si="61"/>
        <v>0.69230769230769229</v>
      </c>
      <c r="GE12" s="16">
        <v>19</v>
      </c>
      <c r="GF12" s="16">
        <v>12</v>
      </c>
      <c r="GG12" s="26">
        <f t="shared" si="62"/>
        <v>0.63157894736842102</v>
      </c>
      <c r="GH12" s="16">
        <v>20</v>
      </c>
      <c r="GI12" s="16">
        <v>15</v>
      </c>
      <c r="GJ12" s="26">
        <f t="shared" si="63"/>
        <v>0.75</v>
      </c>
      <c r="GK12" s="18">
        <f t="shared" si="191"/>
        <v>47</v>
      </c>
      <c r="GL12" s="22">
        <f t="shared" si="192"/>
        <v>34</v>
      </c>
      <c r="GM12" s="26">
        <f t="shared" si="64"/>
        <v>0.72340425531914898</v>
      </c>
      <c r="GN12" s="16">
        <v>17</v>
      </c>
      <c r="GO12" s="16">
        <v>13</v>
      </c>
      <c r="GP12" s="26">
        <f t="shared" si="65"/>
        <v>0.76470588235294112</v>
      </c>
      <c r="GQ12" s="16">
        <v>30</v>
      </c>
      <c r="GR12" s="16">
        <v>21</v>
      </c>
      <c r="GS12" s="26">
        <f t="shared" si="66"/>
        <v>0.7</v>
      </c>
      <c r="GT12" s="18">
        <f t="shared" si="193"/>
        <v>50</v>
      </c>
      <c r="GU12" s="22">
        <f t="shared" si="194"/>
        <v>28</v>
      </c>
      <c r="GV12" s="26">
        <f t="shared" si="67"/>
        <v>0.56000000000000005</v>
      </c>
      <c r="GW12" s="16">
        <v>21</v>
      </c>
      <c r="GX12" s="16">
        <v>13</v>
      </c>
      <c r="GY12" s="26">
        <f t="shared" si="68"/>
        <v>0.61904761904761907</v>
      </c>
      <c r="GZ12" s="16">
        <v>29</v>
      </c>
      <c r="HA12" s="16">
        <v>15</v>
      </c>
      <c r="HB12" s="26">
        <f t="shared" si="69"/>
        <v>0.51724137931034486</v>
      </c>
      <c r="HC12" s="18">
        <f t="shared" si="195"/>
        <v>42</v>
      </c>
      <c r="HD12" s="22">
        <f t="shared" si="196"/>
        <v>17</v>
      </c>
      <c r="HE12" s="26">
        <f t="shared" si="70"/>
        <v>0.40476190476190477</v>
      </c>
      <c r="HF12" s="16">
        <v>20</v>
      </c>
      <c r="HG12" s="16">
        <v>9</v>
      </c>
      <c r="HH12" s="26">
        <f t="shared" si="71"/>
        <v>0.45</v>
      </c>
      <c r="HI12" s="16">
        <v>22</v>
      </c>
      <c r="HJ12" s="16">
        <v>8</v>
      </c>
      <c r="HK12" s="26">
        <f t="shared" si="72"/>
        <v>0.36363636363636365</v>
      </c>
      <c r="HL12" s="18">
        <f t="shared" si="197"/>
        <v>47</v>
      </c>
      <c r="HM12" s="22">
        <f t="shared" si="198"/>
        <v>25</v>
      </c>
      <c r="HN12" s="26">
        <f t="shared" si="73"/>
        <v>0.53191489361702127</v>
      </c>
      <c r="HO12" s="16">
        <v>20</v>
      </c>
      <c r="HP12" s="16">
        <v>7</v>
      </c>
      <c r="HQ12" s="26">
        <f t="shared" si="74"/>
        <v>0.35</v>
      </c>
      <c r="HR12" s="16">
        <v>27</v>
      </c>
      <c r="HS12" s="16">
        <v>18</v>
      </c>
      <c r="HT12" s="26">
        <f t="shared" si="75"/>
        <v>0.66666666666666663</v>
      </c>
      <c r="HU12" s="18">
        <f t="shared" si="199"/>
        <v>35</v>
      </c>
      <c r="HV12" s="22">
        <f t="shared" si="200"/>
        <v>26</v>
      </c>
      <c r="HW12" s="26">
        <f t="shared" si="76"/>
        <v>0.74285714285714288</v>
      </c>
      <c r="HX12" s="16">
        <v>13</v>
      </c>
      <c r="HY12" s="16">
        <v>9</v>
      </c>
      <c r="HZ12" s="26">
        <f t="shared" si="77"/>
        <v>0.69230769230769229</v>
      </c>
      <c r="IA12" s="16">
        <v>22</v>
      </c>
      <c r="IB12" s="16">
        <v>17</v>
      </c>
      <c r="IC12" s="26">
        <f t="shared" si="78"/>
        <v>0.77272727272727271</v>
      </c>
      <c r="ID12" s="18">
        <f t="shared" si="201"/>
        <v>36</v>
      </c>
      <c r="IE12" s="22">
        <f t="shared" si="202"/>
        <v>25</v>
      </c>
      <c r="IF12" s="26">
        <f t="shared" si="79"/>
        <v>0.69444444444444442</v>
      </c>
      <c r="IG12" s="16">
        <v>11</v>
      </c>
      <c r="IH12" s="16">
        <v>8</v>
      </c>
      <c r="II12" s="26">
        <f t="shared" si="80"/>
        <v>0.72727272727272729</v>
      </c>
      <c r="IJ12" s="16">
        <v>25</v>
      </c>
      <c r="IK12" s="16">
        <v>17</v>
      </c>
      <c r="IL12" s="26">
        <f t="shared" si="81"/>
        <v>0.68</v>
      </c>
      <c r="IM12" s="18">
        <f t="shared" si="203"/>
        <v>47</v>
      </c>
      <c r="IN12" s="22">
        <f t="shared" si="204"/>
        <v>36</v>
      </c>
      <c r="IO12" s="26">
        <f t="shared" si="82"/>
        <v>0.76595744680851063</v>
      </c>
      <c r="IP12" s="16">
        <v>14</v>
      </c>
      <c r="IQ12" s="16">
        <v>8</v>
      </c>
      <c r="IR12" s="26">
        <f t="shared" si="83"/>
        <v>0.5714285714285714</v>
      </c>
      <c r="IS12" s="16">
        <v>33</v>
      </c>
      <c r="IT12" s="16">
        <v>28</v>
      </c>
      <c r="IU12" s="26">
        <f t="shared" si="84"/>
        <v>0.84848484848484851</v>
      </c>
      <c r="IV12" s="18">
        <f t="shared" si="205"/>
        <v>43</v>
      </c>
      <c r="IW12" s="22">
        <f t="shared" si="206"/>
        <v>19</v>
      </c>
      <c r="IX12" s="26">
        <f t="shared" si="85"/>
        <v>0.44186046511627908</v>
      </c>
      <c r="IY12" s="16">
        <v>11</v>
      </c>
      <c r="IZ12" s="16">
        <v>6</v>
      </c>
      <c r="JA12" s="26">
        <f t="shared" si="86"/>
        <v>0.54545454545454541</v>
      </c>
      <c r="JB12" s="16">
        <v>32</v>
      </c>
      <c r="JC12" s="16">
        <v>13</v>
      </c>
      <c r="JD12" s="26">
        <f t="shared" si="87"/>
        <v>0.40625</v>
      </c>
      <c r="JE12" s="18">
        <f t="shared" si="207"/>
        <v>43</v>
      </c>
      <c r="JF12" s="22">
        <f t="shared" si="208"/>
        <v>9</v>
      </c>
      <c r="JG12" s="26">
        <f t="shared" si="88"/>
        <v>0.20930232558139536</v>
      </c>
      <c r="JH12" s="16">
        <v>11</v>
      </c>
      <c r="JI12" s="16">
        <v>2</v>
      </c>
      <c r="JJ12" s="26">
        <f t="shared" si="89"/>
        <v>0.18181818181818182</v>
      </c>
      <c r="JK12" s="16">
        <v>32</v>
      </c>
      <c r="JL12" s="16">
        <v>7</v>
      </c>
      <c r="JM12" s="26">
        <f t="shared" si="90"/>
        <v>0.21875</v>
      </c>
      <c r="JN12" s="18">
        <f t="shared" si="209"/>
        <v>46</v>
      </c>
      <c r="JO12" s="22">
        <f t="shared" si="210"/>
        <v>12</v>
      </c>
      <c r="JP12" s="26">
        <f t="shared" si="91"/>
        <v>0.2608695652173913</v>
      </c>
      <c r="JQ12" s="16">
        <v>13</v>
      </c>
      <c r="JR12" s="16">
        <v>4</v>
      </c>
      <c r="JS12" s="26">
        <f t="shared" si="92"/>
        <v>0.30769230769230771</v>
      </c>
      <c r="JT12" s="16">
        <v>33</v>
      </c>
      <c r="JU12" s="16">
        <v>8</v>
      </c>
      <c r="JV12" s="26">
        <f t="shared" si="93"/>
        <v>0.24242424242424243</v>
      </c>
      <c r="JW12" s="18">
        <f t="shared" si="211"/>
        <v>50</v>
      </c>
      <c r="JX12" s="22">
        <f t="shared" si="212"/>
        <v>19</v>
      </c>
      <c r="JY12" s="26">
        <f t="shared" si="94"/>
        <v>0.38</v>
      </c>
      <c r="JZ12" s="16">
        <v>15</v>
      </c>
      <c r="KA12" s="16">
        <v>5</v>
      </c>
      <c r="KB12" s="26">
        <f t="shared" si="95"/>
        <v>0.33333333333333331</v>
      </c>
      <c r="KC12" s="16">
        <v>35</v>
      </c>
      <c r="KD12" s="16">
        <v>14</v>
      </c>
      <c r="KE12" s="26">
        <f t="shared" si="96"/>
        <v>0.4</v>
      </c>
      <c r="KF12" s="18">
        <f t="shared" si="213"/>
        <v>44</v>
      </c>
      <c r="KG12" s="22">
        <f t="shared" si="214"/>
        <v>23</v>
      </c>
      <c r="KH12" s="26">
        <f t="shared" si="97"/>
        <v>0.52272727272727271</v>
      </c>
      <c r="KI12" s="16">
        <v>17</v>
      </c>
      <c r="KJ12" s="16">
        <v>9</v>
      </c>
      <c r="KK12" s="26">
        <f t="shared" si="98"/>
        <v>0.52941176470588236</v>
      </c>
      <c r="KL12" s="16">
        <v>27</v>
      </c>
      <c r="KM12" s="16">
        <v>14</v>
      </c>
      <c r="KN12" s="26">
        <f t="shared" si="99"/>
        <v>0.51851851851851849</v>
      </c>
      <c r="KO12" s="18">
        <f t="shared" si="215"/>
        <v>46</v>
      </c>
      <c r="KP12" s="22">
        <f t="shared" si="216"/>
        <v>20</v>
      </c>
      <c r="KQ12" s="26">
        <f t="shared" si="100"/>
        <v>0.43478260869565216</v>
      </c>
      <c r="KR12" s="16">
        <v>16</v>
      </c>
      <c r="KS12" s="16">
        <v>9</v>
      </c>
      <c r="KT12" s="26">
        <f t="shared" si="101"/>
        <v>0.5625</v>
      </c>
      <c r="KU12" s="16">
        <v>30</v>
      </c>
      <c r="KV12" s="16">
        <v>11</v>
      </c>
      <c r="KW12" s="26">
        <f t="shared" si="102"/>
        <v>0.36666666666666664</v>
      </c>
      <c r="KX12" s="18">
        <f t="shared" si="217"/>
        <v>58</v>
      </c>
      <c r="KY12" s="22">
        <f t="shared" si="218"/>
        <v>33</v>
      </c>
      <c r="KZ12" s="26">
        <f t="shared" si="103"/>
        <v>0.56896551724137934</v>
      </c>
      <c r="LA12" s="16">
        <v>24</v>
      </c>
      <c r="LB12" s="16">
        <v>10</v>
      </c>
      <c r="LC12" s="26">
        <f t="shared" si="104"/>
        <v>0.41666666666666669</v>
      </c>
      <c r="LD12" s="16">
        <v>34</v>
      </c>
      <c r="LE12" s="16">
        <v>23</v>
      </c>
      <c r="LF12" s="26">
        <f t="shared" si="105"/>
        <v>0.67647058823529416</v>
      </c>
      <c r="LG12" s="18">
        <f t="shared" si="219"/>
        <v>54</v>
      </c>
      <c r="LH12" s="22">
        <f t="shared" si="220"/>
        <v>28</v>
      </c>
      <c r="LI12" s="26">
        <f t="shared" si="106"/>
        <v>0.51851851851851849</v>
      </c>
      <c r="LJ12" s="16">
        <v>20</v>
      </c>
      <c r="LK12" s="16">
        <v>10</v>
      </c>
      <c r="LL12" s="26">
        <f t="shared" si="107"/>
        <v>0.5</v>
      </c>
      <c r="LM12" s="16">
        <v>34</v>
      </c>
      <c r="LN12" s="16">
        <v>18</v>
      </c>
      <c r="LO12" s="26">
        <f t="shared" si="108"/>
        <v>0.52941176470588236</v>
      </c>
      <c r="LP12" s="18">
        <f t="shared" si="221"/>
        <v>45</v>
      </c>
      <c r="LQ12" s="22">
        <f t="shared" si="222"/>
        <v>33</v>
      </c>
      <c r="LR12" s="26">
        <f t="shared" si="109"/>
        <v>0.73333333333333328</v>
      </c>
      <c r="LS12" s="16">
        <v>11</v>
      </c>
      <c r="LT12" s="16">
        <v>9</v>
      </c>
      <c r="LU12" s="26">
        <f t="shared" si="110"/>
        <v>0.81818181818181823</v>
      </c>
      <c r="LV12" s="16">
        <v>34</v>
      </c>
      <c r="LW12" s="16">
        <v>24</v>
      </c>
      <c r="LX12" s="26">
        <f t="shared" si="111"/>
        <v>0.70588235294117652</v>
      </c>
      <c r="LY12" s="18">
        <f t="shared" si="223"/>
        <v>55</v>
      </c>
      <c r="LZ12" s="22">
        <f t="shared" si="224"/>
        <v>44</v>
      </c>
      <c r="MA12" s="26">
        <f t="shared" si="112"/>
        <v>0.8</v>
      </c>
      <c r="MB12" s="16">
        <v>12</v>
      </c>
      <c r="MC12" s="16">
        <v>10</v>
      </c>
      <c r="MD12" s="26">
        <f t="shared" si="113"/>
        <v>0.83333333333333337</v>
      </c>
      <c r="ME12" s="16">
        <v>43</v>
      </c>
      <c r="MF12" s="16">
        <v>34</v>
      </c>
      <c r="MG12" s="26">
        <f t="shared" si="114"/>
        <v>0.79069767441860461</v>
      </c>
      <c r="MH12" s="18">
        <f t="shared" si="225"/>
        <v>64</v>
      </c>
      <c r="MI12" s="22">
        <f t="shared" si="226"/>
        <v>34</v>
      </c>
      <c r="MJ12" s="26">
        <f t="shared" si="115"/>
        <v>0.53125</v>
      </c>
      <c r="MK12" s="16">
        <v>13</v>
      </c>
      <c r="ML12" s="16">
        <v>11</v>
      </c>
      <c r="MM12" s="26">
        <f t="shared" si="116"/>
        <v>0.84615384615384615</v>
      </c>
      <c r="MN12" s="16">
        <v>51</v>
      </c>
      <c r="MO12" s="16">
        <v>23</v>
      </c>
      <c r="MP12" s="26">
        <f t="shared" si="117"/>
        <v>0.45098039215686275</v>
      </c>
      <c r="MQ12" s="18">
        <f t="shared" si="227"/>
        <v>56</v>
      </c>
      <c r="MR12" s="22">
        <f t="shared" si="228"/>
        <v>39</v>
      </c>
      <c r="MS12" s="26">
        <f t="shared" si="118"/>
        <v>0.6964285714285714</v>
      </c>
      <c r="MT12" s="16">
        <v>16</v>
      </c>
      <c r="MU12" s="16">
        <v>10</v>
      </c>
      <c r="MV12" s="26">
        <f t="shared" si="119"/>
        <v>0.625</v>
      </c>
      <c r="MW12" s="16">
        <v>40</v>
      </c>
      <c r="MX12" s="16">
        <v>29</v>
      </c>
      <c r="MY12" s="26">
        <f t="shared" si="120"/>
        <v>0.72499999999999998</v>
      </c>
      <c r="MZ12" s="18">
        <f t="shared" si="229"/>
        <v>69</v>
      </c>
      <c r="NA12" s="22">
        <f t="shared" si="230"/>
        <v>23</v>
      </c>
      <c r="NB12" s="26">
        <f t="shared" si="121"/>
        <v>0.33333333333333331</v>
      </c>
      <c r="NC12" s="16">
        <v>44</v>
      </c>
      <c r="ND12" s="16">
        <v>7</v>
      </c>
      <c r="NE12" s="26">
        <f t="shared" si="122"/>
        <v>0.15909090909090909</v>
      </c>
      <c r="NF12" s="16">
        <v>25</v>
      </c>
      <c r="NG12" s="16">
        <v>16</v>
      </c>
      <c r="NH12" s="26">
        <f t="shared" si="123"/>
        <v>0.64</v>
      </c>
      <c r="NI12" s="18">
        <f t="shared" si="231"/>
        <v>70</v>
      </c>
      <c r="NJ12" s="22">
        <f t="shared" si="232"/>
        <v>34</v>
      </c>
      <c r="NK12" s="26">
        <f t="shared" si="124"/>
        <v>0.48571428571428571</v>
      </c>
      <c r="NL12" s="16">
        <v>48</v>
      </c>
      <c r="NM12" s="16">
        <v>21</v>
      </c>
      <c r="NN12" s="26">
        <f t="shared" si="125"/>
        <v>0.4375</v>
      </c>
      <c r="NO12" s="16">
        <v>22</v>
      </c>
      <c r="NP12" s="16">
        <v>13</v>
      </c>
      <c r="NQ12" s="26">
        <f t="shared" si="126"/>
        <v>0.59090909090909094</v>
      </c>
      <c r="NR12" s="18">
        <f t="shared" si="233"/>
        <v>61</v>
      </c>
      <c r="NS12" s="22">
        <f t="shared" si="234"/>
        <v>30</v>
      </c>
      <c r="NT12" s="26">
        <f t="shared" si="127"/>
        <v>0.49180327868852458</v>
      </c>
      <c r="NU12" s="16">
        <v>41</v>
      </c>
      <c r="NV12" s="16">
        <v>16</v>
      </c>
      <c r="NW12" s="26">
        <f t="shared" si="128"/>
        <v>0.3902439024390244</v>
      </c>
      <c r="NX12" s="16">
        <v>20</v>
      </c>
      <c r="NY12" s="16">
        <v>14</v>
      </c>
      <c r="NZ12" s="26">
        <f t="shared" si="129"/>
        <v>0.7</v>
      </c>
      <c r="OA12" s="18">
        <f t="shared" si="235"/>
        <v>40</v>
      </c>
      <c r="OB12" s="22">
        <f t="shared" si="236"/>
        <v>23</v>
      </c>
      <c r="OC12" s="26">
        <f t="shared" si="130"/>
        <v>0.57499999999999996</v>
      </c>
      <c r="OD12" s="16">
        <v>21</v>
      </c>
      <c r="OE12" s="16">
        <v>11</v>
      </c>
      <c r="OF12" s="26">
        <f t="shared" si="131"/>
        <v>0.52380952380952384</v>
      </c>
      <c r="OG12" s="16">
        <v>19</v>
      </c>
      <c r="OH12" s="16">
        <v>12</v>
      </c>
      <c r="OI12" s="26">
        <f t="shared" si="132"/>
        <v>0.63157894736842102</v>
      </c>
      <c r="OJ12" s="18">
        <f t="shared" si="237"/>
        <v>56</v>
      </c>
      <c r="OK12" s="22">
        <f t="shared" si="238"/>
        <v>45</v>
      </c>
      <c r="OL12" s="26">
        <f t="shared" si="133"/>
        <v>0.8035714285714286</v>
      </c>
      <c r="OM12" s="16">
        <v>30</v>
      </c>
      <c r="ON12" s="16">
        <v>26</v>
      </c>
      <c r="OO12" s="26">
        <f t="shared" si="134"/>
        <v>0.8666666666666667</v>
      </c>
      <c r="OP12" s="16">
        <v>26</v>
      </c>
      <c r="OQ12" s="16">
        <v>19</v>
      </c>
      <c r="OR12" s="26">
        <f t="shared" si="135"/>
        <v>0.73076923076923073</v>
      </c>
      <c r="OS12" s="18">
        <f t="shared" si="239"/>
        <v>50</v>
      </c>
      <c r="OT12" s="22">
        <f t="shared" si="240"/>
        <v>36</v>
      </c>
      <c r="OU12" s="26">
        <f t="shared" si="136"/>
        <v>0.72</v>
      </c>
      <c r="OV12" s="16">
        <v>22</v>
      </c>
      <c r="OW12" s="16">
        <v>15</v>
      </c>
      <c r="OX12" s="26">
        <f t="shared" si="137"/>
        <v>0.68181818181818177</v>
      </c>
      <c r="OY12" s="16">
        <v>28</v>
      </c>
      <c r="OZ12" s="16">
        <v>21</v>
      </c>
      <c r="PA12" s="26">
        <f t="shared" si="138"/>
        <v>0.75</v>
      </c>
      <c r="PB12" s="18">
        <f t="shared" si="241"/>
        <v>56</v>
      </c>
      <c r="PC12" s="22">
        <f t="shared" si="242"/>
        <v>27</v>
      </c>
      <c r="PD12" s="26">
        <f t="shared" si="139"/>
        <v>0.48214285714285715</v>
      </c>
      <c r="PE12" s="16">
        <v>26</v>
      </c>
      <c r="PF12" s="16">
        <v>12</v>
      </c>
      <c r="PG12" s="26">
        <f t="shared" si="140"/>
        <v>0.46153846153846156</v>
      </c>
      <c r="PH12" s="16">
        <v>30</v>
      </c>
      <c r="PI12" s="16">
        <v>15</v>
      </c>
      <c r="PJ12" s="26">
        <f t="shared" si="141"/>
        <v>0.5</v>
      </c>
      <c r="PK12" s="18">
        <f t="shared" si="243"/>
        <v>52</v>
      </c>
      <c r="PL12" s="22">
        <f t="shared" si="244"/>
        <v>42</v>
      </c>
      <c r="PM12" s="26">
        <f t="shared" si="142"/>
        <v>0.80769230769230771</v>
      </c>
      <c r="PN12" s="16">
        <v>32</v>
      </c>
      <c r="PO12" s="16">
        <v>26</v>
      </c>
      <c r="PP12" s="26">
        <f t="shared" si="143"/>
        <v>0.8125</v>
      </c>
      <c r="PQ12" s="16">
        <v>20</v>
      </c>
      <c r="PR12" s="16">
        <v>16</v>
      </c>
      <c r="PS12" s="26">
        <f t="shared" si="144"/>
        <v>0.8</v>
      </c>
      <c r="PT12" s="18">
        <f t="shared" si="245"/>
        <v>53</v>
      </c>
      <c r="PU12" s="22">
        <f t="shared" si="246"/>
        <v>39</v>
      </c>
      <c r="PV12" s="26">
        <f t="shared" si="145"/>
        <v>0.73584905660377353</v>
      </c>
      <c r="PW12" s="16">
        <v>32</v>
      </c>
      <c r="PX12" s="16">
        <v>22</v>
      </c>
      <c r="PY12" s="26">
        <f t="shared" si="146"/>
        <v>0.6875</v>
      </c>
      <c r="PZ12" s="16">
        <v>21</v>
      </c>
      <c r="QA12" s="16">
        <v>17</v>
      </c>
      <c r="QB12" s="26">
        <f t="shared" si="147"/>
        <v>0.80952380952380953</v>
      </c>
      <c r="QC12" s="18">
        <f t="shared" si="247"/>
        <v>46</v>
      </c>
      <c r="QD12" s="22">
        <f t="shared" si="248"/>
        <v>25</v>
      </c>
      <c r="QE12" s="26">
        <f t="shared" si="148"/>
        <v>0.54347826086956519</v>
      </c>
      <c r="QF12" s="16">
        <v>24</v>
      </c>
      <c r="QG12" s="16">
        <v>9</v>
      </c>
      <c r="QH12" s="26">
        <f t="shared" si="149"/>
        <v>0.375</v>
      </c>
      <c r="QI12" s="16">
        <v>22</v>
      </c>
      <c r="QJ12" s="16">
        <v>16</v>
      </c>
      <c r="QK12" s="26">
        <f t="shared" si="150"/>
        <v>0.72727272727272729</v>
      </c>
      <c r="QL12" s="18">
        <f t="shared" si="249"/>
        <v>50</v>
      </c>
      <c r="QM12" s="22">
        <f t="shared" si="250"/>
        <v>22</v>
      </c>
      <c r="QN12" s="26">
        <f t="shared" si="151"/>
        <v>0.44</v>
      </c>
      <c r="QO12" s="16">
        <v>28</v>
      </c>
      <c r="QP12" s="16">
        <v>22</v>
      </c>
      <c r="QQ12" s="26">
        <f t="shared" si="152"/>
        <v>0.7857142857142857</v>
      </c>
      <c r="QR12" s="16">
        <v>22</v>
      </c>
      <c r="QS12" s="16"/>
      <c r="QT12" s="26">
        <f t="shared" si="153"/>
        <v>0</v>
      </c>
    </row>
    <row r="13" spans="2:462" ht="29.25" customHeight="1">
      <c r="B13" s="12">
        <v>5</v>
      </c>
      <c r="C13" s="94" t="s">
        <v>8</v>
      </c>
      <c r="D13" s="18">
        <f t="shared" si="154"/>
        <v>5</v>
      </c>
      <c r="E13" s="22">
        <f t="shared" si="0"/>
        <v>4</v>
      </c>
      <c r="F13" s="26">
        <f t="shared" si="1"/>
        <v>0.8</v>
      </c>
      <c r="G13" s="16">
        <v>2</v>
      </c>
      <c r="H13" s="16">
        <v>2</v>
      </c>
      <c r="I13" s="26">
        <f t="shared" si="2"/>
        <v>1</v>
      </c>
      <c r="J13" s="16">
        <v>3</v>
      </c>
      <c r="K13" s="16">
        <v>2</v>
      </c>
      <c r="L13" s="26">
        <f t="shared" si="3"/>
        <v>0.66666666666666663</v>
      </c>
      <c r="M13" s="18">
        <f t="shared" si="155"/>
        <v>8</v>
      </c>
      <c r="N13" s="22">
        <f t="shared" si="155"/>
        <v>8</v>
      </c>
      <c r="O13" s="26">
        <f t="shared" si="4"/>
        <v>1</v>
      </c>
      <c r="P13" s="16">
        <v>5</v>
      </c>
      <c r="Q13" s="16">
        <v>5</v>
      </c>
      <c r="R13" s="26">
        <f t="shared" si="5"/>
        <v>1</v>
      </c>
      <c r="S13" s="16">
        <v>3</v>
      </c>
      <c r="T13" s="16">
        <v>3</v>
      </c>
      <c r="U13" s="26">
        <f t="shared" si="6"/>
        <v>1</v>
      </c>
      <c r="V13" s="18">
        <f t="shared" si="156"/>
        <v>6</v>
      </c>
      <c r="W13" s="22">
        <f t="shared" si="156"/>
        <v>6</v>
      </c>
      <c r="X13" s="26">
        <f t="shared" si="7"/>
        <v>1</v>
      </c>
      <c r="Y13" s="16">
        <v>5</v>
      </c>
      <c r="Z13" s="16">
        <v>5</v>
      </c>
      <c r="AA13" s="26">
        <f t="shared" si="8"/>
        <v>1</v>
      </c>
      <c r="AB13" s="16">
        <v>1</v>
      </c>
      <c r="AC13" s="16">
        <v>1</v>
      </c>
      <c r="AD13" s="26">
        <f t="shared" si="9"/>
        <v>1</v>
      </c>
      <c r="AE13" s="18">
        <f t="shared" si="157"/>
        <v>7</v>
      </c>
      <c r="AF13" s="22">
        <f t="shared" si="157"/>
        <v>7</v>
      </c>
      <c r="AG13" s="26">
        <f t="shared" si="10"/>
        <v>1</v>
      </c>
      <c r="AH13" s="16">
        <v>5</v>
      </c>
      <c r="AI13" s="16">
        <v>5</v>
      </c>
      <c r="AJ13" s="26">
        <f t="shared" si="11"/>
        <v>1</v>
      </c>
      <c r="AK13" s="16">
        <v>2</v>
      </c>
      <c r="AL13" s="16">
        <v>2</v>
      </c>
      <c r="AM13" s="26">
        <f t="shared" si="12"/>
        <v>1</v>
      </c>
      <c r="AN13" s="18">
        <f t="shared" si="158"/>
        <v>12</v>
      </c>
      <c r="AO13" s="22">
        <f t="shared" si="158"/>
        <v>10</v>
      </c>
      <c r="AP13" s="26">
        <f t="shared" si="13"/>
        <v>0.83333333333333337</v>
      </c>
      <c r="AQ13" s="16">
        <v>7</v>
      </c>
      <c r="AR13" s="16">
        <v>5</v>
      </c>
      <c r="AS13" s="26">
        <f t="shared" si="14"/>
        <v>0.7142857142857143</v>
      </c>
      <c r="AT13" s="16">
        <v>5</v>
      </c>
      <c r="AU13" s="16">
        <v>5</v>
      </c>
      <c r="AV13" s="26">
        <f t="shared" si="15"/>
        <v>1</v>
      </c>
      <c r="AW13" s="18">
        <f t="shared" si="159"/>
        <v>10</v>
      </c>
      <c r="AX13" s="22">
        <f t="shared" si="160"/>
        <v>5</v>
      </c>
      <c r="AY13" s="26">
        <f t="shared" si="16"/>
        <v>0.5</v>
      </c>
      <c r="AZ13" s="16">
        <v>7</v>
      </c>
      <c r="BA13" s="16">
        <v>4</v>
      </c>
      <c r="BB13" s="26">
        <f t="shared" si="17"/>
        <v>0.5714285714285714</v>
      </c>
      <c r="BC13" s="16">
        <v>3</v>
      </c>
      <c r="BD13" s="16">
        <v>1</v>
      </c>
      <c r="BE13" s="26">
        <f t="shared" si="18"/>
        <v>0.33333333333333331</v>
      </c>
      <c r="BF13" s="18">
        <f t="shared" si="161"/>
        <v>10</v>
      </c>
      <c r="BG13" s="22">
        <f t="shared" si="162"/>
        <v>8</v>
      </c>
      <c r="BH13" s="26">
        <f t="shared" si="19"/>
        <v>0.8</v>
      </c>
      <c r="BI13" s="16">
        <v>7</v>
      </c>
      <c r="BJ13" s="16">
        <v>7</v>
      </c>
      <c r="BK13" s="26">
        <f t="shared" si="20"/>
        <v>1</v>
      </c>
      <c r="BL13" s="16">
        <v>3</v>
      </c>
      <c r="BM13" s="16">
        <v>1</v>
      </c>
      <c r="BN13" s="26">
        <f t="shared" si="21"/>
        <v>0.33333333333333331</v>
      </c>
      <c r="BO13" s="18">
        <f t="shared" si="163"/>
        <v>12</v>
      </c>
      <c r="BP13" s="22">
        <f t="shared" si="164"/>
        <v>11</v>
      </c>
      <c r="BQ13" s="26">
        <f t="shared" si="22"/>
        <v>0.91666666666666663</v>
      </c>
      <c r="BR13" s="16">
        <v>10</v>
      </c>
      <c r="BS13" s="16">
        <v>10</v>
      </c>
      <c r="BT13" s="26">
        <f t="shared" si="23"/>
        <v>1</v>
      </c>
      <c r="BU13" s="16">
        <v>2</v>
      </c>
      <c r="BV13" s="16">
        <v>1</v>
      </c>
      <c r="BW13" s="26">
        <f t="shared" si="24"/>
        <v>0.5</v>
      </c>
      <c r="BX13" s="18">
        <f t="shared" si="165"/>
        <v>12</v>
      </c>
      <c r="BY13" s="22">
        <f t="shared" si="166"/>
        <v>9</v>
      </c>
      <c r="BZ13" s="26">
        <f t="shared" si="25"/>
        <v>0.75</v>
      </c>
      <c r="CA13" s="16">
        <v>10</v>
      </c>
      <c r="CB13" s="16">
        <v>9</v>
      </c>
      <c r="CC13" s="26">
        <f t="shared" si="26"/>
        <v>0.9</v>
      </c>
      <c r="CD13" s="16">
        <v>2</v>
      </c>
      <c r="CE13" s="16">
        <v>0</v>
      </c>
      <c r="CF13" s="26">
        <f t="shared" si="27"/>
        <v>0</v>
      </c>
      <c r="CG13" s="18">
        <f t="shared" si="167"/>
        <v>16</v>
      </c>
      <c r="CH13" s="22">
        <f t="shared" si="168"/>
        <v>14</v>
      </c>
      <c r="CI13" s="26">
        <f t="shared" si="28"/>
        <v>0.875</v>
      </c>
      <c r="CJ13" s="16">
        <v>10</v>
      </c>
      <c r="CK13" s="16">
        <v>10</v>
      </c>
      <c r="CL13" s="26">
        <f t="shared" si="29"/>
        <v>1</v>
      </c>
      <c r="CM13" s="16">
        <v>6</v>
      </c>
      <c r="CN13" s="16">
        <v>4</v>
      </c>
      <c r="CO13" s="26">
        <f t="shared" si="30"/>
        <v>0.66666666666666663</v>
      </c>
      <c r="CP13" s="18">
        <f t="shared" si="169"/>
        <v>28</v>
      </c>
      <c r="CQ13" s="22">
        <f t="shared" si="170"/>
        <v>21</v>
      </c>
      <c r="CR13" s="26">
        <f t="shared" si="31"/>
        <v>0.75</v>
      </c>
      <c r="CS13" s="16">
        <v>18</v>
      </c>
      <c r="CT13" s="16">
        <v>11</v>
      </c>
      <c r="CU13" s="26">
        <f t="shared" si="32"/>
        <v>0.61111111111111116</v>
      </c>
      <c r="CV13" s="16">
        <v>10</v>
      </c>
      <c r="CW13" s="16">
        <v>10</v>
      </c>
      <c r="CX13" s="26">
        <f t="shared" si="33"/>
        <v>1</v>
      </c>
      <c r="CY13" s="18">
        <f t="shared" si="171"/>
        <v>27</v>
      </c>
      <c r="CZ13" s="22">
        <f t="shared" si="172"/>
        <v>14</v>
      </c>
      <c r="DA13" s="26">
        <f t="shared" si="34"/>
        <v>0.51851851851851849</v>
      </c>
      <c r="DB13" s="16">
        <v>20</v>
      </c>
      <c r="DC13" s="16">
        <v>13</v>
      </c>
      <c r="DD13" s="26">
        <f t="shared" si="35"/>
        <v>0.65</v>
      </c>
      <c r="DE13" s="16">
        <v>7</v>
      </c>
      <c r="DF13" s="16">
        <v>1</v>
      </c>
      <c r="DG13" s="26">
        <f t="shared" si="36"/>
        <v>0.14285714285714285</v>
      </c>
      <c r="DH13" s="18">
        <f t="shared" si="173"/>
        <v>19</v>
      </c>
      <c r="DI13" s="22">
        <f t="shared" si="174"/>
        <v>7</v>
      </c>
      <c r="DJ13" s="26">
        <f t="shared" si="37"/>
        <v>0.36842105263157893</v>
      </c>
      <c r="DK13" s="16">
        <v>17</v>
      </c>
      <c r="DL13" s="16">
        <v>6</v>
      </c>
      <c r="DM13" s="26">
        <f t="shared" si="38"/>
        <v>0.35294117647058826</v>
      </c>
      <c r="DN13" s="16">
        <v>2</v>
      </c>
      <c r="DO13" s="16">
        <v>1</v>
      </c>
      <c r="DP13" s="26">
        <f t="shared" si="39"/>
        <v>0.5</v>
      </c>
      <c r="DQ13" s="18">
        <f t="shared" si="175"/>
        <v>16</v>
      </c>
      <c r="DR13" s="22">
        <f t="shared" si="176"/>
        <v>11</v>
      </c>
      <c r="DS13" s="26">
        <f t="shared" si="40"/>
        <v>0.6875</v>
      </c>
      <c r="DT13" s="16">
        <v>15</v>
      </c>
      <c r="DU13" s="16">
        <v>10</v>
      </c>
      <c r="DV13" s="26">
        <f t="shared" si="41"/>
        <v>0.66666666666666663</v>
      </c>
      <c r="DW13" s="16">
        <v>1</v>
      </c>
      <c r="DX13" s="16">
        <v>1</v>
      </c>
      <c r="DY13" s="26">
        <f t="shared" si="42"/>
        <v>1</v>
      </c>
      <c r="DZ13" s="18">
        <f t="shared" si="177"/>
        <v>21</v>
      </c>
      <c r="EA13" s="22">
        <f t="shared" si="178"/>
        <v>20</v>
      </c>
      <c r="EB13" s="26">
        <f t="shared" si="43"/>
        <v>0.95238095238095233</v>
      </c>
      <c r="EC13" s="16">
        <v>11</v>
      </c>
      <c r="ED13" s="16">
        <v>10</v>
      </c>
      <c r="EE13" s="26">
        <f t="shared" si="44"/>
        <v>0.90909090909090906</v>
      </c>
      <c r="EF13" s="16">
        <v>10</v>
      </c>
      <c r="EG13" s="16">
        <v>10</v>
      </c>
      <c r="EH13" s="26">
        <f t="shared" si="45"/>
        <v>1</v>
      </c>
      <c r="EI13" s="18">
        <f t="shared" si="179"/>
        <v>25</v>
      </c>
      <c r="EJ13" s="22">
        <f t="shared" si="180"/>
        <v>23</v>
      </c>
      <c r="EK13" s="26">
        <f t="shared" si="46"/>
        <v>0.92</v>
      </c>
      <c r="EL13" s="16">
        <v>11</v>
      </c>
      <c r="EM13" s="16">
        <v>9</v>
      </c>
      <c r="EN13" s="26">
        <f t="shared" si="47"/>
        <v>0.81818181818181823</v>
      </c>
      <c r="EO13" s="16">
        <v>14</v>
      </c>
      <c r="EP13" s="16">
        <v>14</v>
      </c>
      <c r="EQ13" s="26">
        <f t="shared" si="48"/>
        <v>1</v>
      </c>
      <c r="ER13" s="18">
        <f t="shared" si="181"/>
        <v>37</v>
      </c>
      <c r="ES13" s="22">
        <f t="shared" si="182"/>
        <v>19</v>
      </c>
      <c r="ET13" s="26">
        <f t="shared" si="49"/>
        <v>0.51351351351351349</v>
      </c>
      <c r="EU13" s="16">
        <v>13</v>
      </c>
      <c r="EV13" s="16">
        <v>5</v>
      </c>
      <c r="EW13" s="26">
        <f t="shared" si="50"/>
        <v>0.38461538461538464</v>
      </c>
      <c r="EX13" s="16">
        <v>24</v>
      </c>
      <c r="EY13" s="16">
        <v>14</v>
      </c>
      <c r="EZ13" s="26">
        <f t="shared" si="51"/>
        <v>0.58333333333333337</v>
      </c>
      <c r="FA13" s="18">
        <f t="shared" si="183"/>
        <v>34</v>
      </c>
      <c r="FB13" s="22">
        <f t="shared" si="184"/>
        <v>22</v>
      </c>
      <c r="FC13" s="26">
        <f t="shared" si="52"/>
        <v>0.6470588235294118</v>
      </c>
      <c r="FD13" s="16">
        <v>10</v>
      </c>
      <c r="FE13" s="16">
        <v>9</v>
      </c>
      <c r="FF13" s="26">
        <f t="shared" si="53"/>
        <v>0.9</v>
      </c>
      <c r="FG13" s="16">
        <v>24</v>
      </c>
      <c r="FH13" s="16">
        <v>13</v>
      </c>
      <c r="FI13" s="26">
        <f t="shared" si="54"/>
        <v>0.54166666666666663</v>
      </c>
      <c r="FJ13" s="18">
        <f t="shared" si="185"/>
        <v>25</v>
      </c>
      <c r="FK13" s="22">
        <f t="shared" si="186"/>
        <v>18</v>
      </c>
      <c r="FL13" s="26">
        <f t="shared" si="55"/>
        <v>0.72</v>
      </c>
      <c r="FM13" s="16">
        <v>10</v>
      </c>
      <c r="FN13" s="16">
        <v>9</v>
      </c>
      <c r="FO13" s="26">
        <f t="shared" si="56"/>
        <v>0.9</v>
      </c>
      <c r="FP13" s="16">
        <v>15</v>
      </c>
      <c r="FQ13" s="16">
        <v>9</v>
      </c>
      <c r="FR13" s="26">
        <f t="shared" si="57"/>
        <v>0.6</v>
      </c>
      <c r="FS13" s="18">
        <f t="shared" si="187"/>
        <v>26</v>
      </c>
      <c r="FT13" s="22">
        <f t="shared" si="188"/>
        <v>20</v>
      </c>
      <c r="FU13" s="26">
        <f t="shared" si="58"/>
        <v>0.76923076923076927</v>
      </c>
      <c r="FV13" s="16">
        <v>11</v>
      </c>
      <c r="FW13" s="16">
        <v>11</v>
      </c>
      <c r="FX13" s="26">
        <f t="shared" si="59"/>
        <v>1</v>
      </c>
      <c r="FY13" s="16">
        <v>15</v>
      </c>
      <c r="FZ13" s="16">
        <v>9</v>
      </c>
      <c r="GA13" s="26">
        <f t="shared" si="60"/>
        <v>0.6</v>
      </c>
      <c r="GB13" s="18">
        <f t="shared" si="189"/>
        <v>27</v>
      </c>
      <c r="GC13" s="22">
        <f t="shared" si="190"/>
        <v>16</v>
      </c>
      <c r="GD13" s="26">
        <f t="shared" si="61"/>
        <v>0.59259259259259256</v>
      </c>
      <c r="GE13" s="16">
        <v>12</v>
      </c>
      <c r="GF13" s="16">
        <v>8</v>
      </c>
      <c r="GG13" s="26">
        <f t="shared" si="62"/>
        <v>0.66666666666666663</v>
      </c>
      <c r="GH13" s="16">
        <v>15</v>
      </c>
      <c r="GI13" s="16">
        <v>8</v>
      </c>
      <c r="GJ13" s="26">
        <f t="shared" si="63"/>
        <v>0.53333333333333333</v>
      </c>
      <c r="GK13" s="18">
        <f t="shared" si="191"/>
        <v>27</v>
      </c>
      <c r="GL13" s="22">
        <f t="shared" si="192"/>
        <v>16</v>
      </c>
      <c r="GM13" s="26">
        <f t="shared" si="64"/>
        <v>0.59259259259259256</v>
      </c>
      <c r="GN13" s="16">
        <v>13</v>
      </c>
      <c r="GO13" s="16">
        <v>7</v>
      </c>
      <c r="GP13" s="26">
        <f t="shared" si="65"/>
        <v>0.53846153846153844</v>
      </c>
      <c r="GQ13" s="16">
        <v>14</v>
      </c>
      <c r="GR13" s="16">
        <v>9</v>
      </c>
      <c r="GS13" s="26">
        <f t="shared" si="66"/>
        <v>0.6428571428571429</v>
      </c>
      <c r="GT13" s="18">
        <f t="shared" si="193"/>
        <v>24</v>
      </c>
      <c r="GU13" s="22">
        <f t="shared" si="194"/>
        <v>16</v>
      </c>
      <c r="GV13" s="26">
        <f t="shared" si="67"/>
        <v>0.66666666666666663</v>
      </c>
      <c r="GW13" s="16">
        <v>11</v>
      </c>
      <c r="GX13" s="16">
        <v>5</v>
      </c>
      <c r="GY13" s="26">
        <f t="shared" si="68"/>
        <v>0.45454545454545453</v>
      </c>
      <c r="GZ13" s="16">
        <v>13</v>
      </c>
      <c r="HA13" s="16">
        <v>11</v>
      </c>
      <c r="HB13" s="26">
        <f t="shared" si="69"/>
        <v>0.84615384615384615</v>
      </c>
      <c r="HC13" s="18">
        <f t="shared" si="195"/>
        <v>22</v>
      </c>
      <c r="HD13" s="22">
        <f t="shared" si="196"/>
        <v>12</v>
      </c>
      <c r="HE13" s="26">
        <f t="shared" si="70"/>
        <v>0.54545454545454541</v>
      </c>
      <c r="HF13" s="16">
        <v>11</v>
      </c>
      <c r="HG13" s="16">
        <v>6</v>
      </c>
      <c r="HH13" s="26">
        <f t="shared" si="71"/>
        <v>0.54545454545454541</v>
      </c>
      <c r="HI13" s="16">
        <v>11</v>
      </c>
      <c r="HJ13" s="16">
        <v>6</v>
      </c>
      <c r="HK13" s="26">
        <f t="shared" si="72"/>
        <v>0.54545454545454541</v>
      </c>
      <c r="HL13" s="18">
        <f t="shared" si="197"/>
        <v>24</v>
      </c>
      <c r="HM13" s="22">
        <f t="shared" si="198"/>
        <v>14</v>
      </c>
      <c r="HN13" s="26">
        <f t="shared" si="73"/>
        <v>0.58333333333333337</v>
      </c>
      <c r="HO13" s="16">
        <v>11</v>
      </c>
      <c r="HP13" s="16">
        <v>4</v>
      </c>
      <c r="HQ13" s="26">
        <f t="shared" si="74"/>
        <v>0.36363636363636365</v>
      </c>
      <c r="HR13" s="16">
        <v>13</v>
      </c>
      <c r="HS13" s="16">
        <v>10</v>
      </c>
      <c r="HT13" s="26">
        <f t="shared" si="75"/>
        <v>0.76923076923076927</v>
      </c>
      <c r="HU13" s="18">
        <f t="shared" si="199"/>
        <v>23</v>
      </c>
      <c r="HV13" s="22">
        <f t="shared" si="200"/>
        <v>14</v>
      </c>
      <c r="HW13" s="26">
        <f t="shared" si="76"/>
        <v>0.60869565217391308</v>
      </c>
      <c r="HX13" s="16">
        <v>9</v>
      </c>
      <c r="HY13" s="16">
        <v>4</v>
      </c>
      <c r="HZ13" s="26">
        <f t="shared" si="77"/>
        <v>0.44444444444444442</v>
      </c>
      <c r="IA13" s="16">
        <v>14</v>
      </c>
      <c r="IB13" s="16">
        <v>10</v>
      </c>
      <c r="IC13" s="26">
        <f t="shared" si="78"/>
        <v>0.7142857142857143</v>
      </c>
      <c r="ID13" s="18">
        <f t="shared" si="201"/>
        <v>22</v>
      </c>
      <c r="IE13" s="22">
        <f t="shared" si="202"/>
        <v>16</v>
      </c>
      <c r="IF13" s="26">
        <f t="shared" si="79"/>
        <v>0.72727272727272729</v>
      </c>
      <c r="IG13" s="16">
        <v>6</v>
      </c>
      <c r="IH13" s="16">
        <v>3</v>
      </c>
      <c r="II13" s="26">
        <f t="shared" si="80"/>
        <v>0.5</v>
      </c>
      <c r="IJ13" s="16">
        <v>16</v>
      </c>
      <c r="IK13" s="16">
        <v>13</v>
      </c>
      <c r="IL13" s="26">
        <f t="shared" si="81"/>
        <v>0.8125</v>
      </c>
      <c r="IM13" s="18">
        <f t="shared" si="203"/>
        <v>26</v>
      </c>
      <c r="IN13" s="22">
        <f t="shared" si="204"/>
        <v>19</v>
      </c>
      <c r="IO13" s="26">
        <f t="shared" si="82"/>
        <v>0.73076923076923073</v>
      </c>
      <c r="IP13" s="16">
        <v>6</v>
      </c>
      <c r="IQ13" s="16">
        <v>5</v>
      </c>
      <c r="IR13" s="26">
        <f t="shared" si="83"/>
        <v>0.83333333333333337</v>
      </c>
      <c r="IS13" s="16">
        <v>20</v>
      </c>
      <c r="IT13" s="16">
        <v>14</v>
      </c>
      <c r="IU13" s="26">
        <f t="shared" si="84"/>
        <v>0.7</v>
      </c>
      <c r="IV13" s="18">
        <f t="shared" si="205"/>
        <v>23</v>
      </c>
      <c r="IW13" s="22">
        <f t="shared" si="206"/>
        <v>11</v>
      </c>
      <c r="IX13" s="26">
        <f t="shared" si="85"/>
        <v>0.47826086956521741</v>
      </c>
      <c r="IY13" s="16">
        <v>5</v>
      </c>
      <c r="IZ13" s="16">
        <v>4</v>
      </c>
      <c r="JA13" s="26">
        <f t="shared" si="86"/>
        <v>0.8</v>
      </c>
      <c r="JB13" s="16">
        <v>18</v>
      </c>
      <c r="JC13" s="16">
        <v>7</v>
      </c>
      <c r="JD13" s="26">
        <f t="shared" si="87"/>
        <v>0.3888888888888889</v>
      </c>
      <c r="JE13" s="18">
        <f t="shared" si="207"/>
        <v>23</v>
      </c>
      <c r="JF13" s="22">
        <f t="shared" si="208"/>
        <v>3</v>
      </c>
      <c r="JG13" s="26">
        <f t="shared" si="88"/>
        <v>0.13043478260869565</v>
      </c>
      <c r="JH13" s="16">
        <v>5</v>
      </c>
      <c r="JI13" s="16">
        <v>0</v>
      </c>
      <c r="JJ13" s="26">
        <f t="shared" si="89"/>
        <v>0</v>
      </c>
      <c r="JK13" s="16">
        <v>18</v>
      </c>
      <c r="JL13" s="16">
        <v>3</v>
      </c>
      <c r="JM13" s="26">
        <f t="shared" si="90"/>
        <v>0.16666666666666666</v>
      </c>
      <c r="JN13" s="18">
        <f t="shared" si="209"/>
        <v>24</v>
      </c>
      <c r="JO13" s="22">
        <f t="shared" si="210"/>
        <v>5</v>
      </c>
      <c r="JP13" s="26">
        <f t="shared" si="91"/>
        <v>0.20833333333333334</v>
      </c>
      <c r="JQ13" s="16">
        <v>5</v>
      </c>
      <c r="JR13" s="16">
        <v>2</v>
      </c>
      <c r="JS13" s="26">
        <f t="shared" si="92"/>
        <v>0.4</v>
      </c>
      <c r="JT13" s="16">
        <v>19</v>
      </c>
      <c r="JU13" s="16">
        <v>3</v>
      </c>
      <c r="JV13" s="26">
        <f t="shared" si="93"/>
        <v>0.15789473684210525</v>
      </c>
      <c r="JW13" s="18">
        <f t="shared" si="211"/>
        <v>22</v>
      </c>
      <c r="JX13" s="22">
        <f t="shared" si="212"/>
        <v>9</v>
      </c>
      <c r="JY13" s="26">
        <f t="shared" si="94"/>
        <v>0.40909090909090912</v>
      </c>
      <c r="JZ13" s="16">
        <v>5</v>
      </c>
      <c r="KA13" s="16">
        <v>2</v>
      </c>
      <c r="KB13" s="26">
        <f t="shared" si="95"/>
        <v>0.4</v>
      </c>
      <c r="KC13" s="16">
        <v>17</v>
      </c>
      <c r="KD13" s="16">
        <v>7</v>
      </c>
      <c r="KE13" s="26">
        <f t="shared" si="96"/>
        <v>0.41176470588235292</v>
      </c>
      <c r="KF13" s="18">
        <f t="shared" si="213"/>
        <v>22</v>
      </c>
      <c r="KG13" s="22">
        <f t="shared" si="214"/>
        <v>13</v>
      </c>
      <c r="KH13" s="26">
        <f t="shared" si="97"/>
        <v>0.59090909090909094</v>
      </c>
      <c r="KI13" s="16">
        <v>7</v>
      </c>
      <c r="KJ13" s="16">
        <v>5</v>
      </c>
      <c r="KK13" s="26">
        <f t="shared" si="98"/>
        <v>0.7142857142857143</v>
      </c>
      <c r="KL13" s="16">
        <v>15</v>
      </c>
      <c r="KM13" s="16">
        <v>8</v>
      </c>
      <c r="KN13" s="26">
        <f t="shared" si="99"/>
        <v>0.53333333333333333</v>
      </c>
      <c r="KO13" s="18">
        <f t="shared" si="215"/>
        <v>38</v>
      </c>
      <c r="KP13" s="22">
        <f t="shared" si="216"/>
        <v>28</v>
      </c>
      <c r="KQ13" s="26">
        <f t="shared" si="100"/>
        <v>0.73684210526315785</v>
      </c>
      <c r="KR13" s="16">
        <v>18</v>
      </c>
      <c r="KS13" s="16">
        <v>16</v>
      </c>
      <c r="KT13" s="26">
        <f t="shared" si="101"/>
        <v>0.88888888888888884</v>
      </c>
      <c r="KU13" s="16">
        <v>20</v>
      </c>
      <c r="KV13" s="16">
        <v>12</v>
      </c>
      <c r="KW13" s="26">
        <f t="shared" si="102"/>
        <v>0.6</v>
      </c>
      <c r="KX13" s="18">
        <f t="shared" si="217"/>
        <v>38</v>
      </c>
      <c r="KY13" s="22">
        <f t="shared" si="218"/>
        <v>20</v>
      </c>
      <c r="KZ13" s="26">
        <f t="shared" si="103"/>
        <v>0.52631578947368418</v>
      </c>
      <c r="LA13" s="16">
        <v>17</v>
      </c>
      <c r="LB13" s="16">
        <v>8</v>
      </c>
      <c r="LC13" s="26">
        <f t="shared" si="104"/>
        <v>0.47058823529411764</v>
      </c>
      <c r="LD13" s="16">
        <v>21</v>
      </c>
      <c r="LE13" s="16">
        <v>12</v>
      </c>
      <c r="LF13" s="26">
        <f t="shared" si="105"/>
        <v>0.5714285714285714</v>
      </c>
      <c r="LG13" s="18">
        <f t="shared" si="219"/>
        <v>43</v>
      </c>
      <c r="LH13" s="22">
        <f t="shared" si="220"/>
        <v>17</v>
      </c>
      <c r="LI13" s="26">
        <f t="shared" si="106"/>
        <v>0.39534883720930231</v>
      </c>
      <c r="LJ13" s="16">
        <v>19</v>
      </c>
      <c r="LK13" s="16">
        <v>6</v>
      </c>
      <c r="LL13" s="26">
        <f t="shared" si="107"/>
        <v>0.31578947368421051</v>
      </c>
      <c r="LM13" s="16">
        <v>24</v>
      </c>
      <c r="LN13" s="16">
        <v>11</v>
      </c>
      <c r="LO13" s="26">
        <f t="shared" si="108"/>
        <v>0.45833333333333331</v>
      </c>
      <c r="LP13" s="18">
        <f t="shared" si="221"/>
        <v>27</v>
      </c>
      <c r="LQ13" s="22">
        <f t="shared" si="222"/>
        <v>15</v>
      </c>
      <c r="LR13" s="26">
        <f t="shared" si="109"/>
        <v>0.55555555555555558</v>
      </c>
      <c r="LS13" s="16">
        <v>11</v>
      </c>
      <c r="LT13" s="16">
        <v>9</v>
      </c>
      <c r="LU13" s="26">
        <f t="shared" si="110"/>
        <v>0.81818181818181823</v>
      </c>
      <c r="LV13" s="16">
        <v>16</v>
      </c>
      <c r="LW13" s="16">
        <v>6</v>
      </c>
      <c r="LX13" s="26">
        <f t="shared" si="111"/>
        <v>0.375</v>
      </c>
      <c r="LY13" s="18">
        <f t="shared" si="223"/>
        <v>33</v>
      </c>
      <c r="LZ13" s="22">
        <f t="shared" si="224"/>
        <v>23</v>
      </c>
      <c r="MA13" s="26">
        <f t="shared" si="112"/>
        <v>0.69696969696969702</v>
      </c>
      <c r="MB13" s="16">
        <v>15</v>
      </c>
      <c r="MC13" s="16">
        <v>12</v>
      </c>
      <c r="MD13" s="26">
        <f t="shared" si="113"/>
        <v>0.8</v>
      </c>
      <c r="ME13" s="16">
        <v>18</v>
      </c>
      <c r="MF13" s="16">
        <v>11</v>
      </c>
      <c r="MG13" s="26">
        <f t="shared" si="114"/>
        <v>0.61111111111111116</v>
      </c>
      <c r="MH13" s="18">
        <f t="shared" si="225"/>
        <v>43</v>
      </c>
      <c r="MI13" s="22">
        <f t="shared" si="226"/>
        <v>25</v>
      </c>
      <c r="MJ13" s="26">
        <f t="shared" si="115"/>
        <v>0.58139534883720934</v>
      </c>
      <c r="MK13" s="16">
        <v>16</v>
      </c>
      <c r="ML13" s="16">
        <v>7</v>
      </c>
      <c r="MM13" s="26">
        <f t="shared" si="116"/>
        <v>0.4375</v>
      </c>
      <c r="MN13" s="16">
        <v>27</v>
      </c>
      <c r="MO13" s="16">
        <v>18</v>
      </c>
      <c r="MP13" s="26">
        <f t="shared" si="117"/>
        <v>0.66666666666666663</v>
      </c>
      <c r="MQ13" s="18">
        <f t="shared" si="227"/>
        <v>49</v>
      </c>
      <c r="MR13" s="22">
        <f t="shared" si="228"/>
        <v>30</v>
      </c>
      <c r="MS13" s="26">
        <f t="shared" si="118"/>
        <v>0.61224489795918369</v>
      </c>
      <c r="MT13" s="16">
        <v>21</v>
      </c>
      <c r="MU13" s="16">
        <v>17</v>
      </c>
      <c r="MV13" s="26">
        <f t="shared" si="119"/>
        <v>0.80952380952380953</v>
      </c>
      <c r="MW13" s="16">
        <v>28</v>
      </c>
      <c r="MX13" s="16">
        <v>13</v>
      </c>
      <c r="MY13" s="26">
        <f t="shared" si="120"/>
        <v>0.4642857142857143</v>
      </c>
      <c r="MZ13" s="18">
        <f t="shared" si="229"/>
        <v>52</v>
      </c>
      <c r="NA13" s="22">
        <f t="shared" si="230"/>
        <v>13</v>
      </c>
      <c r="NB13" s="26">
        <f t="shared" si="121"/>
        <v>0.25</v>
      </c>
      <c r="NC13" s="16">
        <v>30</v>
      </c>
      <c r="ND13" s="16">
        <v>6</v>
      </c>
      <c r="NE13" s="26">
        <f t="shared" si="122"/>
        <v>0.2</v>
      </c>
      <c r="NF13" s="16">
        <v>22</v>
      </c>
      <c r="NG13" s="16">
        <v>7</v>
      </c>
      <c r="NH13" s="26">
        <f t="shared" si="123"/>
        <v>0.31818181818181818</v>
      </c>
      <c r="NI13" s="18">
        <f t="shared" si="231"/>
        <v>42</v>
      </c>
      <c r="NJ13" s="22">
        <f t="shared" si="232"/>
        <v>17</v>
      </c>
      <c r="NK13" s="26">
        <f t="shared" si="124"/>
        <v>0.40476190476190477</v>
      </c>
      <c r="NL13" s="16">
        <v>26</v>
      </c>
      <c r="NM13" s="16">
        <v>10</v>
      </c>
      <c r="NN13" s="26">
        <f t="shared" si="125"/>
        <v>0.38461538461538464</v>
      </c>
      <c r="NO13" s="16">
        <v>16</v>
      </c>
      <c r="NP13" s="16">
        <v>7</v>
      </c>
      <c r="NQ13" s="26">
        <f t="shared" si="126"/>
        <v>0.4375</v>
      </c>
      <c r="NR13" s="18">
        <f t="shared" si="233"/>
        <v>34</v>
      </c>
      <c r="NS13" s="22">
        <f t="shared" si="234"/>
        <v>17</v>
      </c>
      <c r="NT13" s="26">
        <f t="shared" si="127"/>
        <v>0.5</v>
      </c>
      <c r="NU13" s="16">
        <v>20</v>
      </c>
      <c r="NV13" s="16">
        <v>12</v>
      </c>
      <c r="NW13" s="26">
        <f t="shared" si="128"/>
        <v>0.6</v>
      </c>
      <c r="NX13" s="16">
        <v>14</v>
      </c>
      <c r="NY13" s="16">
        <v>5</v>
      </c>
      <c r="NZ13" s="26">
        <f t="shared" si="129"/>
        <v>0.35714285714285715</v>
      </c>
      <c r="OA13" s="18">
        <f t="shared" si="235"/>
        <v>33</v>
      </c>
      <c r="OB13" s="22">
        <f t="shared" si="236"/>
        <v>21</v>
      </c>
      <c r="OC13" s="26">
        <f t="shared" si="130"/>
        <v>0.63636363636363635</v>
      </c>
      <c r="OD13" s="16">
        <v>14</v>
      </c>
      <c r="OE13" s="16">
        <v>8</v>
      </c>
      <c r="OF13" s="26">
        <f t="shared" si="131"/>
        <v>0.5714285714285714</v>
      </c>
      <c r="OG13" s="16">
        <v>19</v>
      </c>
      <c r="OH13" s="16">
        <v>13</v>
      </c>
      <c r="OI13" s="26">
        <f t="shared" si="132"/>
        <v>0.68421052631578949</v>
      </c>
      <c r="OJ13" s="18">
        <f t="shared" si="237"/>
        <v>41</v>
      </c>
      <c r="OK13" s="22">
        <f t="shared" si="238"/>
        <v>32</v>
      </c>
      <c r="OL13" s="26">
        <f t="shared" si="133"/>
        <v>0.78048780487804881</v>
      </c>
      <c r="OM13" s="16">
        <v>18</v>
      </c>
      <c r="ON13" s="16">
        <v>13</v>
      </c>
      <c r="OO13" s="26">
        <f t="shared" si="134"/>
        <v>0.72222222222222221</v>
      </c>
      <c r="OP13" s="16">
        <v>23</v>
      </c>
      <c r="OQ13" s="16">
        <v>19</v>
      </c>
      <c r="OR13" s="26">
        <f t="shared" si="135"/>
        <v>0.82608695652173914</v>
      </c>
      <c r="OS13" s="18">
        <f t="shared" si="239"/>
        <v>47</v>
      </c>
      <c r="OT13" s="22">
        <f t="shared" si="240"/>
        <v>27</v>
      </c>
      <c r="OU13" s="26">
        <f t="shared" si="136"/>
        <v>0.57446808510638303</v>
      </c>
      <c r="OV13" s="16">
        <v>21</v>
      </c>
      <c r="OW13" s="16">
        <v>16</v>
      </c>
      <c r="OX13" s="26">
        <f t="shared" si="137"/>
        <v>0.76190476190476186</v>
      </c>
      <c r="OY13" s="16">
        <v>26</v>
      </c>
      <c r="OZ13" s="16">
        <v>11</v>
      </c>
      <c r="PA13" s="26">
        <f t="shared" si="138"/>
        <v>0.42307692307692307</v>
      </c>
      <c r="PB13" s="18">
        <f t="shared" si="241"/>
        <v>37</v>
      </c>
      <c r="PC13" s="22">
        <f t="shared" si="242"/>
        <v>16</v>
      </c>
      <c r="PD13" s="26">
        <f t="shared" si="139"/>
        <v>0.43243243243243246</v>
      </c>
      <c r="PE13" s="16">
        <v>22</v>
      </c>
      <c r="PF13" s="16">
        <v>9</v>
      </c>
      <c r="PG13" s="26">
        <f t="shared" si="140"/>
        <v>0.40909090909090912</v>
      </c>
      <c r="PH13" s="16">
        <v>15</v>
      </c>
      <c r="PI13" s="16">
        <v>7</v>
      </c>
      <c r="PJ13" s="26">
        <f t="shared" si="141"/>
        <v>0.46666666666666667</v>
      </c>
      <c r="PK13" s="18">
        <f t="shared" si="243"/>
        <v>28</v>
      </c>
      <c r="PL13" s="22">
        <f t="shared" si="244"/>
        <v>22</v>
      </c>
      <c r="PM13" s="26">
        <f t="shared" si="142"/>
        <v>0.7857142857142857</v>
      </c>
      <c r="PN13" s="16">
        <v>18</v>
      </c>
      <c r="PO13" s="16">
        <v>16</v>
      </c>
      <c r="PP13" s="26">
        <f t="shared" si="143"/>
        <v>0.88888888888888884</v>
      </c>
      <c r="PQ13" s="16">
        <v>10</v>
      </c>
      <c r="PR13" s="16">
        <v>6</v>
      </c>
      <c r="PS13" s="26">
        <f t="shared" si="144"/>
        <v>0.6</v>
      </c>
      <c r="PT13" s="18">
        <f t="shared" si="245"/>
        <v>36</v>
      </c>
      <c r="PU13" s="22">
        <f t="shared" si="246"/>
        <v>29</v>
      </c>
      <c r="PV13" s="26">
        <f t="shared" si="145"/>
        <v>0.80555555555555558</v>
      </c>
      <c r="PW13" s="16">
        <v>21</v>
      </c>
      <c r="PX13" s="16">
        <v>15</v>
      </c>
      <c r="PY13" s="26">
        <f t="shared" si="146"/>
        <v>0.7142857142857143</v>
      </c>
      <c r="PZ13" s="16">
        <v>15</v>
      </c>
      <c r="QA13" s="16">
        <v>14</v>
      </c>
      <c r="QB13" s="26">
        <f t="shared" si="147"/>
        <v>0.93333333333333335</v>
      </c>
      <c r="QC13" s="18">
        <f t="shared" si="247"/>
        <v>38</v>
      </c>
      <c r="QD13" s="22">
        <f t="shared" si="248"/>
        <v>25</v>
      </c>
      <c r="QE13" s="26">
        <f t="shared" si="148"/>
        <v>0.65789473684210531</v>
      </c>
      <c r="QF13" s="16">
        <v>19</v>
      </c>
      <c r="QG13" s="16">
        <v>13</v>
      </c>
      <c r="QH13" s="26">
        <f t="shared" si="149"/>
        <v>0.68421052631578949</v>
      </c>
      <c r="QI13" s="16">
        <v>19</v>
      </c>
      <c r="QJ13" s="16">
        <v>12</v>
      </c>
      <c r="QK13" s="26">
        <f t="shared" si="150"/>
        <v>0.63157894736842102</v>
      </c>
      <c r="QL13" s="18">
        <f t="shared" si="249"/>
        <v>40</v>
      </c>
      <c r="QM13" s="22">
        <f t="shared" si="250"/>
        <v>16</v>
      </c>
      <c r="QN13" s="26">
        <f t="shared" si="151"/>
        <v>0.4</v>
      </c>
      <c r="QO13" s="16">
        <v>21</v>
      </c>
      <c r="QP13" s="16">
        <v>16</v>
      </c>
      <c r="QQ13" s="26">
        <f t="shared" si="152"/>
        <v>0.76190476190476186</v>
      </c>
      <c r="QR13" s="16">
        <v>19</v>
      </c>
      <c r="QS13" s="16"/>
      <c r="QT13" s="26">
        <f t="shared" si="153"/>
        <v>0</v>
      </c>
    </row>
    <row r="14" spans="2:462" ht="29.25" customHeight="1">
      <c r="B14" s="12">
        <v>6</v>
      </c>
      <c r="C14" s="94" t="s">
        <v>11</v>
      </c>
      <c r="D14" s="18">
        <f t="shared" si="154"/>
        <v>15</v>
      </c>
      <c r="E14" s="22">
        <f t="shared" si="0"/>
        <v>6</v>
      </c>
      <c r="F14" s="26">
        <f t="shared" si="1"/>
        <v>0.4</v>
      </c>
      <c r="G14" s="16">
        <v>11</v>
      </c>
      <c r="H14" s="16">
        <v>3</v>
      </c>
      <c r="I14" s="26">
        <f t="shared" si="2"/>
        <v>0.27272727272727271</v>
      </c>
      <c r="J14" s="16">
        <v>4</v>
      </c>
      <c r="K14" s="16">
        <v>3</v>
      </c>
      <c r="L14" s="26">
        <f t="shared" si="3"/>
        <v>0.75</v>
      </c>
      <c r="M14" s="18">
        <f t="shared" si="155"/>
        <v>18</v>
      </c>
      <c r="N14" s="22">
        <f t="shared" si="155"/>
        <v>10</v>
      </c>
      <c r="O14" s="26">
        <f t="shared" si="4"/>
        <v>0.55555555555555558</v>
      </c>
      <c r="P14" s="16">
        <v>10</v>
      </c>
      <c r="Q14" s="16">
        <v>4</v>
      </c>
      <c r="R14" s="26">
        <f t="shared" si="5"/>
        <v>0.4</v>
      </c>
      <c r="S14" s="16">
        <v>8</v>
      </c>
      <c r="T14" s="16">
        <v>6</v>
      </c>
      <c r="U14" s="26">
        <f t="shared" si="6"/>
        <v>0.75</v>
      </c>
      <c r="V14" s="18">
        <f t="shared" si="156"/>
        <v>22</v>
      </c>
      <c r="W14" s="22">
        <f t="shared" si="156"/>
        <v>13</v>
      </c>
      <c r="X14" s="26">
        <f t="shared" si="7"/>
        <v>0.59090909090909094</v>
      </c>
      <c r="Y14" s="16">
        <v>10</v>
      </c>
      <c r="Z14" s="16">
        <v>4</v>
      </c>
      <c r="AA14" s="26">
        <f t="shared" si="8"/>
        <v>0.4</v>
      </c>
      <c r="AB14" s="16">
        <v>12</v>
      </c>
      <c r="AC14" s="16">
        <v>9</v>
      </c>
      <c r="AD14" s="26">
        <f t="shared" si="9"/>
        <v>0.75</v>
      </c>
      <c r="AE14" s="18">
        <f t="shared" si="157"/>
        <v>18</v>
      </c>
      <c r="AF14" s="22">
        <f t="shared" si="157"/>
        <v>12</v>
      </c>
      <c r="AG14" s="26">
        <f t="shared" si="10"/>
        <v>0.66666666666666663</v>
      </c>
      <c r="AH14" s="16">
        <v>6</v>
      </c>
      <c r="AI14" s="16">
        <v>4</v>
      </c>
      <c r="AJ14" s="26">
        <f t="shared" si="11"/>
        <v>0.66666666666666663</v>
      </c>
      <c r="AK14" s="16">
        <v>12</v>
      </c>
      <c r="AL14" s="16">
        <v>8</v>
      </c>
      <c r="AM14" s="26">
        <f t="shared" si="12"/>
        <v>0.66666666666666663</v>
      </c>
      <c r="AN14" s="18">
        <f t="shared" si="158"/>
        <v>12</v>
      </c>
      <c r="AO14" s="22">
        <f t="shared" si="158"/>
        <v>8</v>
      </c>
      <c r="AP14" s="26">
        <f t="shared" si="13"/>
        <v>0.66666666666666663</v>
      </c>
      <c r="AQ14" s="16">
        <v>7</v>
      </c>
      <c r="AR14" s="16">
        <v>5</v>
      </c>
      <c r="AS14" s="26">
        <f t="shared" si="14"/>
        <v>0.7142857142857143</v>
      </c>
      <c r="AT14" s="16">
        <v>5</v>
      </c>
      <c r="AU14" s="16">
        <v>3</v>
      </c>
      <c r="AV14" s="26">
        <f t="shared" si="15"/>
        <v>0.6</v>
      </c>
      <c r="AW14" s="18">
        <f t="shared" si="159"/>
        <v>11</v>
      </c>
      <c r="AX14" s="22">
        <f t="shared" si="160"/>
        <v>7</v>
      </c>
      <c r="AY14" s="26">
        <f t="shared" si="16"/>
        <v>0.63636363636363635</v>
      </c>
      <c r="AZ14" s="16">
        <v>7</v>
      </c>
      <c r="BA14" s="16">
        <v>4</v>
      </c>
      <c r="BB14" s="26">
        <f t="shared" si="17"/>
        <v>0.5714285714285714</v>
      </c>
      <c r="BC14" s="16">
        <v>4</v>
      </c>
      <c r="BD14" s="16">
        <v>3</v>
      </c>
      <c r="BE14" s="26">
        <f t="shared" si="18"/>
        <v>0.75</v>
      </c>
      <c r="BF14" s="18">
        <f t="shared" si="161"/>
        <v>10</v>
      </c>
      <c r="BG14" s="22">
        <f t="shared" si="162"/>
        <v>6</v>
      </c>
      <c r="BH14" s="26">
        <f t="shared" si="19"/>
        <v>0.6</v>
      </c>
      <c r="BI14" s="16">
        <v>7</v>
      </c>
      <c r="BJ14" s="16">
        <v>4</v>
      </c>
      <c r="BK14" s="26">
        <f t="shared" si="20"/>
        <v>0.5714285714285714</v>
      </c>
      <c r="BL14" s="16">
        <v>3</v>
      </c>
      <c r="BM14" s="16">
        <v>2</v>
      </c>
      <c r="BN14" s="26">
        <f t="shared" si="21"/>
        <v>0.66666666666666663</v>
      </c>
      <c r="BO14" s="18">
        <f t="shared" si="163"/>
        <v>7</v>
      </c>
      <c r="BP14" s="22">
        <f t="shared" si="164"/>
        <v>7</v>
      </c>
      <c r="BQ14" s="26">
        <f t="shared" si="22"/>
        <v>1</v>
      </c>
      <c r="BR14" s="16">
        <v>4</v>
      </c>
      <c r="BS14" s="16">
        <v>4</v>
      </c>
      <c r="BT14" s="26">
        <f t="shared" si="23"/>
        <v>1</v>
      </c>
      <c r="BU14" s="16">
        <v>3</v>
      </c>
      <c r="BV14" s="16">
        <v>3</v>
      </c>
      <c r="BW14" s="26">
        <f t="shared" si="24"/>
        <v>1</v>
      </c>
      <c r="BX14" s="18">
        <f t="shared" si="165"/>
        <v>9</v>
      </c>
      <c r="BY14" s="22">
        <f t="shared" si="166"/>
        <v>8</v>
      </c>
      <c r="BZ14" s="26">
        <f t="shared" si="25"/>
        <v>0.88888888888888884</v>
      </c>
      <c r="CA14" s="16">
        <v>6</v>
      </c>
      <c r="CB14" s="16">
        <v>6</v>
      </c>
      <c r="CC14" s="26">
        <f t="shared" si="26"/>
        <v>1</v>
      </c>
      <c r="CD14" s="16">
        <v>3</v>
      </c>
      <c r="CE14" s="16">
        <v>2</v>
      </c>
      <c r="CF14" s="26">
        <f t="shared" si="27"/>
        <v>0.66666666666666663</v>
      </c>
      <c r="CG14" s="18">
        <f t="shared" si="167"/>
        <v>14</v>
      </c>
      <c r="CH14" s="22">
        <f t="shared" si="168"/>
        <v>12</v>
      </c>
      <c r="CI14" s="26">
        <f t="shared" si="28"/>
        <v>0.8571428571428571</v>
      </c>
      <c r="CJ14" s="16">
        <v>6</v>
      </c>
      <c r="CK14" s="16">
        <v>5</v>
      </c>
      <c r="CL14" s="26">
        <f t="shared" si="29"/>
        <v>0.83333333333333337</v>
      </c>
      <c r="CM14" s="16">
        <v>8</v>
      </c>
      <c r="CN14" s="16">
        <v>7</v>
      </c>
      <c r="CO14" s="26">
        <f t="shared" si="30"/>
        <v>0.875</v>
      </c>
      <c r="CP14" s="18">
        <f t="shared" si="169"/>
        <v>13</v>
      </c>
      <c r="CQ14" s="22">
        <f t="shared" si="170"/>
        <v>9</v>
      </c>
      <c r="CR14" s="26">
        <f t="shared" si="31"/>
        <v>0.69230769230769229</v>
      </c>
      <c r="CS14" s="16">
        <v>6</v>
      </c>
      <c r="CT14" s="16">
        <v>6</v>
      </c>
      <c r="CU14" s="26">
        <f t="shared" si="32"/>
        <v>1</v>
      </c>
      <c r="CV14" s="16">
        <v>7</v>
      </c>
      <c r="CW14" s="16">
        <v>3</v>
      </c>
      <c r="CX14" s="26">
        <f t="shared" si="33"/>
        <v>0.42857142857142855</v>
      </c>
      <c r="CY14" s="18">
        <f t="shared" si="171"/>
        <v>11</v>
      </c>
      <c r="CZ14" s="22">
        <f t="shared" si="172"/>
        <v>9</v>
      </c>
      <c r="DA14" s="26">
        <f t="shared" si="34"/>
        <v>0.81818181818181823</v>
      </c>
      <c r="DB14" s="16">
        <v>8</v>
      </c>
      <c r="DC14" s="16">
        <v>6</v>
      </c>
      <c r="DD14" s="26">
        <f t="shared" si="35"/>
        <v>0.75</v>
      </c>
      <c r="DE14" s="16">
        <v>3</v>
      </c>
      <c r="DF14" s="16">
        <v>3</v>
      </c>
      <c r="DG14" s="26">
        <f t="shared" si="36"/>
        <v>1</v>
      </c>
      <c r="DH14" s="18">
        <f t="shared" si="173"/>
        <v>12</v>
      </c>
      <c r="DI14" s="22">
        <f t="shared" si="174"/>
        <v>9</v>
      </c>
      <c r="DJ14" s="26">
        <f t="shared" si="37"/>
        <v>0.75</v>
      </c>
      <c r="DK14" s="16">
        <v>8</v>
      </c>
      <c r="DL14" s="16">
        <v>5</v>
      </c>
      <c r="DM14" s="26">
        <f t="shared" si="38"/>
        <v>0.625</v>
      </c>
      <c r="DN14" s="16">
        <v>4</v>
      </c>
      <c r="DO14" s="16">
        <v>4</v>
      </c>
      <c r="DP14" s="26">
        <f t="shared" si="39"/>
        <v>1</v>
      </c>
      <c r="DQ14" s="18">
        <f t="shared" si="175"/>
        <v>13</v>
      </c>
      <c r="DR14" s="22">
        <f t="shared" si="176"/>
        <v>11</v>
      </c>
      <c r="DS14" s="26">
        <f t="shared" si="40"/>
        <v>0.84615384615384615</v>
      </c>
      <c r="DT14" s="16">
        <v>6</v>
      </c>
      <c r="DU14" s="16">
        <v>5</v>
      </c>
      <c r="DV14" s="26">
        <f t="shared" si="41"/>
        <v>0.83333333333333337</v>
      </c>
      <c r="DW14" s="16">
        <v>7</v>
      </c>
      <c r="DX14" s="16">
        <v>6</v>
      </c>
      <c r="DY14" s="26">
        <f t="shared" si="42"/>
        <v>0.8571428571428571</v>
      </c>
      <c r="DZ14" s="18">
        <f t="shared" si="177"/>
        <v>12</v>
      </c>
      <c r="EA14" s="22">
        <f t="shared" si="178"/>
        <v>7</v>
      </c>
      <c r="EB14" s="26">
        <f t="shared" si="43"/>
        <v>0.58333333333333337</v>
      </c>
      <c r="EC14" s="16">
        <v>5</v>
      </c>
      <c r="ED14" s="16">
        <v>5</v>
      </c>
      <c r="EE14" s="26">
        <f t="shared" si="44"/>
        <v>1</v>
      </c>
      <c r="EF14" s="16">
        <v>7</v>
      </c>
      <c r="EG14" s="16">
        <v>2</v>
      </c>
      <c r="EH14" s="26">
        <f t="shared" si="45"/>
        <v>0.2857142857142857</v>
      </c>
      <c r="EI14" s="18">
        <f t="shared" si="179"/>
        <v>12</v>
      </c>
      <c r="EJ14" s="22">
        <f t="shared" si="180"/>
        <v>7</v>
      </c>
      <c r="EK14" s="26">
        <f t="shared" si="46"/>
        <v>0.58333333333333337</v>
      </c>
      <c r="EL14" s="16">
        <v>6</v>
      </c>
      <c r="EM14" s="16">
        <v>4</v>
      </c>
      <c r="EN14" s="26">
        <f t="shared" si="47"/>
        <v>0.66666666666666663</v>
      </c>
      <c r="EO14" s="16">
        <v>6</v>
      </c>
      <c r="EP14" s="16">
        <v>3</v>
      </c>
      <c r="EQ14" s="26">
        <f t="shared" si="48"/>
        <v>0.5</v>
      </c>
      <c r="ER14" s="18">
        <f t="shared" si="181"/>
        <v>11</v>
      </c>
      <c r="ES14" s="22">
        <f t="shared" si="182"/>
        <v>7</v>
      </c>
      <c r="ET14" s="26">
        <f t="shared" si="49"/>
        <v>0.63636363636363635</v>
      </c>
      <c r="EU14" s="16">
        <v>4</v>
      </c>
      <c r="EV14" s="16">
        <v>3</v>
      </c>
      <c r="EW14" s="26">
        <f t="shared" si="50"/>
        <v>0.75</v>
      </c>
      <c r="EX14" s="16">
        <v>7</v>
      </c>
      <c r="EY14" s="16">
        <v>4</v>
      </c>
      <c r="EZ14" s="26">
        <f t="shared" si="51"/>
        <v>0.5714285714285714</v>
      </c>
      <c r="FA14" s="18">
        <f t="shared" si="183"/>
        <v>10</v>
      </c>
      <c r="FB14" s="22">
        <f t="shared" si="184"/>
        <v>6</v>
      </c>
      <c r="FC14" s="26">
        <f t="shared" si="52"/>
        <v>0.6</v>
      </c>
      <c r="FD14" s="16">
        <v>3</v>
      </c>
      <c r="FE14" s="16">
        <v>2</v>
      </c>
      <c r="FF14" s="26">
        <f t="shared" si="53"/>
        <v>0.66666666666666663</v>
      </c>
      <c r="FG14" s="16">
        <v>7</v>
      </c>
      <c r="FH14" s="16">
        <v>4</v>
      </c>
      <c r="FI14" s="26">
        <f t="shared" si="54"/>
        <v>0.5714285714285714</v>
      </c>
      <c r="FJ14" s="18">
        <f t="shared" si="185"/>
        <v>7</v>
      </c>
      <c r="FK14" s="22">
        <f t="shared" si="186"/>
        <v>5</v>
      </c>
      <c r="FL14" s="26">
        <f t="shared" si="55"/>
        <v>0.7142857142857143</v>
      </c>
      <c r="FM14" s="16">
        <v>3</v>
      </c>
      <c r="FN14" s="16">
        <v>2</v>
      </c>
      <c r="FO14" s="26">
        <f t="shared" si="56"/>
        <v>0.66666666666666663</v>
      </c>
      <c r="FP14" s="16">
        <v>4</v>
      </c>
      <c r="FQ14" s="16">
        <v>3</v>
      </c>
      <c r="FR14" s="26">
        <f t="shared" si="57"/>
        <v>0.75</v>
      </c>
      <c r="FS14" s="18">
        <f t="shared" si="187"/>
        <v>8</v>
      </c>
      <c r="FT14" s="22">
        <f t="shared" si="188"/>
        <v>7</v>
      </c>
      <c r="FU14" s="26">
        <f t="shared" si="58"/>
        <v>0.875</v>
      </c>
      <c r="FV14" s="16">
        <v>4</v>
      </c>
      <c r="FW14" s="16">
        <v>3</v>
      </c>
      <c r="FX14" s="26">
        <f t="shared" si="59"/>
        <v>0.75</v>
      </c>
      <c r="FY14" s="16">
        <v>4</v>
      </c>
      <c r="FZ14" s="16">
        <v>4</v>
      </c>
      <c r="GA14" s="26">
        <f t="shared" si="60"/>
        <v>1</v>
      </c>
      <c r="GB14" s="18">
        <f t="shared" si="189"/>
        <v>7</v>
      </c>
      <c r="GC14" s="22">
        <f t="shared" si="190"/>
        <v>5</v>
      </c>
      <c r="GD14" s="26">
        <f t="shared" si="61"/>
        <v>0.7142857142857143</v>
      </c>
      <c r="GE14" s="16">
        <v>3</v>
      </c>
      <c r="GF14" s="16">
        <v>3</v>
      </c>
      <c r="GG14" s="26">
        <f t="shared" si="62"/>
        <v>1</v>
      </c>
      <c r="GH14" s="16">
        <v>4</v>
      </c>
      <c r="GI14" s="16">
        <v>2</v>
      </c>
      <c r="GJ14" s="26">
        <f t="shared" si="63"/>
        <v>0.5</v>
      </c>
      <c r="GK14" s="18">
        <f t="shared" si="191"/>
        <v>10</v>
      </c>
      <c r="GL14" s="22">
        <f t="shared" si="192"/>
        <v>7</v>
      </c>
      <c r="GM14" s="26">
        <f t="shared" si="64"/>
        <v>0.7</v>
      </c>
      <c r="GN14" s="16">
        <v>3</v>
      </c>
      <c r="GO14" s="16">
        <v>3</v>
      </c>
      <c r="GP14" s="26">
        <f t="shared" si="65"/>
        <v>1</v>
      </c>
      <c r="GQ14" s="16">
        <v>7</v>
      </c>
      <c r="GR14" s="16">
        <v>4</v>
      </c>
      <c r="GS14" s="26">
        <f t="shared" si="66"/>
        <v>0.5714285714285714</v>
      </c>
      <c r="GT14" s="18">
        <f t="shared" si="193"/>
        <v>12</v>
      </c>
      <c r="GU14" s="22">
        <f t="shared" si="194"/>
        <v>6</v>
      </c>
      <c r="GV14" s="26">
        <f t="shared" si="67"/>
        <v>0.5</v>
      </c>
      <c r="GW14" s="16">
        <v>5</v>
      </c>
      <c r="GX14" s="16">
        <v>3</v>
      </c>
      <c r="GY14" s="26">
        <f t="shared" si="68"/>
        <v>0.6</v>
      </c>
      <c r="GZ14" s="16">
        <v>7</v>
      </c>
      <c r="HA14" s="16">
        <v>3</v>
      </c>
      <c r="HB14" s="26">
        <f t="shared" si="69"/>
        <v>0.42857142857142855</v>
      </c>
      <c r="HC14" s="18">
        <f t="shared" si="195"/>
        <v>9</v>
      </c>
      <c r="HD14" s="22">
        <f t="shared" si="196"/>
        <v>3</v>
      </c>
      <c r="HE14" s="26">
        <f t="shared" si="70"/>
        <v>0.33333333333333331</v>
      </c>
      <c r="HF14" s="16">
        <v>6</v>
      </c>
      <c r="HG14" s="16">
        <v>2</v>
      </c>
      <c r="HH14" s="26">
        <f t="shared" si="71"/>
        <v>0.33333333333333331</v>
      </c>
      <c r="HI14" s="16">
        <v>3</v>
      </c>
      <c r="HJ14" s="16">
        <v>1</v>
      </c>
      <c r="HK14" s="26">
        <f t="shared" si="72"/>
        <v>0.33333333333333331</v>
      </c>
      <c r="HL14" s="18">
        <f t="shared" si="197"/>
        <v>9</v>
      </c>
      <c r="HM14" s="22">
        <f t="shared" si="198"/>
        <v>5</v>
      </c>
      <c r="HN14" s="26">
        <f t="shared" si="73"/>
        <v>0.55555555555555558</v>
      </c>
      <c r="HO14" s="16">
        <v>6</v>
      </c>
      <c r="HP14" s="16">
        <v>3</v>
      </c>
      <c r="HQ14" s="26">
        <f t="shared" si="74"/>
        <v>0.5</v>
      </c>
      <c r="HR14" s="16">
        <v>3</v>
      </c>
      <c r="HS14" s="16">
        <v>2</v>
      </c>
      <c r="HT14" s="26">
        <f t="shared" si="75"/>
        <v>0.66666666666666663</v>
      </c>
      <c r="HU14" s="18">
        <f t="shared" si="199"/>
        <v>10</v>
      </c>
      <c r="HV14" s="22">
        <f t="shared" si="200"/>
        <v>9</v>
      </c>
      <c r="HW14" s="26">
        <f t="shared" si="76"/>
        <v>0.9</v>
      </c>
      <c r="HX14" s="16">
        <v>5</v>
      </c>
      <c r="HY14" s="16">
        <v>5</v>
      </c>
      <c r="HZ14" s="26">
        <f t="shared" si="77"/>
        <v>1</v>
      </c>
      <c r="IA14" s="16">
        <v>5</v>
      </c>
      <c r="IB14" s="16">
        <v>4</v>
      </c>
      <c r="IC14" s="26">
        <f t="shared" si="78"/>
        <v>0.8</v>
      </c>
      <c r="ID14" s="18">
        <f t="shared" si="201"/>
        <v>15</v>
      </c>
      <c r="IE14" s="22">
        <f t="shared" si="202"/>
        <v>14</v>
      </c>
      <c r="IF14" s="26">
        <f t="shared" si="79"/>
        <v>0.93333333333333335</v>
      </c>
      <c r="IG14" s="16">
        <v>5</v>
      </c>
      <c r="IH14" s="16">
        <v>5</v>
      </c>
      <c r="II14" s="26">
        <f t="shared" si="80"/>
        <v>1</v>
      </c>
      <c r="IJ14" s="16">
        <v>10</v>
      </c>
      <c r="IK14" s="16">
        <v>9</v>
      </c>
      <c r="IL14" s="26">
        <f t="shared" si="81"/>
        <v>0.9</v>
      </c>
      <c r="IM14" s="18">
        <f t="shared" si="203"/>
        <v>15</v>
      </c>
      <c r="IN14" s="22">
        <f t="shared" si="204"/>
        <v>14</v>
      </c>
      <c r="IO14" s="26">
        <f t="shared" si="82"/>
        <v>0.93333333333333335</v>
      </c>
      <c r="IP14" s="16">
        <v>5</v>
      </c>
      <c r="IQ14" s="16">
        <v>5</v>
      </c>
      <c r="IR14" s="26">
        <f t="shared" si="83"/>
        <v>1</v>
      </c>
      <c r="IS14" s="16">
        <v>10</v>
      </c>
      <c r="IT14" s="16">
        <v>9</v>
      </c>
      <c r="IU14" s="26">
        <f t="shared" si="84"/>
        <v>0.9</v>
      </c>
      <c r="IV14" s="18">
        <f t="shared" si="205"/>
        <v>15</v>
      </c>
      <c r="IW14" s="22">
        <f t="shared" si="206"/>
        <v>9</v>
      </c>
      <c r="IX14" s="26">
        <f t="shared" si="85"/>
        <v>0.6</v>
      </c>
      <c r="IY14" s="16">
        <v>5</v>
      </c>
      <c r="IZ14" s="16">
        <v>4</v>
      </c>
      <c r="JA14" s="26">
        <f t="shared" si="86"/>
        <v>0.8</v>
      </c>
      <c r="JB14" s="16">
        <v>10</v>
      </c>
      <c r="JC14" s="16">
        <v>5</v>
      </c>
      <c r="JD14" s="26">
        <f t="shared" si="87"/>
        <v>0.5</v>
      </c>
      <c r="JE14" s="18">
        <f t="shared" si="207"/>
        <v>15</v>
      </c>
      <c r="JF14" s="22">
        <f t="shared" si="208"/>
        <v>1</v>
      </c>
      <c r="JG14" s="26">
        <f t="shared" si="88"/>
        <v>6.6666666666666666E-2</v>
      </c>
      <c r="JH14" s="16">
        <v>5</v>
      </c>
      <c r="JI14" s="16">
        <v>0</v>
      </c>
      <c r="JJ14" s="26">
        <f t="shared" si="89"/>
        <v>0</v>
      </c>
      <c r="JK14" s="16">
        <v>10</v>
      </c>
      <c r="JL14" s="16">
        <v>1</v>
      </c>
      <c r="JM14" s="26">
        <f t="shared" si="90"/>
        <v>0.1</v>
      </c>
      <c r="JN14" s="18">
        <f t="shared" si="209"/>
        <v>15</v>
      </c>
      <c r="JO14" s="22">
        <f t="shared" si="210"/>
        <v>4</v>
      </c>
      <c r="JP14" s="26">
        <f t="shared" si="91"/>
        <v>0.26666666666666666</v>
      </c>
      <c r="JQ14" s="16">
        <v>5</v>
      </c>
      <c r="JR14" s="16">
        <v>3</v>
      </c>
      <c r="JS14" s="26">
        <f t="shared" si="92"/>
        <v>0.6</v>
      </c>
      <c r="JT14" s="16">
        <v>10</v>
      </c>
      <c r="JU14" s="16">
        <v>1</v>
      </c>
      <c r="JV14" s="26">
        <f t="shared" si="93"/>
        <v>0.1</v>
      </c>
      <c r="JW14" s="18">
        <f t="shared" si="211"/>
        <v>15</v>
      </c>
      <c r="JX14" s="22">
        <f t="shared" si="212"/>
        <v>4</v>
      </c>
      <c r="JY14" s="26">
        <f t="shared" si="94"/>
        <v>0.26666666666666666</v>
      </c>
      <c r="JZ14" s="16">
        <v>5</v>
      </c>
      <c r="KA14" s="16">
        <v>3</v>
      </c>
      <c r="KB14" s="26">
        <f t="shared" si="95"/>
        <v>0.6</v>
      </c>
      <c r="KC14" s="16">
        <v>10</v>
      </c>
      <c r="KD14" s="16">
        <v>1</v>
      </c>
      <c r="KE14" s="26">
        <f t="shared" si="96"/>
        <v>0.1</v>
      </c>
      <c r="KF14" s="18">
        <f t="shared" si="213"/>
        <v>13</v>
      </c>
      <c r="KG14" s="22">
        <f t="shared" si="214"/>
        <v>5</v>
      </c>
      <c r="KH14" s="26">
        <f t="shared" si="97"/>
        <v>0.38461538461538464</v>
      </c>
      <c r="KI14" s="16">
        <v>5</v>
      </c>
      <c r="KJ14" s="16">
        <v>2</v>
      </c>
      <c r="KK14" s="26">
        <f t="shared" si="98"/>
        <v>0.4</v>
      </c>
      <c r="KL14" s="16">
        <v>8</v>
      </c>
      <c r="KM14" s="16">
        <v>3</v>
      </c>
      <c r="KN14" s="26">
        <f t="shared" si="99"/>
        <v>0.375</v>
      </c>
      <c r="KO14" s="18">
        <f t="shared" si="215"/>
        <v>15</v>
      </c>
      <c r="KP14" s="22">
        <f t="shared" si="216"/>
        <v>6</v>
      </c>
      <c r="KQ14" s="26">
        <f t="shared" si="100"/>
        <v>0.4</v>
      </c>
      <c r="KR14" s="16">
        <v>5</v>
      </c>
      <c r="KS14" s="16">
        <v>2</v>
      </c>
      <c r="KT14" s="26">
        <f t="shared" si="101"/>
        <v>0.4</v>
      </c>
      <c r="KU14" s="16">
        <v>10</v>
      </c>
      <c r="KV14" s="16">
        <v>4</v>
      </c>
      <c r="KW14" s="26">
        <f t="shared" si="102"/>
        <v>0.4</v>
      </c>
      <c r="KX14" s="18">
        <f t="shared" si="217"/>
        <v>10</v>
      </c>
      <c r="KY14" s="22">
        <f t="shared" si="218"/>
        <v>4</v>
      </c>
      <c r="KZ14" s="26">
        <f t="shared" si="103"/>
        <v>0.4</v>
      </c>
      <c r="LA14" s="16">
        <v>4</v>
      </c>
      <c r="LB14" s="16">
        <v>3</v>
      </c>
      <c r="LC14" s="26">
        <f t="shared" si="104"/>
        <v>0.75</v>
      </c>
      <c r="LD14" s="16">
        <v>6</v>
      </c>
      <c r="LE14" s="16">
        <v>1</v>
      </c>
      <c r="LF14" s="26">
        <f t="shared" si="105"/>
        <v>0.16666666666666666</v>
      </c>
      <c r="LG14" s="18">
        <f t="shared" si="219"/>
        <v>9</v>
      </c>
      <c r="LH14" s="22">
        <f t="shared" si="220"/>
        <v>3</v>
      </c>
      <c r="LI14" s="26">
        <f t="shared" si="106"/>
        <v>0.33333333333333331</v>
      </c>
      <c r="LJ14" s="16">
        <v>3</v>
      </c>
      <c r="LK14" s="16">
        <v>3</v>
      </c>
      <c r="LL14" s="26">
        <f t="shared" si="107"/>
        <v>1</v>
      </c>
      <c r="LM14" s="16">
        <v>6</v>
      </c>
      <c r="LN14" s="16">
        <v>0</v>
      </c>
      <c r="LO14" s="26">
        <f t="shared" si="108"/>
        <v>0</v>
      </c>
      <c r="LP14" s="18">
        <f t="shared" si="221"/>
        <v>10</v>
      </c>
      <c r="LQ14" s="22">
        <f t="shared" si="222"/>
        <v>8</v>
      </c>
      <c r="LR14" s="26">
        <f t="shared" si="109"/>
        <v>0.8</v>
      </c>
      <c r="LS14" s="16">
        <v>3</v>
      </c>
      <c r="LT14" s="16">
        <v>3</v>
      </c>
      <c r="LU14" s="26">
        <f t="shared" si="110"/>
        <v>1</v>
      </c>
      <c r="LV14" s="16">
        <v>7</v>
      </c>
      <c r="LW14" s="16">
        <v>5</v>
      </c>
      <c r="LX14" s="26">
        <f t="shared" si="111"/>
        <v>0.7142857142857143</v>
      </c>
      <c r="LY14" s="18">
        <f t="shared" si="223"/>
        <v>10</v>
      </c>
      <c r="LZ14" s="22">
        <f t="shared" si="224"/>
        <v>7</v>
      </c>
      <c r="MA14" s="26">
        <f t="shared" si="112"/>
        <v>0.7</v>
      </c>
      <c r="MB14" s="16">
        <v>3</v>
      </c>
      <c r="MC14" s="16">
        <v>3</v>
      </c>
      <c r="MD14" s="26">
        <f t="shared" si="113"/>
        <v>1</v>
      </c>
      <c r="ME14" s="16">
        <v>7</v>
      </c>
      <c r="MF14" s="16">
        <v>4</v>
      </c>
      <c r="MG14" s="26">
        <f t="shared" si="114"/>
        <v>0.5714285714285714</v>
      </c>
      <c r="MH14" s="18">
        <f t="shared" si="225"/>
        <v>12</v>
      </c>
      <c r="MI14" s="22">
        <f t="shared" si="226"/>
        <v>8</v>
      </c>
      <c r="MJ14" s="26">
        <f t="shared" si="115"/>
        <v>0.66666666666666663</v>
      </c>
      <c r="MK14" s="16">
        <v>3</v>
      </c>
      <c r="ML14" s="16">
        <v>3</v>
      </c>
      <c r="MM14" s="26">
        <f t="shared" si="116"/>
        <v>1</v>
      </c>
      <c r="MN14" s="16">
        <v>9</v>
      </c>
      <c r="MO14" s="16">
        <v>5</v>
      </c>
      <c r="MP14" s="26">
        <f t="shared" si="117"/>
        <v>0.55555555555555558</v>
      </c>
      <c r="MQ14" s="18">
        <f t="shared" si="227"/>
        <v>10</v>
      </c>
      <c r="MR14" s="22">
        <f t="shared" si="228"/>
        <v>8</v>
      </c>
      <c r="MS14" s="26">
        <f t="shared" si="118"/>
        <v>0.8</v>
      </c>
      <c r="MT14" s="16">
        <v>3</v>
      </c>
      <c r="MU14" s="16">
        <v>3</v>
      </c>
      <c r="MV14" s="26">
        <f t="shared" si="119"/>
        <v>1</v>
      </c>
      <c r="MW14" s="16">
        <v>7</v>
      </c>
      <c r="MX14" s="16">
        <v>5</v>
      </c>
      <c r="MY14" s="26">
        <f t="shared" si="120"/>
        <v>0.7142857142857143</v>
      </c>
      <c r="MZ14" s="18">
        <f t="shared" si="229"/>
        <v>13</v>
      </c>
      <c r="NA14" s="22">
        <f t="shared" si="230"/>
        <v>5</v>
      </c>
      <c r="NB14" s="26">
        <f t="shared" si="121"/>
        <v>0.38461538461538464</v>
      </c>
      <c r="NC14" s="16">
        <v>8</v>
      </c>
      <c r="ND14" s="16">
        <v>2</v>
      </c>
      <c r="NE14" s="26">
        <f t="shared" si="122"/>
        <v>0.25</v>
      </c>
      <c r="NF14" s="16">
        <v>5</v>
      </c>
      <c r="NG14" s="16">
        <v>3</v>
      </c>
      <c r="NH14" s="26">
        <f t="shared" si="123"/>
        <v>0.6</v>
      </c>
      <c r="NI14" s="18">
        <f t="shared" si="231"/>
        <v>16</v>
      </c>
      <c r="NJ14" s="22">
        <f t="shared" si="232"/>
        <v>12</v>
      </c>
      <c r="NK14" s="26">
        <f t="shared" si="124"/>
        <v>0.75</v>
      </c>
      <c r="NL14" s="16">
        <v>12</v>
      </c>
      <c r="NM14" s="16">
        <v>8</v>
      </c>
      <c r="NN14" s="26">
        <f t="shared" si="125"/>
        <v>0.66666666666666663</v>
      </c>
      <c r="NO14" s="16">
        <v>4</v>
      </c>
      <c r="NP14" s="16">
        <v>4</v>
      </c>
      <c r="NQ14" s="26">
        <f t="shared" si="126"/>
        <v>1</v>
      </c>
      <c r="NR14" s="18">
        <f t="shared" si="233"/>
        <v>17</v>
      </c>
      <c r="NS14" s="22">
        <f t="shared" si="234"/>
        <v>10</v>
      </c>
      <c r="NT14" s="26">
        <f t="shared" si="127"/>
        <v>0.58823529411764708</v>
      </c>
      <c r="NU14" s="16">
        <v>12</v>
      </c>
      <c r="NV14" s="16">
        <v>7</v>
      </c>
      <c r="NW14" s="26">
        <f t="shared" si="128"/>
        <v>0.58333333333333337</v>
      </c>
      <c r="NX14" s="16">
        <v>5</v>
      </c>
      <c r="NY14" s="16">
        <v>3</v>
      </c>
      <c r="NZ14" s="26">
        <f t="shared" si="129"/>
        <v>0.6</v>
      </c>
      <c r="OA14" s="18">
        <f t="shared" si="235"/>
        <v>14</v>
      </c>
      <c r="OB14" s="22">
        <f t="shared" si="236"/>
        <v>13</v>
      </c>
      <c r="OC14" s="26">
        <f t="shared" si="130"/>
        <v>0.9285714285714286</v>
      </c>
      <c r="OD14" s="16">
        <v>8</v>
      </c>
      <c r="OE14" s="16">
        <v>7</v>
      </c>
      <c r="OF14" s="26">
        <f t="shared" si="131"/>
        <v>0.875</v>
      </c>
      <c r="OG14" s="16">
        <v>6</v>
      </c>
      <c r="OH14" s="16">
        <v>6</v>
      </c>
      <c r="OI14" s="26">
        <f t="shared" si="132"/>
        <v>1</v>
      </c>
      <c r="OJ14" s="18">
        <f t="shared" si="237"/>
        <v>15</v>
      </c>
      <c r="OK14" s="22">
        <f t="shared" si="238"/>
        <v>11</v>
      </c>
      <c r="OL14" s="26">
        <f t="shared" si="133"/>
        <v>0.73333333333333328</v>
      </c>
      <c r="OM14" s="16">
        <v>8</v>
      </c>
      <c r="ON14" s="16">
        <v>5</v>
      </c>
      <c r="OO14" s="26">
        <f t="shared" si="134"/>
        <v>0.625</v>
      </c>
      <c r="OP14" s="16">
        <v>7</v>
      </c>
      <c r="OQ14" s="16">
        <v>6</v>
      </c>
      <c r="OR14" s="26">
        <f t="shared" si="135"/>
        <v>0.8571428571428571</v>
      </c>
      <c r="OS14" s="18">
        <f t="shared" si="239"/>
        <v>15</v>
      </c>
      <c r="OT14" s="22">
        <f t="shared" si="240"/>
        <v>9</v>
      </c>
      <c r="OU14" s="26">
        <f t="shared" si="136"/>
        <v>0.6</v>
      </c>
      <c r="OV14" s="16">
        <v>5</v>
      </c>
      <c r="OW14" s="16">
        <v>2</v>
      </c>
      <c r="OX14" s="26">
        <f t="shared" si="137"/>
        <v>0.4</v>
      </c>
      <c r="OY14" s="16">
        <v>10</v>
      </c>
      <c r="OZ14" s="16">
        <v>7</v>
      </c>
      <c r="PA14" s="26">
        <f t="shared" si="138"/>
        <v>0.7</v>
      </c>
      <c r="PB14" s="18">
        <f t="shared" si="241"/>
        <v>9</v>
      </c>
      <c r="PC14" s="22">
        <f t="shared" si="242"/>
        <v>6</v>
      </c>
      <c r="PD14" s="26">
        <f t="shared" si="139"/>
        <v>0.66666666666666663</v>
      </c>
      <c r="PE14" s="16">
        <v>5</v>
      </c>
      <c r="PF14" s="16">
        <v>3</v>
      </c>
      <c r="PG14" s="26">
        <f t="shared" si="140"/>
        <v>0.6</v>
      </c>
      <c r="PH14" s="16">
        <v>4</v>
      </c>
      <c r="PI14" s="16">
        <v>3</v>
      </c>
      <c r="PJ14" s="26">
        <f t="shared" si="141"/>
        <v>0.75</v>
      </c>
      <c r="PK14" s="18">
        <f t="shared" si="243"/>
        <v>13</v>
      </c>
      <c r="PL14" s="22">
        <f t="shared" si="244"/>
        <v>11</v>
      </c>
      <c r="PM14" s="26">
        <f t="shared" si="142"/>
        <v>0.84615384615384615</v>
      </c>
      <c r="PN14" s="16">
        <v>7</v>
      </c>
      <c r="PO14" s="16">
        <v>6</v>
      </c>
      <c r="PP14" s="26">
        <f t="shared" si="143"/>
        <v>0.8571428571428571</v>
      </c>
      <c r="PQ14" s="16">
        <v>6</v>
      </c>
      <c r="PR14" s="16">
        <v>5</v>
      </c>
      <c r="PS14" s="26">
        <f t="shared" si="144"/>
        <v>0.83333333333333337</v>
      </c>
      <c r="PT14" s="18">
        <f t="shared" si="245"/>
        <v>15</v>
      </c>
      <c r="PU14" s="22">
        <f t="shared" si="246"/>
        <v>12</v>
      </c>
      <c r="PV14" s="26">
        <f t="shared" si="145"/>
        <v>0.8</v>
      </c>
      <c r="PW14" s="16">
        <v>8</v>
      </c>
      <c r="PX14" s="16">
        <v>6</v>
      </c>
      <c r="PY14" s="26">
        <f t="shared" si="146"/>
        <v>0.75</v>
      </c>
      <c r="PZ14" s="16">
        <v>7</v>
      </c>
      <c r="QA14" s="16">
        <v>6</v>
      </c>
      <c r="QB14" s="26">
        <f t="shared" si="147"/>
        <v>0.8571428571428571</v>
      </c>
      <c r="QC14" s="18">
        <f t="shared" si="247"/>
        <v>13</v>
      </c>
      <c r="QD14" s="22">
        <f t="shared" si="248"/>
        <v>10</v>
      </c>
      <c r="QE14" s="26">
        <f t="shared" si="148"/>
        <v>0.76923076923076927</v>
      </c>
      <c r="QF14" s="16">
        <v>6</v>
      </c>
      <c r="QG14" s="16">
        <v>5</v>
      </c>
      <c r="QH14" s="26">
        <f t="shared" si="149"/>
        <v>0.83333333333333337</v>
      </c>
      <c r="QI14" s="16">
        <v>7</v>
      </c>
      <c r="QJ14" s="16">
        <v>5</v>
      </c>
      <c r="QK14" s="26">
        <f t="shared" si="150"/>
        <v>0.7142857142857143</v>
      </c>
      <c r="QL14" s="18">
        <f t="shared" si="249"/>
        <v>15</v>
      </c>
      <c r="QM14" s="22">
        <f t="shared" si="250"/>
        <v>8</v>
      </c>
      <c r="QN14" s="26">
        <f t="shared" si="151"/>
        <v>0.53333333333333333</v>
      </c>
      <c r="QO14" s="16">
        <v>8</v>
      </c>
      <c r="QP14" s="16">
        <v>8</v>
      </c>
      <c r="QQ14" s="26">
        <f t="shared" si="152"/>
        <v>1</v>
      </c>
      <c r="QR14" s="16">
        <v>7</v>
      </c>
      <c r="QS14" s="16"/>
      <c r="QT14" s="26">
        <f t="shared" si="153"/>
        <v>0</v>
      </c>
    </row>
    <row r="15" spans="2:462" ht="29.25" customHeight="1">
      <c r="B15" s="12">
        <v>7</v>
      </c>
      <c r="C15" s="95" t="s">
        <v>19</v>
      </c>
      <c r="D15" s="18">
        <f t="shared" si="154"/>
        <v>16</v>
      </c>
      <c r="E15" s="22">
        <f t="shared" si="0"/>
        <v>13</v>
      </c>
      <c r="F15" s="26">
        <f t="shared" si="1"/>
        <v>0.8125</v>
      </c>
      <c r="G15" s="16">
        <v>7</v>
      </c>
      <c r="H15" s="16">
        <v>6</v>
      </c>
      <c r="I15" s="26">
        <f t="shared" si="2"/>
        <v>0.8571428571428571</v>
      </c>
      <c r="J15" s="16">
        <v>9</v>
      </c>
      <c r="K15" s="16">
        <v>7</v>
      </c>
      <c r="L15" s="26">
        <f t="shared" si="3"/>
        <v>0.77777777777777779</v>
      </c>
      <c r="M15" s="18">
        <f t="shared" si="155"/>
        <v>20</v>
      </c>
      <c r="N15" s="22">
        <f t="shared" si="155"/>
        <v>16</v>
      </c>
      <c r="O15" s="26">
        <f t="shared" si="4"/>
        <v>0.8</v>
      </c>
      <c r="P15" s="16">
        <v>8</v>
      </c>
      <c r="Q15" s="16">
        <v>7</v>
      </c>
      <c r="R15" s="26">
        <f t="shared" si="5"/>
        <v>0.875</v>
      </c>
      <c r="S15" s="16">
        <v>12</v>
      </c>
      <c r="T15" s="16">
        <v>9</v>
      </c>
      <c r="U15" s="26">
        <f t="shared" si="6"/>
        <v>0.75</v>
      </c>
      <c r="V15" s="18">
        <f t="shared" si="156"/>
        <v>17</v>
      </c>
      <c r="W15" s="22">
        <f t="shared" si="156"/>
        <v>14</v>
      </c>
      <c r="X15" s="26">
        <f t="shared" si="7"/>
        <v>0.82352941176470584</v>
      </c>
      <c r="Y15" s="16">
        <v>8</v>
      </c>
      <c r="Z15" s="16">
        <v>7</v>
      </c>
      <c r="AA15" s="26">
        <f t="shared" si="8"/>
        <v>0.875</v>
      </c>
      <c r="AB15" s="16">
        <v>9</v>
      </c>
      <c r="AC15" s="16">
        <v>7</v>
      </c>
      <c r="AD15" s="26">
        <f t="shared" si="9"/>
        <v>0.77777777777777779</v>
      </c>
      <c r="AE15" s="18">
        <f t="shared" si="157"/>
        <v>16</v>
      </c>
      <c r="AF15" s="22">
        <f t="shared" si="157"/>
        <v>13</v>
      </c>
      <c r="AG15" s="26">
        <f t="shared" si="10"/>
        <v>0.8125</v>
      </c>
      <c r="AH15" s="16">
        <v>8</v>
      </c>
      <c r="AI15" s="16">
        <v>5</v>
      </c>
      <c r="AJ15" s="26">
        <f t="shared" si="11"/>
        <v>0.625</v>
      </c>
      <c r="AK15" s="16">
        <v>8</v>
      </c>
      <c r="AL15" s="16">
        <v>8</v>
      </c>
      <c r="AM15" s="26">
        <f t="shared" si="12"/>
        <v>1</v>
      </c>
      <c r="AN15" s="18">
        <f t="shared" si="158"/>
        <v>21</v>
      </c>
      <c r="AO15" s="22">
        <f t="shared" si="158"/>
        <v>12</v>
      </c>
      <c r="AP15" s="26">
        <f t="shared" si="13"/>
        <v>0.5714285714285714</v>
      </c>
      <c r="AQ15" s="16">
        <v>13</v>
      </c>
      <c r="AR15" s="16">
        <v>5</v>
      </c>
      <c r="AS15" s="26">
        <f t="shared" si="14"/>
        <v>0.38461538461538464</v>
      </c>
      <c r="AT15" s="16">
        <v>8</v>
      </c>
      <c r="AU15" s="16">
        <v>7</v>
      </c>
      <c r="AV15" s="26">
        <f t="shared" si="15"/>
        <v>0.875</v>
      </c>
      <c r="AW15" s="18">
        <f t="shared" si="159"/>
        <v>19</v>
      </c>
      <c r="AX15" s="22">
        <f t="shared" si="160"/>
        <v>16</v>
      </c>
      <c r="AY15" s="26">
        <f t="shared" si="16"/>
        <v>0.84210526315789469</v>
      </c>
      <c r="AZ15" s="16">
        <v>11</v>
      </c>
      <c r="BA15" s="16">
        <v>10</v>
      </c>
      <c r="BB15" s="26">
        <f t="shared" si="17"/>
        <v>0.90909090909090906</v>
      </c>
      <c r="BC15" s="16">
        <v>8</v>
      </c>
      <c r="BD15" s="16">
        <v>6</v>
      </c>
      <c r="BE15" s="26">
        <f t="shared" si="18"/>
        <v>0.75</v>
      </c>
      <c r="BF15" s="18">
        <f t="shared" si="161"/>
        <v>24</v>
      </c>
      <c r="BG15" s="22">
        <f t="shared" si="162"/>
        <v>21</v>
      </c>
      <c r="BH15" s="26">
        <f t="shared" si="19"/>
        <v>0.875</v>
      </c>
      <c r="BI15" s="16">
        <v>14</v>
      </c>
      <c r="BJ15" s="16">
        <v>12</v>
      </c>
      <c r="BK15" s="26">
        <f t="shared" si="20"/>
        <v>0.8571428571428571</v>
      </c>
      <c r="BL15" s="16">
        <v>10</v>
      </c>
      <c r="BM15" s="16">
        <v>9</v>
      </c>
      <c r="BN15" s="26">
        <f t="shared" si="21"/>
        <v>0.9</v>
      </c>
      <c r="BO15" s="18">
        <f t="shared" si="163"/>
        <v>25</v>
      </c>
      <c r="BP15" s="22">
        <f t="shared" si="164"/>
        <v>19</v>
      </c>
      <c r="BQ15" s="26">
        <f t="shared" si="22"/>
        <v>0.76</v>
      </c>
      <c r="BR15" s="16">
        <v>15</v>
      </c>
      <c r="BS15" s="16">
        <v>11</v>
      </c>
      <c r="BT15" s="26">
        <f t="shared" si="23"/>
        <v>0.73333333333333328</v>
      </c>
      <c r="BU15" s="16">
        <v>10</v>
      </c>
      <c r="BV15" s="16">
        <v>8</v>
      </c>
      <c r="BW15" s="26">
        <f t="shared" si="24"/>
        <v>0.8</v>
      </c>
      <c r="BX15" s="18">
        <f t="shared" si="165"/>
        <v>32</v>
      </c>
      <c r="BY15" s="22">
        <f t="shared" si="166"/>
        <v>30</v>
      </c>
      <c r="BZ15" s="26">
        <f t="shared" si="25"/>
        <v>0.9375</v>
      </c>
      <c r="CA15" s="16">
        <v>15</v>
      </c>
      <c r="CB15" s="16">
        <v>14</v>
      </c>
      <c r="CC15" s="26">
        <f t="shared" si="26"/>
        <v>0.93333333333333335</v>
      </c>
      <c r="CD15" s="16">
        <v>17</v>
      </c>
      <c r="CE15" s="16">
        <v>16</v>
      </c>
      <c r="CF15" s="26">
        <f t="shared" si="27"/>
        <v>0.94117647058823528</v>
      </c>
      <c r="CG15" s="18">
        <f t="shared" si="167"/>
        <v>40</v>
      </c>
      <c r="CH15" s="22">
        <f t="shared" si="168"/>
        <v>28</v>
      </c>
      <c r="CI15" s="26">
        <f t="shared" si="28"/>
        <v>0.7</v>
      </c>
      <c r="CJ15" s="16">
        <v>15</v>
      </c>
      <c r="CK15" s="16">
        <v>13</v>
      </c>
      <c r="CL15" s="26">
        <f t="shared" si="29"/>
        <v>0.8666666666666667</v>
      </c>
      <c r="CM15" s="16">
        <v>25</v>
      </c>
      <c r="CN15" s="16">
        <v>15</v>
      </c>
      <c r="CO15" s="26">
        <f t="shared" si="30"/>
        <v>0.6</v>
      </c>
      <c r="CP15" s="18">
        <f t="shared" si="169"/>
        <v>66</v>
      </c>
      <c r="CQ15" s="22">
        <f t="shared" si="170"/>
        <v>23</v>
      </c>
      <c r="CR15" s="26">
        <f t="shared" si="31"/>
        <v>0.34848484848484851</v>
      </c>
      <c r="CS15" s="16">
        <v>30</v>
      </c>
      <c r="CT15" s="16">
        <v>9</v>
      </c>
      <c r="CU15" s="26">
        <f t="shared" si="32"/>
        <v>0.3</v>
      </c>
      <c r="CV15" s="16">
        <v>36</v>
      </c>
      <c r="CW15" s="16">
        <v>14</v>
      </c>
      <c r="CX15" s="26">
        <f t="shared" si="33"/>
        <v>0.3888888888888889</v>
      </c>
      <c r="CY15" s="18">
        <f t="shared" si="171"/>
        <v>51</v>
      </c>
      <c r="CZ15" s="22">
        <f t="shared" si="172"/>
        <v>24</v>
      </c>
      <c r="DA15" s="26">
        <f t="shared" si="34"/>
        <v>0.47058823529411764</v>
      </c>
      <c r="DB15" s="16">
        <v>32</v>
      </c>
      <c r="DC15" s="16">
        <v>10</v>
      </c>
      <c r="DD15" s="26">
        <f t="shared" si="35"/>
        <v>0.3125</v>
      </c>
      <c r="DE15" s="16">
        <v>19</v>
      </c>
      <c r="DF15" s="16">
        <v>14</v>
      </c>
      <c r="DG15" s="26">
        <f t="shared" si="36"/>
        <v>0.73684210526315785</v>
      </c>
      <c r="DH15" s="18">
        <f t="shared" si="173"/>
        <v>45</v>
      </c>
      <c r="DI15" s="22">
        <f t="shared" si="174"/>
        <v>23</v>
      </c>
      <c r="DJ15" s="26">
        <f t="shared" si="37"/>
        <v>0.51111111111111107</v>
      </c>
      <c r="DK15" s="16">
        <v>29</v>
      </c>
      <c r="DL15" s="16">
        <v>13</v>
      </c>
      <c r="DM15" s="26">
        <f t="shared" si="38"/>
        <v>0.44827586206896552</v>
      </c>
      <c r="DN15" s="16">
        <v>16</v>
      </c>
      <c r="DO15" s="16">
        <v>10</v>
      </c>
      <c r="DP15" s="26">
        <f t="shared" si="39"/>
        <v>0.625</v>
      </c>
      <c r="DQ15" s="18">
        <f t="shared" si="175"/>
        <v>34</v>
      </c>
      <c r="DR15" s="22">
        <f t="shared" si="176"/>
        <v>28</v>
      </c>
      <c r="DS15" s="26">
        <f t="shared" si="40"/>
        <v>0.82352941176470584</v>
      </c>
      <c r="DT15" s="16">
        <v>19</v>
      </c>
      <c r="DU15" s="16">
        <v>17</v>
      </c>
      <c r="DV15" s="26">
        <f t="shared" si="41"/>
        <v>0.89473684210526316</v>
      </c>
      <c r="DW15" s="16">
        <v>15</v>
      </c>
      <c r="DX15" s="16">
        <v>11</v>
      </c>
      <c r="DY15" s="26">
        <f t="shared" si="42"/>
        <v>0.73333333333333328</v>
      </c>
      <c r="DZ15" s="18">
        <f t="shared" si="177"/>
        <v>43</v>
      </c>
      <c r="EA15" s="22">
        <f t="shared" si="178"/>
        <v>33</v>
      </c>
      <c r="EB15" s="26">
        <f t="shared" si="43"/>
        <v>0.76744186046511631</v>
      </c>
      <c r="EC15" s="16">
        <v>17</v>
      </c>
      <c r="ED15" s="16">
        <v>9</v>
      </c>
      <c r="EE15" s="26">
        <f t="shared" si="44"/>
        <v>0.52941176470588236</v>
      </c>
      <c r="EF15" s="16">
        <v>26</v>
      </c>
      <c r="EG15" s="16">
        <v>24</v>
      </c>
      <c r="EH15" s="26">
        <f t="shared" si="45"/>
        <v>0.92307692307692313</v>
      </c>
      <c r="EI15" s="18">
        <f t="shared" si="179"/>
        <v>47</v>
      </c>
      <c r="EJ15" s="22">
        <f t="shared" si="180"/>
        <v>36</v>
      </c>
      <c r="EK15" s="26">
        <f t="shared" si="46"/>
        <v>0.76595744680851063</v>
      </c>
      <c r="EL15" s="16">
        <v>18</v>
      </c>
      <c r="EM15" s="16">
        <v>13</v>
      </c>
      <c r="EN15" s="26">
        <f t="shared" si="47"/>
        <v>0.72222222222222221</v>
      </c>
      <c r="EO15" s="16">
        <v>29</v>
      </c>
      <c r="EP15" s="16">
        <v>23</v>
      </c>
      <c r="EQ15" s="26">
        <f t="shared" si="48"/>
        <v>0.7931034482758621</v>
      </c>
      <c r="ER15" s="18">
        <f t="shared" si="181"/>
        <v>61</v>
      </c>
      <c r="ES15" s="22">
        <f t="shared" si="182"/>
        <v>27</v>
      </c>
      <c r="ET15" s="26">
        <f t="shared" si="49"/>
        <v>0.44262295081967212</v>
      </c>
      <c r="EU15" s="16">
        <v>26</v>
      </c>
      <c r="EV15" s="16">
        <v>15</v>
      </c>
      <c r="EW15" s="26">
        <f t="shared" si="50"/>
        <v>0.57692307692307687</v>
      </c>
      <c r="EX15" s="16">
        <v>35</v>
      </c>
      <c r="EY15" s="16">
        <v>12</v>
      </c>
      <c r="EZ15" s="26">
        <f t="shared" si="51"/>
        <v>0.34285714285714286</v>
      </c>
      <c r="FA15" s="18">
        <f t="shared" si="183"/>
        <v>42</v>
      </c>
      <c r="FB15" s="22">
        <f t="shared" si="184"/>
        <v>25</v>
      </c>
      <c r="FC15" s="26">
        <f t="shared" si="52"/>
        <v>0.59523809523809523</v>
      </c>
      <c r="FD15" s="16">
        <v>16</v>
      </c>
      <c r="FE15" s="16">
        <v>10</v>
      </c>
      <c r="FF15" s="26">
        <f t="shared" si="53"/>
        <v>0.625</v>
      </c>
      <c r="FG15" s="16">
        <v>26</v>
      </c>
      <c r="FH15" s="16">
        <v>15</v>
      </c>
      <c r="FI15" s="26">
        <f t="shared" si="54"/>
        <v>0.57692307692307687</v>
      </c>
      <c r="FJ15" s="18">
        <f t="shared" si="185"/>
        <v>31</v>
      </c>
      <c r="FK15" s="22">
        <f t="shared" si="186"/>
        <v>21</v>
      </c>
      <c r="FL15" s="26">
        <f t="shared" si="55"/>
        <v>0.67741935483870963</v>
      </c>
      <c r="FM15" s="16">
        <v>13</v>
      </c>
      <c r="FN15" s="16">
        <v>9</v>
      </c>
      <c r="FO15" s="26">
        <f t="shared" si="56"/>
        <v>0.69230769230769229</v>
      </c>
      <c r="FP15" s="16">
        <v>18</v>
      </c>
      <c r="FQ15" s="16">
        <v>12</v>
      </c>
      <c r="FR15" s="26">
        <f t="shared" si="57"/>
        <v>0.66666666666666663</v>
      </c>
      <c r="FS15" s="18">
        <f t="shared" si="187"/>
        <v>29</v>
      </c>
      <c r="FT15" s="22">
        <f t="shared" si="188"/>
        <v>19</v>
      </c>
      <c r="FU15" s="26">
        <f t="shared" si="58"/>
        <v>0.65517241379310343</v>
      </c>
      <c r="FV15" s="16">
        <v>14</v>
      </c>
      <c r="FW15" s="16">
        <v>10</v>
      </c>
      <c r="FX15" s="26">
        <f t="shared" si="59"/>
        <v>0.7142857142857143</v>
      </c>
      <c r="FY15" s="16">
        <v>15</v>
      </c>
      <c r="FZ15" s="16">
        <v>9</v>
      </c>
      <c r="GA15" s="26">
        <f t="shared" si="60"/>
        <v>0.6</v>
      </c>
      <c r="GB15" s="18">
        <f t="shared" si="189"/>
        <v>28</v>
      </c>
      <c r="GC15" s="22">
        <f t="shared" si="190"/>
        <v>22</v>
      </c>
      <c r="GD15" s="26">
        <f t="shared" si="61"/>
        <v>0.7857142857142857</v>
      </c>
      <c r="GE15" s="16">
        <v>14</v>
      </c>
      <c r="GF15" s="16">
        <v>12</v>
      </c>
      <c r="GG15" s="26">
        <f t="shared" si="62"/>
        <v>0.8571428571428571</v>
      </c>
      <c r="GH15" s="16">
        <v>14</v>
      </c>
      <c r="GI15" s="16">
        <v>10</v>
      </c>
      <c r="GJ15" s="26">
        <f t="shared" si="63"/>
        <v>0.7142857142857143</v>
      </c>
      <c r="GK15" s="18">
        <f t="shared" si="191"/>
        <v>32</v>
      </c>
      <c r="GL15" s="22">
        <f t="shared" si="192"/>
        <v>27</v>
      </c>
      <c r="GM15" s="26">
        <f t="shared" si="64"/>
        <v>0.84375</v>
      </c>
      <c r="GN15" s="16">
        <v>14</v>
      </c>
      <c r="GO15" s="16">
        <v>12</v>
      </c>
      <c r="GP15" s="26">
        <f t="shared" si="65"/>
        <v>0.8571428571428571</v>
      </c>
      <c r="GQ15" s="16">
        <v>18</v>
      </c>
      <c r="GR15" s="16">
        <v>15</v>
      </c>
      <c r="GS15" s="26">
        <f t="shared" si="66"/>
        <v>0.83333333333333337</v>
      </c>
      <c r="GT15" s="18">
        <f t="shared" si="193"/>
        <v>37</v>
      </c>
      <c r="GU15" s="22">
        <f t="shared" si="194"/>
        <v>29</v>
      </c>
      <c r="GV15" s="26">
        <f t="shared" si="67"/>
        <v>0.78378378378378377</v>
      </c>
      <c r="GW15" s="16">
        <v>14</v>
      </c>
      <c r="GX15" s="16">
        <v>9</v>
      </c>
      <c r="GY15" s="26">
        <f t="shared" si="68"/>
        <v>0.6428571428571429</v>
      </c>
      <c r="GZ15" s="16">
        <v>23</v>
      </c>
      <c r="HA15" s="16">
        <v>20</v>
      </c>
      <c r="HB15" s="26">
        <f t="shared" si="69"/>
        <v>0.86956521739130432</v>
      </c>
      <c r="HC15" s="18">
        <f t="shared" si="195"/>
        <v>37</v>
      </c>
      <c r="HD15" s="22">
        <f t="shared" si="196"/>
        <v>23</v>
      </c>
      <c r="HE15" s="26">
        <f t="shared" si="70"/>
        <v>0.6216216216216216</v>
      </c>
      <c r="HF15" s="16">
        <v>16</v>
      </c>
      <c r="HG15" s="16">
        <v>12</v>
      </c>
      <c r="HH15" s="26">
        <f t="shared" si="71"/>
        <v>0.75</v>
      </c>
      <c r="HI15" s="16">
        <v>21</v>
      </c>
      <c r="HJ15" s="16">
        <v>11</v>
      </c>
      <c r="HK15" s="26">
        <f t="shared" si="72"/>
        <v>0.52380952380952384</v>
      </c>
      <c r="HL15" s="18">
        <f t="shared" si="197"/>
        <v>35</v>
      </c>
      <c r="HM15" s="22">
        <f t="shared" si="198"/>
        <v>24</v>
      </c>
      <c r="HN15" s="26">
        <f t="shared" si="73"/>
        <v>0.68571428571428572</v>
      </c>
      <c r="HO15" s="16">
        <v>16</v>
      </c>
      <c r="HP15" s="16">
        <v>11</v>
      </c>
      <c r="HQ15" s="26">
        <f t="shared" si="74"/>
        <v>0.6875</v>
      </c>
      <c r="HR15" s="16">
        <v>19</v>
      </c>
      <c r="HS15" s="16">
        <v>13</v>
      </c>
      <c r="HT15" s="26">
        <f t="shared" si="75"/>
        <v>0.68421052631578949</v>
      </c>
      <c r="HU15" s="18">
        <f t="shared" si="199"/>
        <v>31</v>
      </c>
      <c r="HV15" s="22">
        <f t="shared" si="200"/>
        <v>26</v>
      </c>
      <c r="HW15" s="26">
        <f t="shared" si="76"/>
        <v>0.83870967741935487</v>
      </c>
      <c r="HX15" s="16">
        <v>12</v>
      </c>
      <c r="HY15" s="16">
        <v>11</v>
      </c>
      <c r="HZ15" s="26">
        <f t="shared" si="77"/>
        <v>0.91666666666666663</v>
      </c>
      <c r="IA15" s="16">
        <v>19</v>
      </c>
      <c r="IB15" s="16">
        <v>15</v>
      </c>
      <c r="IC15" s="26">
        <f t="shared" si="78"/>
        <v>0.78947368421052633</v>
      </c>
      <c r="ID15" s="18">
        <f t="shared" si="201"/>
        <v>35</v>
      </c>
      <c r="IE15" s="22">
        <f t="shared" si="202"/>
        <v>28</v>
      </c>
      <c r="IF15" s="26">
        <f t="shared" si="79"/>
        <v>0.8</v>
      </c>
      <c r="IG15" s="16">
        <v>12</v>
      </c>
      <c r="IH15" s="16">
        <v>11</v>
      </c>
      <c r="II15" s="26">
        <f t="shared" si="80"/>
        <v>0.91666666666666663</v>
      </c>
      <c r="IJ15" s="16">
        <v>23</v>
      </c>
      <c r="IK15" s="16">
        <v>17</v>
      </c>
      <c r="IL15" s="26">
        <f t="shared" si="81"/>
        <v>0.73913043478260865</v>
      </c>
      <c r="IM15" s="18">
        <f t="shared" si="203"/>
        <v>34</v>
      </c>
      <c r="IN15" s="22">
        <f t="shared" si="204"/>
        <v>16</v>
      </c>
      <c r="IO15" s="26">
        <f t="shared" si="82"/>
        <v>0.47058823529411764</v>
      </c>
      <c r="IP15" s="16">
        <v>10</v>
      </c>
      <c r="IQ15" s="16">
        <v>5</v>
      </c>
      <c r="IR15" s="26">
        <f t="shared" si="83"/>
        <v>0.5</v>
      </c>
      <c r="IS15" s="16">
        <v>24</v>
      </c>
      <c r="IT15" s="16">
        <v>11</v>
      </c>
      <c r="IU15" s="26">
        <f t="shared" si="84"/>
        <v>0.45833333333333331</v>
      </c>
      <c r="IV15" s="18">
        <f t="shared" si="205"/>
        <v>34</v>
      </c>
      <c r="IW15" s="22">
        <f t="shared" si="206"/>
        <v>14</v>
      </c>
      <c r="IX15" s="26">
        <f t="shared" si="85"/>
        <v>0.41176470588235292</v>
      </c>
      <c r="IY15" s="16">
        <v>14</v>
      </c>
      <c r="IZ15" s="16">
        <v>10</v>
      </c>
      <c r="JA15" s="26">
        <f t="shared" si="86"/>
        <v>0.7142857142857143</v>
      </c>
      <c r="JB15" s="16">
        <v>20</v>
      </c>
      <c r="JC15" s="16">
        <v>4</v>
      </c>
      <c r="JD15" s="26">
        <f t="shared" si="87"/>
        <v>0.2</v>
      </c>
      <c r="JE15" s="18">
        <f t="shared" si="207"/>
        <v>34</v>
      </c>
      <c r="JF15" s="22">
        <f t="shared" si="208"/>
        <v>4</v>
      </c>
      <c r="JG15" s="26">
        <f t="shared" si="88"/>
        <v>0.11764705882352941</v>
      </c>
      <c r="JH15" s="16">
        <v>14</v>
      </c>
      <c r="JI15" s="16">
        <v>1</v>
      </c>
      <c r="JJ15" s="26">
        <f t="shared" si="89"/>
        <v>7.1428571428571425E-2</v>
      </c>
      <c r="JK15" s="16">
        <v>20</v>
      </c>
      <c r="JL15" s="16">
        <v>3</v>
      </c>
      <c r="JM15" s="26">
        <f t="shared" si="90"/>
        <v>0.15</v>
      </c>
      <c r="JN15" s="18">
        <f t="shared" si="209"/>
        <v>34</v>
      </c>
      <c r="JO15" s="22">
        <f t="shared" si="210"/>
        <v>7</v>
      </c>
      <c r="JP15" s="26">
        <f t="shared" si="91"/>
        <v>0.20588235294117646</v>
      </c>
      <c r="JQ15" s="16">
        <v>14</v>
      </c>
      <c r="JR15" s="16">
        <v>6</v>
      </c>
      <c r="JS15" s="26">
        <f t="shared" si="92"/>
        <v>0.42857142857142855</v>
      </c>
      <c r="JT15" s="16">
        <v>20</v>
      </c>
      <c r="JU15" s="16">
        <v>1</v>
      </c>
      <c r="JV15" s="26">
        <f t="shared" si="93"/>
        <v>0.05</v>
      </c>
      <c r="JW15" s="18">
        <f t="shared" si="211"/>
        <v>34</v>
      </c>
      <c r="JX15" s="22">
        <f t="shared" si="212"/>
        <v>10</v>
      </c>
      <c r="JY15" s="26">
        <f t="shared" si="94"/>
        <v>0.29411764705882354</v>
      </c>
      <c r="JZ15" s="16">
        <v>14</v>
      </c>
      <c r="KA15" s="16">
        <v>7</v>
      </c>
      <c r="KB15" s="26">
        <f t="shared" si="95"/>
        <v>0.5</v>
      </c>
      <c r="KC15" s="16">
        <v>20</v>
      </c>
      <c r="KD15" s="16">
        <v>3</v>
      </c>
      <c r="KE15" s="26">
        <f t="shared" si="96"/>
        <v>0.15</v>
      </c>
      <c r="KF15" s="18">
        <f t="shared" si="213"/>
        <v>27</v>
      </c>
      <c r="KG15" s="22">
        <f t="shared" si="214"/>
        <v>11</v>
      </c>
      <c r="KH15" s="26">
        <f t="shared" si="97"/>
        <v>0.40740740740740738</v>
      </c>
      <c r="KI15" s="16">
        <v>14</v>
      </c>
      <c r="KJ15" s="16">
        <v>7</v>
      </c>
      <c r="KK15" s="26">
        <f t="shared" si="98"/>
        <v>0.5</v>
      </c>
      <c r="KL15" s="16">
        <v>13</v>
      </c>
      <c r="KM15" s="16">
        <v>4</v>
      </c>
      <c r="KN15" s="26">
        <f t="shared" si="99"/>
        <v>0.30769230769230771</v>
      </c>
      <c r="KO15" s="18">
        <f t="shared" si="215"/>
        <v>30</v>
      </c>
      <c r="KP15" s="22">
        <f t="shared" si="216"/>
        <v>12</v>
      </c>
      <c r="KQ15" s="26">
        <f t="shared" si="100"/>
        <v>0.4</v>
      </c>
      <c r="KR15" s="16">
        <v>16</v>
      </c>
      <c r="KS15" s="16">
        <v>9</v>
      </c>
      <c r="KT15" s="26">
        <f t="shared" si="101"/>
        <v>0.5625</v>
      </c>
      <c r="KU15" s="16">
        <v>14</v>
      </c>
      <c r="KV15" s="16">
        <v>3</v>
      </c>
      <c r="KW15" s="26">
        <f t="shared" si="102"/>
        <v>0.21428571428571427</v>
      </c>
      <c r="KX15" s="18">
        <f t="shared" si="217"/>
        <v>16</v>
      </c>
      <c r="KY15" s="22">
        <f t="shared" si="218"/>
        <v>15</v>
      </c>
      <c r="KZ15" s="26">
        <f t="shared" si="103"/>
        <v>0.9375</v>
      </c>
      <c r="LA15" s="16">
        <v>10</v>
      </c>
      <c r="LB15" s="16">
        <v>10</v>
      </c>
      <c r="LC15" s="26">
        <f t="shared" si="104"/>
        <v>1</v>
      </c>
      <c r="LD15" s="16">
        <v>6</v>
      </c>
      <c r="LE15" s="16">
        <v>5</v>
      </c>
      <c r="LF15" s="26">
        <f t="shared" si="105"/>
        <v>0.83333333333333337</v>
      </c>
      <c r="LG15" s="18">
        <f t="shared" si="219"/>
        <v>19</v>
      </c>
      <c r="LH15" s="22">
        <f t="shared" si="220"/>
        <v>15</v>
      </c>
      <c r="LI15" s="26">
        <f t="shared" si="106"/>
        <v>0.78947368421052633</v>
      </c>
      <c r="LJ15" s="16">
        <v>12</v>
      </c>
      <c r="LK15" s="16">
        <v>9</v>
      </c>
      <c r="LL15" s="26">
        <f t="shared" si="107"/>
        <v>0.75</v>
      </c>
      <c r="LM15" s="16">
        <v>7</v>
      </c>
      <c r="LN15" s="16">
        <v>6</v>
      </c>
      <c r="LO15" s="26">
        <f t="shared" si="108"/>
        <v>0.8571428571428571</v>
      </c>
      <c r="LP15" s="18">
        <f t="shared" si="221"/>
        <v>20</v>
      </c>
      <c r="LQ15" s="22">
        <f t="shared" si="222"/>
        <v>15</v>
      </c>
      <c r="LR15" s="26">
        <f t="shared" si="109"/>
        <v>0.75</v>
      </c>
      <c r="LS15" s="16">
        <v>12</v>
      </c>
      <c r="LT15" s="16">
        <v>8</v>
      </c>
      <c r="LU15" s="26">
        <f t="shared" si="110"/>
        <v>0.66666666666666663</v>
      </c>
      <c r="LV15" s="16">
        <v>8</v>
      </c>
      <c r="LW15" s="16">
        <v>7</v>
      </c>
      <c r="LX15" s="26">
        <f t="shared" si="111"/>
        <v>0.875</v>
      </c>
      <c r="LY15" s="18">
        <f t="shared" si="223"/>
        <v>22</v>
      </c>
      <c r="LZ15" s="22">
        <f t="shared" si="224"/>
        <v>18</v>
      </c>
      <c r="MA15" s="26">
        <f t="shared" si="112"/>
        <v>0.81818181818181823</v>
      </c>
      <c r="MB15" s="16">
        <v>11</v>
      </c>
      <c r="MC15" s="16">
        <v>11</v>
      </c>
      <c r="MD15" s="26">
        <f t="shared" si="113"/>
        <v>1</v>
      </c>
      <c r="ME15" s="16">
        <v>11</v>
      </c>
      <c r="MF15" s="16">
        <v>7</v>
      </c>
      <c r="MG15" s="26">
        <f t="shared" si="114"/>
        <v>0.63636363636363635</v>
      </c>
      <c r="MH15" s="18">
        <f t="shared" si="225"/>
        <v>20</v>
      </c>
      <c r="MI15" s="22">
        <f t="shared" si="226"/>
        <v>16</v>
      </c>
      <c r="MJ15" s="26">
        <f t="shared" si="115"/>
        <v>0.8</v>
      </c>
      <c r="MK15" s="16">
        <v>11</v>
      </c>
      <c r="ML15" s="16">
        <v>10</v>
      </c>
      <c r="MM15" s="26">
        <f t="shared" si="116"/>
        <v>0.90909090909090906</v>
      </c>
      <c r="MN15" s="16">
        <v>9</v>
      </c>
      <c r="MO15" s="16">
        <v>6</v>
      </c>
      <c r="MP15" s="26">
        <f t="shared" si="117"/>
        <v>0.66666666666666663</v>
      </c>
      <c r="MQ15" s="18">
        <f t="shared" si="227"/>
        <v>19</v>
      </c>
      <c r="MR15" s="22">
        <f t="shared" si="228"/>
        <v>13</v>
      </c>
      <c r="MS15" s="26">
        <f t="shared" si="118"/>
        <v>0.68421052631578949</v>
      </c>
      <c r="MT15" s="16">
        <v>11</v>
      </c>
      <c r="MU15" s="16">
        <v>8</v>
      </c>
      <c r="MV15" s="26">
        <f t="shared" si="119"/>
        <v>0.72727272727272729</v>
      </c>
      <c r="MW15" s="16">
        <v>8</v>
      </c>
      <c r="MX15" s="16">
        <v>5</v>
      </c>
      <c r="MY15" s="26">
        <f t="shared" si="120"/>
        <v>0.625</v>
      </c>
      <c r="MZ15" s="18">
        <f t="shared" si="229"/>
        <v>18</v>
      </c>
      <c r="NA15" s="22">
        <f t="shared" si="230"/>
        <v>6</v>
      </c>
      <c r="NB15" s="26">
        <f t="shared" si="121"/>
        <v>0.33333333333333331</v>
      </c>
      <c r="NC15" s="16">
        <v>8</v>
      </c>
      <c r="ND15" s="16">
        <v>3</v>
      </c>
      <c r="NE15" s="26">
        <f t="shared" si="122"/>
        <v>0.375</v>
      </c>
      <c r="NF15" s="16">
        <v>10</v>
      </c>
      <c r="NG15" s="16">
        <v>3</v>
      </c>
      <c r="NH15" s="26">
        <f t="shared" si="123"/>
        <v>0.3</v>
      </c>
      <c r="NI15" s="18">
        <f t="shared" si="231"/>
        <v>16</v>
      </c>
      <c r="NJ15" s="22">
        <f t="shared" si="232"/>
        <v>13</v>
      </c>
      <c r="NK15" s="26">
        <f t="shared" si="124"/>
        <v>0.8125</v>
      </c>
      <c r="NL15" s="16">
        <v>11</v>
      </c>
      <c r="NM15" s="16">
        <v>8</v>
      </c>
      <c r="NN15" s="26">
        <f t="shared" si="125"/>
        <v>0.72727272727272729</v>
      </c>
      <c r="NO15" s="16">
        <v>5</v>
      </c>
      <c r="NP15" s="16">
        <v>5</v>
      </c>
      <c r="NQ15" s="26">
        <f t="shared" si="126"/>
        <v>1</v>
      </c>
      <c r="NR15" s="18">
        <f t="shared" si="233"/>
        <v>17</v>
      </c>
      <c r="NS15" s="22">
        <f t="shared" si="234"/>
        <v>12</v>
      </c>
      <c r="NT15" s="26">
        <f t="shared" si="127"/>
        <v>0.70588235294117652</v>
      </c>
      <c r="NU15" s="16">
        <v>12</v>
      </c>
      <c r="NV15" s="16">
        <v>8</v>
      </c>
      <c r="NW15" s="26">
        <f t="shared" si="128"/>
        <v>0.66666666666666663</v>
      </c>
      <c r="NX15" s="16">
        <v>5</v>
      </c>
      <c r="NY15" s="16">
        <v>4</v>
      </c>
      <c r="NZ15" s="26">
        <f t="shared" si="129"/>
        <v>0.8</v>
      </c>
      <c r="OA15" s="18">
        <f t="shared" si="235"/>
        <v>13</v>
      </c>
      <c r="OB15" s="22">
        <f t="shared" si="236"/>
        <v>9</v>
      </c>
      <c r="OC15" s="26">
        <f t="shared" si="130"/>
        <v>0.69230769230769229</v>
      </c>
      <c r="OD15" s="16">
        <v>8</v>
      </c>
      <c r="OE15" s="16">
        <v>5</v>
      </c>
      <c r="OF15" s="26">
        <f t="shared" si="131"/>
        <v>0.625</v>
      </c>
      <c r="OG15" s="16">
        <v>5</v>
      </c>
      <c r="OH15" s="16">
        <v>4</v>
      </c>
      <c r="OI15" s="26">
        <f t="shared" si="132"/>
        <v>0.8</v>
      </c>
      <c r="OJ15" s="18">
        <f t="shared" si="237"/>
        <v>21</v>
      </c>
      <c r="OK15" s="22">
        <f t="shared" si="238"/>
        <v>13</v>
      </c>
      <c r="OL15" s="26">
        <f t="shared" si="133"/>
        <v>0.61904761904761907</v>
      </c>
      <c r="OM15" s="16">
        <v>8</v>
      </c>
      <c r="ON15" s="16">
        <v>2</v>
      </c>
      <c r="OO15" s="26">
        <f t="shared" si="134"/>
        <v>0.25</v>
      </c>
      <c r="OP15" s="16">
        <v>13</v>
      </c>
      <c r="OQ15" s="16">
        <v>11</v>
      </c>
      <c r="OR15" s="26">
        <f t="shared" si="135"/>
        <v>0.84615384615384615</v>
      </c>
      <c r="OS15" s="18">
        <f t="shared" si="239"/>
        <v>18</v>
      </c>
      <c r="OT15" s="22">
        <f t="shared" si="240"/>
        <v>15</v>
      </c>
      <c r="OU15" s="26">
        <f t="shared" si="136"/>
        <v>0.83333333333333337</v>
      </c>
      <c r="OV15" s="16">
        <v>4</v>
      </c>
      <c r="OW15" s="16">
        <v>4</v>
      </c>
      <c r="OX15" s="26">
        <f t="shared" si="137"/>
        <v>1</v>
      </c>
      <c r="OY15" s="16">
        <v>14</v>
      </c>
      <c r="OZ15" s="16">
        <v>11</v>
      </c>
      <c r="PA15" s="26">
        <f t="shared" si="138"/>
        <v>0.7857142857142857</v>
      </c>
      <c r="PB15" s="18">
        <f t="shared" si="241"/>
        <v>23</v>
      </c>
      <c r="PC15" s="22">
        <f t="shared" si="242"/>
        <v>13</v>
      </c>
      <c r="PD15" s="26">
        <f t="shared" si="139"/>
        <v>0.56521739130434778</v>
      </c>
      <c r="PE15" s="16">
        <v>5</v>
      </c>
      <c r="PF15" s="16">
        <v>4</v>
      </c>
      <c r="PG15" s="26">
        <f t="shared" si="140"/>
        <v>0.8</v>
      </c>
      <c r="PH15" s="16">
        <v>18</v>
      </c>
      <c r="PI15" s="16">
        <v>9</v>
      </c>
      <c r="PJ15" s="26">
        <f t="shared" si="141"/>
        <v>0.5</v>
      </c>
      <c r="PK15" s="18">
        <f t="shared" si="243"/>
        <v>22</v>
      </c>
      <c r="PL15" s="22">
        <f t="shared" si="244"/>
        <v>12</v>
      </c>
      <c r="PM15" s="26">
        <f t="shared" si="142"/>
        <v>0.54545454545454541</v>
      </c>
      <c r="PN15" s="16">
        <v>7</v>
      </c>
      <c r="PO15" s="16">
        <v>5</v>
      </c>
      <c r="PP15" s="26">
        <f t="shared" si="143"/>
        <v>0.7142857142857143</v>
      </c>
      <c r="PQ15" s="16">
        <v>15</v>
      </c>
      <c r="PR15" s="16">
        <v>7</v>
      </c>
      <c r="PS15" s="26">
        <f t="shared" si="144"/>
        <v>0.46666666666666667</v>
      </c>
      <c r="PT15" s="18">
        <f t="shared" si="245"/>
        <v>24</v>
      </c>
      <c r="PU15" s="22">
        <f t="shared" si="246"/>
        <v>14</v>
      </c>
      <c r="PV15" s="26">
        <f t="shared" si="145"/>
        <v>0.58333333333333337</v>
      </c>
      <c r="PW15" s="16">
        <v>7</v>
      </c>
      <c r="PX15" s="16">
        <v>4</v>
      </c>
      <c r="PY15" s="26">
        <f t="shared" si="146"/>
        <v>0.5714285714285714</v>
      </c>
      <c r="PZ15" s="16">
        <v>17</v>
      </c>
      <c r="QA15" s="16">
        <v>10</v>
      </c>
      <c r="QB15" s="26">
        <f t="shared" si="147"/>
        <v>0.58823529411764708</v>
      </c>
      <c r="QC15" s="18">
        <f t="shared" si="247"/>
        <v>21</v>
      </c>
      <c r="QD15" s="22">
        <f t="shared" si="248"/>
        <v>14</v>
      </c>
      <c r="QE15" s="26">
        <f t="shared" si="148"/>
        <v>0.66666666666666663</v>
      </c>
      <c r="QF15" s="16">
        <v>7</v>
      </c>
      <c r="QG15" s="16">
        <v>4</v>
      </c>
      <c r="QH15" s="26">
        <f t="shared" si="149"/>
        <v>0.5714285714285714</v>
      </c>
      <c r="QI15" s="16">
        <v>14</v>
      </c>
      <c r="QJ15" s="16">
        <v>10</v>
      </c>
      <c r="QK15" s="26">
        <f t="shared" si="150"/>
        <v>0.7142857142857143</v>
      </c>
      <c r="QL15" s="18">
        <f t="shared" si="249"/>
        <v>21</v>
      </c>
      <c r="QM15" s="22">
        <f t="shared" si="250"/>
        <v>4</v>
      </c>
      <c r="QN15" s="26">
        <f t="shared" si="151"/>
        <v>0.19047619047619047</v>
      </c>
      <c r="QO15" s="16">
        <v>7</v>
      </c>
      <c r="QP15" s="16">
        <v>4</v>
      </c>
      <c r="QQ15" s="26">
        <f t="shared" si="152"/>
        <v>0.5714285714285714</v>
      </c>
      <c r="QR15" s="16">
        <v>14</v>
      </c>
      <c r="QS15" s="16"/>
      <c r="QT15" s="26">
        <f t="shared" si="153"/>
        <v>0</v>
      </c>
    </row>
    <row r="16" spans="2:462" ht="29.25" customHeight="1">
      <c r="B16" s="12">
        <v>8</v>
      </c>
      <c r="C16" s="95" t="s">
        <v>10</v>
      </c>
      <c r="D16" s="18">
        <f t="shared" si="154"/>
        <v>8</v>
      </c>
      <c r="E16" s="22">
        <f t="shared" si="0"/>
        <v>5</v>
      </c>
      <c r="F16" s="26">
        <f t="shared" si="1"/>
        <v>0.625</v>
      </c>
      <c r="G16" s="31">
        <v>5</v>
      </c>
      <c r="H16" s="31">
        <v>2</v>
      </c>
      <c r="I16" s="26">
        <f t="shared" si="2"/>
        <v>0.4</v>
      </c>
      <c r="J16" s="31">
        <v>3</v>
      </c>
      <c r="K16" s="31">
        <v>3</v>
      </c>
      <c r="L16" s="26">
        <f t="shared" si="3"/>
        <v>1</v>
      </c>
      <c r="M16" s="18">
        <f t="shared" si="155"/>
        <v>8</v>
      </c>
      <c r="N16" s="22">
        <f t="shared" si="155"/>
        <v>5</v>
      </c>
      <c r="O16" s="26">
        <f t="shared" si="4"/>
        <v>0.625</v>
      </c>
      <c r="P16" s="31">
        <v>5</v>
      </c>
      <c r="Q16" s="31">
        <v>2</v>
      </c>
      <c r="R16" s="26">
        <f t="shared" si="5"/>
        <v>0.4</v>
      </c>
      <c r="S16" s="31">
        <v>3</v>
      </c>
      <c r="T16" s="31">
        <v>3</v>
      </c>
      <c r="U16" s="26">
        <f t="shared" si="6"/>
        <v>1</v>
      </c>
      <c r="V16" s="18">
        <f t="shared" si="156"/>
        <v>6</v>
      </c>
      <c r="W16" s="22">
        <f t="shared" si="156"/>
        <v>5</v>
      </c>
      <c r="X16" s="26">
        <f t="shared" si="7"/>
        <v>0.83333333333333337</v>
      </c>
      <c r="Y16" s="31">
        <v>3</v>
      </c>
      <c r="Z16" s="31">
        <v>2</v>
      </c>
      <c r="AA16" s="26">
        <f t="shared" si="8"/>
        <v>0.66666666666666663</v>
      </c>
      <c r="AB16" s="31">
        <v>3</v>
      </c>
      <c r="AC16" s="31">
        <v>3</v>
      </c>
      <c r="AD16" s="26">
        <f t="shared" si="9"/>
        <v>1</v>
      </c>
      <c r="AE16" s="18">
        <f t="shared" si="157"/>
        <v>5</v>
      </c>
      <c r="AF16" s="22">
        <f t="shared" si="157"/>
        <v>5</v>
      </c>
      <c r="AG16" s="26">
        <f t="shared" si="10"/>
        <v>1</v>
      </c>
      <c r="AH16" s="31">
        <v>2</v>
      </c>
      <c r="AI16" s="31">
        <v>2</v>
      </c>
      <c r="AJ16" s="26">
        <f t="shared" si="11"/>
        <v>1</v>
      </c>
      <c r="AK16" s="31">
        <v>3</v>
      </c>
      <c r="AL16" s="31">
        <v>3</v>
      </c>
      <c r="AM16" s="26">
        <f t="shared" si="12"/>
        <v>1</v>
      </c>
      <c r="AN16" s="18">
        <f t="shared" si="158"/>
        <v>5</v>
      </c>
      <c r="AO16" s="22">
        <f t="shared" si="158"/>
        <v>4</v>
      </c>
      <c r="AP16" s="26">
        <f t="shared" si="13"/>
        <v>0.8</v>
      </c>
      <c r="AQ16" s="31">
        <v>2</v>
      </c>
      <c r="AR16" s="31">
        <v>2</v>
      </c>
      <c r="AS16" s="26">
        <f t="shared" si="14"/>
        <v>1</v>
      </c>
      <c r="AT16" s="31">
        <v>3</v>
      </c>
      <c r="AU16" s="31">
        <v>2</v>
      </c>
      <c r="AV16" s="26">
        <f t="shared" si="15"/>
        <v>0.66666666666666663</v>
      </c>
      <c r="AW16" s="18">
        <f t="shared" si="159"/>
        <v>5</v>
      </c>
      <c r="AX16" s="22">
        <f t="shared" si="160"/>
        <v>4</v>
      </c>
      <c r="AY16" s="26">
        <f t="shared" si="16"/>
        <v>0.8</v>
      </c>
      <c r="AZ16" s="31">
        <v>2</v>
      </c>
      <c r="BA16" s="31">
        <v>2</v>
      </c>
      <c r="BB16" s="26">
        <f t="shared" si="17"/>
        <v>1</v>
      </c>
      <c r="BC16" s="31">
        <v>3</v>
      </c>
      <c r="BD16" s="31">
        <v>2</v>
      </c>
      <c r="BE16" s="26">
        <f t="shared" si="18"/>
        <v>0.66666666666666663</v>
      </c>
      <c r="BF16" s="18">
        <f t="shared" si="161"/>
        <v>6</v>
      </c>
      <c r="BG16" s="22">
        <f t="shared" si="162"/>
        <v>6</v>
      </c>
      <c r="BH16" s="26">
        <f t="shared" si="19"/>
        <v>1</v>
      </c>
      <c r="BI16" s="31">
        <v>3</v>
      </c>
      <c r="BJ16" s="31">
        <v>3</v>
      </c>
      <c r="BK16" s="26">
        <f t="shared" si="20"/>
        <v>1</v>
      </c>
      <c r="BL16" s="31">
        <v>3</v>
      </c>
      <c r="BM16" s="31">
        <v>3</v>
      </c>
      <c r="BN16" s="26">
        <f t="shared" si="21"/>
        <v>1</v>
      </c>
      <c r="BO16" s="18">
        <f t="shared" si="163"/>
        <v>7</v>
      </c>
      <c r="BP16" s="22">
        <f t="shared" si="164"/>
        <v>7</v>
      </c>
      <c r="BQ16" s="26">
        <f t="shared" si="22"/>
        <v>1</v>
      </c>
      <c r="BR16" s="31">
        <v>3</v>
      </c>
      <c r="BS16" s="31">
        <v>3</v>
      </c>
      <c r="BT16" s="26">
        <f t="shared" si="23"/>
        <v>1</v>
      </c>
      <c r="BU16" s="31">
        <v>4</v>
      </c>
      <c r="BV16" s="31">
        <v>4</v>
      </c>
      <c r="BW16" s="26">
        <f t="shared" si="24"/>
        <v>1</v>
      </c>
      <c r="BX16" s="18">
        <f t="shared" si="165"/>
        <v>7</v>
      </c>
      <c r="BY16" s="22">
        <f t="shared" si="166"/>
        <v>7</v>
      </c>
      <c r="BZ16" s="26">
        <f t="shared" si="25"/>
        <v>1</v>
      </c>
      <c r="CA16" s="31">
        <v>3</v>
      </c>
      <c r="CB16" s="31">
        <v>3</v>
      </c>
      <c r="CC16" s="26">
        <f t="shared" si="26"/>
        <v>1</v>
      </c>
      <c r="CD16" s="31">
        <v>4</v>
      </c>
      <c r="CE16" s="31">
        <v>4</v>
      </c>
      <c r="CF16" s="26">
        <f t="shared" si="27"/>
        <v>1</v>
      </c>
      <c r="CG16" s="18">
        <f t="shared" si="167"/>
        <v>7</v>
      </c>
      <c r="CH16" s="22">
        <f t="shared" si="168"/>
        <v>7</v>
      </c>
      <c r="CI16" s="26">
        <f t="shared" si="28"/>
        <v>1</v>
      </c>
      <c r="CJ16" s="31">
        <v>3</v>
      </c>
      <c r="CK16" s="31">
        <v>3</v>
      </c>
      <c r="CL16" s="26">
        <f t="shared" si="29"/>
        <v>1</v>
      </c>
      <c r="CM16" s="31">
        <v>4</v>
      </c>
      <c r="CN16" s="31">
        <v>4</v>
      </c>
      <c r="CO16" s="26">
        <f t="shared" si="30"/>
        <v>1</v>
      </c>
      <c r="CP16" s="18">
        <f t="shared" si="169"/>
        <v>7</v>
      </c>
      <c r="CQ16" s="22">
        <f t="shared" si="170"/>
        <v>7</v>
      </c>
      <c r="CR16" s="26">
        <f t="shared" si="31"/>
        <v>1</v>
      </c>
      <c r="CS16" s="31">
        <v>3</v>
      </c>
      <c r="CT16" s="31">
        <v>3</v>
      </c>
      <c r="CU16" s="26">
        <f t="shared" si="32"/>
        <v>1</v>
      </c>
      <c r="CV16" s="31">
        <v>4</v>
      </c>
      <c r="CW16" s="31">
        <v>4</v>
      </c>
      <c r="CX16" s="26">
        <f t="shared" si="33"/>
        <v>1</v>
      </c>
      <c r="CY16" s="18">
        <f t="shared" si="171"/>
        <v>7</v>
      </c>
      <c r="CZ16" s="22">
        <f t="shared" si="172"/>
        <v>4</v>
      </c>
      <c r="DA16" s="26">
        <f t="shared" si="34"/>
        <v>0.5714285714285714</v>
      </c>
      <c r="DB16" s="31">
        <v>3</v>
      </c>
      <c r="DC16" s="31">
        <v>3</v>
      </c>
      <c r="DD16" s="26">
        <f t="shared" si="35"/>
        <v>1</v>
      </c>
      <c r="DE16" s="31">
        <v>4</v>
      </c>
      <c r="DF16" s="31">
        <v>1</v>
      </c>
      <c r="DG16" s="26">
        <f t="shared" si="36"/>
        <v>0.25</v>
      </c>
      <c r="DH16" s="18">
        <f t="shared" si="173"/>
        <v>7</v>
      </c>
      <c r="DI16" s="22">
        <f t="shared" si="174"/>
        <v>6</v>
      </c>
      <c r="DJ16" s="26">
        <f t="shared" si="37"/>
        <v>0.8571428571428571</v>
      </c>
      <c r="DK16" s="31">
        <v>3</v>
      </c>
      <c r="DL16" s="31">
        <v>2</v>
      </c>
      <c r="DM16" s="26">
        <f t="shared" si="38"/>
        <v>0.66666666666666663</v>
      </c>
      <c r="DN16" s="31">
        <v>4</v>
      </c>
      <c r="DO16" s="31">
        <v>4</v>
      </c>
      <c r="DP16" s="26">
        <f t="shared" si="39"/>
        <v>1</v>
      </c>
      <c r="DQ16" s="18">
        <f t="shared" si="175"/>
        <v>7</v>
      </c>
      <c r="DR16" s="22">
        <f t="shared" si="176"/>
        <v>7</v>
      </c>
      <c r="DS16" s="26">
        <f t="shared" si="40"/>
        <v>1</v>
      </c>
      <c r="DT16" s="31">
        <v>3</v>
      </c>
      <c r="DU16" s="31">
        <v>3</v>
      </c>
      <c r="DV16" s="26">
        <f t="shared" si="41"/>
        <v>1</v>
      </c>
      <c r="DW16" s="31">
        <v>4</v>
      </c>
      <c r="DX16" s="31">
        <v>4</v>
      </c>
      <c r="DY16" s="26">
        <f t="shared" si="42"/>
        <v>1</v>
      </c>
      <c r="DZ16" s="18">
        <f t="shared" si="177"/>
        <v>7</v>
      </c>
      <c r="EA16" s="22">
        <f t="shared" si="178"/>
        <v>6</v>
      </c>
      <c r="EB16" s="26">
        <f t="shared" si="43"/>
        <v>0.8571428571428571</v>
      </c>
      <c r="EC16" s="31">
        <v>3</v>
      </c>
      <c r="ED16" s="31">
        <v>3</v>
      </c>
      <c r="EE16" s="26">
        <f t="shared" si="44"/>
        <v>1</v>
      </c>
      <c r="EF16" s="31">
        <v>4</v>
      </c>
      <c r="EG16" s="31">
        <v>3</v>
      </c>
      <c r="EH16" s="26">
        <f t="shared" si="45"/>
        <v>0.75</v>
      </c>
      <c r="EI16" s="18">
        <f t="shared" si="179"/>
        <v>7</v>
      </c>
      <c r="EJ16" s="22">
        <f t="shared" si="180"/>
        <v>7</v>
      </c>
      <c r="EK16" s="26">
        <f t="shared" si="46"/>
        <v>1</v>
      </c>
      <c r="EL16" s="31">
        <v>3</v>
      </c>
      <c r="EM16" s="31">
        <v>3</v>
      </c>
      <c r="EN16" s="26">
        <f t="shared" si="47"/>
        <v>1</v>
      </c>
      <c r="EO16" s="31">
        <v>4</v>
      </c>
      <c r="EP16" s="31">
        <v>4</v>
      </c>
      <c r="EQ16" s="26">
        <f t="shared" si="48"/>
        <v>1</v>
      </c>
      <c r="ER16" s="18">
        <f t="shared" si="181"/>
        <v>7</v>
      </c>
      <c r="ES16" s="22">
        <f t="shared" si="182"/>
        <v>7</v>
      </c>
      <c r="ET16" s="26">
        <f t="shared" si="49"/>
        <v>1</v>
      </c>
      <c r="EU16" s="31">
        <v>4</v>
      </c>
      <c r="EV16" s="31">
        <v>4</v>
      </c>
      <c r="EW16" s="26">
        <f t="shared" si="50"/>
        <v>1</v>
      </c>
      <c r="EX16" s="31">
        <v>3</v>
      </c>
      <c r="EY16" s="31">
        <v>3</v>
      </c>
      <c r="EZ16" s="26">
        <f t="shared" si="51"/>
        <v>1</v>
      </c>
      <c r="FA16" s="18">
        <f t="shared" si="183"/>
        <v>7</v>
      </c>
      <c r="FB16" s="22">
        <f t="shared" si="184"/>
        <v>7</v>
      </c>
      <c r="FC16" s="26">
        <f t="shared" si="52"/>
        <v>1</v>
      </c>
      <c r="FD16" s="31">
        <v>4</v>
      </c>
      <c r="FE16" s="31">
        <v>4</v>
      </c>
      <c r="FF16" s="26">
        <f t="shared" si="53"/>
        <v>1</v>
      </c>
      <c r="FG16" s="31">
        <v>3</v>
      </c>
      <c r="FH16" s="31">
        <v>3</v>
      </c>
      <c r="FI16" s="26">
        <f t="shared" si="54"/>
        <v>1</v>
      </c>
      <c r="FJ16" s="18">
        <f t="shared" si="185"/>
        <v>7</v>
      </c>
      <c r="FK16" s="22">
        <f t="shared" si="186"/>
        <v>7</v>
      </c>
      <c r="FL16" s="26">
        <f t="shared" si="55"/>
        <v>1</v>
      </c>
      <c r="FM16" s="31">
        <v>4</v>
      </c>
      <c r="FN16" s="31">
        <v>4</v>
      </c>
      <c r="FO16" s="26">
        <f t="shared" si="56"/>
        <v>1</v>
      </c>
      <c r="FP16" s="31">
        <v>3</v>
      </c>
      <c r="FQ16" s="31">
        <v>3</v>
      </c>
      <c r="FR16" s="26">
        <f t="shared" si="57"/>
        <v>1</v>
      </c>
      <c r="FS16" s="18">
        <f t="shared" si="187"/>
        <v>7</v>
      </c>
      <c r="FT16" s="22">
        <f t="shared" si="188"/>
        <v>4</v>
      </c>
      <c r="FU16" s="26">
        <f t="shared" si="58"/>
        <v>0.5714285714285714</v>
      </c>
      <c r="FV16" s="31">
        <v>4</v>
      </c>
      <c r="FW16" s="31">
        <v>1</v>
      </c>
      <c r="FX16" s="26">
        <f t="shared" si="59"/>
        <v>0.25</v>
      </c>
      <c r="FY16" s="31">
        <v>3</v>
      </c>
      <c r="FZ16" s="31">
        <v>3</v>
      </c>
      <c r="GA16" s="26">
        <f t="shared" si="60"/>
        <v>1</v>
      </c>
      <c r="GB16" s="18">
        <f t="shared" si="189"/>
        <v>7</v>
      </c>
      <c r="GC16" s="22">
        <f t="shared" si="190"/>
        <v>5</v>
      </c>
      <c r="GD16" s="26">
        <f t="shared" si="61"/>
        <v>0.7142857142857143</v>
      </c>
      <c r="GE16" s="31">
        <v>4</v>
      </c>
      <c r="GF16" s="31">
        <v>3</v>
      </c>
      <c r="GG16" s="26">
        <f t="shared" si="62"/>
        <v>0.75</v>
      </c>
      <c r="GH16" s="31">
        <v>3</v>
      </c>
      <c r="GI16" s="31">
        <v>2</v>
      </c>
      <c r="GJ16" s="26">
        <f t="shared" si="63"/>
        <v>0.66666666666666663</v>
      </c>
      <c r="GK16" s="18">
        <f t="shared" si="191"/>
        <v>7</v>
      </c>
      <c r="GL16" s="22">
        <f t="shared" si="192"/>
        <v>6</v>
      </c>
      <c r="GM16" s="26">
        <f t="shared" si="64"/>
        <v>0.8571428571428571</v>
      </c>
      <c r="GN16" s="31">
        <v>4</v>
      </c>
      <c r="GO16" s="31">
        <v>4</v>
      </c>
      <c r="GP16" s="26">
        <f t="shared" si="65"/>
        <v>1</v>
      </c>
      <c r="GQ16" s="31">
        <v>3</v>
      </c>
      <c r="GR16" s="31">
        <v>2</v>
      </c>
      <c r="GS16" s="26">
        <f t="shared" si="66"/>
        <v>0.66666666666666663</v>
      </c>
      <c r="GT16" s="18">
        <f t="shared" si="193"/>
        <v>7</v>
      </c>
      <c r="GU16" s="22">
        <f t="shared" si="194"/>
        <v>6</v>
      </c>
      <c r="GV16" s="26">
        <f t="shared" si="67"/>
        <v>0.8571428571428571</v>
      </c>
      <c r="GW16" s="31">
        <v>4</v>
      </c>
      <c r="GX16" s="31">
        <v>4</v>
      </c>
      <c r="GY16" s="26">
        <f t="shared" si="68"/>
        <v>1</v>
      </c>
      <c r="GZ16" s="31">
        <v>3</v>
      </c>
      <c r="HA16" s="31">
        <v>2</v>
      </c>
      <c r="HB16" s="26">
        <f t="shared" si="69"/>
        <v>0.66666666666666663</v>
      </c>
      <c r="HC16" s="18">
        <f t="shared" si="195"/>
        <v>9</v>
      </c>
      <c r="HD16" s="22">
        <f t="shared" si="196"/>
        <v>6</v>
      </c>
      <c r="HE16" s="26">
        <f t="shared" si="70"/>
        <v>0.66666666666666663</v>
      </c>
      <c r="HF16" s="31">
        <v>6</v>
      </c>
      <c r="HG16" s="31">
        <v>6</v>
      </c>
      <c r="HH16" s="26">
        <f t="shared" si="71"/>
        <v>1</v>
      </c>
      <c r="HI16" s="31">
        <v>3</v>
      </c>
      <c r="HJ16" s="31">
        <v>0</v>
      </c>
      <c r="HK16" s="26">
        <f t="shared" si="72"/>
        <v>0</v>
      </c>
      <c r="HL16" s="18">
        <f t="shared" si="197"/>
        <v>9</v>
      </c>
      <c r="HM16" s="22">
        <f t="shared" si="198"/>
        <v>6</v>
      </c>
      <c r="HN16" s="26">
        <f t="shared" si="73"/>
        <v>0.66666666666666663</v>
      </c>
      <c r="HO16" s="31">
        <v>6</v>
      </c>
      <c r="HP16" s="31">
        <v>3</v>
      </c>
      <c r="HQ16" s="26">
        <f t="shared" si="74"/>
        <v>0.5</v>
      </c>
      <c r="HR16" s="31">
        <v>3</v>
      </c>
      <c r="HS16" s="31">
        <v>3</v>
      </c>
      <c r="HT16" s="26">
        <f t="shared" si="75"/>
        <v>1</v>
      </c>
      <c r="HU16" s="18">
        <f t="shared" si="199"/>
        <v>9</v>
      </c>
      <c r="HV16" s="22">
        <f t="shared" si="200"/>
        <v>9</v>
      </c>
      <c r="HW16" s="26">
        <f t="shared" si="76"/>
        <v>1</v>
      </c>
      <c r="HX16" s="31">
        <v>6</v>
      </c>
      <c r="HY16" s="31">
        <v>6</v>
      </c>
      <c r="HZ16" s="26">
        <f t="shared" si="77"/>
        <v>1</v>
      </c>
      <c r="IA16" s="31">
        <v>3</v>
      </c>
      <c r="IB16" s="31">
        <v>3</v>
      </c>
      <c r="IC16" s="26">
        <f t="shared" si="78"/>
        <v>1</v>
      </c>
      <c r="ID16" s="18">
        <f t="shared" si="201"/>
        <v>11</v>
      </c>
      <c r="IE16" s="22">
        <f t="shared" si="202"/>
        <v>11</v>
      </c>
      <c r="IF16" s="26">
        <f t="shared" si="79"/>
        <v>1</v>
      </c>
      <c r="IG16" s="31">
        <v>6</v>
      </c>
      <c r="IH16" s="31">
        <v>6</v>
      </c>
      <c r="II16" s="26">
        <f t="shared" si="80"/>
        <v>1</v>
      </c>
      <c r="IJ16" s="31">
        <v>5</v>
      </c>
      <c r="IK16" s="31">
        <v>5</v>
      </c>
      <c r="IL16" s="26">
        <f t="shared" si="81"/>
        <v>1</v>
      </c>
      <c r="IM16" s="18">
        <f t="shared" si="203"/>
        <v>11</v>
      </c>
      <c r="IN16" s="22">
        <f t="shared" si="204"/>
        <v>11</v>
      </c>
      <c r="IO16" s="26">
        <f t="shared" si="82"/>
        <v>1</v>
      </c>
      <c r="IP16" s="31">
        <v>6</v>
      </c>
      <c r="IQ16" s="31">
        <v>6</v>
      </c>
      <c r="IR16" s="26">
        <f t="shared" si="83"/>
        <v>1</v>
      </c>
      <c r="IS16" s="31">
        <v>5</v>
      </c>
      <c r="IT16" s="31">
        <v>5</v>
      </c>
      <c r="IU16" s="26">
        <f t="shared" si="84"/>
        <v>1</v>
      </c>
      <c r="IV16" s="18">
        <f t="shared" si="205"/>
        <v>11</v>
      </c>
      <c r="IW16" s="22">
        <f t="shared" si="206"/>
        <v>8</v>
      </c>
      <c r="IX16" s="26">
        <f t="shared" si="85"/>
        <v>0.72727272727272729</v>
      </c>
      <c r="IY16" s="31">
        <v>6</v>
      </c>
      <c r="IZ16" s="31">
        <v>6</v>
      </c>
      <c r="JA16" s="26">
        <f t="shared" si="86"/>
        <v>1</v>
      </c>
      <c r="JB16" s="31">
        <v>5</v>
      </c>
      <c r="JC16" s="31">
        <v>2</v>
      </c>
      <c r="JD16" s="26">
        <f t="shared" si="87"/>
        <v>0.4</v>
      </c>
      <c r="JE16" s="18">
        <f t="shared" si="207"/>
        <v>11</v>
      </c>
      <c r="JF16" s="22">
        <f t="shared" si="208"/>
        <v>4</v>
      </c>
      <c r="JG16" s="26">
        <f t="shared" si="88"/>
        <v>0.36363636363636365</v>
      </c>
      <c r="JH16" s="31">
        <v>6</v>
      </c>
      <c r="JI16" s="31">
        <v>0</v>
      </c>
      <c r="JJ16" s="26">
        <f t="shared" si="89"/>
        <v>0</v>
      </c>
      <c r="JK16" s="31">
        <v>5</v>
      </c>
      <c r="JL16" s="31">
        <v>4</v>
      </c>
      <c r="JM16" s="26">
        <f t="shared" si="90"/>
        <v>0.8</v>
      </c>
      <c r="JN16" s="18">
        <f t="shared" si="209"/>
        <v>12</v>
      </c>
      <c r="JO16" s="22">
        <f t="shared" si="210"/>
        <v>10</v>
      </c>
      <c r="JP16" s="26">
        <f t="shared" si="91"/>
        <v>0.83333333333333337</v>
      </c>
      <c r="JQ16" s="31">
        <v>6</v>
      </c>
      <c r="JR16" s="31">
        <v>5</v>
      </c>
      <c r="JS16" s="26">
        <f t="shared" si="92"/>
        <v>0.83333333333333337</v>
      </c>
      <c r="JT16" s="31">
        <v>6</v>
      </c>
      <c r="JU16" s="31">
        <v>5</v>
      </c>
      <c r="JV16" s="26">
        <f t="shared" si="93"/>
        <v>0.83333333333333337</v>
      </c>
      <c r="JW16" s="18">
        <f t="shared" si="211"/>
        <v>12</v>
      </c>
      <c r="JX16" s="22">
        <f t="shared" si="212"/>
        <v>10</v>
      </c>
      <c r="JY16" s="26">
        <f t="shared" si="94"/>
        <v>0.83333333333333337</v>
      </c>
      <c r="JZ16" s="31">
        <v>6</v>
      </c>
      <c r="KA16" s="31">
        <v>5</v>
      </c>
      <c r="KB16" s="26">
        <f t="shared" si="95"/>
        <v>0.83333333333333337</v>
      </c>
      <c r="KC16" s="31">
        <v>6</v>
      </c>
      <c r="KD16" s="31">
        <v>5</v>
      </c>
      <c r="KE16" s="26">
        <f t="shared" si="96"/>
        <v>0.83333333333333337</v>
      </c>
      <c r="KF16" s="18">
        <f t="shared" si="213"/>
        <v>12</v>
      </c>
      <c r="KG16" s="22">
        <f t="shared" si="214"/>
        <v>11</v>
      </c>
      <c r="KH16" s="26">
        <f t="shared" si="97"/>
        <v>0.91666666666666663</v>
      </c>
      <c r="KI16" s="31">
        <v>6</v>
      </c>
      <c r="KJ16" s="31">
        <v>5</v>
      </c>
      <c r="KK16" s="26">
        <f t="shared" si="98"/>
        <v>0.83333333333333337</v>
      </c>
      <c r="KL16" s="31">
        <v>6</v>
      </c>
      <c r="KM16" s="31">
        <v>6</v>
      </c>
      <c r="KN16" s="26">
        <f t="shared" si="99"/>
        <v>1</v>
      </c>
      <c r="KO16" s="18">
        <f t="shared" si="215"/>
        <v>13</v>
      </c>
      <c r="KP16" s="22">
        <f t="shared" si="216"/>
        <v>10</v>
      </c>
      <c r="KQ16" s="26">
        <f t="shared" si="100"/>
        <v>0.76923076923076927</v>
      </c>
      <c r="KR16" s="31">
        <v>6</v>
      </c>
      <c r="KS16" s="31">
        <v>5</v>
      </c>
      <c r="KT16" s="26">
        <f t="shared" si="101"/>
        <v>0.83333333333333337</v>
      </c>
      <c r="KU16" s="31">
        <v>7</v>
      </c>
      <c r="KV16" s="31">
        <v>5</v>
      </c>
      <c r="KW16" s="26">
        <f t="shared" si="102"/>
        <v>0.7142857142857143</v>
      </c>
      <c r="KX16" s="18">
        <f t="shared" si="217"/>
        <v>13</v>
      </c>
      <c r="KY16" s="22">
        <f t="shared" si="218"/>
        <v>9</v>
      </c>
      <c r="KZ16" s="26">
        <f t="shared" si="103"/>
        <v>0.69230769230769229</v>
      </c>
      <c r="LA16" s="31">
        <v>6</v>
      </c>
      <c r="LB16" s="31">
        <v>6</v>
      </c>
      <c r="LC16" s="26">
        <f t="shared" si="104"/>
        <v>1</v>
      </c>
      <c r="LD16" s="31">
        <v>7</v>
      </c>
      <c r="LE16" s="31">
        <v>3</v>
      </c>
      <c r="LF16" s="26">
        <f t="shared" si="105"/>
        <v>0.42857142857142855</v>
      </c>
      <c r="LG16" s="18">
        <f t="shared" si="219"/>
        <v>12</v>
      </c>
      <c r="LH16" s="22">
        <f t="shared" si="220"/>
        <v>9</v>
      </c>
      <c r="LI16" s="26">
        <f t="shared" si="106"/>
        <v>0.75</v>
      </c>
      <c r="LJ16" s="31">
        <v>6</v>
      </c>
      <c r="LK16" s="31">
        <v>6</v>
      </c>
      <c r="LL16" s="26">
        <f t="shared" si="107"/>
        <v>1</v>
      </c>
      <c r="LM16" s="31">
        <v>6</v>
      </c>
      <c r="LN16" s="31">
        <v>3</v>
      </c>
      <c r="LO16" s="26">
        <f t="shared" si="108"/>
        <v>0.5</v>
      </c>
      <c r="LP16" s="18">
        <f t="shared" si="221"/>
        <v>9</v>
      </c>
      <c r="LQ16" s="22">
        <f t="shared" si="222"/>
        <v>9</v>
      </c>
      <c r="LR16" s="26">
        <f t="shared" si="109"/>
        <v>1</v>
      </c>
      <c r="LS16" s="31">
        <v>6</v>
      </c>
      <c r="LT16" s="31">
        <v>6</v>
      </c>
      <c r="LU16" s="26">
        <f t="shared" si="110"/>
        <v>1</v>
      </c>
      <c r="LV16" s="31">
        <v>3</v>
      </c>
      <c r="LW16" s="31">
        <v>3</v>
      </c>
      <c r="LX16" s="26">
        <f t="shared" si="111"/>
        <v>1</v>
      </c>
      <c r="LY16" s="18">
        <f t="shared" si="223"/>
        <v>9</v>
      </c>
      <c r="LZ16" s="22">
        <f t="shared" si="224"/>
        <v>8</v>
      </c>
      <c r="MA16" s="26">
        <f t="shared" si="112"/>
        <v>0.88888888888888884</v>
      </c>
      <c r="MB16" s="31">
        <v>6</v>
      </c>
      <c r="MC16" s="31">
        <v>5</v>
      </c>
      <c r="MD16" s="26">
        <f t="shared" si="113"/>
        <v>0.83333333333333337</v>
      </c>
      <c r="ME16" s="31">
        <v>3</v>
      </c>
      <c r="MF16" s="31">
        <v>3</v>
      </c>
      <c r="MG16" s="26">
        <f t="shared" si="114"/>
        <v>1</v>
      </c>
      <c r="MH16" s="18">
        <f t="shared" si="225"/>
        <v>9</v>
      </c>
      <c r="MI16" s="22">
        <f t="shared" si="226"/>
        <v>9</v>
      </c>
      <c r="MJ16" s="26">
        <f t="shared" si="115"/>
        <v>1</v>
      </c>
      <c r="MK16" s="31">
        <v>6</v>
      </c>
      <c r="ML16" s="31">
        <v>6</v>
      </c>
      <c r="MM16" s="26">
        <f t="shared" si="116"/>
        <v>1</v>
      </c>
      <c r="MN16" s="31">
        <v>3</v>
      </c>
      <c r="MO16" s="31">
        <v>3</v>
      </c>
      <c r="MP16" s="26">
        <f t="shared" si="117"/>
        <v>1</v>
      </c>
      <c r="MQ16" s="18">
        <f t="shared" si="227"/>
        <v>11</v>
      </c>
      <c r="MR16" s="22">
        <f t="shared" si="228"/>
        <v>11</v>
      </c>
      <c r="MS16" s="26">
        <f t="shared" si="118"/>
        <v>1</v>
      </c>
      <c r="MT16" s="31">
        <v>8</v>
      </c>
      <c r="MU16" s="31">
        <v>8</v>
      </c>
      <c r="MV16" s="26">
        <f t="shared" si="119"/>
        <v>1</v>
      </c>
      <c r="MW16" s="31">
        <v>3</v>
      </c>
      <c r="MX16" s="31">
        <v>3</v>
      </c>
      <c r="MY16" s="26">
        <f t="shared" si="120"/>
        <v>1</v>
      </c>
      <c r="MZ16" s="18">
        <f t="shared" si="229"/>
        <v>12</v>
      </c>
      <c r="NA16" s="22">
        <f t="shared" si="230"/>
        <v>7</v>
      </c>
      <c r="NB16" s="26">
        <f t="shared" si="121"/>
        <v>0.58333333333333337</v>
      </c>
      <c r="NC16" s="31">
        <v>3</v>
      </c>
      <c r="ND16" s="31">
        <v>2</v>
      </c>
      <c r="NE16" s="26">
        <f t="shared" si="122"/>
        <v>0.66666666666666663</v>
      </c>
      <c r="NF16" s="31">
        <v>9</v>
      </c>
      <c r="NG16" s="31">
        <v>5</v>
      </c>
      <c r="NH16" s="26">
        <f t="shared" si="123"/>
        <v>0.55555555555555558</v>
      </c>
      <c r="NI16" s="18">
        <f t="shared" si="231"/>
        <v>16</v>
      </c>
      <c r="NJ16" s="22">
        <f t="shared" si="232"/>
        <v>11</v>
      </c>
      <c r="NK16" s="26">
        <f t="shared" si="124"/>
        <v>0.6875</v>
      </c>
      <c r="NL16" s="31">
        <v>9</v>
      </c>
      <c r="NM16" s="31">
        <v>7</v>
      </c>
      <c r="NN16" s="26">
        <f t="shared" si="125"/>
        <v>0.77777777777777779</v>
      </c>
      <c r="NO16" s="31">
        <v>7</v>
      </c>
      <c r="NP16" s="31">
        <v>4</v>
      </c>
      <c r="NQ16" s="26">
        <f t="shared" si="126"/>
        <v>0.5714285714285714</v>
      </c>
      <c r="NR16" s="18">
        <f t="shared" si="233"/>
        <v>17</v>
      </c>
      <c r="NS16" s="22">
        <f t="shared" si="234"/>
        <v>14</v>
      </c>
      <c r="NT16" s="26">
        <f t="shared" si="127"/>
        <v>0.82352941176470584</v>
      </c>
      <c r="NU16" s="31">
        <v>10</v>
      </c>
      <c r="NV16" s="31">
        <v>8</v>
      </c>
      <c r="NW16" s="26">
        <f t="shared" si="128"/>
        <v>0.8</v>
      </c>
      <c r="NX16" s="31">
        <v>7</v>
      </c>
      <c r="NY16" s="31">
        <v>6</v>
      </c>
      <c r="NZ16" s="26">
        <f t="shared" si="129"/>
        <v>0.8571428571428571</v>
      </c>
      <c r="OA16" s="18">
        <f t="shared" si="235"/>
        <v>17</v>
      </c>
      <c r="OB16" s="22">
        <f t="shared" si="236"/>
        <v>17</v>
      </c>
      <c r="OC16" s="26">
        <f t="shared" si="130"/>
        <v>1</v>
      </c>
      <c r="OD16" s="31">
        <v>10</v>
      </c>
      <c r="OE16" s="31">
        <v>10</v>
      </c>
      <c r="OF16" s="26">
        <f t="shared" si="131"/>
        <v>1</v>
      </c>
      <c r="OG16" s="31">
        <v>7</v>
      </c>
      <c r="OH16" s="31">
        <v>7</v>
      </c>
      <c r="OI16" s="26">
        <f t="shared" si="132"/>
        <v>1</v>
      </c>
      <c r="OJ16" s="18">
        <f t="shared" si="237"/>
        <v>24</v>
      </c>
      <c r="OK16" s="22">
        <f t="shared" si="238"/>
        <v>22</v>
      </c>
      <c r="OL16" s="26">
        <f t="shared" si="133"/>
        <v>0.91666666666666663</v>
      </c>
      <c r="OM16" s="31">
        <v>14</v>
      </c>
      <c r="ON16" s="31">
        <v>12</v>
      </c>
      <c r="OO16" s="26">
        <f t="shared" si="134"/>
        <v>0.8571428571428571</v>
      </c>
      <c r="OP16" s="31">
        <v>10</v>
      </c>
      <c r="OQ16" s="31">
        <v>10</v>
      </c>
      <c r="OR16" s="26">
        <f t="shared" si="135"/>
        <v>1</v>
      </c>
      <c r="OS16" s="18">
        <f t="shared" si="239"/>
        <v>24</v>
      </c>
      <c r="OT16" s="22">
        <f t="shared" si="240"/>
        <v>20</v>
      </c>
      <c r="OU16" s="26">
        <f t="shared" si="136"/>
        <v>0.83333333333333337</v>
      </c>
      <c r="OV16" s="31">
        <v>14</v>
      </c>
      <c r="OW16" s="31">
        <v>11</v>
      </c>
      <c r="OX16" s="26">
        <f t="shared" si="137"/>
        <v>0.7857142857142857</v>
      </c>
      <c r="OY16" s="31">
        <v>10</v>
      </c>
      <c r="OZ16" s="31">
        <v>9</v>
      </c>
      <c r="PA16" s="26">
        <f t="shared" si="138"/>
        <v>0.9</v>
      </c>
      <c r="PB16" s="18">
        <f t="shared" si="241"/>
        <v>24</v>
      </c>
      <c r="PC16" s="22">
        <f t="shared" si="242"/>
        <v>11</v>
      </c>
      <c r="PD16" s="26">
        <f t="shared" si="139"/>
        <v>0.45833333333333331</v>
      </c>
      <c r="PE16" s="31">
        <v>14</v>
      </c>
      <c r="PF16" s="31">
        <v>7</v>
      </c>
      <c r="PG16" s="26">
        <f t="shared" si="140"/>
        <v>0.5</v>
      </c>
      <c r="PH16" s="31">
        <v>10</v>
      </c>
      <c r="PI16" s="31">
        <v>4</v>
      </c>
      <c r="PJ16" s="26">
        <f t="shared" si="141"/>
        <v>0.4</v>
      </c>
      <c r="PK16" s="18">
        <f t="shared" si="243"/>
        <v>27</v>
      </c>
      <c r="PL16" s="22">
        <f t="shared" si="244"/>
        <v>20</v>
      </c>
      <c r="PM16" s="26">
        <f t="shared" si="142"/>
        <v>0.7407407407407407</v>
      </c>
      <c r="PN16" s="31">
        <v>20</v>
      </c>
      <c r="PO16" s="31">
        <v>16</v>
      </c>
      <c r="PP16" s="26">
        <f t="shared" si="143"/>
        <v>0.8</v>
      </c>
      <c r="PQ16" s="31">
        <v>7</v>
      </c>
      <c r="PR16" s="31">
        <v>4</v>
      </c>
      <c r="PS16" s="26">
        <f t="shared" si="144"/>
        <v>0.5714285714285714</v>
      </c>
      <c r="PT16" s="18">
        <f t="shared" si="245"/>
        <v>25</v>
      </c>
      <c r="PU16" s="22">
        <f t="shared" si="246"/>
        <v>18</v>
      </c>
      <c r="PV16" s="26">
        <f t="shared" si="145"/>
        <v>0.72</v>
      </c>
      <c r="PW16" s="31">
        <v>19</v>
      </c>
      <c r="PX16" s="31">
        <v>14</v>
      </c>
      <c r="PY16" s="26">
        <f t="shared" si="146"/>
        <v>0.73684210526315785</v>
      </c>
      <c r="PZ16" s="31">
        <v>6</v>
      </c>
      <c r="QA16" s="31">
        <v>4</v>
      </c>
      <c r="QB16" s="26">
        <f t="shared" si="147"/>
        <v>0.66666666666666663</v>
      </c>
      <c r="QC16" s="18">
        <f t="shared" si="247"/>
        <v>25</v>
      </c>
      <c r="QD16" s="22">
        <f t="shared" si="248"/>
        <v>13</v>
      </c>
      <c r="QE16" s="26">
        <f t="shared" si="148"/>
        <v>0.52</v>
      </c>
      <c r="QF16" s="31">
        <v>19</v>
      </c>
      <c r="QG16" s="31">
        <v>12</v>
      </c>
      <c r="QH16" s="26">
        <f t="shared" si="149"/>
        <v>0.63157894736842102</v>
      </c>
      <c r="QI16" s="31">
        <v>6</v>
      </c>
      <c r="QJ16" s="31">
        <v>1</v>
      </c>
      <c r="QK16" s="26">
        <f t="shared" si="150"/>
        <v>0.16666666666666666</v>
      </c>
      <c r="QL16" s="18">
        <f t="shared" si="249"/>
        <v>25</v>
      </c>
      <c r="QM16" s="22">
        <f t="shared" si="250"/>
        <v>10</v>
      </c>
      <c r="QN16" s="26">
        <f t="shared" si="151"/>
        <v>0.4</v>
      </c>
      <c r="QO16" s="31">
        <v>19</v>
      </c>
      <c r="QP16" s="31">
        <v>10</v>
      </c>
      <c r="QQ16" s="26">
        <f t="shared" si="152"/>
        <v>0.52631578947368418</v>
      </c>
      <c r="QR16" s="31">
        <v>6</v>
      </c>
      <c r="QS16" s="31"/>
      <c r="QT16" s="26">
        <f t="shared" si="153"/>
        <v>0</v>
      </c>
    </row>
    <row r="17" spans="2:462" ht="29.25" hidden="1" customHeight="1">
      <c r="B17" s="12">
        <v>9</v>
      </c>
      <c r="C17" s="95" t="s">
        <v>113</v>
      </c>
      <c r="D17" s="18">
        <f t="shared" si="154"/>
        <v>0</v>
      </c>
      <c r="E17" s="22">
        <f t="shared" si="0"/>
        <v>0</v>
      </c>
      <c r="F17" s="26">
        <f t="shared" si="1"/>
        <v>0</v>
      </c>
      <c r="G17" s="16"/>
      <c r="H17" s="16"/>
      <c r="I17" s="26">
        <f t="shared" si="2"/>
        <v>0</v>
      </c>
      <c r="J17" s="20">
        <v>0</v>
      </c>
      <c r="K17" s="16">
        <v>0</v>
      </c>
      <c r="L17" s="26">
        <f t="shared" si="3"/>
        <v>0</v>
      </c>
      <c r="M17" s="18">
        <f t="shared" si="155"/>
        <v>0</v>
      </c>
      <c r="N17" s="22">
        <f t="shared" si="155"/>
        <v>0</v>
      </c>
      <c r="O17" s="26">
        <f t="shared" si="4"/>
        <v>0</v>
      </c>
      <c r="P17" s="16"/>
      <c r="Q17" s="16"/>
      <c r="R17" s="26">
        <f t="shared" si="5"/>
        <v>0</v>
      </c>
      <c r="S17" s="20"/>
      <c r="T17" s="16"/>
      <c r="U17" s="26">
        <f t="shared" si="6"/>
        <v>0</v>
      </c>
      <c r="V17" s="18">
        <f t="shared" si="156"/>
        <v>0</v>
      </c>
      <c r="W17" s="22">
        <f t="shared" si="156"/>
        <v>0</v>
      </c>
      <c r="X17" s="26">
        <f t="shared" si="7"/>
        <v>0</v>
      </c>
      <c r="Y17" s="16"/>
      <c r="Z17" s="16"/>
      <c r="AA17" s="26">
        <f t="shared" si="8"/>
        <v>0</v>
      </c>
      <c r="AB17" s="20"/>
      <c r="AC17" s="16"/>
      <c r="AD17" s="26">
        <f t="shared" si="9"/>
        <v>0</v>
      </c>
      <c r="AE17" s="18">
        <f t="shared" si="157"/>
        <v>0</v>
      </c>
      <c r="AF17" s="22">
        <f t="shared" si="157"/>
        <v>0</v>
      </c>
      <c r="AG17" s="26">
        <f t="shared" si="10"/>
        <v>0</v>
      </c>
      <c r="AH17" s="16"/>
      <c r="AI17" s="16"/>
      <c r="AJ17" s="26">
        <f t="shared" si="11"/>
        <v>0</v>
      </c>
      <c r="AK17" s="20"/>
      <c r="AL17" s="16"/>
      <c r="AM17" s="26">
        <f t="shared" si="12"/>
        <v>0</v>
      </c>
      <c r="AN17" s="18">
        <f t="shared" si="158"/>
        <v>0</v>
      </c>
      <c r="AO17" s="22">
        <f t="shared" si="158"/>
        <v>0</v>
      </c>
      <c r="AP17" s="26">
        <f t="shared" si="13"/>
        <v>0</v>
      </c>
      <c r="AQ17" s="16"/>
      <c r="AR17" s="16"/>
      <c r="AS17" s="26">
        <f t="shared" si="14"/>
        <v>0</v>
      </c>
      <c r="AT17" s="20"/>
      <c r="AU17" s="16"/>
      <c r="AV17" s="26">
        <f t="shared" si="15"/>
        <v>0</v>
      </c>
      <c r="AW17" s="18">
        <f t="shared" si="159"/>
        <v>0</v>
      </c>
      <c r="AX17" s="22">
        <f t="shared" si="160"/>
        <v>0</v>
      </c>
      <c r="AY17" s="26">
        <f t="shared" si="16"/>
        <v>0</v>
      </c>
      <c r="AZ17" s="16"/>
      <c r="BA17" s="16"/>
      <c r="BB17" s="26">
        <f t="shared" si="17"/>
        <v>0</v>
      </c>
      <c r="BC17" s="20"/>
      <c r="BD17" s="16"/>
      <c r="BE17" s="26">
        <f t="shared" si="18"/>
        <v>0</v>
      </c>
      <c r="BF17" s="18">
        <f t="shared" si="161"/>
        <v>0</v>
      </c>
      <c r="BG17" s="22">
        <f t="shared" si="162"/>
        <v>0</v>
      </c>
      <c r="BH17" s="26">
        <f t="shared" si="19"/>
        <v>0</v>
      </c>
      <c r="BI17" s="16"/>
      <c r="BJ17" s="16"/>
      <c r="BK17" s="26">
        <f t="shared" si="20"/>
        <v>0</v>
      </c>
      <c r="BL17" s="20"/>
      <c r="BM17" s="16"/>
      <c r="BN17" s="26">
        <f t="shared" si="21"/>
        <v>0</v>
      </c>
      <c r="BO17" s="18">
        <f t="shared" si="163"/>
        <v>0</v>
      </c>
      <c r="BP17" s="22">
        <f t="shared" si="164"/>
        <v>0</v>
      </c>
      <c r="BQ17" s="26">
        <f t="shared" si="22"/>
        <v>0</v>
      </c>
      <c r="BR17" s="16"/>
      <c r="BS17" s="16"/>
      <c r="BT17" s="26">
        <f t="shared" si="23"/>
        <v>0</v>
      </c>
      <c r="BU17" s="20"/>
      <c r="BV17" s="16"/>
      <c r="BW17" s="26">
        <f t="shared" si="24"/>
        <v>0</v>
      </c>
      <c r="BX17" s="18">
        <f t="shared" si="165"/>
        <v>23</v>
      </c>
      <c r="BY17" s="22">
        <f t="shared" si="166"/>
        <v>23</v>
      </c>
      <c r="BZ17" s="26">
        <f t="shared" si="25"/>
        <v>1</v>
      </c>
      <c r="CA17" s="20">
        <v>0</v>
      </c>
      <c r="CB17" s="16">
        <v>0</v>
      </c>
      <c r="CC17" s="26">
        <f t="shared" si="26"/>
        <v>0</v>
      </c>
      <c r="CD17" s="20">
        <v>23</v>
      </c>
      <c r="CE17" s="16">
        <v>23</v>
      </c>
      <c r="CF17" s="26">
        <f t="shared" si="27"/>
        <v>1</v>
      </c>
      <c r="CG17" s="18">
        <f t="shared" si="167"/>
        <v>23</v>
      </c>
      <c r="CH17" s="22">
        <f t="shared" si="168"/>
        <v>2</v>
      </c>
      <c r="CI17" s="26">
        <f t="shared" si="28"/>
        <v>8.6956521739130432E-2</v>
      </c>
      <c r="CJ17" s="20">
        <v>0</v>
      </c>
      <c r="CK17" s="16">
        <v>0</v>
      </c>
      <c r="CL17" s="26">
        <f t="shared" si="29"/>
        <v>0</v>
      </c>
      <c r="CM17" s="20">
        <v>23</v>
      </c>
      <c r="CN17" s="16">
        <v>2</v>
      </c>
      <c r="CO17" s="26">
        <f t="shared" si="30"/>
        <v>8.6956521739130432E-2</v>
      </c>
      <c r="CP17" s="18">
        <f t="shared" si="169"/>
        <v>22</v>
      </c>
      <c r="CQ17" s="22">
        <f t="shared" si="170"/>
        <v>0</v>
      </c>
      <c r="CR17" s="26">
        <f t="shared" si="31"/>
        <v>0</v>
      </c>
      <c r="CS17" s="20">
        <v>0</v>
      </c>
      <c r="CT17" s="16">
        <v>0</v>
      </c>
      <c r="CU17" s="26">
        <f t="shared" si="32"/>
        <v>0</v>
      </c>
      <c r="CV17" s="20">
        <v>22</v>
      </c>
      <c r="CW17" s="16">
        <v>0</v>
      </c>
      <c r="CX17" s="26">
        <f t="shared" si="33"/>
        <v>0</v>
      </c>
      <c r="CY17" s="18">
        <f t="shared" si="171"/>
        <v>0</v>
      </c>
      <c r="CZ17" s="22">
        <f t="shared" si="172"/>
        <v>0</v>
      </c>
      <c r="DA17" s="26">
        <f t="shared" si="34"/>
        <v>0</v>
      </c>
      <c r="DB17" s="20">
        <v>0</v>
      </c>
      <c r="DC17" s="16">
        <v>0</v>
      </c>
      <c r="DD17" s="26">
        <f t="shared" si="35"/>
        <v>0</v>
      </c>
      <c r="DE17" s="20">
        <v>0</v>
      </c>
      <c r="DF17" s="16">
        <v>0</v>
      </c>
      <c r="DG17" s="26">
        <f t="shared" si="36"/>
        <v>0</v>
      </c>
      <c r="DH17" s="18">
        <f t="shared" si="173"/>
        <v>0</v>
      </c>
      <c r="DI17" s="22">
        <f t="shared" si="174"/>
        <v>0</v>
      </c>
      <c r="DJ17" s="26">
        <f t="shared" si="37"/>
        <v>0</v>
      </c>
      <c r="DK17" s="20">
        <v>0</v>
      </c>
      <c r="DL17" s="16">
        <v>0</v>
      </c>
      <c r="DM17" s="26">
        <f t="shared" si="38"/>
        <v>0</v>
      </c>
      <c r="DN17" s="20">
        <v>0</v>
      </c>
      <c r="DO17" s="16">
        <v>0</v>
      </c>
      <c r="DP17" s="26">
        <f t="shared" si="39"/>
        <v>0</v>
      </c>
      <c r="DQ17" s="18">
        <f t="shared" si="175"/>
        <v>0</v>
      </c>
      <c r="DR17" s="22">
        <f t="shared" si="176"/>
        <v>0</v>
      </c>
      <c r="DS17" s="26">
        <f t="shared" si="40"/>
        <v>0</v>
      </c>
      <c r="DT17" s="20">
        <v>0</v>
      </c>
      <c r="DU17" s="16">
        <v>0</v>
      </c>
      <c r="DV17" s="26">
        <f t="shared" si="41"/>
        <v>0</v>
      </c>
      <c r="DW17" s="20">
        <v>0</v>
      </c>
      <c r="DX17" s="16">
        <v>0</v>
      </c>
      <c r="DY17" s="26">
        <f t="shared" si="42"/>
        <v>0</v>
      </c>
      <c r="DZ17" s="18">
        <f t="shared" si="177"/>
        <v>0</v>
      </c>
      <c r="EA17" s="22">
        <f t="shared" si="178"/>
        <v>0</v>
      </c>
      <c r="EB17" s="26">
        <f t="shared" si="43"/>
        <v>0</v>
      </c>
      <c r="EC17" s="20">
        <v>0</v>
      </c>
      <c r="ED17" s="16">
        <v>0</v>
      </c>
      <c r="EE17" s="26">
        <f t="shared" si="44"/>
        <v>0</v>
      </c>
      <c r="EF17" s="20">
        <v>0</v>
      </c>
      <c r="EG17" s="16">
        <v>0</v>
      </c>
      <c r="EH17" s="26">
        <f t="shared" si="45"/>
        <v>0</v>
      </c>
      <c r="EI17" s="18">
        <f t="shared" si="179"/>
        <v>0</v>
      </c>
      <c r="EJ17" s="22">
        <f t="shared" si="180"/>
        <v>0</v>
      </c>
      <c r="EK17" s="26">
        <f t="shared" si="46"/>
        <v>0</v>
      </c>
      <c r="EL17" s="20">
        <v>0</v>
      </c>
      <c r="EM17" s="16">
        <v>0</v>
      </c>
      <c r="EN17" s="26">
        <f t="shared" si="47"/>
        <v>0</v>
      </c>
      <c r="EO17" s="20">
        <v>0</v>
      </c>
      <c r="EP17" s="16">
        <v>0</v>
      </c>
      <c r="EQ17" s="26">
        <f t="shared" si="48"/>
        <v>0</v>
      </c>
      <c r="ER17" s="18">
        <f t="shared" si="181"/>
        <v>0</v>
      </c>
      <c r="ES17" s="22">
        <f t="shared" si="182"/>
        <v>0</v>
      </c>
      <c r="ET17" s="26">
        <f t="shared" si="49"/>
        <v>0</v>
      </c>
      <c r="EU17" s="20">
        <v>0</v>
      </c>
      <c r="EV17" s="16">
        <v>0</v>
      </c>
      <c r="EW17" s="26">
        <f t="shared" si="50"/>
        <v>0</v>
      </c>
      <c r="EX17" s="20">
        <v>0</v>
      </c>
      <c r="EY17" s="16">
        <v>0</v>
      </c>
      <c r="EZ17" s="26">
        <f t="shared" si="51"/>
        <v>0</v>
      </c>
      <c r="FA17" s="18">
        <f t="shared" si="183"/>
        <v>0</v>
      </c>
      <c r="FB17" s="22">
        <f t="shared" si="184"/>
        <v>0</v>
      </c>
      <c r="FC17" s="26">
        <f t="shared" si="52"/>
        <v>0</v>
      </c>
      <c r="FD17" s="20">
        <v>0</v>
      </c>
      <c r="FE17" s="16">
        <v>0</v>
      </c>
      <c r="FF17" s="26">
        <f t="shared" si="53"/>
        <v>0</v>
      </c>
      <c r="FG17" s="20">
        <v>0</v>
      </c>
      <c r="FH17" s="16">
        <v>0</v>
      </c>
      <c r="FI17" s="26">
        <f t="shared" si="54"/>
        <v>0</v>
      </c>
      <c r="FJ17" s="18">
        <f t="shared" si="185"/>
        <v>0</v>
      </c>
      <c r="FK17" s="22">
        <f t="shared" si="186"/>
        <v>0</v>
      </c>
      <c r="FL17" s="26">
        <f t="shared" si="55"/>
        <v>0</v>
      </c>
      <c r="FM17" s="20">
        <v>0</v>
      </c>
      <c r="FN17" s="16">
        <v>0</v>
      </c>
      <c r="FO17" s="26">
        <f t="shared" si="56"/>
        <v>0</v>
      </c>
      <c r="FP17" s="20">
        <v>0</v>
      </c>
      <c r="FQ17" s="16">
        <v>0</v>
      </c>
      <c r="FR17" s="26">
        <f t="shared" si="57"/>
        <v>0</v>
      </c>
      <c r="FS17" s="18">
        <f t="shared" si="187"/>
        <v>0</v>
      </c>
      <c r="FT17" s="22">
        <f t="shared" si="188"/>
        <v>0</v>
      </c>
      <c r="FU17" s="26">
        <f t="shared" si="58"/>
        <v>0</v>
      </c>
      <c r="FV17" s="20">
        <v>0</v>
      </c>
      <c r="FW17" s="16">
        <v>0</v>
      </c>
      <c r="FX17" s="26">
        <f t="shared" si="59"/>
        <v>0</v>
      </c>
      <c r="FY17" s="20">
        <v>0</v>
      </c>
      <c r="FZ17" s="16">
        <v>0</v>
      </c>
      <c r="GA17" s="26">
        <f t="shared" si="60"/>
        <v>0</v>
      </c>
      <c r="GB17" s="18">
        <f t="shared" si="189"/>
        <v>0</v>
      </c>
      <c r="GC17" s="22">
        <f t="shared" si="190"/>
        <v>0</v>
      </c>
      <c r="GD17" s="26">
        <f t="shared" si="61"/>
        <v>0</v>
      </c>
      <c r="GE17" s="20">
        <v>0</v>
      </c>
      <c r="GF17" s="16">
        <v>0</v>
      </c>
      <c r="GG17" s="26">
        <f t="shared" si="62"/>
        <v>0</v>
      </c>
      <c r="GH17" s="20">
        <v>0</v>
      </c>
      <c r="GI17" s="16"/>
      <c r="GJ17" s="26">
        <f t="shared" si="63"/>
        <v>0</v>
      </c>
      <c r="GK17" s="18">
        <f t="shared" si="191"/>
        <v>0</v>
      </c>
      <c r="GL17" s="22">
        <f t="shared" si="192"/>
        <v>0</v>
      </c>
      <c r="GM17" s="26">
        <f t="shared" si="64"/>
        <v>0</v>
      </c>
      <c r="GN17" s="20"/>
      <c r="GO17" s="16"/>
      <c r="GP17" s="26">
        <f t="shared" si="65"/>
        <v>0</v>
      </c>
      <c r="GQ17" s="20"/>
      <c r="GR17" s="16"/>
      <c r="GS17" s="26">
        <f t="shared" si="66"/>
        <v>0</v>
      </c>
      <c r="GT17" s="18">
        <f t="shared" si="193"/>
        <v>0</v>
      </c>
      <c r="GU17" s="22">
        <f t="shared" si="194"/>
        <v>0</v>
      </c>
      <c r="GV17" s="26">
        <f t="shared" si="67"/>
        <v>0</v>
      </c>
      <c r="GW17" s="20"/>
      <c r="GX17" s="16"/>
      <c r="GY17" s="26">
        <f t="shared" si="68"/>
        <v>0</v>
      </c>
      <c r="GZ17" s="20"/>
      <c r="HA17" s="16"/>
      <c r="HB17" s="26">
        <f t="shared" si="69"/>
        <v>0</v>
      </c>
      <c r="HC17" s="18">
        <f t="shared" si="195"/>
        <v>0</v>
      </c>
      <c r="HD17" s="22">
        <f t="shared" si="196"/>
        <v>0</v>
      </c>
      <c r="HE17" s="26">
        <f t="shared" si="70"/>
        <v>0</v>
      </c>
      <c r="HF17" s="20"/>
      <c r="HG17" s="16"/>
      <c r="HH17" s="26">
        <f t="shared" si="71"/>
        <v>0</v>
      </c>
      <c r="HI17" s="20"/>
      <c r="HJ17" s="16"/>
      <c r="HK17" s="26">
        <f t="shared" si="72"/>
        <v>0</v>
      </c>
      <c r="HL17" s="18">
        <f t="shared" si="197"/>
        <v>0</v>
      </c>
      <c r="HM17" s="22">
        <f t="shared" si="198"/>
        <v>0</v>
      </c>
      <c r="HN17" s="26">
        <f t="shared" si="73"/>
        <v>0</v>
      </c>
      <c r="HO17" s="20"/>
      <c r="HP17" s="16"/>
      <c r="HQ17" s="26">
        <f t="shared" si="74"/>
        <v>0</v>
      </c>
      <c r="HR17" s="20"/>
      <c r="HS17" s="16"/>
      <c r="HT17" s="26">
        <f t="shared" si="75"/>
        <v>0</v>
      </c>
      <c r="HU17" s="18">
        <f t="shared" si="199"/>
        <v>0</v>
      </c>
      <c r="HV17" s="22">
        <f t="shared" si="200"/>
        <v>0</v>
      </c>
      <c r="HW17" s="26">
        <f t="shared" si="76"/>
        <v>0</v>
      </c>
      <c r="HX17" s="20"/>
      <c r="HY17" s="16"/>
      <c r="HZ17" s="26">
        <f t="shared" si="77"/>
        <v>0</v>
      </c>
      <c r="IA17" s="20"/>
      <c r="IB17" s="16"/>
      <c r="IC17" s="26">
        <f t="shared" si="78"/>
        <v>0</v>
      </c>
      <c r="ID17" s="18">
        <f t="shared" si="201"/>
        <v>0</v>
      </c>
      <c r="IE17" s="22">
        <f t="shared" si="202"/>
        <v>0</v>
      </c>
      <c r="IF17" s="26">
        <f t="shared" si="79"/>
        <v>0</v>
      </c>
      <c r="IG17" s="20"/>
      <c r="IH17" s="16"/>
      <c r="II17" s="26">
        <f t="shared" si="80"/>
        <v>0</v>
      </c>
      <c r="IJ17" s="20"/>
      <c r="IK17" s="16"/>
      <c r="IL17" s="26">
        <f t="shared" si="81"/>
        <v>0</v>
      </c>
      <c r="IM17" s="18">
        <f t="shared" si="203"/>
        <v>0</v>
      </c>
      <c r="IN17" s="22">
        <f t="shared" si="204"/>
        <v>0</v>
      </c>
      <c r="IO17" s="26">
        <f t="shared" si="82"/>
        <v>0</v>
      </c>
      <c r="IP17" s="20"/>
      <c r="IQ17" s="16"/>
      <c r="IR17" s="26">
        <f t="shared" si="83"/>
        <v>0</v>
      </c>
      <c r="IS17" s="20"/>
      <c r="IT17" s="16"/>
      <c r="IU17" s="26">
        <f t="shared" si="84"/>
        <v>0</v>
      </c>
      <c r="IV17" s="18">
        <f t="shared" si="205"/>
        <v>0</v>
      </c>
      <c r="IW17" s="22">
        <f t="shared" si="206"/>
        <v>0</v>
      </c>
      <c r="IX17" s="26">
        <f t="shared" si="85"/>
        <v>0</v>
      </c>
      <c r="IY17" s="20"/>
      <c r="IZ17" s="16"/>
      <c r="JA17" s="26">
        <f t="shared" si="86"/>
        <v>0</v>
      </c>
      <c r="JB17" s="20"/>
      <c r="JC17" s="16"/>
      <c r="JD17" s="26">
        <f t="shared" si="87"/>
        <v>0</v>
      </c>
      <c r="JE17" s="18">
        <f t="shared" si="207"/>
        <v>0</v>
      </c>
      <c r="JF17" s="22">
        <f t="shared" si="208"/>
        <v>0</v>
      </c>
      <c r="JG17" s="26">
        <f t="shared" si="88"/>
        <v>0</v>
      </c>
      <c r="JH17" s="20"/>
      <c r="JI17" s="16"/>
      <c r="JJ17" s="26">
        <f t="shared" si="89"/>
        <v>0</v>
      </c>
      <c r="JK17" s="20"/>
      <c r="JL17" s="16"/>
      <c r="JM17" s="26">
        <f t="shared" si="90"/>
        <v>0</v>
      </c>
      <c r="JN17" s="18">
        <f t="shared" si="209"/>
        <v>0</v>
      </c>
      <c r="JO17" s="22">
        <f t="shared" si="210"/>
        <v>0</v>
      </c>
      <c r="JP17" s="26">
        <f t="shared" si="91"/>
        <v>0</v>
      </c>
      <c r="JQ17" s="20"/>
      <c r="JR17" s="16"/>
      <c r="JS17" s="26">
        <f t="shared" si="92"/>
        <v>0</v>
      </c>
      <c r="JT17" s="20"/>
      <c r="JU17" s="16"/>
      <c r="JV17" s="26">
        <f t="shared" si="93"/>
        <v>0</v>
      </c>
      <c r="JW17" s="18">
        <f t="shared" si="211"/>
        <v>0</v>
      </c>
      <c r="JX17" s="22">
        <f t="shared" si="212"/>
        <v>0</v>
      </c>
      <c r="JY17" s="26">
        <f t="shared" si="94"/>
        <v>0</v>
      </c>
      <c r="JZ17" s="20"/>
      <c r="KA17" s="16"/>
      <c r="KB17" s="26">
        <f t="shared" si="95"/>
        <v>0</v>
      </c>
      <c r="KC17" s="20"/>
      <c r="KD17" s="16"/>
      <c r="KE17" s="26">
        <f t="shared" si="96"/>
        <v>0</v>
      </c>
      <c r="KF17" s="18">
        <f t="shared" si="213"/>
        <v>0</v>
      </c>
      <c r="KG17" s="22">
        <f t="shared" si="214"/>
        <v>0</v>
      </c>
      <c r="KH17" s="26">
        <f t="shared" si="97"/>
        <v>0</v>
      </c>
      <c r="KI17" s="20"/>
      <c r="KJ17" s="16"/>
      <c r="KK17" s="26">
        <f t="shared" si="98"/>
        <v>0</v>
      </c>
      <c r="KL17" s="20"/>
      <c r="KM17" s="16"/>
      <c r="KN17" s="26">
        <f t="shared" si="99"/>
        <v>0</v>
      </c>
      <c r="KO17" s="18">
        <f t="shared" si="215"/>
        <v>0</v>
      </c>
      <c r="KP17" s="22">
        <f t="shared" si="216"/>
        <v>0</v>
      </c>
      <c r="KQ17" s="26">
        <f t="shared" si="100"/>
        <v>0</v>
      </c>
      <c r="KR17" s="20"/>
      <c r="KS17" s="16"/>
      <c r="KT17" s="26">
        <f t="shared" si="101"/>
        <v>0</v>
      </c>
      <c r="KU17" s="20"/>
      <c r="KV17" s="16"/>
      <c r="KW17" s="26">
        <f t="shared" si="102"/>
        <v>0</v>
      </c>
      <c r="KX17" s="18">
        <f t="shared" si="217"/>
        <v>0</v>
      </c>
      <c r="KY17" s="22">
        <f t="shared" si="218"/>
        <v>0</v>
      </c>
      <c r="KZ17" s="26">
        <f t="shared" si="103"/>
        <v>0</v>
      </c>
      <c r="LA17" s="20"/>
      <c r="LB17" s="16"/>
      <c r="LC17" s="26">
        <f t="shared" si="104"/>
        <v>0</v>
      </c>
      <c r="LD17" s="20"/>
      <c r="LE17" s="16"/>
      <c r="LF17" s="26">
        <f t="shared" si="105"/>
        <v>0</v>
      </c>
      <c r="LG17" s="18">
        <f t="shared" si="219"/>
        <v>0</v>
      </c>
      <c r="LH17" s="22">
        <f t="shared" si="220"/>
        <v>0</v>
      </c>
      <c r="LI17" s="26">
        <f t="shared" si="106"/>
        <v>0</v>
      </c>
      <c r="LJ17" s="20"/>
      <c r="LK17" s="16"/>
      <c r="LL17" s="26">
        <f t="shared" si="107"/>
        <v>0</v>
      </c>
      <c r="LM17" s="20"/>
      <c r="LN17" s="16"/>
      <c r="LO17" s="26">
        <f t="shared" si="108"/>
        <v>0</v>
      </c>
      <c r="LP17" s="18">
        <f t="shared" si="221"/>
        <v>0</v>
      </c>
      <c r="LQ17" s="22">
        <f t="shared" si="222"/>
        <v>0</v>
      </c>
      <c r="LR17" s="26">
        <f t="shared" si="109"/>
        <v>0</v>
      </c>
      <c r="LS17" s="20"/>
      <c r="LT17" s="16"/>
      <c r="LU17" s="26">
        <f t="shared" si="110"/>
        <v>0</v>
      </c>
      <c r="LV17" s="20"/>
      <c r="LW17" s="16"/>
      <c r="LX17" s="26">
        <f t="shared" si="111"/>
        <v>0</v>
      </c>
      <c r="LY17" s="18">
        <f t="shared" si="223"/>
        <v>0</v>
      </c>
      <c r="LZ17" s="22">
        <f t="shared" si="224"/>
        <v>0</v>
      </c>
      <c r="MA17" s="26">
        <f t="shared" si="112"/>
        <v>0</v>
      </c>
      <c r="MB17" s="20"/>
      <c r="MC17" s="16"/>
      <c r="MD17" s="26">
        <f t="shared" si="113"/>
        <v>0</v>
      </c>
      <c r="ME17" s="20"/>
      <c r="MF17" s="16"/>
      <c r="MG17" s="26">
        <f t="shared" si="114"/>
        <v>0</v>
      </c>
      <c r="MH17" s="18">
        <f t="shared" si="225"/>
        <v>0</v>
      </c>
      <c r="MI17" s="22">
        <f t="shared" si="226"/>
        <v>0</v>
      </c>
      <c r="MJ17" s="26">
        <f t="shared" si="115"/>
        <v>0</v>
      </c>
      <c r="MK17" s="20"/>
      <c r="ML17" s="16"/>
      <c r="MM17" s="26">
        <f t="shared" si="116"/>
        <v>0</v>
      </c>
      <c r="MN17" s="20"/>
      <c r="MO17" s="16"/>
      <c r="MP17" s="26">
        <f t="shared" si="117"/>
        <v>0</v>
      </c>
      <c r="MQ17" s="18">
        <f t="shared" si="227"/>
        <v>0</v>
      </c>
      <c r="MR17" s="22">
        <f t="shared" si="228"/>
        <v>0</v>
      </c>
      <c r="MS17" s="26">
        <f t="shared" si="118"/>
        <v>0</v>
      </c>
      <c r="MT17" s="20"/>
      <c r="MU17" s="16"/>
      <c r="MV17" s="26">
        <f t="shared" si="119"/>
        <v>0</v>
      </c>
      <c r="MW17" s="20"/>
      <c r="MX17" s="16"/>
      <c r="MY17" s="26">
        <f t="shared" si="120"/>
        <v>0</v>
      </c>
      <c r="MZ17" s="18">
        <f t="shared" si="229"/>
        <v>0</v>
      </c>
      <c r="NA17" s="22">
        <f t="shared" si="230"/>
        <v>0</v>
      </c>
      <c r="NB17" s="26">
        <f t="shared" si="121"/>
        <v>0</v>
      </c>
      <c r="NC17" s="20"/>
      <c r="ND17" s="16"/>
      <c r="NE17" s="26">
        <f t="shared" si="122"/>
        <v>0</v>
      </c>
      <c r="NF17" s="20"/>
      <c r="NG17" s="16"/>
      <c r="NH17" s="26">
        <f t="shared" si="123"/>
        <v>0</v>
      </c>
      <c r="NI17" s="18">
        <f t="shared" si="231"/>
        <v>0</v>
      </c>
      <c r="NJ17" s="22">
        <f t="shared" si="232"/>
        <v>0</v>
      </c>
      <c r="NK17" s="26">
        <f t="shared" si="124"/>
        <v>0</v>
      </c>
      <c r="NL17" s="20"/>
      <c r="NM17" s="16"/>
      <c r="NN17" s="26">
        <f t="shared" si="125"/>
        <v>0</v>
      </c>
      <c r="NO17" s="20"/>
      <c r="NP17" s="16"/>
      <c r="NQ17" s="26">
        <f t="shared" si="126"/>
        <v>0</v>
      </c>
      <c r="NR17" s="18">
        <f t="shared" si="233"/>
        <v>0</v>
      </c>
      <c r="NS17" s="22">
        <f t="shared" si="234"/>
        <v>0</v>
      </c>
      <c r="NT17" s="26">
        <f t="shared" si="127"/>
        <v>0</v>
      </c>
      <c r="NU17" s="20"/>
      <c r="NV17" s="16"/>
      <c r="NW17" s="26">
        <f t="shared" si="128"/>
        <v>0</v>
      </c>
      <c r="NX17" s="20"/>
      <c r="NY17" s="16"/>
      <c r="NZ17" s="26">
        <f t="shared" si="129"/>
        <v>0</v>
      </c>
      <c r="OA17" s="18">
        <f t="shared" si="235"/>
        <v>0</v>
      </c>
      <c r="OB17" s="22">
        <f t="shared" si="236"/>
        <v>0</v>
      </c>
      <c r="OC17" s="26">
        <f t="shared" si="130"/>
        <v>0</v>
      </c>
      <c r="OD17" s="20"/>
      <c r="OE17" s="16"/>
      <c r="OF17" s="26">
        <f t="shared" si="131"/>
        <v>0</v>
      </c>
      <c r="OG17" s="20"/>
      <c r="OH17" s="16"/>
      <c r="OI17" s="26">
        <f t="shared" si="132"/>
        <v>0</v>
      </c>
      <c r="OJ17" s="18">
        <f t="shared" si="237"/>
        <v>0</v>
      </c>
      <c r="OK17" s="22">
        <f t="shared" si="238"/>
        <v>0</v>
      </c>
      <c r="OL17" s="26">
        <f t="shared" si="133"/>
        <v>0</v>
      </c>
      <c r="OM17" s="20"/>
      <c r="ON17" s="16"/>
      <c r="OO17" s="26">
        <f t="shared" si="134"/>
        <v>0</v>
      </c>
      <c r="OP17" s="20"/>
      <c r="OQ17" s="16"/>
      <c r="OR17" s="26">
        <f t="shared" si="135"/>
        <v>0</v>
      </c>
      <c r="OS17" s="18">
        <f t="shared" si="239"/>
        <v>0</v>
      </c>
      <c r="OT17" s="22">
        <f t="shared" si="240"/>
        <v>0</v>
      </c>
      <c r="OU17" s="26">
        <f t="shared" si="136"/>
        <v>0</v>
      </c>
      <c r="OV17" s="20"/>
      <c r="OW17" s="16"/>
      <c r="OX17" s="26">
        <f t="shared" si="137"/>
        <v>0</v>
      </c>
      <c r="OY17" s="20"/>
      <c r="OZ17" s="16"/>
      <c r="PA17" s="26">
        <f t="shared" si="138"/>
        <v>0</v>
      </c>
      <c r="PB17" s="18">
        <f t="shared" si="241"/>
        <v>0</v>
      </c>
      <c r="PC17" s="22">
        <f t="shared" si="242"/>
        <v>0</v>
      </c>
      <c r="PD17" s="26">
        <f t="shared" si="139"/>
        <v>0</v>
      </c>
      <c r="PE17" s="20"/>
      <c r="PF17" s="16"/>
      <c r="PG17" s="26">
        <f t="shared" si="140"/>
        <v>0</v>
      </c>
      <c r="PH17" s="20"/>
      <c r="PI17" s="16"/>
      <c r="PJ17" s="26">
        <f t="shared" si="141"/>
        <v>0</v>
      </c>
      <c r="PK17" s="18">
        <f t="shared" si="243"/>
        <v>0</v>
      </c>
      <c r="PL17" s="22">
        <f t="shared" si="244"/>
        <v>0</v>
      </c>
      <c r="PM17" s="26">
        <f t="shared" si="142"/>
        <v>0</v>
      </c>
      <c r="PN17" s="20"/>
      <c r="PO17" s="16"/>
      <c r="PP17" s="26">
        <f t="shared" si="143"/>
        <v>0</v>
      </c>
      <c r="PQ17" s="20"/>
      <c r="PR17" s="16"/>
      <c r="PS17" s="26">
        <f t="shared" si="144"/>
        <v>0</v>
      </c>
      <c r="PT17" s="18">
        <f t="shared" si="245"/>
        <v>0</v>
      </c>
      <c r="PU17" s="22">
        <f t="shared" si="246"/>
        <v>0</v>
      </c>
      <c r="PV17" s="26">
        <f t="shared" si="145"/>
        <v>0</v>
      </c>
      <c r="PW17" s="20"/>
      <c r="PX17" s="16"/>
      <c r="PY17" s="26">
        <f t="shared" si="146"/>
        <v>0</v>
      </c>
      <c r="PZ17" s="20"/>
      <c r="QA17" s="16"/>
      <c r="QB17" s="26">
        <f t="shared" si="147"/>
        <v>0</v>
      </c>
      <c r="QC17" s="18">
        <f t="shared" si="247"/>
        <v>0</v>
      </c>
      <c r="QD17" s="22">
        <f t="shared" si="248"/>
        <v>0</v>
      </c>
      <c r="QE17" s="26">
        <f t="shared" si="148"/>
        <v>0</v>
      </c>
      <c r="QF17" s="20"/>
      <c r="QG17" s="16"/>
      <c r="QH17" s="26">
        <f t="shared" si="149"/>
        <v>0</v>
      </c>
      <c r="QI17" s="20"/>
      <c r="QJ17" s="16"/>
      <c r="QK17" s="26">
        <f t="shared" si="150"/>
        <v>0</v>
      </c>
      <c r="QL17" s="18">
        <f t="shared" si="249"/>
        <v>0</v>
      </c>
      <c r="QM17" s="22">
        <f t="shared" si="250"/>
        <v>0</v>
      </c>
      <c r="QN17" s="26">
        <f t="shared" si="151"/>
        <v>0</v>
      </c>
      <c r="QO17" s="20"/>
      <c r="QP17" s="16"/>
      <c r="QQ17" s="26">
        <f t="shared" si="152"/>
        <v>0</v>
      </c>
      <c r="QR17" s="20"/>
      <c r="QS17" s="16"/>
      <c r="QT17" s="26">
        <f t="shared" si="153"/>
        <v>0</v>
      </c>
    </row>
    <row r="18" spans="2:462" ht="29.25" customHeight="1">
      <c r="B18" s="12">
        <v>9</v>
      </c>
      <c r="C18" s="95" t="s">
        <v>104</v>
      </c>
      <c r="D18" s="18">
        <f t="shared" si="154"/>
        <v>10</v>
      </c>
      <c r="E18" s="22">
        <f t="shared" si="0"/>
        <v>4</v>
      </c>
      <c r="F18" s="26">
        <f t="shared" si="1"/>
        <v>0.4</v>
      </c>
      <c r="G18" s="31">
        <v>7</v>
      </c>
      <c r="H18" s="31">
        <v>2</v>
      </c>
      <c r="I18" s="26">
        <f t="shared" si="2"/>
        <v>0.2857142857142857</v>
      </c>
      <c r="J18" s="16">
        <v>3</v>
      </c>
      <c r="K18" s="31">
        <v>2</v>
      </c>
      <c r="L18" s="26">
        <f t="shared" si="3"/>
        <v>0.66666666666666663</v>
      </c>
      <c r="M18" s="18">
        <f t="shared" si="155"/>
        <v>6</v>
      </c>
      <c r="N18" s="22">
        <f t="shared" si="155"/>
        <v>4</v>
      </c>
      <c r="O18" s="26">
        <f t="shared" si="4"/>
        <v>0.66666666666666663</v>
      </c>
      <c r="P18" s="31">
        <v>3</v>
      </c>
      <c r="Q18" s="31">
        <v>2</v>
      </c>
      <c r="R18" s="26">
        <f t="shared" si="5"/>
        <v>0.66666666666666663</v>
      </c>
      <c r="S18" s="16">
        <v>3</v>
      </c>
      <c r="T18" s="31">
        <v>2</v>
      </c>
      <c r="U18" s="26">
        <f t="shared" si="6"/>
        <v>0.66666666666666663</v>
      </c>
      <c r="V18" s="18">
        <f t="shared" si="156"/>
        <v>6</v>
      </c>
      <c r="W18" s="22">
        <f t="shared" si="156"/>
        <v>5</v>
      </c>
      <c r="X18" s="26">
        <f t="shared" si="7"/>
        <v>0.83333333333333337</v>
      </c>
      <c r="Y18" s="31">
        <v>3</v>
      </c>
      <c r="Z18" s="31">
        <v>3</v>
      </c>
      <c r="AA18" s="26">
        <f t="shared" si="8"/>
        <v>1</v>
      </c>
      <c r="AB18" s="16">
        <v>3</v>
      </c>
      <c r="AC18" s="31">
        <v>2</v>
      </c>
      <c r="AD18" s="26">
        <f t="shared" si="9"/>
        <v>0.66666666666666663</v>
      </c>
      <c r="AE18" s="18">
        <f t="shared" si="157"/>
        <v>6</v>
      </c>
      <c r="AF18" s="22">
        <f t="shared" si="157"/>
        <v>4</v>
      </c>
      <c r="AG18" s="26">
        <f t="shared" si="10"/>
        <v>0.66666666666666663</v>
      </c>
      <c r="AH18" s="31">
        <v>3</v>
      </c>
      <c r="AI18" s="31">
        <v>2</v>
      </c>
      <c r="AJ18" s="26">
        <f t="shared" si="11"/>
        <v>0.66666666666666663</v>
      </c>
      <c r="AK18" s="16">
        <v>3</v>
      </c>
      <c r="AL18" s="31">
        <v>2</v>
      </c>
      <c r="AM18" s="26">
        <f t="shared" si="12"/>
        <v>0.66666666666666663</v>
      </c>
      <c r="AN18" s="18">
        <f t="shared" si="158"/>
        <v>29</v>
      </c>
      <c r="AO18" s="22">
        <f t="shared" si="158"/>
        <v>12</v>
      </c>
      <c r="AP18" s="26">
        <f t="shared" si="13"/>
        <v>0.41379310344827586</v>
      </c>
      <c r="AQ18" s="31">
        <v>20</v>
      </c>
      <c r="AR18" s="31">
        <v>8</v>
      </c>
      <c r="AS18" s="26">
        <f t="shared" si="14"/>
        <v>0.4</v>
      </c>
      <c r="AT18" s="16">
        <v>9</v>
      </c>
      <c r="AU18" s="31">
        <v>4</v>
      </c>
      <c r="AV18" s="26">
        <f t="shared" si="15"/>
        <v>0.44444444444444442</v>
      </c>
      <c r="AW18" s="18">
        <f t="shared" si="159"/>
        <v>25</v>
      </c>
      <c r="AX18" s="22">
        <f t="shared" si="160"/>
        <v>12</v>
      </c>
      <c r="AY18" s="26">
        <f t="shared" si="16"/>
        <v>0.48</v>
      </c>
      <c r="AZ18" s="31">
        <v>14</v>
      </c>
      <c r="BA18" s="31">
        <v>7</v>
      </c>
      <c r="BB18" s="26">
        <f t="shared" si="17"/>
        <v>0.5</v>
      </c>
      <c r="BC18" s="16">
        <v>11</v>
      </c>
      <c r="BD18" s="31">
        <v>5</v>
      </c>
      <c r="BE18" s="26">
        <f t="shared" si="18"/>
        <v>0.45454545454545453</v>
      </c>
      <c r="BF18" s="18">
        <f t="shared" si="161"/>
        <v>22</v>
      </c>
      <c r="BG18" s="22">
        <f t="shared" si="162"/>
        <v>13</v>
      </c>
      <c r="BH18" s="26">
        <f t="shared" si="19"/>
        <v>0.59090909090909094</v>
      </c>
      <c r="BI18" s="31">
        <v>16</v>
      </c>
      <c r="BJ18" s="31">
        <v>8</v>
      </c>
      <c r="BK18" s="26">
        <f t="shared" si="20"/>
        <v>0.5</v>
      </c>
      <c r="BL18" s="16">
        <v>6</v>
      </c>
      <c r="BM18" s="31">
        <v>5</v>
      </c>
      <c r="BN18" s="26">
        <f t="shared" si="21"/>
        <v>0.83333333333333337</v>
      </c>
      <c r="BO18" s="18">
        <f t="shared" si="163"/>
        <v>18</v>
      </c>
      <c r="BP18" s="22">
        <f t="shared" si="164"/>
        <v>12</v>
      </c>
      <c r="BQ18" s="26">
        <f t="shared" si="22"/>
        <v>0.66666666666666663</v>
      </c>
      <c r="BR18" s="31">
        <v>12</v>
      </c>
      <c r="BS18" s="31">
        <v>7</v>
      </c>
      <c r="BT18" s="26">
        <f t="shared" si="23"/>
        <v>0.58333333333333337</v>
      </c>
      <c r="BU18" s="16">
        <v>6</v>
      </c>
      <c r="BV18" s="31">
        <v>5</v>
      </c>
      <c r="BW18" s="26">
        <f t="shared" si="24"/>
        <v>0.83333333333333337</v>
      </c>
      <c r="BX18" s="18">
        <f t="shared" si="165"/>
        <v>15</v>
      </c>
      <c r="BY18" s="22">
        <f t="shared" si="166"/>
        <v>11</v>
      </c>
      <c r="BZ18" s="26">
        <f t="shared" si="25"/>
        <v>0.73333333333333328</v>
      </c>
      <c r="CA18" s="16">
        <v>9</v>
      </c>
      <c r="CB18" s="31">
        <v>7</v>
      </c>
      <c r="CC18" s="26">
        <f t="shared" si="26"/>
        <v>0.77777777777777779</v>
      </c>
      <c r="CD18" s="16">
        <v>6</v>
      </c>
      <c r="CE18" s="31">
        <v>4</v>
      </c>
      <c r="CF18" s="26">
        <f t="shared" si="27"/>
        <v>0.66666666666666663</v>
      </c>
      <c r="CG18" s="18">
        <f t="shared" si="167"/>
        <v>15</v>
      </c>
      <c r="CH18" s="22">
        <f t="shared" si="168"/>
        <v>10</v>
      </c>
      <c r="CI18" s="26">
        <f t="shared" si="28"/>
        <v>0.66666666666666663</v>
      </c>
      <c r="CJ18" s="16">
        <v>9</v>
      </c>
      <c r="CK18" s="31">
        <v>6</v>
      </c>
      <c r="CL18" s="26">
        <f t="shared" si="29"/>
        <v>0.66666666666666663</v>
      </c>
      <c r="CM18" s="16">
        <v>6</v>
      </c>
      <c r="CN18" s="31">
        <v>4</v>
      </c>
      <c r="CO18" s="26">
        <f t="shared" si="30"/>
        <v>0.66666666666666663</v>
      </c>
      <c r="CP18" s="18">
        <f t="shared" si="169"/>
        <v>19</v>
      </c>
      <c r="CQ18" s="22">
        <f t="shared" si="170"/>
        <v>13</v>
      </c>
      <c r="CR18" s="26">
        <f t="shared" si="31"/>
        <v>0.68421052631578949</v>
      </c>
      <c r="CS18" s="16">
        <v>13</v>
      </c>
      <c r="CT18" s="31">
        <v>8</v>
      </c>
      <c r="CU18" s="26">
        <f t="shared" si="32"/>
        <v>0.61538461538461542</v>
      </c>
      <c r="CV18" s="16">
        <v>6</v>
      </c>
      <c r="CW18" s="31">
        <v>5</v>
      </c>
      <c r="CX18" s="26">
        <f t="shared" si="33"/>
        <v>0.83333333333333337</v>
      </c>
      <c r="CY18" s="18">
        <f t="shared" si="171"/>
        <v>21</v>
      </c>
      <c r="CZ18" s="22">
        <f t="shared" si="172"/>
        <v>16</v>
      </c>
      <c r="DA18" s="26">
        <f t="shared" si="34"/>
        <v>0.76190476190476186</v>
      </c>
      <c r="DB18" s="16">
        <v>15</v>
      </c>
      <c r="DC18" s="31">
        <v>11</v>
      </c>
      <c r="DD18" s="26">
        <f t="shared" si="35"/>
        <v>0.73333333333333328</v>
      </c>
      <c r="DE18" s="16">
        <v>6</v>
      </c>
      <c r="DF18" s="31">
        <v>5</v>
      </c>
      <c r="DG18" s="26">
        <f t="shared" si="36"/>
        <v>0.83333333333333337</v>
      </c>
      <c r="DH18" s="18">
        <f t="shared" si="173"/>
        <v>20</v>
      </c>
      <c r="DI18" s="22">
        <f t="shared" si="174"/>
        <v>12</v>
      </c>
      <c r="DJ18" s="26">
        <f t="shared" si="37"/>
        <v>0.6</v>
      </c>
      <c r="DK18" s="16">
        <v>15</v>
      </c>
      <c r="DL18" s="31">
        <v>7</v>
      </c>
      <c r="DM18" s="26">
        <f t="shared" si="38"/>
        <v>0.46666666666666667</v>
      </c>
      <c r="DN18" s="16">
        <v>5</v>
      </c>
      <c r="DO18" s="31">
        <v>5</v>
      </c>
      <c r="DP18" s="26">
        <f t="shared" si="39"/>
        <v>1</v>
      </c>
      <c r="DQ18" s="18">
        <f t="shared" si="175"/>
        <v>17</v>
      </c>
      <c r="DR18" s="22">
        <f t="shared" si="176"/>
        <v>11</v>
      </c>
      <c r="DS18" s="26">
        <f t="shared" si="40"/>
        <v>0.6470588235294118</v>
      </c>
      <c r="DT18" s="16">
        <v>12</v>
      </c>
      <c r="DU18" s="31">
        <v>7</v>
      </c>
      <c r="DV18" s="26">
        <f t="shared" si="41"/>
        <v>0.58333333333333337</v>
      </c>
      <c r="DW18" s="16">
        <v>5</v>
      </c>
      <c r="DX18" s="31">
        <v>4</v>
      </c>
      <c r="DY18" s="26">
        <f t="shared" si="42"/>
        <v>0.8</v>
      </c>
      <c r="DZ18" s="18">
        <f t="shared" si="177"/>
        <v>23</v>
      </c>
      <c r="EA18" s="22">
        <f t="shared" si="178"/>
        <v>17</v>
      </c>
      <c r="EB18" s="26">
        <f t="shared" si="43"/>
        <v>0.73913043478260865</v>
      </c>
      <c r="EC18" s="16">
        <v>10</v>
      </c>
      <c r="ED18" s="31">
        <v>6</v>
      </c>
      <c r="EE18" s="26">
        <f t="shared" si="44"/>
        <v>0.6</v>
      </c>
      <c r="EF18" s="16">
        <v>13</v>
      </c>
      <c r="EG18" s="31">
        <v>11</v>
      </c>
      <c r="EH18" s="26">
        <f t="shared" si="45"/>
        <v>0.84615384615384615</v>
      </c>
      <c r="EI18" s="18">
        <f t="shared" si="179"/>
        <v>26</v>
      </c>
      <c r="EJ18" s="22">
        <f t="shared" si="180"/>
        <v>22</v>
      </c>
      <c r="EK18" s="26">
        <f t="shared" si="46"/>
        <v>0.84615384615384615</v>
      </c>
      <c r="EL18" s="16">
        <v>10</v>
      </c>
      <c r="EM18" s="31">
        <v>7</v>
      </c>
      <c r="EN18" s="26">
        <f t="shared" si="47"/>
        <v>0.7</v>
      </c>
      <c r="EO18" s="16">
        <v>16</v>
      </c>
      <c r="EP18" s="31">
        <v>15</v>
      </c>
      <c r="EQ18" s="26">
        <f t="shared" si="48"/>
        <v>0.9375</v>
      </c>
      <c r="ER18" s="18">
        <f t="shared" si="181"/>
        <v>31</v>
      </c>
      <c r="ES18" s="22">
        <f t="shared" si="182"/>
        <v>16</v>
      </c>
      <c r="ET18" s="26">
        <f t="shared" si="49"/>
        <v>0.5161290322580645</v>
      </c>
      <c r="EU18" s="16">
        <v>15</v>
      </c>
      <c r="EV18" s="31">
        <v>5</v>
      </c>
      <c r="EW18" s="26">
        <f t="shared" si="50"/>
        <v>0.33333333333333331</v>
      </c>
      <c r="EX18" s="16">
        <v>16</v>
      </c>
      <c r="EY18" s="31">
        <v>11</v>
      </c>
      <c r="EZ18" s="26">
        <f t="shared" si="51"/>
        <v>0.6875</v>
      </c>
      <c r="FA18" s="18">
        <f t="shared" si="183"/>
        <v>23</v>
      </c>
      <c r="FB18" s="22">
        <f t="shared" si="184"/>
        <v>9</v>
      </c>
      <c r="FC18" s="26">
        <f t="shared" si="52"/>
        <v>0.39130434782608697</v>
      </c>
      <c r="FD18" s="16">
        <v>7</v>
      </c>
      <c r="FE18" s="31">
        <v>4</v>
      </c>
      <c r="FF18" s="26">
        <f t="shared" si="53"/>
        <v>0.5714285714285714</v>
      </c>
      <c r="FG18" s="16">
        <v>16</v>
      </c>
      <c r="FH18" s="31">
        <v>5</v>
      </c>
      <c r="FI18" s="26">
        <f t="shared" si="54"/>
        <v>0.3125</v>
      </c>
      <c r="FJ18" s="18">
        <f t="shared" si="185"/>
        <v>19</v>
      </c>
      <c r="FK18" s="22">
        <f t="shared" si="186"/>
        <v>7</v>
      </c>
      <c r="FL18" s="26">
        <f t="shared" si="55"/>
        <v>0.36842105263157893</v>
      </c>
      <c r="FM18" s="16">
        <v>6</v>
      </c>
      <c r="FN18" s="31">
        <v>4</v>
      </c>
      <c r="FO18" s="26">
        <f t="shared" si="56"/>
        <v>0.66666666666666663</v>
      </c>
      <c r="FP18" s="16">
        <v>13</v>
      </c>
      <c r="FQ18" s="31">
        <v>3</v>
      </c>
      <c r="FR18" s="26">
        <f t="shared" si="57"/>
        <v>0.23076923076923078</v>
      </c>
      <c r="FS18" s="18">
        <f t="shared" si="187"/>
        <v>18</v>
      </c>
      <c r="FT18" s="22">
        <f t="shared" si="188"/>
        <v>6</v>
      </c>
      <c r="FU18" s="26">
        <f t="shared" si="58"/>
        <v>0.33333333333333331</v>
      </c>
      <c r="FV18" s="16">
        <v>6</v>
      </c>
      <c r="FW18" s="31">
        <v>4</v>
      </c>
      <c r="FX18" s="26">
        <f t="shared" si="59"/>
        <v>0.66666666666666663</v>
      </c>
      <c r="FY18" s="16">
        <v>12</v>
      </c>
      <c r="FZ18" s="31">
        <v>2</v>
      </c>
      <c r="GA18" s="26">
        <f t="shared" si="60"/>
        <v>0.16666666666666666</v>
      </c>
      <c r="GB18" s="18">
        <f t="shared" si="189"/>
        <v>12</v>
      </c>
      <c r="GC18" s="22">
        <f t="shared" si="190"/>
        <v>7</v>
      </c>
      <c r="GD18" s="26">
        <f t="shared" si="61"/>
        <v>0.58333333333333337</v>
      </c>
      <c r="GE18" s="16">
        <v>6</v>
      </c>
      <c r="GF18" s="31">
        <v>6</v>
      </c>
      <c r="GG18" s="26">
        <f t="shared" si="62"/>
        <v>1</v>
      </c>
      <c r="GH18" s="16">
        <v>6</v>
      </c>
      <c r="GI18" s="31">
        <v>1</v>
      </c>
      <c r="GJ18" s="26">
        <f t="shared" si="63"/>
        <v>0.16666666666666666</v>
      </c>
      <c r="GK18" s="18">
        <f t="shared" si="191"/>
        <v>20</v>
      </c>
      <c r="GL18" s="22">
        <f t="shared" si="192"/>
        <v>15</v>
      </c>
      <c r="GM18" s="26">
        <f t="shared" si="64"/>
        <v>0.75</v>
      </c>
      <c r="GN18" s="16">
        <v>6</v>
      </c>
      <c r="GO18" s="31">
        <v>4</v>
      </c>
      <c r="GP18" s="26">
        <f t="shared" si="65"/>
        <v>0.66666666666666663</v>
      </c>
      <c r="GQ18" s="16">
        <v>14</v>
      </c>
      <c r="GR18" s="31">
        <v>11</v>
      </c>
      <c r="GS18" s="26">
        <f t="shared" si="66"/>
        <v>0.7857142857142857</v>
      </c>
      <c r="GT18" s="18">
        <f t="shared" si="193"/>
        <v>20</v>
      </c>
      <c r="GU18" s="22">
        <f t="shared" si="194"/>
        <v>11</v>
      </c>
      <c r="GV18" s="26">
        <f t="shared" si="67"/>
        <v>0.55000000000000004</v>
      </c>
      <c r="GW18" s="16">
        <v>6</v>
      </c>
      <c r="GX18" s="31">
        <v>5</v>
      </c>
      <c r="GY18" s="26">
        <f t="shared" si="68"/>
        <v>0.83333333333333337</v>
      </c>
      <c r="GZ18" s="16">
        <v>14</v>
      </c>
      <c r="HA18" s="31">
        <v>6</v>
      </c>
      <c r="HB18" s="26">
        <f t="shared" si="69"/>
        <v>0.42857142857142855</v>
      </c>
      <c r="HC18" s="18">
        <f t="shared" si="195"/>
        <v>13</v>
      </c>
      <c r="HD18" s="22">
        <f t="shared" si="196"/>
        <v>5</v>
      </c>
      <c r="HE18" s="26">
        <f t="shared" si="70"/>
        <v>0.38461538461538464</v>
      </c>
      <c r="HF18" s="16">
        <v>5</v>
      </c>
      <c r="HG18" s="31">
        <v>2</v>
      </c>
      <c r="HH18" s="26">
        <f t="shared" si="71"/>
        <v>0.4</v>
      </c>
      <c r="HI18" s="16">
        <v>8</v>
      </c>
      <c r="HJ18" s="31">
        <v>3</v>
      </c>
      <c r="HK18" s="26">
        <f t="shared" si="72"/>
        <v>0.375</v>
      </c>
      <c r="HL18" s="18">
        <f t="shared" si="197"/>
        <v>12</v>
      </c>
      <c r="HM18" s="22">
        <f t="shared" si="198"/>
        <v>8</v>
      </c>
      <c r="HN18" s="26">
        <f t="shared" si="73"/>
        <v>0.66666666666666663</v>
      </c>
      <c r="HO18" s="16">
        <v>5</v>
      </c>
      <c r="HP18" s="31">
        <v>2</v>
      </c>
      <c r="HQ18" s="26">
        <f t="shared" si="74"/>
        <v>0.4</v>
      </c>
      <c r="HR18" s="16">
        <v>7</v>
      </c>
      <c r="HS18" s="31">
        <v>6</v>
      </c>
      <c r="HT18" s="26">
        <f t="shared" si="75"/>
        <v>0.8571428571428571</v>
      </c>
      <c r="HU18" s="18">
        <f t="shared" si="199"/>
        <v>12</v>
      </c>
      <c r="HV18" s="22">
        <f t="shared" si="200"/>
        <v>8</v>
      </c>
      <c r="HW18" s="26">
        <f t="shared" si="76"/>
        <v>0.66666666666666663</v>
      </c>
      <c r="HX18" s="16">
        <v>4</v>
      </c>
      <c r="HY18" s="31">
        <v>4</v>
      </c>
      <c r="HZ18" s="26">
        <f t="shared" si="77"/>
        <v>1</v>
      </c>
      <c r="IA18" s="16">
        <v>8</v>
      </c>
      <c r="IB18" s="31">
        <v>4</v>
      </c>
      <c r="IC18" s="26">
        <f t="shared" si="78"/>
        <v>0.5</v>
      </c>
      <c r="ID18" s="18">
        <f t="shared" si="201"/>
        <v>17</v>
      </c>
      <c r="IE18" s="22">
        <f t="shared" si="202"/>
        <v>13</v>
      </c>
      <c r="IF18" s="26">
        <f t="shared" si="79"/>
        <v>0.76470588235294112</v>
      </c>
      <c r="IG18" s="16">
        <v>3</v>
      </c>
      <c r="IH18" s="31">
        <v>3</v>
      </c>
      <c r="II18" s="26">
        <f t="shared" si="80"/>
        <v>1</v>
      </c>
      <c r="IJ18" s="16">
        <v>14</v>
      </c>
      <c r="IK18" s="31">
        <v>10</v>
      </c>
      <c r="IL18" s="26">
        <f t="shared" si="81"/>
        <v>0.7142857142857143</v>
      </c>
      <c r="IM18" s="18">
        <f t="shared" si="203"/>
        <v>15</v>
      </c>
      <c r="IN18" s="22">
        <f t="shared" si="204"/>
        <v>8</v>
      </c>
      <c r="IO18" s="26">
        <f t="shared" si="82"/>
        <v>0.53333333333333333</v>
      </c>
      <c r="IP18" s="16">
        <v>3</v>
      </c>
      <c r="IQ18" s="31">
        <v>3</v>
      </c>
      <c r="IR18" s="26">
        <f t="shared" si="83"/>
        <v>1</v>
      </c>
      <c r="IS18" s="16">
        <v>12</v>
      </c>
      <c r="IT18" s="31">
        <v>5</v>
      </c>
      <c r="IU18" s="26">
        <f t="shared" si="84"/>
        <v>0.41666666666666669</v>
      </c>
      <c r="IV18" s="18">
        <f t="shared" si="205"/>
        <v>14</v>
      </c>
      <c r="IW18" s="22">
        <f t="shared" si="206"/>
        <v>6</v>
      </c>
      <c r="IX18" s="26">
        <f t="shared" si="85"/>
        <v>0.42857142857142855</v>
      </c>
      <c r="IY18" s="16">
        <v>3</v>
      </c>
      <c r="IZ18" s="31">
        <v>2</v>
      </c>
      <c r="JA18" s="26">
        <f t="shared" si="86"/>
        <v>0.66666666666666663</v>
      </c>
      <c r="JB18" s="16">
        <v>11</v>
      </c>
      <c r="JC18" s="31">
        <v>4</v>
      </c>
      <c r="JD18" s="26">
        <f t="shared" si="87"/>
        <v>0.36363636363636365</v>
      </c>
      <c r="JE18" s="18">
        <f t="shared" si="207"/>
        <v>14</v>
      </c>
      <c r="JF18" s="22">
        <f t="shared" si="208"/>
        <v>4</v>
      </c>
      <c r="JG18" s="26">
        <f t="shared" si="88"/>
        <v>0.2857142857142857</v>
      </c>
      <c r="JH18" s="16">
        <v>3</v>
      </c>
      <c r="JI18" s="31">
        <v>1</v>
      </c>
      <c r="JJ18" s="26">
        <f t="shared" si="89"/>
        <v>0.33333333333333331</v>
      </c>
      <c r="JK18" s="16">
        <v>11</v>
      </c>
      <c r="JL18" s="31">
        <v>3</v>
      </c>
      <c r="JM18" s="26">
        <f t="shared" si="90"/>
        <v>0.27272727272727271</v>
      </c>
      <c r="JN18" s="18">
        <f t="shared" si="209"/>
        <v>16</v>
      </c>
      <c r="JO18" s="22">
        <f t="shared" si="210"/>
        <v>5</v>
      </c>
      <c r="JP18" s="26">
        <f t="shared" si="91"/>
        <v>0.3125</v>
      </c>
      <c r="JQ18" s="16">
        <v>5</v>
      </c>
      <c r="JR18" s="31">
        <v>2</v>
      </c>
      <c r="JS18" s="26">
        <f t="shared" si="92"/>
        <v>0.4</v>
      </c>
      <c r="JT18" s="16">
        <v>11</v>
      </c>
      <c r="JU18" s="31">
        <v>3</v>
      </c>
      <c r="JV18" s="26">
        <f t="shared" si="93"/>
        <v>0.27272727272727271</v>
      </c>
      <c r="JW18" s="18">
        <f t="shared" si="211"/>
        <v>14</v>
      </c>
      <c r="JX18" s="22">
        <f t="shared" si="212"/>
        <v>5</v>
      </c>
      <c r="JY18" s="26">
        <f t="shared" si="94"/>
        <v>0.35714285714285715</v>
      </c>
      <c r="JZ18" s="16">
        <v>6</v>
      </c>
      <c r="KA18" s="31">
        <v>3</v>
      </c>
      <c r="KB18" s="26">
        <f t="shared" si="95"/>
        <v>0.5</v>
      </c>
      <c r="KC18" s="16">
        <v>8</v>
      </c>
      <c r="KD18" s="31">
        <v>2</v>
      </c>
      <c r="KE18" s="26">
        <f t="shared" si="96"/>
        <v>0.25</v>
      </c>
      <c r="KF18" s="18">
        <f t="shared" si="213"/>
        <v>13</v>
      </c>
      <c r="KG18" s="22">
        <f t="shared" si="214"/>
        <v>7</v>
      </c>
      <c r="KH18" s="26">
        <f t="shared" si="97"/>
        <v>0.53846153846153844</v>
      </c>
      <c r="KI18" s="16">
        <v>6</v>
      </c>
      <c r="KJ18" s="31">
        <v>4</v>
      </c>
      <c r="KK18" s="26">
        <f t="shared" si="98"/>
        <v>0.66666666666666663</v>
      </c>
      <c r="KL18" s="16">
        <v>7</v>
      </c>
      <c r="KM18" s="31">
        <v>3</v>
      </c>
      <c r="KN18" s="26">
        <f t="shared" si="99"/>
        <v>0.42857142857142855</v>
      </c>
      <c r="KO18" s="18">
        <f t="shared" si="215"/>
        <v>12</v>
      </c>
      <c r="KP18" s="22">
        <f t="shared" si="216"/>
        <v>5</v>
      </c>
      <c r="KQ18" s="26">
        <f t="shared" si="100"/>
        <v>0.41666666666666669</v>
      </c>
      <c r="KR18" s="16">
        <v>6</v>
      </c>
      <c r="KS18" s="31">
        <v>3</v>
      </c>
      <c r="KT18" s="26">
        <f t="shared" si="101"/>
        <v>0.5</v>
      </c>
      <c r="KU18" s="16">
        <v>6</v>
      </c>
      <c r="KV18" s="31">
        <v>2</v>
      </c>
      <c r="KW18" s="26">
        <f t="shared" si="102"/>
        <v>0.33333333333333331</v>
      </c>
      <c r="KX18" s="18">
        <f t="shared" si="217"/>
        <v>5</v>
      </c>
      <c r="KY18" s="22">
        <f t="shared" si="218"/>
        <v>3</v>
      </c>
      <c r="KZ18" s="26">
        <f t="shared" si="103"/>
        <v>0.6</v>
      </c>
      <c r="LA18" s="16">
        <v>4</v>
      </c>
      <c r="LB18" s="31">
        <v>3</v>
      </c>
      <c r="LC18" s="26">
        <f t="shared" si="104"/>
        <v>0.75</v>
      </c>
      <c r="LD18" s="16">
        <v>1</v>
      </c>
      <c r="LE18" s="31">
        <v>0</v>
      </c>
      <c r="LF18" s="26">
        <f t="shared" si="105"/>
        <v>0</v>
      </c>
      <c r="LG18" s="18">
        <f t="shared" si="219"/>
        <v>9</v>
      </c>
      <c r="LH18" s="22">
        <f t="shared" si="220"/>
        <v>9</v>
      </c>
      <c r="LI18" s="26">
        <f t="shared" si="106"/>
        <v>1</v>
      </c>
      <c r="LJ18" s="16">
        <v>5</v>
      </c>
      <c r="LK18" s="31">
        <v>5</v>
      </c>
      <c r="LL18" s="26">
        <f t="shared" si="107"/>
        <v>1</v>
      </c>
      <c r="LM18" s="16">
        <v>4</v>
      </c>
      <c r="LN18" s="31">
        <v>4</v>
      </c>
      <c r="LO18" s="26">
        <f t="shared" si="108"/>
        <v>1</v>
      </c>
      <c r="LP18" s="18">
        <f t="shared" si="221"/>
        <v>13</v>
      </c>
      <c r="LQ18" s="22">
        <f t="shared" si="222"/>
        <v>12</v>
      </c>
      <c r="LR18" s="26">
        <f t="shared" si="109"/>
        <v>0.92307692307692313</v>
      </c>
      <c r="LS18" s="16">
        <v>6</v>
      </c>
      <c r="LT18" s="31">
        <v>6</v>
      </c>
      <c r="LU18" s="26">
        <f t="shared" si="110"/>
        <v>1</v>
      </c>
      <c r="LV18" s="16">
        <v>7</v>
      </c>
      <c r="LW18" s="31">
        <v>6</v>
      </c>
      <c r="LX18" s="26">
        <f t="shared" si="111"/>
        <v>0.8571428571428571</v>
      </c>
      <c r="LY18" s="18">
        <f t="shared" si="223"/>
        <v>17</v>
      </c>
      <c r="LZ18" s="22">
        <f t="shared" si="224"/>
        <v>15</v>
      </c>
      <c r="MA18" s="26">
        <f t="shared" si="112"/>
        <v>0.88235294117647056</v>
      </c>
      <c r="MB18" s="16">
        <v>5</v>
      </c>
      <c r="MC18" s="31">
        <v>4</v>
      </c>
      <c r="MD18" s="26">
        <f t="shared" si="113"/>
        <v>0.8</v>
      </c>
      <c r="ME18" s="16">
        <v>12</v>
      </c>
      <c r="MF18" s="31">
        <v>11</v>
      </c>
      <c r="MG18" s="26">
        <f t="shared" si="114"/>
        <v>0.91666666666666663</v>
      </c>
      <c r="MH18" s="18">
        <f t="shared" si="225"/>
        <v>20</v>
      </c>
      <c r="MI18" s="22">
        <f t="shared" si="226"/>
        <v>16</v>
      </c>
      <c r="MJ18" s="26">
        <f t="shared" si="115"/>
        <v>0.8</v>
      </c>
      <c r="MK18" s="16">
        <v>6</v>
      </c>
      <c r="ML18" s="31">
        <v>5</v>
      </c>
      <c r="MM18" s="26">
        <f t="shared" si="116"/>
        <v>0.83333333333333337</v>
      </c>
      <c r="MN18" s="16">
        <v>14</v>
      </c>
      <c r="MO18" s="31">
        <v>11</v>
      </c>
      <c r="MP18" s="26">
        <f t="shared" si="117"/>
        <v>0.7857142857142857</v>
      </c>
      <c r="MQ18" s="18">
        <f t="shared" si="227"/>
        <v>12</v>
      </c>
      <c r="MR18" s="22">
        <f t="shared" si="228"/>
        <v>8</v>
      </c>
      <c r="MS18" s="26">
        <f t="shared" si="118"/>
        <v>0.66666666666666663</v>
      </c>
      <c r="MT18" s="16">
        <v>4</v>
      </c>
      <c r="MU18" s="31">
        <v>3</v>
      </c>
      <c r="MV18" s="26">
        <f t="shared" si="119"/>
        <v>0.75</v>
      </c>
      <c r="MW18" s="16">
        <v>8</v>
      </c>
      <c r="MX18" s="31">
        <v>5</v>
      </c>
      <c r="MY18" s="26">
        <f t="shared" si="120"/>
        <v>0.625</v>
      </c>
      <c r="MZ18" s="18">
        <f t="shared" si="229"/>
        <v>16</v>
      </c>
      <c r="NA18" s="22">
        <f t="shared" si="230"/>
        <v>9</v>
      </c>
      <c r="NB18" s="26">
        <f t="shared" si="121"/>
        <v>0.5625</v>
      </c>
      <c r="NC18" s="16">
        <v>9</v>
      </c>
      <c r="ND18" s="31">
        <v>3</v>
      </c>
      <c r="NE18" s="26">
        <f t="shared" si="122"/>
        <v>0.33333333333333331</v>
      </c>
      <c r="NF18" s="16">
        <v>7</v>
      </c>
      <c r="NG18" s="31">
        <v>6</v>
      </c>
      <c r="NH18" s="26">
        <f t="shared" si="123"/>
        <v>0.8571428571428571</v>
      </c>
      <c r="NI18" s="18">
        <f t="shared" si="231"/>
        <v>20</v>
      </c>
      <c r="NJ18" s="22">
        <f t="shared" si="232"/>
        <v>17</v>
      </c>
      <c r="NK18" s="26">
        <f t="shared" si="124"/>
        <v>0.85</v>
      </c>
      <c r="NL18" s="16">
        <v>12</v>
      </c>
      <c r="NM18" s="31">
        <v>9</v>
      </c>
      <c r="NN18" s="26">
        <f t="shared" si="125"/>
        <v>0.75</v>
      </c>
      <c r="NO18" s="16">
        <v>8</v>
      </c>
      <c r="NP18" s="31">
        <v>8</v>
      </c>
      <c r="NQ18" s="26">
        <f t="shared" si="126"/>
        <v>1</v>
      </c>
      <c r="NR18" s="18">
        <f t="shared" si="233"/>
        <v>19</v>
      </c>
      <c r="NS18" s="22">
        <f t="shared" si="234"/>
        <v>13</v>
      </c>
      <c r="NT18" s="26">
        <f t="shared" si="127"/>
        <v>0.68421052631578949</v>
      </c>
      <c r="NU18" s="16">
        <v>11</v>
      </c>
      <c r="NV18" s="31">
        <v>6</v>
      </c>
      <c r="NW18" s="26">
        <f t="shared" si="128"/>
        <v>0.54545454545454541</v>
      </c>
      <c r="NX18" s="16">
        <v>8</v>
      </c>
      <c r="NY18" s="31">
        <v>7</v>
      </c>
      <c r="NZ18" s="26">
        <f t="shared" si="129"/>
        <v>0.875</v>
      </c>
      <c r="OA18" s="18">
        <f t="shared" si="235"/>
        <v>18</v>
      </c>
      <c r="OB18" s="22">
        <f t="shared" si="236"/>
        <v>12</v>
      </c>
      <c r="OC18" s="26">
        <f t="shared" si="130"/>
        <v>0.66666666666666663</v>
      </c>
      <c r="OD18" s="16">
        <v>9</v>
      </c>
      <c r="OE18" s="31">
        <v>5</v>
      </c>
      <c r="OF18" s="26">
        <f t="shared" si="131"/>
        <v>0.55555555555555558</v>
      </c>
      <c r="OG18" s="16">
        <v>9</v>
      </c>
      <c r="OH18" s="31">
        <v>7</v>
      </c>
      <c r="OI18" s="26">
        <f t="shared" si="132"/>
        <v>0.77777777777777779</v>
      </c>
      <c r="OJ18" s="18">
        <f t="shared" si="237"/>
        <v>21</v>
      </c>
      <c r="OK18" s="22">
        <f t="shared" si="238"/>
        <v>13</v>
      </c>
      <c r="OL18" s="26">
        <f t="shared" si="133"/>
        <v>0.61904761904761907</v>
      </c>
      <c r="OM18" s="16">
        <v>9</v>
      </c>
      <c r="ON18" s="31">
        <v>5</v>
      </c>
      <c r="OO18" s="26">
        <f t="shared" si="134"/>
        <v>0.55555555555555558</v>
      </c>
      <c r="OP18" s="16">
        <v>12</v>
      </c>
      <c r="OQ18" s="31">
        <v>8</v>
      </c>
      <c r="OR18" s="26">
        <f t="shared" si="135"/>
        <v>0.66666666666666663</v>
      </c>
      <c r="OS18" s="18">
        <f t="shared" si="239"/>
        <v>12</v>
      </c>
      <c r="OT18" s="22">
        <f t="shared" si="240"/>
        <v>5</v>
      </c>
      <c r="OU18" s="26">
        <f t="shared" si="136"/>
        <v>0.41666666666666669</v>
      </c>
      <c r="OV18" s="16">
        <v>2</v>
      </c>
      <c r="OW18" s="31">
        <v>1</v>
      </c>
      <c r="OX18" s="26">
        <f t="shared" si="137"/>
        <v>0.5</v>
      </c>
      <c r="OY18" s="16">
        <v>10</v>
      </c>
      <c r="OZ18" s="31">
        <v>4</v>
      </c>
      <c r="PA18" s="26">
        <f t="shared" si="138"/>
        <v>0.4</v>
      </c>
      <c r="PB18" s="18">
        <f t="shared" si="241"/>
        <v>10</v>
      </c>
      <c r="PC18" s="22">
        <f t="shared" si="242"/>
        <v>8</v>
      </c>
      <c r="PD18" s="26">
        <f t="shared" si="139"/>
        <v>0.8</v>
      </c>
      <c r="PE18" s="16">
        <v>2</v>
      </c>
      <c r="PF18" s="31">
        <v>2</v>
      </c>
      <c r="PG18" s="26">
        <f t="shared" si="140"/>
        <v>1</v>
      </c>
      <c r="PH18" s="16">
        <v>8</v>
      </c>
      <c r="PI18" s="31">
        <v>6</v>
      </c>
      <c r="PJ18" s="26">
        <f t="shared" si="141"/>
        <v>0.75</v>
      </c>
      <c r="PK18" s="18">
        <f t="shared" si="243"/>
        <v>15</v>
      </c>
      <c r="PL18" s="22">
        <f t="shared" si="244"/>
        <v>8</v>
      </c>
      <c r="PM18" s="26">
        <f t="shared" si="142"/>
        <v>0.53333333333333333</v>
      </c>
      <c r="PN18" s="16">
        <v>7</v>
      </c>
      <c r="PO18" s="31">
        <v>5</v>
      </c>
      <c r="PP18" s="26">
        <f t="shared" si="143"/>
        <v>0.7142857142857143</v>
      </c>
      <c r="PQ18" s="16">
        <v>8</v>
      </c>
      <c r="PR18" s="31">
        <v>3</v>
      </c>
      <c r="PS18" s="26">
        <f t="shared" si="144"/>
        <v>0.375</v>
      </c>
      <c r="PT18" s="18">
        <f t="shared" si="245"/>
        <v>14</v>
      </c>
      <c r="PU18" s="22">
        <f t="shared" si="246"/>
        <v>11</v>
      </c>
      <c r="PV18" s="26">
        <f t="shared" si="145"/>
        <v>0.7857142857142857</v>
      </c>
      <c r="PW18" s="16">
        <v>8</v>
      </c>
      <c r="PX18" s="31">
        <v>7</v>
      </c>
      <c r="PY18" s="26">
        <f t="shared" si="146"/>
        <v>0.875</v>
      </c>
      <c r="PZ18" s="16">
        <v>6</v>
      </c>
      <c r="QA18" s="31">
        <v>4</v>
      </c>
      <c r="QB18" s="26">
        <f t="shared" si="147"/>
        <v>0.66666666666666663</v>
      </c>
      <c r="QC18" s="18">
        <f t="shared" si="247"/>
        <v>11</v>
      </c>
      <c r="QD18" s="22">
        <f t="shared" si="248"/>
        <v>11</v>
      </c>
      <c r="QE18" s="26">
        <f t="shared" si="148"/>
        <v>1</v>
      </c>
      <c r="QF18" s="16">
        <v>6</v>
      </c>
      <c r="QG18" s="31">
        <v>6</v>
      </c>
      <c r="QH18" s="26">
        <f t="shared" si="149"/>
        <v>1</v>
      </c>
      <c r="QI18" s="16">
        <v>5</v>
      </c>
      <c r="QJ18" s="31">
        <v>5</v>
      </c>
      <c r="QK18" s="26">
        <f t="shared" si="150"/>
        <v>1</v>
      </c>
      <c r="QL18" s="18">
        <f t="shared" si="249"/>
        <v>14</v>
      </c>
      <c r="QM18" s="22">
        <f t="shared" si="250"/>
        <v>8</v>
      </c>
      <c r="QN18" s="26">
        <f t="shared" si="151"/>
        <v>0.5714285714285714</v>
      </c>
      <c r="QO18" s="16">
        <v>9</v>
      </c>
      <c r="QP18" s="31">
        <v>8</v>
      </c>
      <c r="QQ18" s="26">
        <f t="shared" si="152"/>
        <v>0.88888888888888884</v>
      </c>
      <c r="QR18" s="16">
        <v>5</v>
      </c>
      <c r="QS18" s="31"/>
      <c r="QT18" s="26">
        <f t="shared" si="153"/>
        <v>0</v>
      </c>
    </row>
    <row r="19" spans="2:462" ht="29.25" customHeight="1">
      <c r="B19" s="12">
        <v>10</v>
      </c>
      <c r="C19" s="94" t="s">
        <v>253</v>
      </c>
      <c r="D19" s="18">
        <f t="shared" si="154"/>
        <v>6</v>
      </c>
      <c r="E19" s="22">
        <f t="shared" si="0"/>
        <v>2</v>
      </c>
      <c r="F19" s="26">
        <f t="shared" si="1"/>
        <v>0.33333333333333331</v>
      </c>
      <c r="G19" s="16">
        <v>3</v>
      </c>
      <c r="H19" s="16">
        <v>1</v>
      </c>
      <c r="I19" s="26">
        <f t="shared" si="2"/>
        <v>0.33333333333333331</v>
      </c>
      <c r="J19" s="16">
        <v>3</v>
      </c>
      <c r="K19" s="16">
        <v>1</v>
      </c>
      <c r="L19" s="26">
        <f t="shared" si="3"/>
        <v>0.33333333333333331</v>
      </c>
      <c r="M19" s="18">
        <f t="shared" si="155"/>
        <v>6</v>
      </c>
      <c r="N19" s="22">
        <f t="shared" si="155"/>
        <v>4</v>
      </c>
      <c r="O19" s="26">
        <f t="shared" si="4"/>
        <v>0.66666666666666663</v>
      </c>
      <c r="P19" s="16">
        <v>3</v>
      </c>
      <c r="Q19" s="16">
        <v>3</v>
      </c>
      <c r="R19" s="26">
        <f t="shared" si="5"/>
        <v>1</v>
      </c>
      <c r="S19" s="16">
        <v>3</v>
      </c>
      <c r="T19" s="16">
        <v>1</v>
      </c>
      <c r="U19" s="26">
        <f t="shared" si="6"/>
        <v>0.33333333333333331</v>
      </c>
      <c r="V19" s="18">
        <f t="shared" si="156"/>
        <v>2</v>
      </c>
      <c r="W19" s="22">
        <f t="shared" si="156"/>
        <v>2</v>
      </c>
      <c r="X19" s="26">
        <f t="shared" si="7"/>
        <v>1</v>
      </c>
      <c r="Y19" s="16">
        <v>1</v>
      </c>
      <c r="Z19" s="16">
        <v>1</v>
      </c>
      <c r="AA19" s="26">
        <f t="shared" si="8"/>
        <v>1</v>
      </c>
      <c r="AB19" s="16">
        <v>1</v>
      </c>
      <c r="AC19" s="16">
        <v>1</v>
      </c>
      <c r="AD19" s="26">
        <f t="shared" si="9"/>
        <v>1</v>
      </c>
      <c r="AE19" s="18">
        <f t="shared" si="157"/>
        <v>2</v>
      </c>
      <c r="AF19" s="22">
        <f t="shared" si="157"/>
        <v>2</v>
      </c>
      <c r="AG19" s="26">
        <f t="shared" si="10"/>
        <v>1</v>
      </c>
      <c r="AH19" s="16">
        <v>1</v>
      </c>
      <c r="AI19" s="16">
        <v>1</v>
      </c>
      <c r="AJ19" s="26">
        <f t="shared" si="11"/>
        <v>1</v>
      </c>
      <c r="AK19" s="16">
        <v>1</v>
      </c>
      <c r="AL19" s="16">
        <v>1</v>
      </c>
      <c r="AM19" s="26">
        <f t="shared" si="12"/>
        <v>1</v>
      </c>
      <c r="AN19" s="18">
        <f t="shared" si="158"/>
        <v>6</v>
      </c>
      <c r="AO19" s="22">
        <f t="shared" si="158"/>
        <v>5</v>
      </c>
      <c r="AP19" s="26">
        <f t="shared" si="13"/>
        <v>0.83333333333333337</v>
      </c>
      <c r="AQ19" s="16">
        <v>5</v>
      </c>
      <c r="AR19" s="16">
        <v>4</v>
      </c>
      <c r="AS19" s="26">
        <f t="shared" si="14"/>
        <v>0.8</v>
      </c>
      <c r="AT19" s="16">
        <v>1</v>
      </c>
      <c r="AU19" s="16">
        <v>1</v>
      </c>
      <c r="AV19" s="26">
        <f t="shared" si="15"/>
        <v>1</v>
      </c>
      <c r="AW19" s="18">
        <f t="shared" si="159"/>
        <v>7</v>
      </c>
      <c r="AX19" s="22">
        <f t="shared" si="160"/>
        <v>7</v>
      </c>
      <c r="AY19" s="26">
        <f t="shared" si="16"/>
        <v>1</v>
      </c>
      <c r="AZ19" s="16">
        <v>4</v>
      </c>
      <c r="BA19" s="16">
        <v>4</v>
      </c>
      <c r="BB19" s="26">
        <f t="shared" si="17"/>
        <v>1</v>
      </c>
      <c r="BC19" s="16">
        <v>3</v>
      </c>
      <c r="BD19" s="16">
        <v>3</v>
      </c>
      <c r="BE19" s="26">
        <f t="shared" si="18"/>
        <v>1</v>
      </c>
      <c r="BF19" s="18">
        <f t="shared" si="161"/>
        <v>8</v>
      </c>
      <c r="BG19" s="22">
        <f t="shared" si="162"/>
        <v>7</v>
      </c>
      <c r="BH19" s="26">
        <f t="shared" si="19"/>
        <v>0.875</v>
      </c>
      <c r="BI19" s="16">
        <v>4</v>
      </c>
      <c r="BJ19" s="16">
        <v>3</v>
      </c>
      <c r="BK19" s="26">
        <f t="shared" si="20"/>
        <v>0.75</v>
      </c>
      <c r="BL19" s="16">
        <v>4</v>
      </c>
      <c r="BM19" s="16">
        <v>4</v>
      </c>
      <c r="BN19" s="26">
        <f t="shared" si="21"/>
        <v>1</v>
      </c>
      <c r="BO19" s="18">
        <f t="shared" si="163"/>
        <v>8</v>
      </c>
      <c r="BP19" s="22">
        <f t="shared" si="164"/>
        <v>7</v>
      </c>
      <c r="BQ19" s="26">
        <f t="shared" si="22"/>
        <v>0.875</v>
      </c>
      <c r="BR19" s="16">
        <v>4</v>
      </c>
      <c r="BS19" s="16">
        <v>3</v>
      </c>
      <c r="BT19" s="26">
        <f t="shared" si="23"/>
        <v>0.75</v>
      </c>
      <c r="BU19" s="16">
        <v>4</v>
      </c>
      <c r="BV19" s="16">
        <v>4</v>
      </c>
      <c r="BW19" s="26">
        <f t="shared" si="24"/>
        <v>1</v>
      </c>
      <c r="BX19" s="18">
        <f t="shared" si="165"/>
        <v>10</v>
      </c>
      <c r="BY19" s="22">
        <f t="shared" si="166"/>
        <v>7</v>
      </c>
      <c r="BZ19" s="26">
        <f t="shared" si="25"/>
        <v>0.7</v>
      </c>
      <c r="CA19" s="16">
        <v>4</v>
      </c>
      <c r="CB19" s="16">
        <v>3</v>
      </c>
      <c r="CC19" s="26">
        <f t="shared" si="26"/>
        <v>0.75</v>
      </c>
      <c r="CD19" s="16">
        <v>6</v>
      </c>
      <c r="CE19" s="16">
        <v>4</v>
      </c>
      <c r="CF19" s="26">
        <f t="shared" si="27"/>
        <v>0.66666666666666663</v>
      </c>
      <c r="CG19" s="18">
        <f t="shared" si="167"/>
        <v>8</v>
      </c>
      <c r="CH19" s="22">
        <f t="shared" si="168"/>
        <v>6</v>
      </c>
      <c r="CI19" s="26">
        <f t="shared" si="28"/>
        <v>0.75</v>
      </c>
      <c r="CJ19" s="16">
        <v>4</v>
      </c>
      <c r="CK19" s="16">
        <v>4</v>
      </c>
      <c r="CL19" s="26">
        <f t="shared" si="29"/>
        <v>1</v>
      </c>
      <c r="CM19" s="16">
        <v>4</v>
      </c>
      <c r="CN19" s="16">
        <v>2</v>
      </c>
      <c r="CO19" s="26">
        <f t="shared" si="30"/>
        <v>0.5</v>
      </c>
      <c r="CP19" s="18">
        <f t="shared" si="169"/>
        <v>5</v>
      </c>
      <c r="CQ19" s="22">
        <f t="shared" si="170"/>
        <v>3</v>
      </c>
      <c r="CR19" s="26">
        <f t="shared" si="31"/>
        <v>0.6</v>
      </c>
      <c r="CS19" s="16">
        <v>3</v>
      </c>
      <c r="CT19" s="16">
        <v>1</v>
      </c>
      <c r="CU19" s="26">
        <f t="shared" si="32"/>
        <v>0.33333333333333331</v>
      </c>
      <c r="CV19" s="16">
        <v>2</v>
      </c>
      <c r="CW19" s="16">
        <v>2</v>
      </c>
      <c r="CX19" s="26">
        <f t="shared" si="33"/>
        <v>1</v>
      </c>
      <c r="CY19" s="18">
        <f t="shared" si="171"/>
        <v>5</v>
      </c>
      <c r="CZ19" s="22">
        <f t="shared" si="172"/>
        <v>2</v>
      </c>
      <c r="DA19" s="26">
        <f t="shared" si="34"/>
        <v>0.4</v>
      </c>
      <c r="DB19" s="16">
        <v>3</v>
      </c>
      <c r="DC19" s="16">
        <v>1</v>
      </c>
      <c r="DD19" s="26">
        <f t="shared" si="35"/>
        <v>0.33333333333333331</v>
      </c>
      <c r="DE19" s="16">
        <v>2</v>
      </c>
      <c r="DF19" s="16">
        <v>1</v>
      </c>
      <c r="DG19" s="26">
        <f t="shared" si="36"/>
        <v>0.5</v>
      </c>
      <c r="DH19" s="18">
        <f t="shared" si="173"/>
        <v>5</v>
      </c>
      <c r="DI19" s="22">
        <f t="shared" si="174"/>
        <v>3</v>
      </c>
      <c r="DJ19" s="26">
        <f t="shared" si="37"/>
        <v>0.6</v>
      </c>
      <c r="DK19" s="16">
        <v>3</v>
      </c>
      <c r="DL19" s="16">
        <v>1</v>
      </c>
      <c r="DM19" s="26">
        <f t="shared" si="38"/>
        <v>0.33333333333333331</v>
      </c>
      <c r="DN19" s="16">
        <v>2</v>
      </c>
      <c r="DO19" s="16">
        <v>2</v>
      </c>
      <c r="DP19" s="26">
        <f t="shared" si="39"/>
        <v>1</v>
      </c>
      <c r="DQ19" s="18">
        <f t="shared" si="175"/>
        <v>6</v>
      </c>
      <c r="DR19" s="22">
        <f t="shared" si="176"/>
        <v>3</v>
      </c>
      <c r="DS19" s="26">
        <f t="shared" si="40"/>
        <v>0.5</v>
      </c>
      <c r="DT19" s="16">
        <v>4</v>
      </c>
      <c r="DU19" s="16">
        <v>1</v>
      </c>
      <c r="DV19" s="26">
        <f t="shared" si="41"/>
        <v>0.25</v>
      </c>
      <c r="DW19" s="16">
        <v>2</v>
      </c>
      <c r="DX19" s="16">
        <v>2</v>
      </c>
      <c r="DY19" s="26">
        <f t="shared" si="42"/>
        <v>1</v>
      </c>
      <c r="DZ19" s="18">
        <f t="shared" si="177"/>
        <v>3</v>
      </c>
      <c r="EA19" s="22">
        <f t="shared" si="178"/>
        <v>3</v>
      </c>
      <c r="EB19" s="26">
        <f t="shared" si="43"/>
        <v>1</v>
      </c>
      <c r="EC19" s="16">
        <v>1</v>
      </c>
      <c r="ED19" s="16">
        <v>1</v>
      </c>
      <c r="EE19" s="26">
        <f t="shared" si="44"/>
        <v>1</v>
      </c>
      <c r="EF19" s="16">
        <v>2</v>
      </c>
      <c r="EG19" s="16">
        <v>2</v>
      </c>
      <c r="EH19" s="26">
        <f t="shared" si="45"/>
        <v>1</v>
      </c>
      <c r="EI19" s="18">
        <f t="shared" si="179"/>
        <v>6</v>
      </c>
      <c r="EJ19" s="22">
        <f t="shared" si="180"/>
        <v>3</v>
      </c>
      <c r="EK19" s="26">
        <f t="shared" si="46"/>
        <v>0.5</v>
      </c>
      <c r="EL19" s="16">
        <v>4</v>
      </c>
      <c r="EM19" s="16">
        <v>1</v>
      </c>
      <c r="EN19" s="26">
        <f t="shared" si="47"/>
        <v>0.25</v>
      </c>
      <c r="EO19" s="16">
        <v>2</v>
      </c>
      <c r="EP19" s="16">
        <v>2</v>
      </c>
      <c r="EQ19" s="26">
        <f t="shared" si="48"/>
        <v>1</v>
      </c>
      <c r="ER19" s="18">
        <f t="shared" si="181"/>
        <v>4</v>
      </c>
      <c r="ES19" s="22">
        <f t="shared" si="182"/>
        <v>3</v>
      </c>
      <c r="ET19" s="26">
        <f t="shared" si="49"/>
        <v>0.75</v>
      </c>
      <c r="EU19" s="16">
        <v>2</v>
      </c>
      <c r="EV19" s="16">
        <v>2</v>
      </c>
      <c r="EW19" s="26">
        <f t="shared" si="50"/>
        <v>1</v>
      </c>
      <c r="EX19" s="16">
        <v>2</v>
      </c>
      <c r="EY19" s="16">
        <v>1</v>
      </c>
      <c r="EZ19" s="26">
        <f t="shared" si="51"/>
        <v>0.5</v>
      </c>
      <c r="FA19" s="18">
        <f t="shared" si="183"/>
        <v>4</v>
      </c>
      <c r="FB19" s="22">
        <f t="shared" si="184"/>
        <v>4</v>
      </c>
      <c r="FC19" s="26">
        <f t="shared" si="52"/>
        <v>1</v>
      </c>
      <c r="FD19" s="16">
        <v>3</v>
      </c>
      <c r="FE19" s="16">
        <v>3</v>
      </c>
      <c r="FF19" s="26">
        <f t="shared" si="53"/>
        <v>1</v>
      </c>
      <c r="FG19" s="16">
        <v>1</v>
      </c>
      <c r="FH19" s="16">
        <v>1</v>
      </c>
      <c r="FI19" s="26">
        <f t="shared" si="54"/>
        <v>1</v>
      </c>
      <c r="FJ19" s="18">
        <f t="shared" si="185"/>
        <v>4</v>
      </c>
      <c r="FK19" s="22">
        <f t="shared" si="186"/>
        <v>4</v>
      </c>
      <c r="FL19" s="26">
        <f t="shared" si="55"/>
        <v>1</v>
      </c>
      <c r="FM19" s="16">
        <v>3</v>
      </c>
      <c r="FN19" s="16">
        <v>3</v>
      </c>
      <c r="FO19" s="26">
        <f t="shared" si="56"/>
        <v>1</v>
      </c>
      <c r="FP19" s="16">
        <v>1</v>
      </c>
      <c r="FQ19" s="16">
        <v>1</v>
      </c>
      <c r="FR19" s="26">
        <f t="shared" si="57"/>
        <v>1</v>
      </c>
      <c r="FS19" s="18">
        <f t="shared" si="187"/>
        <v>4</v>
      </c>
      <c r="FT19" s="22">
        <f t="shared" si="188"/>
        <v>4</v>
      </c>
      <c r="FU19" s="26">
        <f t="shared" si="58"/>
        <v>1</v>
      </c>
      <c r="FV19" s="16">
        <v>3</v>
      </c>
      <c r="FW19" s="16">
        <v>3</v>
      </c>
      <c r="FX19" s="26">
        <f t="shared" si="59"/>
        <v>1</v>
      </c>
      <c r="FY19" s="16">
        <v>1</v>
      </c>
      <c r="FZ19" s="16">
        <v>1</v>
      </c>
      <c r="GA19" s="26">
        <f t="shared" si="60"/>
        <v>1</v>
      </c>
      <c r="GB19" s="18">
        <f t="shared" si="189"/>
        <v>4</v>
      </c>
      <c r="GC19" s="22">
        <f t="shared" si="190"/>
        <v>3</v>
      </c>
      <c r="GD19" s="26">
        <f t="shared" si="61"/>
        <v>0.75</v>
      </c>
      <c r="GE19" s="16">
        <v>3</v>
      </c>
      <c r="GF19" s="16">
        <v>3</v>
      </c>
      <c r="GG19" s="26">
        <f t="shared" si="62"/>
        <v>1</v>
      </c>
      <c r="GH19" s="16">
        <v>1</v>
      </c>
      <c r="GI19" s="16">
        <v>0</v>
      </c>
      <c r="GJ19" s="26">
        <f t="shared" si="63"/>
        <v>0</v>
      </c>
      <c r="GK19" s="18">
        <f t="shared" si="191"/>
        <v>6</v>
      </c>
      <c r="GL19" s="22">
        <f t="shared" si="192"/>
        <v>5</v>
      </c>
      <c r="GM19" s="26">
        <f t="shared" si="64"/>
        <v>0.83333333333333337</v>
      </c>
      <c r="GN19" s="16">
        <v>3</v>
      </c>
      <c r="GO19" s="16">
        <v>2</v>
      </c>
      <c r="GP19" s="26">
        <f t="shared" si="65"/>
        <v>0.66666666666666663</v>
      </c>
      <c r="GQ19" s="16">
        <v>3</v>
      </c>
      <c r="GR19" s="16">
        <v>3</v>
      </c>
      <c r="GS19" s="26">
        <f t="shared" si="66"/>
        <v>1</v>
      </c>
      <c r="GT19" s="18">
        <f t="shared" si="193"/>
        <v>9</v>
      </c>
      <c r="GU19" s="22">
        <f t="shared" si="194"/>
        <v>8</v>
      </c>
      <c r="GV19" s="26">
        <f t="shared" si="67"/>
        <v>0.88888888888888884</v>
      </c>
      <c r="GW19" s="16">
        <v>4</v>
      </c>
      <c r="GX19" s="16">
        <v>4</v>
      </c>
      <c r="GY19" s="26">
        <f t="shared" si="68"/>
        <v>1</v>
      </c>
      <c r="GZ19" s="16">
        <v>5</v>
      </c>
      <c r="HA19" s="16">
        <v>4</v>
      </c>
      <c r="HB19" s="26">
        <f t="shared" si="69"/>
        <v>0.8</v>
      </c>
      <c r="HC19" s="18">
        <f t="shared" si="195"/>
        <v>9</v>
      </c>
      <c r="HD19" s="22">
        <f t="shared" si="196"/>
        <v>7</v>
      </c>
      <c r="HE19" s="26">
        <f t="shared" si="70"/>
        <v>0.77777777777777779</v>
      </c>
      <c r="HF19" s="16">
        <v>4</v>
      </c>
      <c r="HG19" s="16">
        <v>3</v>
      </c>
      <c r="HH19" s="26">
        <f t="shared" si="71"/>
        <v>0.75</v>
      </c>
      <c r="HI19" s="16">
        <v>5</v>
      </c>
      <c r="HJ19" s="16">
        <v>4</v>
      </c>
      <c r="HK19" s="26">
        <f t="shared" si="72"/>
        <v>0.8</v>
      </c>
      <c r="HL19" s="18">
        <f t="shared" si="197"/>
        <v>8</v>
      </c>
      <c r="HM19" s="22">
        <f t="shared" si="198"/>
        <v>5</v>
      </c>
      <c r="HN19" s="26">
        <f t="shared" si="73"/>
        <v>0.625</v>
      </c>
      <c r="HO19" s="16">
        <v>4</v>
      </c>
      <c r="HP19" s="16">
        <v>3</v>
      </c>
      <c r="HQ19" s="26">
        <f t="shared" si="74"/>
        <v>0.75</v>
      </c>
      <c r="HR19" s="16">
        <v>4</v>
      </c>
      <c r="HS19" s="16">
        <v>2</v>
      </c>
      <c r="HT19" s="26">
        <f t="shared" si="75"/>
        <v>0.5</v>
      </c>
      <c r="HU19" s="18">
        <f t="shared" si="199"/>
        <v>9</v>
      </c>
      <c r="HV19" s="22">
        <f t="shared" si="200"/>
        <v>7</v>
      </c>
      <c r="HW19" s="26">
        <f t="shared" si="76"/>
        <v>0.77777777777777779</v>
      </c>
      <c r="HX19" s="16">
        <v>4</v>
      </c>
      <c r="HY19" s="16">
        <v>4</v>
      </c>
      <c r="HZ19" s="26">
        <f t="shared" si="77"/>
        <v>1</v>
      </c>
      <c r="IA19" s="16">
        <v>5</v>
      </c>
      <c r="IB19" s="16">
        <v>3</v>
      </c>
      <c r="IC19" s="26">
        <f t="shared" si="78"/>
        <v>0.6</v>
      </c>
      <c r="ID19" s="18">
        <f t="shared" si="201"/>
        <v>9</v>
      </c>
      <c r="IE19" s="22">
        <f t="shared" si="202"/>
        <v>8</v>
      </c>
      <c r="IF19" s="26">
        <f t="shared" si="79"/>
        <v>0.88888888888888884</v>
      </c>
      <c r="IG19" s="16">
        <v>4</v>
      </c>
      <c r="IH19" s="16">
        <v>3</v>
      </c>
      <c r="II19" s="26">
        <f t="shared" si="80"/>
        <v>0.75</v>
      </c>
      <c r="IJ19" s="16">
        <v>5</v>
      </c>
      <c r="IK19" s="16">
        <v>5</v>
      </c>
      <c r="IL19" s="26">
        <f t="shared" si="81"/>
        <v>1</v>
      </c>
      <c r="IM19" s="18">
        <f t="shared" si="203"/>
        <v>9</v>
      </c>
      <c r="IN19" s="22">
        <f t="shared" si="204"/>
        <v>5</v>
      </c>
      <c r="IO19" s="26">
        <f t="shared" si="82"/>
        <v>0.55555555555555558</v>
      </c>
      <c r="IP19" s="16">
        <v>4</v>
      </c>
      <c r="IQ19" s="16">
        <v>4</v>
      </c>
      <c r="IR19" s="26">
        <f t="shared" si="83"/>
        <v>1</v>
      </c>
      <c r="IS19" s="16">
        <v>5</v>
      </c>
      <c r="IT19" s="16">
        <v>1</v>
      </c>
      <c r="IU19" s="26">
        <f t="shared" si="84"/>
        <v>0.2</v>
      </c>
      <c r="IV19" s="18">
        <f t="shared" si="205"/>
        <v>9</v>
      </c>
      <c r="IW19" s="22">
        <f t="shared" si="206"/>
        <v>5</v>
      </c>
      <c r="IX19" s="26">
        <f t="shared" si="85"/>
        <v>0.55555555555555558</v>
      </c>
      <c r="IY19" s="16">
        <v>4</v>
      </c>
      <c r="IZ19" s="16">
        <v>4</v>
      </c>
      <c r="JA19" s="26">
        <f t="shared" si="86"/>
        <v>1</v>
      </c>
      <c r="JB19" s="16">
        <v>5</v>
      </c>
      <c r="JC19" s="16">
        <v>1</v>
      </c>
      <c r="JD19" s="26">
        <f t="shared" si="87"/>
        <v>0.2</v>
      </c>
      <c r="JE19" s="18">
        <f t="shared" si="207"/>
        <v>9</v>
      </c>
      <c r="JF19" s="22">
        <f t="shared" si="208"/>
        <v>1</v>
      </c>
      <c r="JG19" s="26">
        <f t="shared" si="88"/>
        <v>0.1111111111111111</v>
      </c>
      <c r="JH19" s="16">
        <v>4</v>
      </c>
      <c r="JI19" s="16">
        <v>0</v>
      </c>
      <c r="JJ19" s="26">
        <f t="shared" si="89"/>
        <v>0</v>
      </c>
      <c r="JK19" s="16">
        <v>5</v>
      </c>
      <c r="JL19" s="16">
        <v>1</v>
      </c>
      <c r="JM19" s="26">
        <f t="shared" si="90"/>
        <v>0.2</v>
      </c>
      <c r="JN19" s="18">
        <f t="shared" si="209"/>
        <v>9</v>
      </c>
      <c r="JO19" s="22">
        <f t="shared" si="210"/>
        <v>4</v>
      </c>
      <c r="JP19" s="26">
        <f t="shared" si="91"/>
        <v>0.44444444444444442</v>
      </c>
      <c r="JQ19" s="16">
        <v>4</v>
      </c>
      <c r="JR19" s="16">
        <v>3</v>
      </c>
      <c r="JS19" s="26">
        <f t="shared" si="92"/>
        <v>0.75</v>
      </c>
      <c r="JT19" s="16">
        <v>5</v>
      </c>
      <c r="JU19" s="16">
        <v>1</v>
      </c>
      <c r="JV19" s="26">
        <f t="shared" si="93"/>
        <v>0.2</v>
      </c>
      <c r="JW19" s="18">
        <f t="shared" si="211"/>
        <v>9</v>
      </c>
      <c r="JX19" s="22">
        <f t="shared" si="212"/>
        <v>5</v>
      </c>
      <c r="JY19" s="26">
        <f t="shared" si="94"/>
        <v>0.55555555555555558</v>
      </c>
      <c r="JZ19" s="16">
        <v>4</v>
      </c>
      <c r="KA19" s="16">
        <v>4</v>
      </c>
      <c r="KB19" s="26">
        <f t="shared" si="95"/>
        <v>1</v>
      </c>
      <c r="KC19" s="16">
        <v>5</v>
      </c>
      <c r="KD19" s="16">
        <v>1</v>
      </c>
      <c r="KE19" s="26">
        <f t="shared" si="96"/>
        <v>0.2</v>
      </c>
      <c r="KF19" s="18">
        <f t="shared" si="213"/>
        <v>9</v>
      </c>
      <c r="KG19" s="22">
        <f t="shared" si="214"/>
        <v>3</v>
      </c>
      <c r="KH19" s="26">
        <f t="shared" si="97"/>
        <v>0.33333333333333331</v>
      </c>
      <c r="KI19" s="16">
        <v>4</v>
      </c>
      <c r="KJ19" s="16">
        <v>2</v>
      </c>
      <c r="KK19" s="26">
        <f t="shared" si="98"/>
        <v>0.5</v>
      </c>
      <c r="KL19" s="16">
        <v>5</v>
      </c>
      <c r="KM19" s="16">
        <v>1</v>
      </c>
      <c r="KN19" s="26">
        <f t="shared" si="99"/>
        <v>0.2</v>
      </c>
      <c r="KO19" s="18">
        <f t="shared" si="215"/>
        <v>9</v>
      </c>
      <c r="KP19" s="22">
        <f t="shared" si="216"/>
        <v>3</v>
      </c>
      <c r="KQ19" s="26">
        <f t="shared" si="100"/>
        <v>0.33333333333333331</v>
      </c>
      <c r="KR19" s="16">
        <v>4</v>
      </c>
      <c r="KS19" s="16">
        <v>2</v>
      </c>
      <c r="KT19" s="26">
        <f t="shared" si="101"/>
        <v>0.5</v>
      </c>
      <c r="KU19" s="16">
        <v>5</v>
      </c>
      <c r="KV19" s="16">
        <v>1</v>
      </c>
      <c r="KW19" s="26">
        <f t="shared" si="102"/>
        <v>0.2</v>
      </c>
      <c r="KX19" s="18">
        <f t="shared" si="217"/>
        <v>3</v>
      </c>
      <c r="KY19" s="22">
        <f t="shared" si="218"/>
        <v>3</v>
      </c>
      <c r="KZ19" s="26">
        <f t="shared" si="103"/>
        <v>1</v>
      </c>
      <c r="LA19" s="16">
        <v>2</v>
      </c>
      <c r="LB19" s="16">
        <v>2</v>
      </c>
      <c r="LC19" s="26">
        <f t="shared" si="104"/>
        <v>1</v>
      </c>
      <c r="LD19" s="16">
        <v>1</v>
      </c>
      <c r="LE19" s="16">
        <v>1</v>
      </c>
      <c r="LF19" s="26">
        <f t="shared" si="105"/>
        <v>1</v>
      </c>
      <c r="LG19" s="18">
        <f t="shared" si="219"/>
        <v>3</v>
      </c>
      <c r="LH19" s="22">
        <f t="shared" si="220"/>
        <v>3</v>
      </c>
      <c r="LI19" s="26">
        <f t="shared" si="106"/>
        <v>1</v>
      </c>
      <c r="LJ19" s="16">
        <v>2</v>
      </c>
      <c r="LK19" s="16">
        <v>2</v>
      </c>
      <c r="LL19" s="26">
        <f t="shared" si="107"/>
        <v>1</v>
      </c>
      <c r="LM19" s="16">
        <v>1</v>
      </c>
      <c r="LN19" s="16">
        <v>1</v>
      </c>
      <c r="LO19" s="26">
        <f t="shared" si="108"/>
        <v>1</v>
      </c>
      <c r="LP19" s="18">
        <f t="shared" si="221"/>
        <v>3</v>
      </c>
      <c r="LQ19" s="22">
        <f t="shared" si="222"/>
        <v>3</v>
      </c>
      <c r="LR19" s="26">
        <f t="shared" si="109"/>
        <v>1</v>
      </c>
      <c r="LS19" s="16">
        <v>2</v>
      </c>
      <c r="LT19" s="16">
        <v>2</v>
      </c>
      <c r="LU19" s="26">
        <f t="shared" si="110"/>
        <v>1</v>
      </c>
      <c r="LV19" s="16">
        <v>1</v>
      </c>
      <c r="LW19" s="16">
        <v>1</v>
      </c>
      <c r="LX19" s="26">
        <f t="shared" si="111"/>
        <v>1</v>
      </c>
      <c r="LY19" s="18">
        <f t="shared" si="223"/>
        <v>3</v>
      </c>
      <c r="LZ19" s="22">
        <f t="shared" si="224"/>
        <v>3</v>
      </c>
      <c r="MA19" s="26">
        <f t="shared" si="112"/>
        <v>1</v>
      </c>
      <c r="MB19" s="16">
        <v>2</v>
      </c>
      <c r="MC19" s="16">
        <v>2</v>
      </c>
      <c r="MD19" s="26">
        <f t="shared" si="113"/>
        <v>1</v>
      </c>
      <c r="ME19" s="16">
        <v>1</v>
      </c>
      <c r="MF19" s="16">
        <v>1</v>
      </c>
      <c r="MG19" s="26">
        <f t="shared" si="114"/>
        <v>1</v>
      </c>
      <c r="MH19" s="18">
        <f t="shared" si="225"/>
        <v>3</v>
      </c>
      <c r="MI19" s="22">
        <f t="shared" si="226"/>
        <v>3</v>
      </c>
      <c r="MJ19" s="26">
        <f t="shared" si="115"/>
        <v>1</v>
      </c>
      <c r="MK19" s="16">
        <v>2</v>
      </c>
      <c r="ML19" s="16">
        <v>2</v>
      </c>
      <c r="MM19" s="26">
        <f t="shared" si="116"/>
        <v>1</v>
      </c>
      <c r="MN19" s="16">
        <v>1</v>
      </c>
      <c r="MO19" s="16">
        <v>1</v>
      </c>
      <c r="MP19" s="26">
        <f t="shared" si="117"/>
        <v>1</v>
      </c>
      <c r="MQ19" s="18">
        <f t="shared" si="227"/>
        <v>3</v>
      </c>
      <c r="MR19" s="22">
        <f t="shared" si="228"/>
        <v>3</v>
      </c>
      <c r="MS19" s="26">
        <f t="shared" si="118"/>
        <v>1</v>
      </c>
      <c r="MT19" s="16">
        <v>2</v>
      </c>
      <c r="MU19" s="16">
        <v>2</v>
      </c>
      <c r="MV19" s="26">
        <f t="shared" si="119"/>
        <v>1</v>
      </c>
      <c r="MW19" s="16">
        <v>1</v>
      </c>
      <c r="MX19" s="16">
        <v>1</v>
      </c>
      <c r="MY19" s="26">
        <f t="shared" si="120"/>
        <v>1</v>
      </c>
      <c r="MZ19" s="18">
        <f t="shared" si="229"/>
        <v>3</v>
      </c>
      <c r="NA19" s="22">
        <f t="shared" si="230"/>
        <v>3</v>
      </c>
      <c r="NB19" s="26">
        <f t="shared" si="121"/>
        <v>1</v>
      </c>
      <c r="NC19" s="16">
        <v>1</v>
      </c>
      <c r="ND19" s="16">
        <v>1</v>
      </c>
      <c r="NE19" s="26">
        <f t="shared" si="122"/>
        <v>1</v>
      </c>
      <c r="NF19" s="16">
        <v>2</v>
      </c>
      <c r="NG19" s="16">
        <v>2</v>
      </c>
      <c r="NH19" s="26">
        <f t="shared" si="123"/>
        <v>1</v>
      </c>
      <c r="NI19" s="18">
        <f t="shared" si="231"/>
        <v>4</v>
      </c>
      <c r="NJ19" s="22">
        <f t="shared" si="232"/>
        <v>4</v>
      </c>
      <c r="NK19" s="26">
        <f t="shared" si="124"/>
        <v>1</v>
      </c>
      <c r="NL19" s="16">
        <v>2</v>
      </c>
      <c r="NM19" s="16">
        <v>2</v>
      </c>
      <c r="NN19" s="26">
        <f t="shared" si="125"/>
        <v>1</v>
      </c>
      <c r="NO19" s="16">
        <v>2</v>
      </c>
      <c r="NP19" s="16">
        <v>2</v>
      </c>
      <c r="NQ19" s="26">
        <f t="shared" si="126"/>
        <v>1</v>
      </c>
      <c r="NR19" s="18">
        <f t="shared" si="233"/>
        <v>4</v>
      </c>
      <c r="NS19" s="22">
        <f t="shared" si="234"/>
        <v>3</v>
      </c>
      <c r="NT19" s="26">
        <f t="shared" si="127"/>
        <v>0.75</v>
      </c>
      <c r="NU19" s="16">
        <v>2</v>
      </c>
      <c r="NV19" s="16">
        <v>1</v>
      </c>
      <c r="NW19" s="26">
        <f t="shared" si="128"/>
        <v>0.5</v>
      </c>
      <c r="NX19" s="16">
        <v>2</v>
      </c>
      <c r="NY19" s="16">
        <v>2</v>
      </c>
      <c r="NZ19" s="26">
        <f t="shared" si="129"/>
        <v>1</v>
      </c>
      <c r="OA19" s="18">
        <f t="shared" si="235"/>
        <v>4</v>
      </c>
      <c r="OB19" s="22">
        <f t="shared" si="236"/>
        <v>4</v>
      </c>
      <c r="OC19" s="26">
        <f t="shared" si="130"/>
        <v>1</v>
      </c>
      <c r="OD19" s="16">
        <v>2</v>
      </c>
      <c r="OE19" s="16">
        <v>2</v>
      </c>
      <c r="OF19" s="26">
        <f t="shared" si="131"/>
        <v>1</v>
      </c>
      <c r="OG19" s="16">
        <v>2</v>
      </c>
      <c r="OH19" s="16">
        <v>2</v>
      </c>
      <c r="OI19" s="26">
        <f t="shared" si="132"/>
        <v>1</v>
      </c>
      <c r="OJ19" s="18">
        <f t="shared" si="237"/>
        <v>4</v>
      </c>
      <c r="OK19" s="22">
        <f t="shared" si="238"/>
        <v>4</v>
      </c>
      <c r="OL19" s="26">
        <f t="shared" si="133"/>
        <v>1</v>
      </c>
      <c r="OM19" s="16">
        <v>2</v>
      </c>
      <c r="ON19" s="16">
        <v>2</v>
      </c>
      <c r="OO19" s="26">
        <f t="shared" si="134"/>
        <v>1</v>
      </c>
      <c r="OP19" s="16">
        <v>2</v>
      </c>
      <c r="OQ19" s="16">
        <v>2</v>
      </c>
      <c r="OR19" s="26">
        <f t="shared" si="135"/>
        <v>1</v>
      </c>
      <c r="OS19" s="18">
        <f t="shared" si="239"/>
        <v>5</v>
      </c>
      <c r="OT19" s="22">
        <f t="shared" si="240"/>
        <v>4</v>
      </c>
      <c r="OU19" s="26">
        <f t="shared" si="136"/>
        <v>0.8</v>
      </c>
      <c r="OV19" s="16">
        <v>3</v>
      </c>
      <c r="OW19" s="16">
        <v>2</v>
      </c>
      <c r="OX19" s="26">
        <f t="shared" si="137"/>
        <v>0.66666666666666663</v>
      </c>
      <c r="OY19" s="16">
        <v>2</v>
      </c>
      <c r="OZ19" s="16">
        <v>2</v>
      </c>
      <c r="PA19" s="26">
        <f t="shared" si="138"/>
        <v>1</v>
      </c>
      <c r="PB19" s="18">
        <f t="shared" si="241"/>
        <v>5</v>
      </c>
      <c r="PC19" s="22">
        <f t="shared" si="242"/>
        <v>4</v>
      </c>
      <c r="PD19" s="26">
        <f t="shared" si="139"/>
        <v>0.8</v>
      </c>
      <c r="PE19" s="16">
        <v>3</v>
      </c>
      <c r="PF19" s="16">
        <v>2</v>
      </c>
      <c r="PG19" s="26">
        <f t="shared" si="140"/>
        <v>0.66666666666666663</v>
      </c>
      <c r="PH19" s="16">
        <v>2</v>
      </c>
      <c r="PI19" s="16">
        <v>2</v>
      </c>
      <c r="PJ19" s="26">
        <f t="shared" si="141"/>
        <v>1</v>
      </c>
      <c r="PK19" s="18">
        <f t="shared" si="243"/>
        <v>4</v>
      </c>
      <c r="PL19" s="22">
        <f t="shared" si="244"/>
        <v>4</v>
      </c>
      <c r="PM19" s="26">
        <f t="shared" si="142"/>
        <v>1</v>
      </c>
      <c r="PN19" s="16">
        <v>2</v>
      </c>
      <c r="PO19" s="16">
        <v>2</v>
      </c>
      <c r="PP19" s="26">
        <f t="shared" si="143"/>
        <v>1</v>
      </c>
      <c r="PQ19" s="16">
        <v>2</v>
      </c>
      <c r="PR19" s="16">
        <v>2</v>
      </c>
      <c r="PS19" s="26">
        <f t="shared" si="144"/>
        <v>1</v>
      </c>
      <c r="PT19" s="18">
        <f t="shared" si="245"/>
        <v>4</v>
      </c>
      <c r="PU19" s="22">
        <f t="shared" si="246"/>
        <v>4</v>
      </c>
      <c r="PV19" s="26">
        <f t="shared" si="145"/>
        <v>1</v>
      </c>
      <c r="PW19" s="16">
        <v>2</v>
      </c>
      <c r="PX19" s="16">
        <v>2</v>
      </c>
      <c r="PY19" s="26">
        <f t="shared" si="146"/>
        <v>1</v>
      </c>
      <c r="PZ19" s="16">
        <v>2</v>
      </c>
      <c r="QA19" s="16">
        <v>2</v>
      </c>
      <c r="QB19" s="26">
        <f t="shared" si="147"/>
        <v>1</v>
      </c>
      <c r="QC19" s="18">
        <f t="shared" si="247"/>
        <v>4</v>
      </c>
      <c r="QD19" s="22">
        <f t="shared" si="248"/>
        <v>3</v>
      </c>
      <c r="QE19" s="26">
        <f t="shared" si="148"/>
        <v>0.75</v>
      </c>
      <c r="QF19" s="16">
        <v>2</v>
      </c>
      <c r="QG19" s="16">
        <v>1</v>
      </c>
      <c r="QH19" s="26">
        <f t="shared" si="149"/>
        <v>0.5</v>
      </c>
      <c r="QI19" s="16">
        <v>2</v>
      </c>
      <c r="QJ19" s="16">
        <v>2</v>
      </c>
      <c r="QK19" s="26">
        <f t="shared" si="150"/>
        <v>1</v>
      </c>
      <c r="QL19" s="18">
        <f t="shared" si="249"/>
        <v>4</v>
      </c>
      <c r="QM19" s="22">
        <f t="shared" si="250"/>
        <v>0</v>
      </c>
      <c r="QN19" s="26">
        <f t="shared" si="151"/>
        <v>0</v>
      </c>
      <c r="QO19" s="16">
        <v>2</v>
      </c>
      <c r="QP19" s="16">
        <v>0</v>
      </c>
      <c r="QQ19" s="26">
        <f t="shared" si="152"/>
        <v>0</v>
      </c>
      <c r="QR19" s="16">
        <v>2</v>
      </c>
      <c r="QS19" s="16"/>
      <c r="QT19" s="26">
        <f t="shared" si="153"/>
        <v>0</v>
      </c>
    </row>
    <row r="20" spans="2:462" ht="29.25" customHeight="1">
      <c r="B20" s="100">
        <v>11</v>
      </c>
      <c r="C20" s="101" t="s">
        <v>369</v>
      </c>
      <c r="D20" s="102">
        <f t="shared" si="154"/>
        <v>0</v>
      </c>
      <c r="E20" s="103">
        <f t="shared" si="0"/>
        <v>0</v>
      </c>
      <c r="F20" s="26">
        <f t="shared" si="1"/>
        <v>0</v>
      </c>
      <c r="G20" s="106">
        <v>0</v>
      </c>
      <c r="H20" s="106">
        <v>0</v>
      </c>
      <c r="I20" s="26">
        <f t="shared" si="2"/>
        <v>0</v>
      </c>
      <c r="J20" s="106">
        <v>0</v>
      </c>
      <c r="K20" s="106">
        <v>0</v>
      </c>
      <c r="L20" s="26">
        <f t="shared" si="3"/>
        <v>0</v>
      </c>
      <c r="M20" s="102">
        <f t="shared" si="155"/>
        <v>0</v>
      </c>
      <c r="N20" s="103">
        <f t="shared" si="155"/>
        <v>0</v>
      </c>
      <c r="O20" s="26">
        <f t="shared" si="4"/>
        <v>0</v>
      </c>
      <c r="P20" s="106">
        <v>0</v>
      </c>
      <c r="Q20" s="106">
        <v>0</v>
      </c>
      <c r="R20" s="26">
        <f t="shared" si="5"/>
        <v>0</v>
      </c>
      <c r="S20" s="106">
        <v>0</v>
      </c>
      <c r="T20" s="106">
        <v>0</v>
      </c>
      <c r="U20" s="26">
        <f t="shared" si="6"/>
        <v>0</v>
      </c>
      <c r="V20" s="102">
        <f t="shared" si="156"/>
        <v>0</v>
      </c>
      <c r="W20" s="103">
        <f t="shared" si="156"/>
        <v>0</v>
      </c>
      <c r="X20" s="26">
        <f t="shared" si="7"/>
        <v>0</v>
      </c>
      <c r="Y20" s="106">
        <v>0</v>
      </c>
      <c r="Z20" s="106">
        <v>0</v>
      </c>
      <c r="AA20" s="26">
        <f t="shared" si="8"/>
        <v>0</v>
      </c>
      <c r="AB20" s="106">
        <v>0</v>
      </c>
      <c r="AC20" s="106">
        <v>0</v>
      </c>
      <c r="AD20" s="26">
        <f t="shared" si="9"/>
        <v>0</v>
      </c>
      <c r="AE20" s="102">
        <f t="shared" si="157"/>
        <v>0</v>
      </c>
      <c r="AF20" s="103">
        <f t="shared" si="157"/>
        <v>0</v>
      </c>
      <c r="AG20" s="26">
        <f t="shared" si="10"/>
        <v>0</v>
      </c>
      <c r="AH20" s="106">
        <v>0</v>
      </c>
      <c r="AI20" s="106">
        <v>0</v>
      </c>
      <c r="AJ20" s="26">
        <f t="shared" si="11"/>
        <v>0</v>
      </c>
      <c r="AK20" s="106">
        <v>0</v>
      </c>
      <c r="AL20" s="106">
        <v>0</v>
      </c>
      <c r="AM20" s="26">
        <f t="shared" si="12"/>
        <v>0</v>
      </c>
      <c r="AN20" s="102">
        <f t="shared" si="158"/>
        <v>0</v>
      </c>
      <c r="AO20" s="103">
        <f t="shared" si="158"/>
        <v>0</v>
      </c>
      <c r="AP20" s="26">
        <f t="shared" si="13"/>
        <v>0</v>
      </c>
      <c r="AQ20" s="106">
        <v>0</v>
      </c>
      <c r="AR20" s="106">
        <v>0</v>
      </c>
      <c r="AS20" s="26">
        <f t="shared" si="14"/>
        <v>0</v>
      </c>
      <c r="AT20" s="106">
        <v>0</v>
      </c>
      <c r="AU20" s="106">
        <v>0</v>
      </c>
      <c r="AV20" s="26">
        <f t="shared" si="15"/>
        <v>0</v>
      </c>
      <c r="AW20" s="102">
        <f t="shared" si="159"/>
        <v>0</v>
      </c>
      <c r="AX20" s="103">
        <f t="shared" si="160"/>
        <v>0</v>
      </c>
      <c r="AY20" s="26">
        <f t="shared" si="16"/>
        <v>0</v>
      </c>
      <c r="AZ20" s="106">
        <v>0</v>
      </c>
      <c r="BA20" s="106">
        <v>0</v>
      </c>
      <c r="BB20" s="26">
        <f t="shared" si="17"/>
        <v>0</v>
      </c>
      <c r="BC20" s="106">
        <v>0</v>
      </c>
      <c r="BD20" s="106">
        <v>0</v>
      </c>
      <c r="BE20" s="26">
        <f t="shared" si="18"/>
        <v>0</v>
      </c>
      <c r="BF20" s="102">
        <f t="shared" si="161"/>
        <v>0</v>
      </c>
      <c r="BG20" s="103">
        <f t="shared" si="162"/>
        <v>0</v>
      </c>
      <c r="BH20" s="26">
        <f t="shared" si="19"/>
        <v>0</v>
      </c>
      <c r="BI20" s="106">
        <v>0</v>
      </c>
      <c r="BJ20" s="106">
        <v>0</v>
      </c>
      <c r="BK20" s="26">
        <f t="shared" si="20"/>
        <v>0</v>
      </c>
      <c r="BL20" s="106">
        <v>0</v>
      </c>
      <c r="BM20" s="106">
        <v>0</v>
      </c>
      <c r="BN20" s="26">
        <f t="shared" si="21"/>
        <v>0</v>
      </c>
      <c r="BO20" s="102">
        <f t="shared" si="163"/>
        <v>0</v>
      </c>
      <c r="BP20" s="103">
        <f t="shared" si="164"/>
        <v>0</v>
      </c>
      <c r="BQ20" s="26">
        <f t="shared" si="22"/>
        <v>0</v>
      </c>
      <c r="BR20" s="106">
        <v>0</v>
      </c>
      <c r="BS20" s="106">
        <v>0</v>
      </c>
      <c r="BT20" s="26">
        <f t="shared" si="23"/>
        <v>0</v>
      </c>
      <c r="BU20" s="106">
        <v>0</v>
      </c>
      <c r="BV20" s="106">
        <v>0</v>
      </c>
      <c r="BW20" s="26">
        <f t="shared" si="24"/>
        <v>0</v>
      </c>
      <c r="BX20" s="102">
        <f t="shared" si="165"/>
        <v>0</v>
      </c>
      <c r="BY20" s="103">
        <f t="shared" si="166"/>
        <v>0</v>
      </c>
      <c r="BZ20" s="26">
        <f t="shared" si="25"/>
        <v>0</v>
      </c>
      <c r="CA20" s="106">
        <v>0</v>
      </c>
      <c r="CB20" s="106">
        <v>0</v>
      </c>
      <c r="CC20" s="26">
        <f t="shared" si="26"/>
        <v>0</v>
      </c>
      <c r="CD20" s="106">
        <v>0</v>
      </c>
      <c r="CE20" s="106">
        <v>0</v>
      </c>
      <c r="CF20" s="26">
        <f t="shared" si="27"/>
        <v>0</v>
      </c>
      <c r="CG20" s="102">
        <f t="shared" si="167"/>
        <v>0</v>
      </c>
      <c r="CH20" s="103">
        <f t="shared" si="168"/>
        <v>0</v>
      </c>
      <c r="CI20" s="26">
        <f t="shared" si="28"/>
        <v>0</v>
      </c>
      <c r="CJ20" s="106"/>
      <c r="CK20" s="106"/>
      <c r="CL20" s="26">
        <f t="shared" si="29"/>
        <v>0</v>
      </c>
      <c r="CM20" s="106"/>
      <c r="CN20" s="106"/>
      <c r="CO20" s="26">
        <f t="shared" si="30"/>
        <v>0</v>
      </c>
      <c r="CP20" s="102">
        <f t="shared" si="169"/>
        <v>0</v>
      </c>
      <c r="CQ20" s="103">
        <f t="shared" si="170"/>
        <v>0</v>
      </c>
      <c r="CR20" s="26">
        <f t="shared" si="31"/>
        <v>0</v>
      </c>
      <c r="CS20" s="106"/>
      <c r="CT20" s="106"/>
      <c r="CU20" s="26">
        <f t="shared" si="32"/>
        <v>0</v>
      </c>
      <c r="CV20" s="106"/>
      <c r="CW20" s="106"/>
      <c r="CX20" s="26">
        <f t="shared" si="33"/>
        <v>0</v>
      </c>
      <c r="CY20" s="102">
        <f t="shared" si="171"/>
        <v>0</v>
      </c>
      <c r="CZ20" s="103">
        <f t="shared" si="172"/>
        <v>0</v>
      </c>
      <c r="DA20" s="26">
        <f t="shared" si="34"/>
        <v>0</v>
      </c>
      <c r="DB20" s="106"/>
      <c r="DC20" s="106"/>
      <c r="DD20" s="26">
        <f t="shared" si="35"/>
        <v>0</v>
      </c>
      <c r="DE20" s="106"/>
      <c r="DF20" s="106"/>
      <c r="DG20" s="26">
        <f t="shared" si="36"/>
        <v>0</v>
      </c>
      <c r="DH20" s="102">
        <f t="shared" si="173"/>
        <v>0</v>
      </c>
      <c r="DI20" s="103">
        <f t="shared" si="174"/>
        <v>0</v>
      </c>
      <c r="DJ20" s="26">
        <f t="shared" si="37"/>
        <v>0</v>
      </c>
      <c r="DK20" s="106"/>
      <c r="DL20" s="106"/>
      <c r="DM20" s="26">
        <f t="shared" si="38"/>
        <v>0</v>
      </c>
      <c r="DN20" s="106"/>
      <c r="DO20" s="106"/>
      <c r="DP20" s="26">
        <f t="shared" si="39"/>
        <v>0</v>
      </c>
      <c r="DQ20" s="102">
        <f t="shared" si="175"/>
        <v>0</v>
      </c>
      <c r="DR20" s="103">
        <f t="shared" si="176"/>
        <v>0</v>
      </c>
      <c r="DS20" s="26">
        <f t="shared" si="40"/>
        <v>0</v>
      </c>
      <c r="DT20" s="106"/>
      <c r="DU20" s="106"/>
      <c r="DV20" s="26">
        <f t="shared" si="41"/>
        <v>0</v>
      </c>
      <c r="DW20" s="106"/>
      <c r="DX20" s="106"/>
      <c r="DY20" s="26">
        <f t="shared" si="42"/>
        <v>0</v>
      </c>
      <c r="DZ20" s="102">
        <f t="shared" si="177"/>
        <v>0</v>
      </c>
      <c r="EA20" s="103">
        <f t="shared" si="178"/>
        <v>0</v>
      </c>
      <c r="EB20" s="26">
        <f t="shared" si="43"/>
        <v>0</v>
      </c>
      <c r="EC20" s="106"/>
      <c r="ED20" s="106"/>
      <c r="EE20" s="26">
        <f t="shared" si="44"/>
        <v>0</v>
      </c>
      <c r="EF20" s="106"/>
      <c r="EG20" s="106"/>
      <c r="EH20" s="26">
        <f t="shared" si="45"/>
        <v>0</v>
      </c>
      <c r="EI20" s="102">
        <f t="shared" si="179"/>
        <v>0</v>
      </c>
      <c r="EJ20" s="103">
        <f t="shared" si="180"/>
        <v>0</v>
      </c>
      <c r="EK20" s="26">
        <f t="shared" si="46"/>
        <v>0</v>
      </c>
      <c r="EL20" s="106"/>
      <c r="EM20" s="106"/>
      <c r="EN20" s="26">
        <f t="shared" si="47"/>
        <v>0</v>
      </c>
      <c r="EO20" s="106"/>
      <c r="EP20" s="106"/>
      <c r="EQ20" s="26">
        <f t="shared" si="48"/>
        <v>0</v>
      </c>
      <c r="ER20" s="102">
        <f t="shared" si="181"/>
        <v>0</v>
      </c>
      <c r="ES20" s="103">
        <f t="shared" si="182"/>
        <v>0</v>
      </c>
      <c r="ET20" s="26">
        <f t="shared" si="49"/>
        <v>0</v>
      </c>
      <c r="EU20" s="106"/>
      <c r="EV20" s="106"/>
      <c r="EW20" s="26">
        <f t="shared" si="50"/>
        <v>0</v>
      </c>
      <c r="EX20" s="106"/>
      <c r="EY20" s="106"/>
      <c r="EZ20" s="26">
        <f t="shared" si="51"/>
        <v>0</v>
      </c>
      <c r="FA20" s="102">
        <f t="shared" si="183"/>
        <v>0</v>
      </c>
      <c r="FB20" s="103">
        <f t="shared" si="184"/>
        <v>0</v>
      </c>
      <c r="FC20" s="26">
        <f t="shared" si="52"/>
        <v>0</v>
      </c>
      <c r="FD20" s="106"/>
      <c r="FE20" s="106"/>
      <c r="FF20" s="26">
        <f t="shared" si="53"/>
        <v>0</v>
      </c>
      <c r="FG20" s="106"/>
      <c r="FH20" s="106"/>
      <c r="FI20" s="26">
        <f t="shared" si="54"/>
        <v>0</v>
      </c>
      <c r="FJ20" s="102">
        <f t="shared" si="185"/>
        <v>0</v>
      </c>
      <c r="FK20" s="103">
        <f t="shared" si="186"/>
        <v>0</v>
      </c>
      <c r="FL20" s="26">
        <f t="shared" si="55"/>
        <v>0</v>
      </c>
      <c r="FM20" s="106"/>
      <c r="FN20" s="106"/>
      <c r="FO20" s="26">
        <f t="shared" si="56"/>
        <v>0</v>
      </c>
      <c r="FP20" s="106"/>
      <c r="FQ20" s="106"/>
      <c r="FR20" s="26">
        <f t="shared" si="57"/>
        <v>0</v>
      </c>
      <c r="FS20" s="102">
        <f t="shared" si="187"/>
        <v>0</v>
      </c>
      <c r="FT20" s="103">
        <f t="shared" si="188"/>
        <v>0</v>
      </c>
      <c r="FU20" s="26">
        <f t="shared" si="58"/>
        <v>0</v>
      </c>
      <c r="FV20" s="106"/>
      <c r="FW20" s="106"/>
      <c r="FX20" s="26">
        <f t="shared" si="59"/>
        <v>0</v>
      </c>
      <c r="FY20" s="106"/>
      <c r="FZ20" s="106"/>
      <c r="GA20" s="26">
        <f t="shared" si="60"/>
        <v>0</v>
      </c>
      <c r="GB20" s="102">
        <f t="shared" si="189"/>
        <v>0</v>
      </c>
      <c r="GC20" s="103">
        <f t="shared" si="190"/>
        <v>0</v>
      </c>
      <c r="GD20" s="26">
        <f t="shared" si="61"/>
        <v>0</v>
      </c>
      <c r="GE20" s="106"/>
      <c r="GF20" s="106"/>
      <c r="GG20" s="26">
        <f t="shared" si="62"/>
        <v>0</v>
      </c>
      <c r="GH20" s="106"/>
      <c r="GI20" s="106"/>
      <c r="GJ20" s="26">
        <f t="shared" si="63"/>
        <v>0</v>
      </c>
      <c r="GK20" s="102">
        <f t="shared" si="191"/>
        <v>0</v>
      </c>
      <c r="GL20" s="103">
        <f t="shared" si="192"/>
        <v>0</v>
      </c>
      <c r="GM20" s="26">
        <f t="shared" si="64"/>
        <v>0</v>
      </c>
      <c r="GN20" s="106"/>
      <c r="GO20" s="106"/>
      <c r="GP20" s="26">
        <f t="shared" si="65"/>
        <v>0</v>
      </c>
      <c r="GQ20" s="106"/>
      <c r="GR20" s="106"/>
      <c r="GS20" s="26">
        <f t="shared" si="66"/>
        <v>0</v>
      </c>
      <c r="GT20" s="102">
        <f t="shared" si="193"/>
        <v>0</v>
      </c>
      <c r="GU20" s="103">
        <f t="shared" si="194"/>
        <v>0</v>
      </c>
      <c r="GV20" s="26">
        <f t="shared" si="67"/>
        <v>0</v>
      </c>
      <c r="GW20" s="106"/>
      <c r="GX20" s="106"/>
      <c r="GY20" s="26">
        <f t="shared" si="68"/>
        <v>0</v>
      </c>
      <c r="GZ20" s="106"/>
      <c r="HA20" s="106"/>
      <c r="HB20" s="26">
        <f t="shared" si="69"/>
        <v>0</v>
      </c>
      <c r="HC20" s="102">
        <f t="shared" si="195"/>
        <v>0</v>
      </c>
      <c r="HD20" s="103">
        <f t="shared" si="196"/>
        <v>0</v>
      </c>
      <c r="HE20" s="26">
        <f t="shared" si="70"/>
        <v>0</v>
      </c>
      <c r="HF20" s="106"/>
      <c r="HG20" s="106"/>
      <c r="HH20" s="26">
        <f t="shared" si="71"/>
        <v>0</v>
      </c>
      <c r="HI20" s="106"/>
      <c r="HJ20" s="106"/>
      <c r="HK20" s="26">
        <f t="shared" si="72"/>
        <v>0</v>
      </c>
      <c r="HL20" s="102">
        <f t="shared" si="197"/>
        <v>0</v>
      </c>
      <c r="HM20" s="103">
        <f t="shared" si="198"/>
        <v>0</v>
      </c>
      <c r="HN20" s="26">
        <f t="shared" si="73"/>
        <v>0</v>
      </c>
      <c r="HO20" s="106"/>
      <c r="HP20" s="106"/>
      <c r="HQ20" s="26">
        <f t="shared" si="74"/>
        <v>0</v>
      </c>
      <c r="HR20" s="106"/>
      <c r="HS20" s="106"/>
      <c r="HT20" s="26">
        <f t="shared" si="75"/>
        <v>0</v>
      </c>
      <c r="HU20" s="102">
        <f t="shared" si="199"/>
        <v>0</v>
      </c>
      <c r="HV20" s="103">
        <f t="shared" si="200"/>
        <v>0</v>
      </c>
      <c r="HW20" s="26">
        <f t="shared" si="76"/>
        <v>0</v>
      </c>
      <c r="HX20" s="106"/>
      <c r="HY20" s="106"/>
      <c r="HZ20" s="26">
        <f t="shared" si="77"/>
        <v>0</v>
      </c>
      <c r="IA20" s="106"/>
      <c r="IB20" s="106"/>
      <c r="IC20" s="26">
        <f t="shared" si="78"/>
        <v>0</v>
      </c>
      <c r="ID20" s="102">
        <f t="shared" si="201"/>
        <v>0</v>
      </c>
      <c r="IE20" s="103">
        <f t="shared" si="202"/>
        <v>0</v>
      </c>
      <c r="IF20" s="26">
        <f t="shared" si="79"/>
        <v>0</v>
      </c>
      <c r="IG20" s="106"/>
      <c r="IH20" s="106"/>
      <c r="II20" s="26">
        <f t="shared" si="80"/>
        <v>0</v>
      </c>
      <c r="IJ20" s="106"/>
      <c r="IK20" s="106"/>
      <c r="IL20" s="26">
        <f t="shared" si="81"/>
        <v>0</v>
      </c>
      <c r="IM20" s="102">
        <f t="shared" si="203"/>
        <v>0</v>
      </c>
      <c r="IN20" s="103">
        <f t="shared" si="204"/>
        <v>0</v>
      </c>
      <c r="IO20" s="26">
        <f t="shared" si="82"/>
        <v>0</v>
      </c>
      <c r="IP20" s="106"/>
      <c r="IQ20" s="106"/>
      <c r="IR20" s="26">
        <f t="shared" si="83"/>
        <v>0</v>
      </c>
      <c r="IS20" s="106"/>
      <c r="IT20" s="106"/>
      <c r="IU20" s="26">
        <f t="shared" si="84"/>
        <v>0</v>
      </c>
      <c r="IV20" s="102">
        <f t="shared" si="205"/>
        <v>0</v>
      </c>
      <c r="IW20" s="103">
        <f t="shared" si="206"/>
        <v>0</v>
      </c>
      <c r="IX20" s="26">
        <f t="shared" si="85"/>
        <v>0</v>
      </c>
      <c r="IY20" s="106"/>
      <c r="IZ20" s="106"/>
      <c r="JA20" s="26">
        <f t="shared" si="86"/>
        <v>0</v>
      </c>
      <c r="JB20" s="106"/>
      <c r="JC20" s="106"/>
      <c r="JD20" s="26">
        <f t="shared" si="87"/>
        <v>0</v>
      </c>
      <c r="JE20" s="102">
        <f t="shared" si="207"/>
        <v>0</v>
      </c>
      <c r="JF20" s="103">
        <f t="shared" si="208"/>
        <v>0</v>
      </c>
      <c r="JG20" s="26">
        <f t="shared" si="88"/>
        <v>0</v>
      </c>
      <c r="JH20" s="106"/>
      <c r="JI20" s="106"/>
      <c r="JJ20" s="26">
        <f t="shared" si="89"/>
        <v>0</v>
      </c>
      <c r="JK20" s="106"/>
      <c r="JL20" s="106"/>
      <c r="JM20" s="26">
        <f t="shared" si="90"/>
        <v>0</v>
      </c>
      <c r="JN20" s="102">
        <f t="shared" si="209"/>
        <v>0</v>
      </c>
      <c r="JO20" s="103">
        <f t="shared" si="210"/>
        <v>0</v>
      </c>
      <c r="JP20" s="26">
        <f t="shared" si="91"/>
        <v>0</v>
      </c>
      <c r="JQ20" s="106"/>
      <c r="JR20" s="106"/>
      <c r="JS20" s="26">
        <f t="shared" si="92"/>
        <v>0</v>
      </c>
      <c r="JT20" s="106"/>
      <c r="JU20" s="106"/>
      <c r="JV20" s="26">
        <f t="shared" si="93"/>
        <v>0</v>
      </c>
      <c r="JW20" s="102">
        <f t="shared" si="211"/>
        <v>0</v>
      </c>
      <c r="JX20" s="103">
        <f t="shared" si="212"/>
        <v>0</v>
      </c>
      <c r="JY20" s="26">
        <f t="shared" si="94"/>
        <v>0</v>
      </c>
      <c r="JZ20" s="106"/>
      <c r="KA20" s="106"/>
      <c r="KB20" s="26">
        <f t="shared" si="95"/>
        <v>0</v>
      </c>
      <c r="KC20" s="106"/>
      <c r="KD20" s="106"/>
      <c r="KE20" s="26">
        <f t="shared" si="96"/>
        <v>0</v>
      </c>
      <c r="KF20" s="102">
        <f t="shared" si="213"/>
        <v>0</v>
      </c>
      <c r="KG20" s="103">
        <f t="shared" si="214"/>
        <v>0</v>
      </c>
      <c r="KH20" s="26">
        <f t="shared" si="97"/>
        <v>0</v>
      </c>
      <c r="KI20" s="106"/>
      <c r="KJ20" s="106"/>
      <c r="KK20" s="26">
        <f t="shared" si="98"/>
        <v>0</v>
      </c>
      <c r="KL20" s="106"/>
      <c r="KM20" s="106"/>
      <c r="KN20" s="26">
        <f t="shared" si="99"/>
        <v>0</v>
      </c>
      <c r="KO20" s="102">
        <f t="shared" si="215"/>
        <v>0</v>
      </c>
      <c r="KP20" s="103">
        <f t="shared" si="216"/>
        <v>0</v>
      </c>
      <c r="KQ20" s="26">
        <f t="shared" si="100"/>
        <v>0</v>
      </c>
      <c r="KR20" s="106"/>
      <c r="KS20" s="106"/>
      <c r="KT20" s="26">
        <f t="shared" si="101"/>
        <v>0</v>
      </c>
      <c r="KU20" s="106"/>
      <c r="KV20" s="106"/>
      <c r="KW20" s="26">
        <f t="shared" si="102"/>
        <v>0</v>
      </c>
      <c r="KX20" s="102">
        <f t="shared" si="217"/>
        <v>0</v>
      </c>
      <c r="KY20" s="103">
        <f t="shared" si="218"/>
        <v>0</v>
      </c>
      <c r="KZ20" s="26">
        <f t="shared" si="103"/>
        <v>0</v>
      </c>
      <c r="LA20" s="106"/>
      <c r="LB20" s="106"/>
      <c r="LC20" s="26">
        <f t="shared" si="104"/>
        <v>0</v>
      </c>
      <c r="LD20" s="106"/>
      <c r="LE20" s="106"/>
      <c r="LF20" s="26">
        <f t="shared" si="105"/>
        <v>0</v>
      </c>
      <c r="LG20" s="102">
        <f t="shared" si="219"/>
        <v>0</v>
      </c>
      <c r="LH20" s="103">
        <f t="shared" si="220"/>
        <v>0</v>
      </c>
      <c r="LI20" s="26">
        <f t="shared" si="106"/>
        <v>0</v>
      </c>
      <c r="LJ20" s="106"/>
      <c r="LK20" s="106"/>
      <c r="LL20" s="26">
        <f t="shared" si="107"/>
        <v>0</v>
      </c>
      <c r="LM20" s="106"/>
      <c r="LN20" s="106"/>
      <c r="LO20" s="26">
        <f t="shared" si="108"/>
        <v>0</v>
      </c>
      <c r="LP20" s="102">
        <f t="shared" si="221"/>
        <v>0</v>
      </c>
      <c r="LQ20" s="103">
        <f t="shared" si="222"/>
        <v>0</v>
      </c>
      <c r="LR20" s="26">
        <f t="shared" si="109"/>
        <v>0</v>
      </c>
      <c r="LS20" s="106"/>
      <c r="LT20" s="106"/>
      <c r="LU20" s="26">
        <f t="shared" si="110"/>
        <v>0</v>
      </c>
      <c r="LV20" s="106"/>
      <c r="LW20" s="106"/>
      <c r="LX20" s="26">
        <f t="shared" si="111"/>
        <v>0</v>
      </c>
      <c r="LY20" s="102">
        <f t="shared" si="223"/>
        <v>0</v>
      </c>
      <c r="LZ20" s="103">
        <f t="shared" si="224"/>
        <v>0</v>
      </c>
      <c r="MA20" s="26">
        <f t="shared" si="112"/>
        <v>0</v>
      </c>
      <c r="MB20" s="106"/>
      <c r="MC20" s="106"/>
      <c r="MD20" s="26">
        <f t="shared" si="113"/>
        <v>0</v>
      </c>
      <c r="ME20" s="106"/>
      <c r="MF20" s="106"/>
      <c r="MG20" s="26">
        <f t="shared" si="114"/>
        <v>0</v>
      </c>
      <c r="MH20" s="102">
        <f t="shared" si="225"/>
        <v>0</v>
      </c>
      <c r="MI20" s="103">
        <f t="shared" si="226"/>
        <v>0</v>
      </c>
      <c r="MJ20" s="26">
        <f t="shared" si="115"/>
        <v>0</v>
      </c>
      <c r="MK20" s="106"/>
      <c r="ML20" s="106"/>
      <c r="MM20" s="26">
        <f t="shared" si="116"/>
        <v>0</v>
      </c>
      <c r="MN20" s="106"/>
      <c r="MO20" s="106"/>
      <c r="MP20" s="26">
        <f t="shared" si="117"/>
        <v>0</v>
      </c>
      <c r="MQ20" s="102">
        <f t="shared" si="227"/>
        <v>0</v>
      </c>
      <c r="MR20" s="103">
        <f t="shared" si="228"/>
        <v>0</v>
      </c>
      <c r="MS20" s="26">
        <f t="shared" si="118"/>
        <v>0</v>
      </c>
      <c r="MT20" s="106"/>
      <c r="MU20" s="106"/>
      <c r="MV20" s="26">
        <f t="shared" si="119"/>
        <v>0</v>
      </c>
      <c r="MW20" s="106"/>
      <c r="MX20" s="106"/>
      <c r="MY20" s="26">
        <f t="shared" si="120"/>
        <v>0</v>
      </c>
      <c r="MZ20" s="102">
        <f t="shared" si="229"/>
        <v>0</v>
      </c>
      <c r="NA20" s="103">
        <f t="shared" si="230"/>
        <v>0</v>
      </c>
      <c r="NB20" s="26">
        <f t="shared" si="121"/>
        <v>0</v>
      </c>
      <c r="NC20" s="106"/>
      <c r="ND20" s="106"/>
      <c r="NE20" s="26">
        <f t="shared" si="122"/>
        <v>0</v>
      </c>
      <c r="NF20" s="106"/>
      <c r="NG20" s="106"/>
      <c r="NH20" s="26">
        <f t="shared" si="123"/>
        <v>0</v>
      </c>
      <c r="NI20" s="102">
        <f t="shared" si="231"/>
        <v>0</v>
      </c>
      <c r="NJ20" s="103">
        <f t="shared" si="232"/>
        <v>0</v>
      </c>
      <c r="NK20" s="26">
        <f t="shared" si="124"/>
        <v>0</v>
      </c>
      <c r="NL20" s="106"/>
      <c r="NM20" s="106"/>
      <c r="NN20" s="26">
        <f t="shared" si="125"/>
        <v>0</v>
      </c>
      <c r="NO20" s="106"/>
      <c r="NP20" s="106"/>
      <c r="NQ20" s="26">
        <f t="shared" si="126"/>
        <v>0</v>
      </c>
      <c r="NR20" s="102">
        <f t="shared" si="233"/>
        <v>0</v>
      </c>
      <c r="NS20" s="103">
        <f t="shared" si="234"/>
        <v>0</v>
      </c>
      <c r="NT20" s="26">
        <f t="shared" si="127"/>
        <v>0</v>
      </c>
      <c r="NU20" s="106"/>
      <c r="NV20" s="106"/>
      <c r="NW20" s="26">
        <f t="shared" si="128"/>
        <v>0</v>
      </c>
      <c r="NX20" s="106"/>
      <c r="NY20" s="106"/>
      <c r="NZ20" s="26">
        <f t="shared" si="129"/>
        <v>0</v>
      </c>
      <c r="OA20" s="102">
        <f t="shared" si="235"/>
        <v>0</v>
      </c>
      <c r="OB20" s="103">
        <f t="shared" si="236"/>
        <v>0</v>
      </c>
      <c r="OC20" s="26">
        <f t="shared" si="130"/>
        <v>0</v>
      </c>
      <c r="OD20" s="106"/>
      <c r="OE20" s="106"/>
      <c r="OF20" s="26">
        <f t="shared" si="131"/>
        <v>0</v>
      </c>
      <c r="OG20" s="106"/>
      <c r="OH20" s="106"/>
      <c r="OI20" s="26">
        <f t="shared" si="132"/>
        <v>0</v>
      </c>
      <c r="OJ20" s="102">
        <f t="shared" si="237"/>
        <v>0</v>
      </c>
      <c r="OK20" s="103">
        <f t="shared" si="238"/>
        <v>0</v>
      </c>
      <c r="OL20" s="26">
        <f t="shared" si="133"/>
        <v>0</v>
      </c>
      <c r="OM20" s="106"/>
      <c r="ON20" s="106"/>
      <c r="OO20" s="26">
        <f t="shared" si="134"/>
        <v>0</v>
      </c>
      <c r="OP20" s="106"/>
      <c r="OQ20" s="106"/>
      <c r="OR20" s="26">
        <f t="shared" si="135"/>
        <v>0</v>
      </c>
      <c r="OS20" s="102">
        <f t="shared" si="239"/>
        <v>11</v>
      </c>
      <c r="OT20" s="103">
        <f t="shared" si="240"/>
        <v>11</v>
      </c>
      <c r="OU20" s="26">
        <f t="shared" si="136"/>
        <v>1</v>
      </c>
      <c r="OV20" s="106">
        <v>0</v>
      </c>
      <c r="OW20" s="106">
        <v>0</v>
      </c>
      <c r="OX20" s="26">
        <f t="shared" si="137"/>
        <v>0</v>
      </c>
      <c r="OY20" s="106">
        <v>11</v>
      </c>
      <c r="OZ20" s="106">
        <v>11</v>
      </c>
      <c r="PA20" s="26">
        <f t="shared" si="138"/>
        <v>1</v>
      </c>
      <c r="PB20" s="102">
        <f t="shared" si="241"/>
        <v>16</v>
      </c>
      <c r="PC20" s="103">
        <f t="shared" si="242"/>
        <v>12</v>
      </c>
      <c r="PD20" s="26">
        <f t="shared" si="139"/>
        <v>0.75</v>
      </c>
      <c r="PE20" s="106">
        <v>0</v>
      </c>
      <c r="PF20" s="106">
        <v>0</v>
      </c>
      <c r="PG20" s="26">
        <f t="shared" si="140"/>
        <v>0</v>
      </c>
      <c r="PH20" s="106">
        <v>16</v>
      </c>
      <c r="PI20" s="106">
        <v>12</v>
      </c>
      <c r="PJ20" s="26">
        <f t="shared" si="141"/>
        <v>0.75</v>
      </c>
      <c r="PK20" s="102">
        <f t="shared" si="243"/>
        <v>20</v>
      </c>
      <c r="PL20" s="103">
        <f t="shared" si="244"/>
        <v>11</v>
      </c>
      <c r="PM20" s="26">
        <f t="shared" si="142"/>
        <v>0.55000000000000004</v>
      </c>
      <c r="PN20" s="106">
        <v>5</v>
      </c>
      <c r="PO20" s="106">
        <v>4</v>
      </c>
      <c r="PP20" s="26">
        <f t="shared" si="143"/>
        <v>0.8</v>
      </c>
      <c r="PQ20" s="106">
        <v>15</v>
      </c>
      <c r="PR20" s="106">
        <v>7</v>
      </c>
      <c r="PS20" s="26">
        <f t="shared" si="144"/>
        <v>0.46666666666666667</v>
      </c>
      <c r="PT20" s="102">
        <f t="shared" si="245"/>
        <v>23</v>
      </c>
      <c r="PU20" s="103">
        <f t="shared" si="246"/>
        <v>10</v>
      </c>
      <c r="PV20" s="26">
        <f t="shared" si="145"/>
        <v>0.43478260869565216</v>
      </c>
      <c r="PW20" s="106">
        <v>6</v>
      </c>
      <c r="PX20" s="106">
        <v>2</v>
      </c>
      <c r="PY20" s="26">
        <f t="shared" si="146"/>
        <v>0.33333333333333331</v>
      </c>
      <c r="PZ20" s="106">
        <v>17</v>
      </c>
      <c r="QA20" s="106">
        <v>8</v>
      </c>
      <c r="QB20" s="26">
        <f t="shared" si="147"/>
        <v>0.47058823529411764</v>
      </c>
      <c r="QC20" s="102">
        <f t="shared" si="247"/>
        <v>20</v>
      </c>
      <c r="QD20" s="103">
        <f t="shared" si="248"/>
        <v>12</v>
      </c>
      <c r="QE20" s="26">
        <f t="shared" si="148"/>
        <v>0.6</v>
      </c>
      <c r="QF20" s="106">
        <v>6</v>
      </c>
      <c r="QG20" s="106">
        <v>4</v>
      </c>
      <c r="QH20" s="26">
        <f t="shared" si="149"/>
        <v>0.66666666666666663</v>
      </c>
      <c r="QI20" s="106">
        <v>14</v>
      </c>
      <c r="QJ20" s="106">
        <v>8</v>
      </c>
      <c r="QK20" s="26">
        <f t="shared" si="150"/>
        <v>0.5714285714285714</v>
      </c>
      <c r="QL20" s="102">
        <f t="shared" si="249"/>
        <v>19</v>
      </c>
      <c r="QM20" s="103">
        <f t="shared" si="250"/>
        <v>1</v>
      </c>
      <c r="QN20" s="26">
        <f t="shared" si="151"/>
        <v>5.2631578947368418E-2</v>
      </c>
      <c r="QO20" s="106">
        <v>5</v>
      </c>
      <c r="QP20" s="106">
        <v>1</v>
      </c>
      <c r="QQ20" s="26">
        <f t="shared" si="152"/>
        <v>0.2</v>
      </c>
      <c r="QR20" s="106">
        <v>14</v>
      </c>
      <c r="QS20" s="106"/>
      <c r="QT20" s="26">
        <f t="shared" si="153"/>
        <v>0</v>
      </c>
    </row>
    <row r="21" spans="2:462" ht="29.25" customHeight="1">
      <c r="B21" s="14">
        <v>12</v>
      </c>
      <c r="C21" s="15" t="s">
        <v>337</v>
      </c>
      <c r="D21" s="19">
        <f t="shared" si="154"/>
        <v>8</v>
      </c>
      <c r="E21" s="23">
        <f t="shared" si="0"/>
        <v>1</v>
      </c>
      <c r="F21" s="27">
        <f t="shared" si="1"/>
        <v>0.125</v>
      </c>
      <c r="G21" s="17">
        <v>8</v>
      </c>
      <c r="H21" s="17">
        <v>1</v>
      </c>
      <c r="I21" s="27">
        <f t="shared" si="2"/>
        <v>0.125</v>
      </c>
      <c r="J21" s="17">
        <v>0</v>
      </c>
      <c r="K21" s="17">
        <v>0</v>
      </c>
      <c r="L21" s="27">
        <f t="shared" si="3"/>
        <v>0</v>
      </c>
      <c r="M21" s="19">
        <f t="shared" si="155"/>
        <v>13</v>
      </c>
      <c r="N21" s="23">
        <f t="shared" si="155"/>
        <v>5</v>
      </c>
      <c r="O21" s="27">
        <f t="shared" si="4"/>
        <v>0.38461538461538464</v>
      </c>
      <c r="P21" s="17">
        <v>9</v>
      </c>
      <c r="Q21" s="17">
        <v>1</v>
      </c>
      <c r="R21" s="27">
        <f t="shared" si="5"/>
        <v>0.1111111111111111</v>
      </c>
      <c r="S21" s="17">
        <v>4</v>
      </c>
      <c r="T21" s="17">
        <v>4</v>
      </c>
      <c r="U21" s="112">
        <f t="shared" si="6"/>
        <v>1</v>
      </c>
      <c r="V21" s="19">
        <f t="shared" si="156"/>
        <v>18</v>
      </c>
      <c r="W21" s="23">
        <f t="shared" si="156"/>
        <v>11</v>
      </c>
      <c r="X21" s="27">
        <f t="shared" si="7"/>
        <v>0.61111111111111116</v>
      </c>
      <c r="Y21" s="17">
        <v>8</v>
      </c>
      <c r="Z21" s="17">
        <v>1</v>
      </c>
      <c r="AA21" s="27">
        <f t="shared" si="8"/>
        <v>0.125</v>
      </c>
      <c r="AB21" s="17">
        <v>10</v>
      </c>
      <c r="AC21" s="17">
        <v>10</v>
      </c>
      <c r="AD21" s="27">
        <f t="shared" si="9"/>
        <v>1</v>
      </c>
      <c r="AE21" s="19">
        <f t="shared" si="157"/>
        <v>20</v>
      </c>
      <c r="AF21" s="23">
        <f t="shared" si="157"/>
        <v>17</v>
      </c>
      <c r="AG21" s="27">
        <f t="shared" si="10"/>
        <v>0.85</v>
      </c>
      <c r="AH21" s="17">
        <v>2</v>
      </c>
      <c r="AI21" s="17">
        <v>1</v>
      </c>
      <c r="AJ21" s="27">
        <f t="shared" si="11"/>
        <v>0.5</v>
      </c>
      <c r="AK21" s="17">
        <v>18</v>
      </c>
      <c r="AL21" s="17">
        <v>16</v>
      </c>
      <c r="AM21" s="112">
        <f t="shared" si="12"/>
        <v>0.88888888888888884</v>
      </c>
      <c r="AN21" s="19">
        <f t="shared" si="158"/>
        <v>44</v>
      </c>
      <c r="AO21" s="23">
        <f t="shared" si="158"/>
        <v>5</v>
      </c>
      <c r="AP21" s="27">
        <f t="shared" si="13"/>
        <v>0.11363636363636363</v>
      </c>
      <c r="AQ21" s="17">
        <v>26</v>
      </c>
      <c r="AR21" s="17">
        <v>2</v>
      </c>
      <c r="AS21" s="26">
        <f t="shared" si="14"/>
        <v>7.6923076923076927E-2</v>
      </c>
      <c r="AT21" s="17">
        <v>18</v>
      </c>
      <c r="AU21" s="17">
        <v>3</v>
      </c>
      <c r="AV21" s="27">
        <f t="shared" si="15"/>
        <v>0.16666666666666666</v>
      </c>
      <c r="AW21" s="19">
        <f t="shared" si="159"/>
        <v>29</v>
      </c>
      <c r="AX21" s="23">
        <f t="shared" si="160"/>
        <v>6</v>
      </c>
      <c r="AY21" s="27">
        <f t="shared" si="16"/>
        <v>0.20689655172413793</v>
      </c>
      <c r="AZ21" s="17">
        <v>7</v>
      </c>
      <c r="BA21" s="17">
        <v>1</v>
      </c>
      <c r="BB21" s="26">
        <f t="shared" si="17"/>
        <v>0.14285714285714285</v>
      </c>
      <c r="BC21" s="17">
        <v>22</v>
      </c>
      <c r="BD21" s="17">
        <v>5</v>
      </c>
      <c r="BE21" s="27">
        <f t="shared" si="18"/>
        <v>0.22727272727272727</v>
      </c>
      <c r="BF21" s="19">
        <f t="shared" si="161"/>
        <v>19</v>
      </c>
      <c r="BG21" s="23">
        <f t="shared" si="162"/>
        <v>10</v>
      </c>
      <c r="BH21" s="27">
        <f t="shared" si="19"/>
        <v>0.52631578947368418</v>
      </c>
      <c r="BI21" s="17">
        <v>7</v>
      </c>
      <c r="BJ21" s="17">
        <v>1</v>
      </c>
      <c r="BK21" s="26">
        <f t="shared" si="20"/>
        <v>0.14285714285714285</v>
      </c>
      <c r="BL21" s="17">
        <v>12</v>
      </c>
      <c r="BM21" s="17">
        <v>9</v>
      </c>
      <c r="BN21" s="112">
        <f t="shared" si="21"/>
        <v>0.75</v>
      </c>
      <c r="BO21" s="19">
        <f t="shared" si="163"/>
        <v>23</v>
      </c>
      <c r="BP21" s="23">
        <f t="shared" si="164"/>
        <v>13</v>
      </c>
      <c r="BQ21" s="27">
        <f t="shared" si="22"/>
        <v>0.56521739130434778</v>
      </c>
      <c r="BR21" s="17">
        <v>7</v>
      </c>
      <c r="BS21" s="17">
        <v>6</v>
      </c>
      <c r="BT21" s="27">
        <f t="shared" si="23"/>
        <v>0.8571428571428571</v>
      </c>
      <c r="BU21" s="17">
        <v>16</v>
      </c>
      <c r="BV21" s="17">
        <v>7</v>
      </c>
      <c r="BW21" s="112">
        <f t="shared" si="24"/>
        <v>0.4375</v>
      </c>
      <c r="BX21" s="19">
        <f t="shared" si="165"/>
        <v>27</v>
      </c>
      <c r="BY21" s="23">
        <f t="shared" si="166"/>
        <v>18</v>
      </c>
      <c r="BZ21" s="27">
        <f t="shared" si="25"/>
        <v>0.66666666666666663</v>
      </c>
      <c r="CA21" s="17">
        <v>9</v>
      </c>
      <c r="CB21" s="17">
        <v>9</v>
      </c>
      <c r="CC21" s="27">
        <f t="shared" si="26"/>
        <v>1</v>
      </c>
      <c r="CD21" s="17">
        <v>18</v>
      </c>
      <c r="CE21" s="17">
        <v>9</v>
      </c>
      <c r="CF21" s="26">
        <f t="shared" si="27"/>
        <v>0.5</v>
      </c>
      <c r="CG21" s="19">
        <f t="shared" si="167"/>
        <v>35</v>
      </c>
      <c r="CH21" s="23">
        <f t="shared" si="168"/>
        <v>22</v>
      </c>
      <c r="CI21" s="27">
        <f t="shared" si="28"/>
        <v>0.62857142857142856</v>
      </c>
      <c r="CJ21" s="17">
        <v>9</v>
      </c>
      <c r="CK21" s="17">
        <v>6</v>
      </c>
      <c r="CL21" s="27">
        <f t="shared" si="29"/>
        <v>0.66666666666666663</v>
      </c>
      <c r="CM21" s="17">
        <v>26</v>
      </c>
      <c r="CN21" s="17">
        <v>16</v>
      </c>
      <c r="CO21" s="27">
        <f t="shared" si="30"/>
        <v>0.61538461538461542</v>
      </c>
      <c r="CP21" s="19">
        <f t="shared" si="169"/>
        <v>60</v>
      </c>
      <c r="CQ21" s="23">
        <f t="shared" si="170"/>
        <v>12</v>
      </c>
      <c r="CR21" s="27">
        <f t="shared" si="31"/>
        <v>0.2</v>
      </c>
      <c r="CS21" s="17">
        <v>30</v>
      </c>
      <c r="CT21" s="17">
        <v>4</v>
      </c>
      <c r="CU21" s="27">
        <f t="shared" si="32"/>
        <v>0.13333333333333333</v>
      </c>
      <c r="CV21" s="17">
        <v>30</v>
      </c>
      <c r="CW21" s="17">
        <v>8</v>
      </c>
      <c r="CX21" s="26">
        <f t="shared" si="33"/>
        <v>0.26666666666666666</v>
      </c>
      <c r="CY21" s="19">
        <f t="shared" si="171"/>
        <v>64</v>
      </c>
      <c r="CZ21" s="23">
        <f t="shared" si="172"/>
        <v>34</v>
      </c>
      <c r="DA21" s="27">
        <f t="shared" si="34"/>
        <v>0.53125</v>
      </c>
      <c r="DB21" s="17">
        <v>33</v>
      </c>
      <c r="DC21" s="17">
        <v>7</v>
      </c>
      <c r="DD21" s="27">
        <f t="shared" si="35"/>
        <v>0.21212121212121213</v>
      </c>
      <c r="DE21" s="17">
        <v>31</v>
      </c>
      <c r="DF21" s="17">
        <v>27</v>
      </c>
      <c r="DG21" s="112">
        <f t="shared" si="36"/>
        <v>0.87096774193548387</v>
      </c>
      <c r="DH21" s="19">
        <f t="shared" si="173"/>
        <v>76</v>
      </c>
      <c r="DI21" s="23">
        <f t="shared" si="174"/>
        <v>46</v>
      </c>
      <c r="DJ21" s="27">
        <f t="shared" si="37"/>
        <v>0.60526315789473684</v>
      </c>
      <c r="DK21" s="17">
        <v>32</v>
      </c>
      <c r="DL21" s="17">
        <v>11</v>
      </c>
      <c r="DM21" s="27">
        <f t="shared" si="38"/>
        <v>0.34375</v>
      </c>
      <c r="DN21" s="17">
        <v>44</v>
      </c>
      <c r="DO21" s="17">
        <v>35</v>
      </c>
      <c r="DP21" s="27">
        <f t="shared" si="39"/>
        <v>0.79545454545454541</v>
      </c>
      <c r="DQ21" s="19">
        <f t="shared" si="175"/>
        <v>76</v>
      </c>
      <c r="DR21" s="23">
        <f t="shared" si="176"/>
        <v>52</v>
      </c>
      <c r="DS21" s="27">
        <f t="shared" si="40"/>
        <v>0.68421052631578949</v>
      </c>
      <c r="DT21" s="17">
        <v>24</v>
      </c>
      <c r="DU21" s="17">
        <v>17</v>
      </c>
      <c r="DV21" s="27">
        <f t="shared" si="41"/>
        <v>0.70833333333333337</v>
      </c>
      <c r="DW21" s="17">
        <v>52</v>
      </c>
      <c r="DX21" s="17">
        <v>35</v>
      </c>
      <c r="DY21" s="26">
        <f t="shared" si="42"/>
        <v>0.67307692307692313</v>
      </c>
      <c r="DZ21" s="19">
        <f t="shared" si="177"/>
        <v>71</v>
      </c>
      <c r="EA21" s="23">
        <f t="shared" si="178"/>
        <v>34</v>
      </c>
      <c r="EB21" s="27">
        <f t="shared" si="43"/>
        <v>0.47887323943661969</v>
      </c>
      <c r="EC21" s="17">
        <v>33</v>
      </c>
      <c r="ED21" s="17">
        <v>13</v>
      </c>
      <c r="EE21" s="27">
        <f t="shared" si="44"/>
        <v>0.39393939393939392</v>
      </c>
      <c r="EF21" s="17">
        <v>38</v>
      </c>
      <c r="EG21" s="17">
        <v>21</v>
      </c>
      <c r="EH21" s="27">
        <f t="shared" si="45"/>
        <v>0.55263157894736847</v>
      </c>
      <c r="EI21" s="19">
        <f t="shared" si="179"/>
        <v>75</v>
      </c>
      <c r="EJ21" s="23">
        <f t="shared" si="180"/>
        <v>42</v>
      </c>
      <c r="EK21" s="27">
        <f t="shared" si="46"/>
        <v>0.56000000000000005</v>
      </c>
      <c r="EL21" s="17">
        <v>38</v>
      </c>
      <c r="EM21" s="17">
        <v>15</v>
      </c>
      <c r="EN21" s="27">
        <f t="shared" si="47"/>
        <v>0.39473684210526316</v>
      </c>
      <c r="EO21" s="17">
        <v>37</v>
      </c>
      <c r="EP21" s="17">
        <v>27</v>
      </c>
      <c r="EQ21" s="112">
        <f t="shared" si="48"/>
        <v>0.72972972972972971</v>
      </c>
      <c r="ER21" s="19">
        <f t="shared" si="181"/>
        <v>98</v>
      </c>
      <c r="ES21" s="23">
        <f t="shared" si="182"/>
        <v>33</v>
      </c>
      <c r="ET21" s="27">
        <f t="shared" si="49"/>
        <v>0.33673469387755101</v>
      </c>
      <c r="EU21" s="17">
        <v>21</v>
      </c>
      <c r="EV21" s="17">
        <v>8</v>
      </c>
      <c r="EW21" s="27">
        <f t="shared" si="50"/>
        <v>0.38095238095238093</v>
      </c>
      <c r="EX21" s="17">
        <v>77</v>
      </c>
      <c r="EY21" s="17">
        <v>25</v>
      </c>
      <c r="EZ21" s="27">
        <f t="shared" si="51"/>
        <v>0.32467532467532467</v>
      </c>
      <c r="FA21" s="19">
        <f t="shared" si="183"/>
        <v>89</v>
      </c>
      <c r="FB21" s="23">
        <f t="shared" si="184"/>
        <v>44</v>
      </c>
      <c r="FC21" s="27">
        <f t="shared" si="52"/>
        <v>0.4943820224719101</v>
      </c>
      <c r="FD21" s="17">
        <v>17</v>
      </c>
      <c r="FE21" s="17">
        <v>12</v>
      </c>
      <c r="FF21" s="27">
        <f t="shared" si="53"/>
        <v>0.70588235294117652</v>
      </c>
      <c r="FG21" s="17">
        <v>72</v>
      </c>
      <c r="FH21" s="17">
        <v>32</v>
      </c>
      <c r="FI21" s="27">
        <f t="shared" si="54"/>
        <v>0.44444444444444442</v>
      </c>
      <c r="FJ21" s="19">
        <f t="shared" si="185"/>
        <v>76</v>
      </c>
      <c r="FK21" s="23">
        <f t="shared" si="186"/>
        <v>32</v>
      </c>
      <c r="FL21" s="27">
        <f t="shared" si="55"/>
        <v>0.42105263157894735</v>
      </c>
      <c r="FM21" s="17">
        <v>17</v>
      </c>
      <c r="FN21" s="17">
        <v>10</v>
      </c>
      <c r="FO21" s="27">
        <f t="shared" si="56"/>
        <v>0.58823529411764708</v>
      </c>
      <c r="FP21" s="17">
        <v>59</v>
      </c>
      <c r="FQ21" s="17">
        <v>22</v>
      </c>
      <c r="FR21" s="27">
        <f t="shared" si="57"/>
        <v>0.3728813559322034</v>
      </c>
      <c r="FS21" s="19">
        <f t="shared" si="187"/>
        <v>57</v>
      </c>
      <c r="FT21" s="23">
        <f t="shared" si="188"/>
        <v>24</v>
      </c>
      <c r="FU21" s="27">
        <f t="shared" si="58"/>
        <v>0.42105263157894735</v>
      </c>
      <c r="FV21" s="17">
        <v>17</v>
      </c>
      <c r="FW21" s="17">
        <v>4</v>
      </c>
      <c r="FX21" s="27">
        <f t="shared" si="59"/>
        <v>0.23529411764705882</v>
      </c>
      <c r="FY21" s="17">
        <v>40</v>
      </c>
      <c r="FZ21" s="17">
        <v>20</v>
      </c>
      <c r="GA21" s="27">
        <f t="shared" si="60"/>
        <v>0.5</v>
      </c>
      <c r="GB21" s="19">
        <f t="shared" si="189"/>
        <v>48</v>
      </c>
      <c r="GC21" s="23">
        <f t="shared" si="190"/>
        <v>28</v>
      </c>
      <c r="GD21" s="27">
        <f t="shared" si="61"/>
        <v>0.58333333333333337</v>
      </c>
      <c r="GE21" s="17">
        <v>16</v>
      </c>
      <c r="GF21" s="17">
        <v>8</v>
      </c>
      <c r="GG21" s="27">
        <f t="shared" si="62"/>
        <v>0.5</v>
      </c>
      <c r="GH21" s="17">
        <v>32</v>
      </c>
      <c r="GI21" s="17">
        <v>20</v>
      </c>
      <c r="GJ21" s="27">
        <f t="shared" si="63"/>
        <v>0.625</v>
      </c>
      <c r="GK21" s="19">
        <f t="shared" si="191"/>
        <v>50</v>
      </c>
      <c r="GL21" s="23">
        <f t="shared" si="192"/>
        <v>30</v>
      </c>
      <c r="GM21" s="27">
        <f t="shared" si="64"/>
        <v>0.6</v>
      </c>
      <c r="GN21" s="17">
        <v>13</v>
      </c>
      <c r="GO21" s="17">
        <v>9</v>
      </c>
      <c r="GP21" s="27">
        <f t="shared" si="65"/>
        <v>0.69230769230769229</v>
      </c>
      <c r="GQ21" s="17">
        <v>37</v>
      </c>
      <c r="GR21" s="17">
        <v>21</v>
      </c>
      <c r="GS21" s="27">
        <f t="shared" si="66"/>
        <v>0.56756756756756754</v>
      </c>
      <c r="GT21" s="19">
        <f t="shared" si="193"/>
        <v>50</v>
      </c>
      <c r="GU21" s="23">
        <f t="shared" si="194"/>
        <v>33</v>
      </c>
      <c r="GV21" s="27">
        <f t="shared" si="67"/>
        <v>0.66</v>
      </c>
      <c r="GW21" s="17">
        <v>11</v>
      </c>
      <c r="GX21" s="17">
        <v>7</v>
      </c>
      <c r="GY21" s="27">
        <f t="shared" si="68"/>
        <v>0.63636363636363635</v>
      </c>
      <c r="GZ21" s="17">
        <v>39</v>
      </c>
      <c r="HA21" s="17">
        <v>26</v>
      </c>
      <c r="HB21" s="27">
        <f t="shared" si="69"/>
        <v>0.66666666666666663</v>
      </c>
      <c r="HC21" s="19">
        <f t="shared" si="195"/>
        <v>44</v>
      </c>
      <c r="HD21" s="23">
        <f t="shared" si="196"/>
        <v>18</v>
      </c>
      <c r="HE21" s="27">
        <f t="shared" si="70"/>
        <v>0.40909090909090912</v>
      </c>
      <c r="HF21" s="17">
        <v>9</v>
      </c>
      <c r="HG21" s="17">
        <v>6</v>
      </c>
      <c r="HH21" s="27">
        <f t="shared" si="71"/>
        <v>0.66666666666666663</v>
      </c>
      <c r="HI21" s="17">
        <v>35</v>
      </c>
      <c r="HJ21" s="17">
        <v>12</v>
      </c>
      <c r="HK21" s="26">
        <f t="shared" si="72"/>
        <v>0.34285714285714286</v>
      </c>
      <c r="HL21" s="19">
        <f t="shared" si="197"/>
        <v>49</v>
      </c>
      <c r="HM21" s="23">
        <f t="shared" si="198"/>
        <v>25</v>
      </c>
      <c r="HN21" s="27">
        <f t="shared" si="73"/>
        <v>0.51020408163265307</v>
      </c>
      <c r="HO21" s="17">
        <v>16</v>
      </c>
      <c r="HP21" s="17">
        <v>11</v>
      </c>
      <c r="HQ21" s="27">
        <f t="shared" si="74"/>
        <v>0.6875</v>
      </c>
      <c r="HR21" s="17">
        <v>33</v>
      </c>
      <c r="HS21" s="17">
        <v>14</v>
      </c>
      <c r="HT21" s="27">
        <f t="shared" si="75"/>
        <v>0.42424242424242425</v>
      </c>
      <c r="HU21" s="19">
        <f t="shared" si="199"/>
        <v>45</v>
      </c>
      <c r="HV21" s="23">
        <f t="shared" si="200"/>
        <v>32</v>
      </c>
      <c r="HW21" s="27">
        <f t="shared" si="76"/>
        <v>0.71111111111111114</v>
      </c>
      <c r="HX21" s="17">
        <v>13</v>
      </c>
      <c r="HY21" s="17">
        <v>9</v>
      </c>
      <c r="HZ21" s="27">
        <f t="shared" si="77"/>
        <v>0.69230769230769229</v>
      </c>
      <c r="IA21" s="17">
        <v>32</v>
      </c>
      <c r="IB21" s="17">
        <v>23</v>
      </c>
      <c r="IC21" s="27">
        <f t="shared" si="78"/>
        <v>0.71875</v>
      </c>
      <c r="ID21" s="19">
        <f t="shared" si="201"/>
        <v>50</v>
      </c>
      <c r="IE21" s="23">
        <f t="shared" si="202"/>
        <v>35</v>
      </c>
      <c r="IF21" s="27">
        <f t="shared" si="79"/>
        <v>0.7</v>
      </c>
      <c r="IG21" s="17">
        <v>12</v>
      </c>
      <c r="IH21" s="17">
        <v>7</v>
      </c>
      <c r="II21" s="27">
        <f t="shared" si="80"/>
        <v>0.58333333333333337</v>
      </c>
      <c r="IJ21" s="17">
        <v>38</v>
      </c>
      <c r="IK21" s="17">
        <v>28</v>
      </c>
      <c r="IL21" s="27">
        <f t="shared" si="81"/>
        <v>0.73684210526315785</v>
      </c>
      <c r="IM21" s="19">
        <f t="shared" si="203"/>
        <v>78</v>
      </c>
      <c r="IN21" s="23">
        <f t="shared" si="204"/>
        <v>61</v>
      </c>
      <c r="IO21" s="27">
        <f t="shared" si="82"/>
        <v>0.78205128205128205</v>
      </c>
      <c r="IP21" s="17">
        <v>21</v>
      </c>
      <c r="IQ21" s="17">
        <v>17</v>
      </c>
      <c r="IR21" s="27">
        <f t="shared" si="83"/>
        <v>0.80952380952380953</v>
      </c>
      <c r="IS21" s="17">
        <v>57</v>
      </c>
      <c r="IT21" s="17">
        <v>44</v>
      </c>
      <c r="IU21" s="27">
        <f t="shared" si="84"/>
        <v>0.77192982456140347</v>
      </c>
      <c r="IV21" s="19">
        <f t="shared" si="205"/>
        <v>78</v>
      </c>
      <c r="IW21" s="23">
        <f t="shared" si="206"/>
        <v>19</v>
      </c>
      <c r="IX21" s="27">
        <f t="shared" si="85"/>
        <v>0.24358974358974358</v>
      </c>
      <c r="IY21" s="17">
        <v>20</v>
      </c>
      <c r="IZ21" s="17">
        <v>7</v>
      </c>
      <c r="JA21" s="27">
        <f t="shared" si="86"/>
        <v>0.35</v>
      </c>
      <c r="JB21" s="17">
        <v>58</v>
      </c>
      <c r="JC21" s="17">
        <v>12</v>
      </c>
      <c r="JD21" s="27">
        <f t="shared" si="87"/>
        <v>0.20689655172413793</v>
      </c>
      <c r="JE21" s="19">
        <f t="shared" si="207"/>
        <v>78</v>
      </c>
      <c r="JF21" s="23">
        <f t="shared" si="208"/>
        <v>3</v>
      </c>
      <c r="JG21" s="27">
        <f t="shared" si="88"/>
        <v>3.8461538461538464E-2</v>
      </c>
      <c r="JH21" s="17">
        <v>20</v>
      </c>
      <c r="JI21" s="17">
        <v>0</v>
      </c>
      <c r="JJ21" s="27">
        <f t="shared" si="89"/>
        <v>0</v>
      </c>
      <c r="JK21" s="17">
        <v>58</v>
      </c>
      <c r="JL21" s="17">
        <v>3</v>
      </c>
      <c r="JM21" s="27">
        <f t="shared" si="90"/>
        <v>5.1724137931034482E-2</v>
      </c>
      <c r="JN21" s="19">
        <f t="shared" si="209"/>
        <v>78</v>
      </c>
      <c r="JO21" s="23">
        <f t="shared" si="210"/>
        <v>11</v>
      </c>
      <c r="JP21" s="27">
        <f t="shared" si="91"/>
        <v>0.14102564102564102</v>
      </c>
      <c r="JQ21" s="17">
        <v>17</v>
      </c>
      <c r="JR21" s="17">
        <v>4</v>
      </c>
      <c r="JS21" s="27">
        <f t="shared" si="92"/>
        <v>0.23529411764705882</v>
      </c>
      <c r="JT21" s="17">
        <v>61</v>
      </c>
      <c r="JU21" s="17">
        <v>7</v>
      </c>
      <c r="JV21" s="27">
        <f t="shared" si="93"/>
        <v>0.11475409836065574</v>
      </c>
      <c r="JW21" s="19">
        <f t="shared" si="211"/>
        <v>83</v>
      </c>
      <c r="JX21" s="23">
        <f t="shared" si="212"/>
        <v>20</v>
      </c>
      <c r="JY21" s="27">
        <f t="shared" si="94"/>
        <v>0.24096385542168675</v>
      </c>
      <c r="JZ21" s="17">
        <v>21</v>
      </c>
      <c r="KA21" s="17">
        <v>5</v>
      </c>
      <c r="KB21" s="27">
        <f t="shared" si="95"/>
        <v>0.23809523809523808</v>
      </c>
      <c r="KC21" s="17">
        <v>62</v>
      </c>
      <c r="KD21" s="17">
        <v>15</v>
      </c>
      <c r="KE21" s="27">
        <f t="shared" si="96"/>
        <v>0.24193548387096775</v>
      </c>
      <c r="KF21" s="19">
        <f t="shared" si="213"/>
        <v>73</v>
      </c>
      <c r="KG21" s="23">
        <f t="shared" si="214"/>
        <v>14</v>
      </c>
      <c r="KH21" s="27">
        <f t="shared" si="97"/>
        <v>0.19178082191780821</v>
      </c>
      <c r="KI21" s="17">
        <v>23</v>
      </c>
      <c r="KJ21" s="17">
        <v>8</v>
      </c>
      <c r="KK21" s="27">
        <f t="shared" si="98"/>
        <v>0.34782608695652173</v>
      </c>
      <c r="KL21" s="17">
        <v>50</v>
      </c>
      <c r="KM21" s="17">
        <v>6</v>
      </c>
      <c r="KN21" s="27">
        <f t="shared" si="99"/>
        <v>0.12</v>
      </c>
      <c r="KO21" s="19">
        <f t="shared" si="215"/>
        <v>76</v>
      </c>
      <c r="KP21" s="23">
        <f t="shared" si="216"/>
        <v>20</v>
      </c>
      <c r="KQ21" s="27">
        <f t="shared" si="100"/>
        <v>0.26315789473684209</v>
      </c>
      <c r="KR21" s="17">
        <v>16</v>
      </c>
      <c r="KS21" s="17">
        <v>8</v>
      </c>
      <c r="KT21" s="27">
        <f t="shared" si="101"/>
        <v>0.5</v>
      </c>
      <c r="KU21" s="17">
        <v>60</v>
      </c>
      <c r="KV21" s="17">
        <v>12</v>
      </c>
      <c r="KW21" s="27">
        <f t="shared" si="102"/>
        <v>0.2</v>
      </c>
      <c r="KX21" s="19">
        <f t="shared" si="217"/>
        <v>65</v>
      </c>
      <c r="KY21" s="23">
        <f t="shared" si="218"/>
        <v>28</v>
      </c>
      <c r="KZ21" s="27">
        <f t="shared" si="103"/>
        <v>0.43076923076923079</v>
      </c>
      <c r="LA21" s="17">
        <v>18</v>
      </c>
      <c r="LB21" s="17">
        <v>8</v>
      </c>
      <c r="LC21" s="27">
        <f t="shared" si="104"/>
        <v>0.44444444444444442</v>
      </c>
      <c r="LD21" s="17">
        <v>47</v>
      </c>
      <c r="LE21" s="17">
        <v>20</v>
      </c>
      <c r="LF21" s="27">
        <f t="shared" si="105"/>
        <v>0.42553191489361702</v>
      </c>
      <c r="LG21" s="19">
        <f t="shared" si="219"/>
        <v>68</v>
      </c>
      <c r="LH21" s="23">
        <f t="shared" si="220"/>
        <v>20</v>
      </c>
      <c r="LI21" s="27">
        <f t="shared" si="106"/>
        <v>0.29411764705882354</v>
      </c>
      <c r="LJ21" s="17">
        <v>17</v>
      </c>
      <c r="LK21" s="17">
        <v>4</v>
      </c>
      <c r="LL21" s="27">
        <f t="shared" si="107"/>
        <v>0.23529411764705882</v>
      </c>
      <c r="LM21" s="17">
        <v>51</v>
      </c>
      <c r="LN21" s="17">
        <v>16</v>
      </c>
      <c r="LO21" s="27">
        <f t="shared" si="108"/>
        <v>0.31372549019607843</v>
      </c>
      <c r="LP21" s="19">
        <f t="shared" si="221"/>
        <v>37</v>
      </c>
      <c r="LQ21" s="23">
        <f t="shared" si="222"/>
        <v>22</v>
      </c>
      <c r="LR21" s="27">
        <f t="shared" si="109"/>
        <v>0.59459459459459463</v>
      </c>
      <c r="LS21" s="17">
        <v>11</v>
      </c>
      <c r="LT21" s="17">
        <v>6</v>
      </c>
      <c r="LU21" s="27">
        <f t="shared" si="110"/>
        <v>0.54545454545454541</v>
      </c>
      <c r="LV21" s="17">
        <v>26</v>
      </c>
      <c r="LW21" s="17">
        <v>16</v>
      </c>
      <c r="LX21" s="27">
        <f t="shared" si="111"/>
        <v>0.61538461538461542</v>
      </c>
      <c r="LY21" s="19">
        <f t="shared" si="223"/>
        <v>31</v>
      </c>
      <c r="LZ21" s="23">
        <f t="shared" si="224"/>
        <v>14</v>
      </c>
      <c r="MA21" s="27">
        <f t="shared" si="112"/>
        <v>0.45161290322580644</v>
      </c>
      <c r="MB21" s="17">
        <v>8</v>
      </c>
      <c r="MC21" s="17">
        <v>3</v>
      </c>
      <c r="MD21" s="27">
        <f t="shared" si="113"/>
        <v>0.375</v>
      </c>
      <c r="ME21" s="17">
        <v>23</v>
      </c>
      <c r="MF21" s="17">
        <v>11</v>
      </c>
      <c r="MG21" s="27">
        <f t="shared" si="114"/>
        <v>0.47826086956521741</v>
      </c>
      <c r="MH21" s="19">
        <f t="shared" si="225"/>
        <v>34</v>
      </c>
      <c r="MI21" s="23">
        <f t="shared" si="226"/>
        <v>25</v>
      </c>
      <c r="MJ21" s="27">
        <f t="shared" si="115"/>
        <v>0.73529411764705888</v>
      </c>
      <c r="MK21" s="17">
        <v>6</v>
      </c>
      <c r="ML21" s="17">
        <v>3</v>
      </c>
      <c r="MM21" s="27">
        <f t="shared" si="116"/>
        <v>0.5</v>
      </c>
      <c r="MN21" s="17">
        <v>28</v>
      </c>
      <c r="MO21" s="17">
        <v>22</v>
      </c>
      <c r="MP21" s="27">
        <f t="shared" si="117"/>
        <v>0.7857142857142857</v>
      </c>
      <c r="MQ21" s="19">
        <f t="shared" si="227"/>
        <v>37</v>
      </c>
      <c r="MR21" s="23">
        <f t="shared" si="228"/>
        <v>25</v>
      </c>
      <c r="MS21" s="27">
        <f t="shared" si="118"/>
        <v>0.67567567567567566</v>
      </c>
      <c r="MT21" s="17">
        <v>7</v>
      </c>
      <c r="MU21" s="17">
        <v>6</v>
      </c>
      <c r="MV21" s="27">
        <f t="shared" si="119"/>
        <v>0.8571428571428571</v>
      </c>
      <c r="MW21" s="17">
        <v>30</v>
      </c>
      <c r="MX21" s="17">
        <v>19</v>
      </c>
      <c r="MY21" s="27">
        <f t="shared" si="120"/>
        <v>0.6333333333333333</v>
      </c>
      <c r="MZ21" s="19">
        <f t="shared" si="229"/>
        <v>39</v>
      </c>
      <c r="NA21" s="23">
        <f t="shared" si="230"/>
        <v>12</v>
      </c>
      <c r="NB21" s="27">
        <f t="shared" si="121"/>
        <v>0.30769230769230771</v>
      </c>
      <c r="NC21" s="17">
        <v>32</v>
      </c>
      <c r="ND21" s="17">
        <v>7</v>
      </c>
      <c r="NE21" s="27">
        <f t="shared" si="122"/>
        <v>0.21875</v>
      </c>
      <c r="NF21" s="17">
        <v>7</v>
      </c>
      <c r="NG21" s="17">
        <v>5</v>
      </c>
      <c r="NH21" s="27">
        <f t="shared" si="123"/>
        <v>0.7142857142857143</v>
      </c>
      <c r="NI21" s="19">
        <f t="shared" si="231"/>
        <v>38</v>
      </c>
      <c r="NJ21" s="23">
        <f t="shared" si="232"/>
        <v>9</v>
      </c>
      <c r="NK21" s="27">
        <f t="shared" si="124"/>
        <v>0.23684210526315788</v>
      </c>
      <c r="NL21" s="17">
        <v>30</v>
      </c>
      <c r="NM21" s="17">
        <v>5</v>
      </c>
      <c r="NN21" s="27">
        <f t="shared" si="125"/>
        <v>0.16666666666666666</v>
      </c>
      <c r="NO21" s="17">
        <v>8</v>
      </c>
      <c r="NP21" s="17">
        <v>4</v>
      </c>
      <c r="NQ21" s="27">
        <f t="shared" si="126"/>
        <v>0.5</v>
      </c>
      <c r="NR21" s="19">
        <f t="shared" si="233"/>
        <v>28</v>
      </c>
      <c r="NS21" s="23">
        <f t="shared" si="234"/>
        <v>10</v>
      </c>
      <c r="NT21" s="27">
        <f t="shared" si="127"/>
        <v>0.35714285714285715</v>
      </c>
      <c r="NU21" s="17">
        <v>20</v>
      </c>
      <c r="NV21" s="17">
        <v>7</v>
      </c>
      <c r="NW21" s="27">
        <f t="shared" si="128"/>
        <v>0.35</v>
      </c>
      <c r="NX21" s="17">
        <v>8</v>
      </c>
      <c r="NY21" s="17">
        <v>3</v>
      </c>
      <c r="NZ21" s="27">
        <f t="shared" si="129"/>
        <v>0.375</v>
      </c>
      <c r="OA21" s="19">
        <f t="shared" si="235"/>
        <v>20</v>
      </c>
      <c r="OB21" s="23">
        <f t="shared" si="236"/>
        <v>15</v>
      </c>
      <c r="OC21" s="27">
        <f t="shared" si="130"/>
        <v>0.75</v>
      </c>
      <c r="OD21" s="17">
        <v>12</v>
      </c>
      <c r="OE21" s="17">
        <v>8</v>
      </c>
      <c r="OF21" s="27">
        <f t="shared" si="131"/>
        <v>0.66666666666666663</v>
      </c>
      <c r="OG21" s="17">
        <v>8</v>
      </c>
      <c r="OH21" s="17">
        <v>7</v>
      </c>
      <c r="OI21" s="27">
        <f t="shared" si="132"/>
        <v>0.875</v>
      </c>
      <c r="OJ21" s="19">
        <f t="shared" si="237"/>
        <v>41</v>
      </c>
      <c r="OK21" s="23">
        <f t="shared" si="238"/>
        <v>32</v>
      </c>
      <c r="OL21" s="27">
        <f t="shared" si="133"/>
        <v>0.78048780487804881</v>
      </c>
      <c r="OM21" s="17">
        <v>19</v>
      </c>
      <c r="ON21" s="17">
        <v>16</v>
      </c>
      <c r="OO21" s="27">
        <f t="shared" si="134"/>
        <v>0.84210526315789469</v>
      </c>
      <c r="OP21" s="17">
        <v>22</v>
      </c>
      <c r="OQ21" s="17">
        <v>16</v>
      </c>
      <c r="OR21" s="27">
        <f t="shared" si="135"/>
        <v>0.72727272727272729</v>
      </c>
      <c r="OS21" s="19">
        <f t="shared" si="239"/>
        <v>70</v>
      </c>
      <c r="OT21" s="23">
        <f t="shared" si="240"/>
        <v>36</v>
      </c>
      <c r="OU21" s="27">
        <f t="shared" si="136"/>
        <v>0.51428571428571423</v>
      </c>
      <c r="OV21" s="17">
        <v>43</v>
      </c>
      <c r="OW21" s="17">
        <v>34</v>
      </c>
      <c r="OX21" s="27">
        <f t="shared" si="137"/>
        <v>0.79069767441860461</v>
      </c>
      <c r="OY21" s="17">
        <v>27</v>
      </c>
      <c r="OZ21" s="17">
        <v>2</v>
      </c>
      <c r="PA21" s="27">
        <f t="shared" si="138"/>
        <v>7.407407407407407E-2</v>
      </c>
      <c r="PB21" s="19">
        <f t="shared" si="241"/>
        <v>78</v>
      </c>
      <c r="PC21" s="23">
        <f t="shared" si="242"/>
        <v>26</v>
      </c>
      <c r="PD21" s="27">
        <f t="shared" si="139"/>
        <v>0.33333333333333331</v>
      </c>
      <c r="PE21" s="17">
        <v>51</v>
      </c>
      <c r="PF21" s="17">
        <v>16</v>
      </c>
      <c r="PG21" s="27">
        <f t="shared" si="140"/>
        <v>0.31372549019607843</v>
      </c>
      <c r="PH21" s="17">
        <v>27</v>
      </c>
      <c r="PI21" s="17">
        <v>10</v>
      </c>
      <c r="PJ21" s="27">
        <f t="shared" si="141"/>
        <v>0.37037037037037035</v>
      </c>
      <c r="PK21" s="19">
        <f t="shared" si="243"/>
        <v>35</v>
      </c>
      <c r="PL21" s="23">
        <f t="shared" si="244"/>
        <v>22</v>
      </c>
      <c r="PM21" s="27">
        <f t="shared" si="142"/>
        <v>0.62857142857142856</v>
      </c>
      <c r="PN21" s="17">
        <v>22</v>
      </c>
      <c r="PO21" s="17">
        <v>14</v>
      </c>
      <c r="PP21" s="27">
        <f t="shared" si="143"/>
        <v>0.63636363636363635</v>
      </c>
      <c r="PQ21" s="17">
        <v>13</v>
      </c>
      <c r="PR21" s="17">
        <v>8</v>
      </c>
      <c r="PS21" s="27">
        <f t="shared" si="144"/>
        <v>0.61538461538461542</v>
      </c>
      <c r="PT21" s="19">
        <f t="shared" si="245"/>
        <v>32</v>
      </c>
      <c r="PU21" s="23">
        <f t="shared" si="246"/>
        <v>20</v>
      </c>
      <c r="PV21" s="27">
        <f t="shared" si="145"/>
        <v>0.625</v>
      </c>
      <c r="PW21" s="17">
        <v>19</v>
      </c>
      <c r="PX21" s="17">
        <v>11</v>
      </c>
      <c r="PY21" s="27">
        <f t="shared" si="146"/>
        <v>0.57894736842105265</v>
      </c>
      <c r="PZ21" s="17">
        <v>13</v>
      </c>
      <c r="QA21" s="17">
        <v>9</v>
      </c>
      <c r="QB21" s="27">
        <f t="shared" si="147"/>
        <v>0.69230769230769229</v>
      </c>
      <c r="QC21" s="19">
        <f t="shared" si="247"/>
        <v>34</v>
      </c>
      <c r="QD21" s="23">
        <f t="shared" si="248"/>
        <v>19</v>
      </c>
      <c r="QE21" s="27">
        <f t="shared" si="148"/>
        <v>0.55882352941176472</v>
      </c>
      <c r="QF21" s="17">
        <v>22</v>
      </c>
      <c r="QG21" s="17">
        <v>13</v>
      </c>
      <c r="QH21" s="27">
        <f t="shared" si="149"/>
        <v>0.59090909090909094</v>
      </c>
      <c r="QI21" s="17">
        <v>12</v>
      </c>
      <c r="QJ21" s="17">
        <v>6</v>
      </c>
      <c r="QK21" s="27">
        <f t="shared" si="150"/>
        <v>0.5</v>
      </c>
      <c r="QL21" s="19">
        <f t="shared" si="249"/>
        <v>34</v>
      </c>
      <c r="QM21" s="23">
        <f t="shared" si="250"/>
        <v>18</v>
      </c>
      <c r="QN21" s="27">
        <f t="shared" si="151"/>
        <v>0.52941176470588236</v>
      </c>
      <c r="QO21" s="17">
        <v>22</v>
      </c>
      <c r="QP21" s="17">
        <v>18</v>
      </c>
      <c r="QQ21" s="27">
        <f t="shared" si="152"/>
        <v>0.81818181818181823</v>
      </c>
      <c r="QR21" s="17">
        <v>12</v>
      </c>
      <c r="QS21" s="17"/>
      <c r="QT21" s="27">
        <f t="shared" si="153"/>
        <v>0</v>
      </c>
    </row>
    <row r="22" spans="2:462" ht="29.25" hidden="1" customHeight="1">
      <c r="B22" s="14">
        <v>13</v>
      </c>
      <c r="C22" s="15" t="s">
        <v>12</v>
      </c>
      <c r="D22" s="48">
        <f t="shared" si="154"/>
        <v>0</v>
      </c>
      <c r="E22" s="49">
        <f t="shared" si="0"/>
        <v>0</v>
      </c>
      <c r="F22" s="50">
        <f t="shared" si="1"/>
        <v>0</v>
      </c>
      <c r="G22" s="51"/>
      <c r="H22" s="52"/>
      <c r="I22" s="50">
        <f t="shared" si="2"/>
        <v>0</v>
      </c>
      <c r="J22" s="51">
        <v>0</v>
      </c>
      <c r="K22" s="52"/>
      <c r="L22" s="53">
        <f t="shared" si="3"/>
        <v>0</v>
      </c>
      <c r="M22" s="48">
        <f t="shared" si="155"/>
        <v>0</v>
      </c>
      <c r="N22" s="49">
        <f t="shared" si="155"/>
        <v>0</v>
      </c>
      <c r="O22" s="50">
        <f t="shared" si="4"/>
        <v>0</v>
      </c>
      <c r="P22" s="51"/>
      <c r="Q22" s="52"/>
      <c r="R22" s="50">
        <f t="shared" si="5"/>
        <v>0</v>
      </c>
      <c r="S22" s="51">
        <v>0</v>
      </c>
      <c r="T22" s="52"/>
      <c r="U22" s="53">
        <f t="shared" si="6"/>
        <v>0</v>
      </c>
      <c r="V22" s="48">
        <f t="shared" si="156"/>
        <v>0</v>
      </c>
      <c r="W22" s="49">
        <f t="shared" si="156"/>
        <v>0</v>
      </c>
      <c r="X22" s="50">
        <f t="shared" si="7"/>
        <v>0</v>
      </c>
      <c r="Y22" s="51"/>
      <c r="Z22" s="52"/>
      <c r="AA22" s="50">
        <f t="shared" si="8"/>
        <v>0</v>
      </c>
      <c r="AB22" s="51">
        <v>0</v>
      </c>
      <c r="AC22" s="52"/>
      <c r="AD22" s="53">
        <f t="shared" si="9"/>
        <v>0</v>
      </c>
      <c r="AE22" s="48">
        <f t="shared" si="157"/>
        <v>0</v>
      </c>
      <c r="AF22" s="49">
        <f t="shared" si="157"/>
        <v>0</v>
      </c>
      <c r="AG22" s="50">
        <f t="shared" si="10"/>
        <v>0</v>
      </c>
      <c r="AH22" s="51"/>
      <c r="AI22" s="52"/>
      <c r="AJ22" s="50">
        <f t="shared" si="11"/>
        <v>0</v>
      </c>
      <c r="AK22" s="51">
        <v>0</v>
      </c>
      <c r="AL22" s="52"/>
      <c r="AM22" s="53">
        <f t="shared" si="12"/>
        <v>0</v>
      </c>
      <c r="AN22" s="48">
        <f t="shared" si="158"/>
        <v>0</v>
      </c>
      <c r="AO22" s="49">
        <f t="shared" si="158"/>
        <v>0</v>
      </c>
      <c r="AP22" s="50">
        <f t="shared" si="13"/>
        <v>0</v>
      </c>
      <c r="AQ22" s="51"/>
      <c r="AR22" s="52"/>
      <c r="AS22" s="50">
        <f t="shared" si="14"/>
        <v>0</v>
      </c>
      <c r="AT22" s="51">
        <v>0</v>
      </c>
      <c r="AU22" s="52"/>
      <c r="AV22" s="53">
        <f t="shared" si="15"/>
        <v>0</v>
      </c>
      <c r="AW22" s="48">
        <f t="shared" si="159"/>
        <v>0</v>
      </c>
      <c r="AX22" s="49">
        <f t="shared" si="160"/>
        <v>0</v>
      </c>
      <c r="AY22" s="50">
        <f t="shared" si="16"/>
        <v>0</v>
      </c>
      <c r="AZ22" s="51"/>
      <c r="BA22" s="52"/>
      <c r="BB22" s="50">
        <f t="shared" si="17"/>
        <v>0</v>
      </c>
      <c r="BC22" s="51">
        <v>0</v>
      </c>
      <c r="BD22" s="52"/>
      <c r="BE22" s="53">
        <f t="shared" si="18"/>
        <v>0</v>
      </c>
      <c r="BF22" s="48">
        <f t="shared" si="161"/>
        <v>0</v>
      </c>
      <c r="BG22" s="49">
        <f t="shared" si="162"/>
        <v>0</v>
      </c>
      <c r="BH22" s="50">
        <f t="shared" si="19"/>
        <v>0</v>
      </c>
      <c r="BI22" s="51"/>
      <c r="BJ22" s="52"/>
      <c r="BK22" s="50">
        <f t="shared" si="20"/>
        <v>0</v>
      </c>
      <c r="BL22" s="51">
        <v>0</v>
      </c>
      <c r="BM22" s="52"/>
      <c r="BN22" s="53">
        <f t="shared" si="21"/>
        <v>0</v>
      </c>
      <c r="BO22" s="48">
        <f t="shared" si="163"/>
        <v>0</v>
      </c>
      <c r="BP22" s="49">
        <f t="shared" si="164"/>
        <v>0</v>
      </c>
      <c r="BQ22" s="50">
        <f t="shared" si="22"/>
        <v>0</v>
      </c>
      <c r="BR22" s="51"/>
      <c r="BS22" s="52"/>
      <c r="BT22" s="50">
        <f t="shared" si="23"/>
        <v>0</v>
      </c>
      <c r="BU22" s="51">
        <v>0</v>
      </c>
      <c r="BV22" s="52"/>
      <c r="BW22" s="53">
        <f t="shared" si="24"/>
        <v>0</v>
      </c>
      <c r="BX22" s="48">
        <f t="shared" si="165"/>
        <v>0</v>
      </c>
      <c r="BY22" s="49">
        <f t="shared" si="166"/>
        <v>0</v>
      </c>
      <c r="BZ22" s="50">
        <f t="shared" si="25"/>
        <v>0</v>
      </c>
      <c r="CA22" s="51"/>
      <c r="CB22" s="52"/>
      <c r="CC22" s="50">
        <f t="shared" si="26"/>
        <v>0</v>
      </c>
      <c r="CD22" s="51">
        <v>0</v>
      </c>
      <c r="CE22" s="52"/>
      <c r="CF22" s="53">
        <f t="shared" si="27"/>
        <v>0</v>
      </c>
      <c r="CG22" s="48">
        <f t="shared" si="167"/>
        <v>0</v>
      </c>
      <c r="CH22" s="49">
        <f t="shared" si="168"/>
        <v>0</v>
      </c>
      <c r="CI22" s="50">
        <f t="shared" si="28"/>
        <v>0</v>
      </c>
      <c r="CJ22" s="51"/>
      <c r="CK22" s="52"/>
      <c r="CL22" s="50">
        <f t="shared" si="29"/>
        <v>0</v>
      </c>
      <c r="CM22" s="51">
        <v>0</v>
      </c>
      <c r="CN22" s="52"/>
      <c r="CO22" s="53">
        <f t="shared" si="30"/>
        <v>0</v>
      </c>
      <c r="CP22" s="48">
        <f t="shared" si="169"/>
        <v>0</v>
      </c>
      <c r="CQ22" s="49">
        <f t="shared" si="170"/>
        <v>0</v>
      </c>
      <c r="CR22" s="50">
        <f t="shared" si="31"/>
        <v>0</v>
      </c>
      <c r="CS22" s="51"/>
      <c r="CT22" s="52"/>
      <c r="CU22" s="50">
        <f t="shared" si="32"/>
        <v>0</v>
      </c>
      <c r="CV22" s="51">
        <v>0</v>
      </c>
      <c r="CW22" s="52"/>
      <c r="CX22" s="53">
        <f t="shared" si="33"/>
        <v>0</v>
      </c>
      <c r="CY22" s="48">
        <f t="shared" si="171"/>
        <v>0</v>
      </c>
      <c r="CZ22" s="49">
        <f t="shared" si="172"/>
        <v>0</v>
      </c>
      <c r="DA22" s="50">
        <f t="shared" si="34"/>
        <v>0</v>
      </c>
      <c r="DB22" s="51"/>
      <c r="DC22" s="52"/>
      <c r="DD22" s="50">
        <f t="shared" si="35"/>
        <v>0</v>
      </c>
      <c r="DE22" s="51">
        <v>0</v>
      </c>
      <c r="DF22" s="52"/>
      <c r="DG22" s="53">
        <f t="shared" si="36"/>
        <v>0</v>
      </c>
      <c r="DH22" s="48">
        <f t="shared" si="173"/>
        <v>0</v>
      </c>
      <c r="DI22" s="49">
        <f t="shared" si="174"/>
        <v>0</v>
      </c>
      <c r="DJ22" s="50">
        <f t="shared" si="37"/>
        <v>0</v>
      </c>
      <c r="DK22" s="51"/>
      <c r="DL22" s="52"/>
      <c r="DM22" s="50">
        <f t="shared" si="38"/>
        <v>0</v>
      </c>
      <c r="DN22" s="51"/>
      <c r="DO22" s="52"/>
      <c r="DP22" s="53">
        <f t="shared" si="39"/>
        <v>0</v>
      </c>
      <c r="DQ22" s="48">
        <f t="shared" si="175"/>
        <v>0</v>
      </c>
      <c r="DR22" s="49">
        <f t="shared" si="176"/>
        <v>0</v>
      </c>
      <c r="DS22" s="50">
        <f t="shared" si="40"/>
        <v>0</v>
      </c>
      <c r="DT22" s="51"/>
      <c r="DU22" s="52"/>
      <c r="DV22" s="50">
        <f t="shared" si="41"/>
        <v>0</v>
      </c>
      <c r="DW22" s="51"/>
      <c r="DX22" s="52"/>
      <c r="DY22" s="53">
        <f t="shared" si="42"/>
        <v>0</v>
      </c>
      <c r="DZ22" s="48">
        <f t="shared" si="177"/>
        <v>0</v>
      </c>
      <c r="EA22" s="49">
        <f t="shared" si="178"/>
        <v>0</v>
      </c>
      <c r="EB22" s="50">
        <f t="shared" si="43"/>
        <v>0</v>
      </c>
      <c r="EC22" s="51"/>
      <c r="ED22" s="52"/>
      <c r="EE22" s="50">
        <f t="shared" si="44"/>
        <v>0</v>
      </c>
      <c r="EF22" s="51"/>
      <c r="EG22" s="52"/>
      <c r="EH22" s="53">
        <f t="shared" si="45"/>
        <v>0</v>
      </c>
      <c r="EI22" s="48">
        <f t="shared" si="179"/>
        <v>0</v>
      </c>
      <c r="EJ22" s="49">
        <f t="shared" si="180"/>
        <v>0</v>
      </c>
      <c r="EK22" s="50">
        <f t="shared" si="46"/>
        <v>0</v>
      </c>
      <c r="EL22" s="51"/>
      <c r="EM22" s="52"/>
      <c r="EN22" s="50">
        <f t="shared" si="47"/>
        <v>0</v>
      </c>
      <c r="EO22" s="51"/>
      <c r="EP22" s="52"/>
      <c r="EQ22" s="53">
        <f t="shared" si="48"/>
        <v>0</v>
      </c>
      <c r="ER22" s="48">
        <f t="shared" si="181"/>
        <v>0</v>
      </c>
      <c r="ES22" s="49">
        <f t="shared" si="182"/>
        <v>0</v>
      </c>
      <c r="ET22" s="50">
        <f t="shared" si="49"/>
        <v>0</v>
      </c>
      <c r="EU22" s="51"/>
      <c r="EV22" s="52"/>
      <c r="EW22" s="50">
        <f t="shared" si="50"/>
        <v>0</v>
      </c>
      <c r="EX22" s="51"/>
      <c r="EY22" s="52"/>
      <c r="EZ22" s="53">
        <f t="shared" si="51"/>
        <v>0</v>
      </c>
      <c r="FA22" s="48">
        <f t="shared" si="183"/>
        <v>0</v>
      </c>
      <c r="FB22" s="49">
        <f t="shared" si="184"/>
        <v>0</v>
      </c>
      <c r="FC22" s="50">
        <f t="shared" si="52"/>
        <v>0</v>
      </c>
      <c r="FD22" s="51"/>
      <c r="FE22" s="52"/>
      <c r="FF22" s="50">
        <f t="shared" si="53"/>
        <v>0</v>
      </c>
      <c r="FG22" s="51"/>
      <c r="FH22" s="52"/>
      <c r="FI22" s="53">
        <f t="shared" si="54"/>
        <v>0</v>
      </c>
      <c r="FJ22" s="48">
        <f t="shared" si="185"/>
        <v>0</v>
      </c>
      <c r="FK22" s="49">
        <f t="shared" si="186"/>
        <v>0</v>
      </c>
      <c r="FL22" s="50">
        <f t="shared" si="55"/>
        <v>0</v>
      </c>
      <c r="FM22" s="51"/>
      <c r="FN22" s="52"/>
      <c r="FO22" s="50">
        <f t="shared" si="56"/>
        <v>0</v>
      </c>
      <c r="FP22" s="51"/>
      <c r="FQ22" s="52"/>
      <c r="FR22" s="53">
        <f t="shared" si="57"/>
        <v>0</v>
      </c>
      <c r="FS22" s="48">
        <f t="shared" si="187"/>
        <v>0</v>
      </c>
      <c r="FT22" s="49">
        <f t="shared" si="188"/>
        <v>0</v>
      </c>
      <c r="FU22" s="50">
        <f t="shared" si="58"/>
        <v>0</v>
      </c>
      <c r="FV22" s="51"/>
      <c r="FW22" s="52"/>
      <c r="FX22" s="50">
        <f t="shared" si="59"/>
        <v>0</v>
      </c>
      <c r="FY22" s="51"/>
      <c r="FZ22" s="52"/>
      <c r="GA22" s="53">
        <f t="shared" si="60"/>
        <v>0</v>
      </c>
      <c r="GB22" s="48">
        <f t="shared" si="189"/>
        <v>0</v>
      </c>
      <c r="GC22" s="49">
        <f t="shared" si="190"/>
        <v>0</v>
      </c>
      <c r="GD22" s="50">
        <f t="shared" si="61"/>
        <v>0</v>
      </c>
      <c r="GE22" s="51"/>
      <c r="GF22" s="52"/>
      <c r="GG22" s="50">
        <f t="shared" si="62"/>
        <v>0</v>
      </c>
      <c r="GH22" s="51"/>
      <c r="GI22" s="52"/>
      <c r="GJ22" s="53">
        <f t="shared" si="63"/>
        <v>0</v>
      </c>
      <c r="GK22" s="48">
        <f t="shared" si="191"/>
        <v>0</v>
      </c>
      <c r="GL22" s="49">
        <f t="shared" si="192"/>
        <v>0</v>
      </c>
      <c r="GM22" s="50">
        <f t="shared" si="64"/>
        <v>0</v>
      </c>
      <c r="GN22" s="51"/>
      <c r="GO22" s="52"/>
      <c r="GP22" s="50">
        <f t="shared" si="65"/>
        <v>0</v>
      </c>
      <c r="GQ22" s="51"/>
      <c r="GR22" s="52"/>
      <c r="GS22" s="53">
        <f t="shared" si="66"/>
        <v>0</v>
      </c>
      <c r="GT22" s="48">
        <f t="shared" si="193"/>
        <v>0</v>
      </c>
      <c r="GU22" s="49">
        <f t="shared" si="194"/>
        <v>0</v>
      </c>
      <c r="GV22" s="50">
        <f t="shared" si="67"/>
        <v>0</v>
      </c>
      <c r="GW22" s="51"/>
      <c r="GX22" s="52"/>
      <c r="GY22" s="50">
        <f t="shared" si="68"/>
        <v>0</v>
      </c>
      <c r="GZ22" s="51"/>
      <c r="HA22" s="52"/>
      <c r="HB22" s="53">
        <f t="shared" si="69"/>
        <v>0</v>
      </c>
      <c r="HC22" s="48">
        <f t="shared" si="195"/>
        <v>0</v>
      </c>
      <c r="HD22" s="49">
        <f t="shared" si="196"/>
        <v>0</v>
      </c>
      <c r="HE22" s="50">
        <f t="shared" si="70"/>
        <v>0</v>
      </c>
      <c r="HF22" s="51"/>
      <c r="HG22" s="52"/>
      <c r="HH22" s="50">
        <f t="shared" si="71"/>
        <v>0</v>
      </c>
      <c r="HI22" s="51"/>
      <c r="HJ22" s="52"/>
      <c r="HK22" s="53">
        <f t="shared" si="72"/>
        <v>0</v>
      </c>
      <c r="HL22" s="48">
        <f t="shared" si="197"/>
        <v>0</v>
      </c>
      <c r="HM22" s="49">
        <f t="shared" si="198"/>
        <v>0</v>
      </c>
      <c r="HN22" s="50">
        <f t="shared" si="73"/>
        <v>0</v>
      </c>
      <c r="HO22" s="51"/>
      <c r="HP22" s="52"/>
      <c r="HQ22" s="50">
        <f t="shared" si="74"/>
        <v>0</v>
      </c>
      <c r="HR22" s="51"/>
      <c r="HS22" s="52"/>
      <c r="HT22" s="53">
        <f t="shared" si="75"/>
        <v>0</v>
      </c>
      <c r="HU22" s="48">
        <f t="shared" si="199"/>
        <v>0</v>
      </c>
      <c r="HV22" s="49">
        <f t="shared" si="200"/>
        <v>0</v>
      </c>
      <c r="HW22" s="50">
        <f t="shared" si="76"/>
        <v>0</v>
      </c>
      <c r="HX22" s="51"/>
      <c r="HY22" s="52"/>
      <c r="HZ22" s="50">
        <f t="shared" si="77"/>
        <v>0</v>
      </c>
      <c r="IA22" s="51"/>
      <c r="IB22" s="52"/>
      <c r="IC22" s="53">
        <f t="shared" si="78"/>
        <v>0</v>
      </c>
      <c r="ID22" s="48">
        <f t="shared" si="201"/>
        <v>0</v>
      </c>
      <c r="IE22" s="49">
        <f t="shared" si="202"/>
        <v>0</v>
      </c>
      <c r="IF22" s="50">
        <f t="shared" si="79"/>
        <v>0</v>
      </c>
      <c r="IG22" s="51"/>
      <c r="IH22" s="52"/>
      <c r="II22" s="50">
        <f t="shared" si="80"/>
        <v>0</v>
      </c>
      <c r="IJ22" s="51"/>
      <c r="IK22" s="52"/>
      <c r="IL22" s="53">
        <f t="shared" si="81"/>
        <v>0</v>
      </c>
      <c r="IM22" s="48">
        <f t="shared" si="203"/>
        <v>0</v>
      </c>
      <c r="IN22" s="49">
        <f t="shared" si="204"/>
        <v>0</v>
      </c>
      <c r="IO22" s="50">
        <f t="shared" si="82"/>
        <v>0</v>
      </c>
      <c r="IP22" s="51"/>
      <c r="IQ22" s="52"/>
      <c r="IR22" s="50">
        <f t="shared" si="83"/>
        <v>0</v>
      </c>
      <c r="IS22" s="51"/>
      <c r="IT22" s="52"/>
      <c r="IU22" s="53">
        <f t="shared" si="84"/>
        <v>0</v>
      </c>
      <c r="IV22" s="48">
        <f t="shared" si="205"/>
        <v>0</v>
      </c>
      <c r="IW22" s="49">
        <f t="shared" si="206"/>
        <v>0</v>
      </c>
      <c r="IX22" s="50">
        <f t="shared" si="85"/>
        <v>0</v>
      </c>
      <c r="IY22" s="51"/>
      <c r="IZ22" s="52"/>
      <c r="JA22" s="50">
        <f t="shared" si="86"/>
        <v>0</v>
      </c>
      <c r="JB22" s="51"/>
      <c r="JC22" s="52"/>
      <c r="JD22" s="53">
        <f t="shared" si="87"/>
        <v>0</v>
      </c>
      <c r="JE22" s="48">
        <f t="shared" si="207"/>
        <v>0</v>
      </c>
      <c r="JF22" s="49">
        <f t="shared" si="208"/>
        <v>0</v>
      </c>
      <c r="JG22" s="50">
        <f t="shared" si="88"/>
        <v>0</v>
      </c>
      <c r="JH22" s="51"/>
      <c r="JI22" s="52"/>
      <c r="JJ22" s="50">
        <f t="shared" si="89"/>
        <v>0</v>
      </c>
      <c r="JK22" s="51"/>
      <c r="JL22" s="52"/>
      <c r="JM22" s="53">
        <f t="shared" si="90"/>
        <v>0</v>
      </c>
      <c r="JN22" s="48">
        <f t="shared" si="209"/>
        <v>0</v>
      </c>
      <c r="JO22" s="49">
        <f t="shared" si="210"/>
        <v>0</v>
      </c>
      <c r="JP22" s="50">
        <f t="shared" si="91"/>
        <v>0</v>
      </c>
      <c r="JQ22" s="51"/>
      <c r="JR22" s="52"/>
      <c r="JS22" s="50">
        <f t="shared" si="92"/>
        <v>0</v>
      </c>
      <c r="JT22" s="51"/>
      <c r="JU22" s="52"/>
      <c r="JV22" s="53">
        <f t="shared" si="93"/>
        <v>0</v>
      </c>
      <c r="JW22" s="48">
        <f t="shared" si="211"/>
        <v>0</v>
      </c>
      <c r="JX22" s="49">
        <f t="shared" si="212"/>
        <v>0</v>
      </c>
      <c r="JY22" s="50">
        <f t="shared" si="94"/>
        <v>0</v>
      </c>
      <c r="JZ22" s="51"/>
      <c r="KA22" s="52"/>
      <c r="KB22" s="50">
        <f t="shared" si="95"/>
        <v>0</v>
      </c>
      <c r="KC22" s="51"/>
      <c r="KD22" s="52"/>
      <c r="KE22" s="53">
        <f t="shared" si="96"/>
        <v>0</v>
      </c>
      <c r="KF22" s="48">
        <f t="shared" si="213"/>
        <v>0</v>
      </c>
      <c r="KG22" s="49">
        <f t="shared" si="214"/>
        <v>0</v>
      </c>
      <c r="KH22" s="50">
        <f t="shared" si="97"/>
        <v>0</v>
      </c>
      <c r="KI22" s="51"/>
      <c r="KJ22" s="52"/>
      <c r="KK22" s="50">
        <f t="shared" si="98"/>
        <v>0</v>
      </c>
      <c r="KL22" s="51"/>
      <c r="KM22" s="52"/>
      <c r="KN22" s="53">
        <f t="shared" si="99"/>
        <v>0</v>
      </c>
      <c r="KO22" s="48">
        <f t="shared" si="215"/>
        <v>0</v>
      </c>
      <c r="KP22" s="49">
        <f t="shared" si="216"/>
        <v>0</v>
      </c>
      <c r="KQ22" s="50">
        <f t="shared" si="100"/>
        <v>0</v>
      </c>
      <c r="KR22" s="51"/>
      <c r="KS22" s="52"/>
      <c r="KT22" s="50">
        <f t="shared" si="101"/>
        <v>0</v>
      </c>
      <c r="KU22" s="51"/>
      <c r="KV22" s="52"/>
      <c r="KW22" s="53">
        <f t="shared" si="102"/>
        <v>0</v>
      </c>
      <c r="KX22" s="48">
        <f t="shared" si="217"/>
        <v>0</v>
      </c>
      <c r="KY22" s="49">
        <f t="shared" si="218"/>
        <v>0</v>
      </c>
      <c r="KZ22" s="50">
        <f t="shared" si="103"/>
        <v>0</v>
      </c>
      <c r="LA22" s="51"/>
      <c r="LB22" s="52"/>
      <c r="LC22" s="50">
        <f t="shared" si="104"/>
        <v>0</v>
      </c>
      <c r="LD22" s="51"/>
      <c r="LE22" s="52"/>
      <c r="LF22" s="53">
        <f t="shared" si="105"/>
        <v>0</v>
      </c>
      <c r="LG22" s="48">
        <f t="shared" si="219"/>
        <v>0</v>
      </c>
      <c r="LH22" s="49">
        <f t="shared" si="220"/>
        <v>0</v>
      </c>
      <c r="LI22" s="50">
        <f t="shared" si="106"/>
        <v>0</v>
      </c>
      <c r="LJ22" s="51"/>
      <c r="LK22" s="52"/>
      <c r="LL22" s="50">
        <f t="shared" si="107"/>
        <v>0</v>
      </c>
      <c r="LM22" s="51"/>
      <c r="LN22" s="52"/>
      <c r="LO22" s="53">
        <f t="shared" si="108"/>
        <v>0</v>
      </c>
      <c r="LP22" s="48">
        <f t="shared" si="221"/>
        <v>0</v>
      </c>
      <c r="LQ22" s="49">
        <f t="shared" si="222"/>
        <v>0</v>
      </c>
      <c r="LR22" s="50">
        <f t="shared" si="109"/>
        <v>0</v>
      </c>
      <c r="LS22" s="51"/>
      <c r="LT22" s="52"/>
      <c r="LU22" s="50">
        <f t="shared" si="110"/>
        <v>0</v>
      </c>
      <c r="LV22" s="51"/>
      <c r="LW22" s="52"/>
      <c r="LX22" s="53">
        <f t="shared" si="111"/>
        <v>0</v>
      </c>
      <c r="LY22" s="48">
        <f t="shared" si="223"/>
        <v>0</v>
      </c>
      <c r="LZ22" s="49">
        <f t="shared" si="224"/>
        <v>0</v>
      </c>
      <c r="MA22" s="50">
        <f t="shared" si="112"/>
        <v>0</v>
      </c>
      <c r="MB22" s="51"/>
      <c r="MC22" s="52"/>
      <c r="MD22" s="50">
        <f t="shared" si="113"/>
        <v>0</v>
      </c>
      <c r="ME22" s="51"/>
      <c r="MF22" s="52"/>
      <c r="MG22" s="53">
        <f t="shared" si="114"/>
        <v>0</v>
      </c>
      <c r="MH22" s="48">
        <f t="shared" si="225"/>
        <v>0</v>
      </c>
      <c r="MI22" s="49">
        <f t="shared" si="226"/>
        <v>0</v>
      </c>
      <c r="MJ22" s="50">
        <f t="shared" si="115"/>
        <v>0</v>
      </c>
      <c r="MK22" s="51"/>
      <c r="ML22" s="52"/>
      <c r="MM22" s="50">
        <f t="shared" si="116"/>
        <v>0</v>
      </c>
      <c r="MN22" s="51"/>
      <c r="MO22" s="52"/>
      <c r="MP22" s="53">
        <f t="shared" si="117"/>
        <v>0</v>
      </c>
      <c r="MQ22" s="48">
        <f t="shared" si="227"/>
        <v>0</v>
      </c>
      <c r="MR22" s="49">
        <f t="shared" si="228"/>
        <v>0</v>
      </c>
      <c r="MS22" s="50">
        <f t="shared" si="118"/>
        <v>0</v>
      </c>
      <c r="MT22" s="51"/>
      <c r="MU22" s="52"/>
      <c r="MV22" s="50">
        <f t="shared" si="119"/>
        <v>0</v>
      </c>
      <c r="MW22" s="51"/>
      <c r="MX22" s="52"/>
      <c r="MY22" s="53">
        <f t="shared" si="120"/>
        <v>0</v>
      </c>
      <c r="MZ22" s="48">
        <f t="shared" si="229"/>
        <v>0</v>
      </c>
      <c r="NA22" s="49">
        <f t="shared" si="230"/>
        <v>0</v>
      </c>
      <c r="NB22" s="50">
        <f t="shared" si="121"/>
        <v>0</v>
      </c>
      <c r="NC22" s="51"/>
      <c r="ND22" s="52"/>
      <c r="NE22" s="50">
        <f t="shared" si="122"/>
        <v>0</v>
      </c>
      <c r="NF22" s="51"/>
      <c r="NG22" s="52"/>
      <c r="NH22" s="53">
        <f t="shared" si="123"/>
        <v>0</v>
      </c>
      <c r="NI22" s="48">
        <f t="shared" si="231"/>
        <v>0</v>
      </c>
      <c r="NJ22" s="49">
        <f t="shared" si="232"/>
        <v>0</v>
      </c>
      <c r="NK22" s="50">
        <f t="shared" si="124"/>
        <v>0</v>
      </c>
      <c r="NL22" s="51"/>
      <c r="NM22" s="52"/>
      <c r="NN22" s="50">
        <f t="shared" si="125"/>
        <v>0</v>
      </c>
      <c r="NO22" s="51"/>
      <c r="NP22" s="52"/>
      <c r="NQ22" s="53">
        <f t="shared" si="126"/>
        <v>0</v>
      </c>
      <c r="NR22" s="48">
        <f t="shared" si="233"/>
        <v>0</v>
      </c>
      <c r="NS22" s="49">
        <f t="shared" si="234"/>
        <v>0</v>
      </c>
      <c r="NT22" s="50">
        <f t="shared" si="127"/>
        <v>0</v>
      </c>
      <c r="NU22" s="51"/>
      <c r="NV22" s="52"/>
      <c r="NW22" s="50">
        <f t="shared" si="128"/>
        <v>0</v>
      </c>
      <c r="NX22" s="51"/>
      <c r="NY22" s="52"/>
      <c r="NZ22" s="53">
        <f t="shared" si="129"/>
        <v>0</v>
      </c>
      <c r="OA22" s="48">
        <f t="shared" si="235"/>
        <v>0</v>
      </c>
      <c r="OB22" s="49">
        <f t="shared" si="236"/>
        <v>0</v>
      </c>
      <c r="OC22" s="50">
        <f t="shared" si="130"/>
        <v>0</v>
      </c>
      <c r="OD22" s="51"/>
      <c r="OE22" s="52"/>
      <c r="OF22" s="50">
        <f t="shared" si="131"/>
        <v>0</v>
      </c>
      <c r="OG22" s="51"/>
      <c r="OH22" s="52"/>
      <c r="OI22" s="53">
        <f t="shared" si="132"/>
        <v>0</v>
      </c>
      <c r="OJ22" s="48">
        <f t="shared" si="237"/>
        <v>0</v>
      </c>
      <c r="OK22" s="49">
        <f t="shared" si="238"/>
        <v>0</v>
      </c>
      <c r="OL22" s="50">
        <f t="shared" si="133"/>
        <v>0</v>
      </c>
      <c r="OM22" s="51"/>
      <c r="ON22" s="52"/>
      <c r="OO22" s="50">
        <f t="shared" si="134"/>
        <v>0</v>
      </c>
      <c r="OP22" s="51"/>
      <c r="OQ22" s="52"/>
      <c r="OR22" s="53">
        <f t="shared" si="135"/>
        <v>0</v>
      </c>
      <c r="OS22" s="48">
        <f t="shared" si="239"/>
        <v>0</v>
      </c>
      <c r="OT22" s="49">
        <f t="shared" si="240"/>
        <v>0</v>
      </c>
      <c r="OU22" s="50">
        <f t="shared" si="136"/>
        <v>0</v>
      </c>
      <c r="OV22" s="51"/>
      <c r="OW22" s="52"/>
      <c r="OX22" s="50">
        <f t="shared" si="137"/>
        <v>0</v>
      </c>
      <c r="OY22" s="51"/>
      <c r="OZ22" s="52"/>
      <c r="PA22" s="53">
        <f t="shared" si="138"/>
        <v>0</v>
      </c>
      <c r="PB22" s="48">
        <f t="shared" si="241"/>
        <v>0</v>
      </c>
      <c r="PC22" s="49">
        <f t="shared" si="242"/>
        <v>0</v>
      </c>
      <c r="PD22" s="50">
        <f t="shared" si="139"/>
        <v>0</v>
      </c>
      <c r="PE22" s="51"/>
      <c r="PF22" s="52"/>
      <c r="PG22" s="50">
        <f t="shared" si="140"/>
        <v>0</v>
      </c>
      <c r="PH22" s="51"/>
      <c r="PI22" s="52"/>
      <c r="PJ22" s="53">
        <f t="shared" si="141"/>
        <v>0</v>
      </c>
      <c r="PK22" s="48">
        <f t="shared" si="243"/>
        <v>0</v>
      </c>
      <c r="PL22" s="49">
        <f t="shared" si="244"/>
        <v>0</v>
      </c>
      <c r="PM22" s="50">
        <f t="shared" si="142"/>
        <v>0</v>
      </c>
      <c r="PN22" s="51"/>
      <c r="PO22" s="52"/>
      <c r="PP22" s="50">
        <f t="shared" si="143"/>
        <v>0</v>
      </c>
      <c r="PQ22" s="51"/>
      <c r="PR22" s="52"/>
      <c r="PS22" s="53">
        <f t="shared" si="144"/>
        <v>0</v>
      </c>
      <c r="PT22" s="48">
        <f t="shared" si="245"/>
        <v>0</v>
      </c>
      <c r="PU22" s="49">
        <f t="shared" si="246"/>
        <v>0</v>
      </c>
      <c r="PV22" s="50">
        <f t="shared" si="145"/>
        <v>0</v>
      </c>
      <c r="PW22" s="51"/>
      <c r="PX22" s="52"/>
      <c r="PY22" s="50">
        <f t="shared" si="146"/>
        <v>0</v>
      </c>
      <c r="PZ22" s="51"/>
      <c r="QA22" s="52"/>
      <c r="QB22" s="53">
        <f t="shared" si="147"/>
        <v>0</v>
      </c>
      <c r="QC22" s="48">
        <f t="shared" si="247"/>
        <v>0</v>
      </c>
      <c r="QD22" s="49">
        <f t="shared" si="248"/>
        <v>0</v>
      </c>
      <c r="QE22" s="50">
        <f t="shared" si="148"/>
        <v>0</v>
      </c>
      <c r="QF22" s="51"/>
      <c r="QG22" s="52"/>
      <c r="QH22" s="50">
        <f t="shared" si="149"/>
        <v>0</v>
      </c>
      <c r="QI22" s="51"/>
      <c r="QJ22" s="52"/>
      <c r="QK22" s="53">
        <f t="shared" si="150"/>
        <v>0</v>
      </c>
      <c r="QL22" s="48">
        <f t="shared" si="249"/>
        <v>0</v>
      </c>
      <c r="QM22" s="49">
        <f t="shared" si="250"/>
        <v>0</v>
      </c>
      <c r="QN22" s="50">
        <f t="shared" si="151"/>
        <v>0</v>
      </c>
      <c r="QO22" s="51"/>
      <c r="QP22" s="52"/>
      <c r="QQ22" s="50">
        <f t="shared" si="152"/>
        <v>0</v>
      </c>
      <c r="QR22" s="51"/>
      <c r="QS22" s="52"/>
      <c r="QT22" s="53">
        <f t="shared" si="153"/>
        <v>0</v>
      </c>
    </row>
    <row r="23" spans="2:462" ht="29.25" hidden="1" customHeight="1">
      <c r="B23" s="33">
        <v>14</v>
      </c>
      <c r="C23" s="47" t="s">
        <v>27</v>
      </c>
      <c r="D23" s="48">
        <f t="shared" si="154"/>
        <v>0</v>
      </c>
      <c r="E23" s="49">
        <f t="shared" si="0"/>
        <v>0</v>
      </c>
      <c r="F23" s="50">
        <f t="shared" si="1"/>
        <v>0</v>
      </c>
      <c r="G23" s="51"/>
      <c r="H23" s="52"/>
      <c r="I23" s="50"/>
      <c r="J23" s="51">
        <v>0</v>
      </c>
      <c r="K23" s="52"/>
      <c r="L23" s="53">
        <f t="shared" si="3"/>
        <v>0</v>
      </c>
      <c r="M23" s="48">
        <f t="shared" si="155"/>
        <v>0</v>
      </c>
      <c r="N23" s="49">
        <f t="shared" si="155"/>
        <v>0</v>
      </c>
      <c r="O23" s="50">
        <f t="shared" si="4"/>
        <v>0</v>
      </c>
      <c r="P23" s="51"/>
      <c r="Q23" s="52"/>
      <c r="R23" s="50"/>
      <c r="S23" s="51">
        <v>0</v>
      </c>
      <c r="T23" s="52"/>
      <c r="U23" s="53">
        <f t="shared" si="6"/>
        <v>0</v>
      </c>
      <c r="V23" s="48">
        <f t="shared" si="156"/>
        <v>0</v>
      </c>
      <c r="W23" s="49">
        <f t="shared" si="156"/>
        <v>0</v>
      </c>
      <c r="X23" s="50">
        <f t="shared" si="7"/>
        <v>0</v>
      </c>
      <c r="Y23" s="51"/>
      <c r="Z23" s="52"/>
      <c r="AA23" s="50"/>
      <c r="AB23" s="51">
        <v>0</v>
      </c>
      <c r="AC23" s="52"/>
      <c r="AD23" s="53">
        <f t="shared" si="9"/>
        <v>0</v>
      </c>
      <c r="AE23" s="48">
        <f t="shared" si="157"/>
        <v>0</v>
      </c>
      <c r="AF23" s="49">
        <f t="shared" si="157"/>
        <v>0</v>
      </c>
      <c r="AG23" s="50">
        <f t="shared" si="10"/>
        <v>0</v>
      </c>
      <c r="AH23" s="51"/>
      <c r="AI23" s="52"/>
      <c r="AJ23" s="50"/>
      <c r="AK23" s="51">
        <v>0</v>
      </c>
      <c r="AL23" s="52"/>
      <c r="AM23" s="53">
        <f t="shared" si="12"/>
        <v>0</v>
      </c>
      <c r="AN23" s="48">
        <f t="shared" si="158"/>
        <v>0</v>
      </c>
      <c r="AO23" s="49">
        <f t="shared" si="158"/>
        <v>0</v>
      </c>
      <c r="AP23" s="50">
        <f t="shared" si="13"/>
        <v>0</v>
      </c>
      <c r="AQ23" s="51"/>
      <c r="AR23" s="52"/>
      <c r="AS23" s="50"/>
      <c r="AT23" s="51">
        <v>0</v>
      </c>
      <c r="AU23" s="52"/>
      <c r="AV23" s="53">
        <f t="shared" si="15"/>
        <v>0</v>
      </c>
      <c r="AW23" s="48">
        <f t="shared" si="159"/>
        <v>0</v>
      </c>
      <c r="AX23" s="49">
        <f t="shared" si="160"/>
        <v>0</v>
      </c>
      <c r="AY23" s="50">
        <f t="shared" si="16"/>
        <v>0</v>
      </c>
      <c r="AZ23" s="51"/>
      <c r="BA23" s="52"/>
      <c r="BB23" s="50"/>
      <c r="BC23" s="51">
        <v>0</v>
      </c>
      <c r="BD23" s="52"/>
      <c r="BE23" s="53">
        <f t="shared" si="18"/>
        <v>0</v>
      </c>
      <c r="BF23" s="48">
        <f t="shared" si="161"/>
        <v>0</v>
      </c>
      <c r="BG23" s="49">
        <f t="shared" si="162"/>
        <v>0</v>
      </c>
      <c r="BH23" s="50">
        <f t="shared" si="19"/>
        <v>0</v>
      </c>
      <c r="BI23" s="51"/>
      <c r="BJ23" s="52"/>
      <c r="BK23" s="50"/>
      <c r="BL23" s="51">
        <v>0</v>
      </c>
      <c r="BM23" s="52"/>
      <c r="BN23" s="53">
        <f t="shared" si="21"/>
        <v>0</v>
      </c>
      <c r="BO23" s="48">
        <f t="shared" si="163"/>
        <v>0</v>
      </c>
      <c r="BP23" s="49">
        <f t="shared" si="164"/>
        <v>0</v>
      </c>
      <c r="BQ23" s="50">
        <f t="shared" si="22"/>
        <v>0</v>
      </c>
      <c r="BR23" s="51"/>
      <c r="BS23" s="52"/>
      <c r="BT23" s="50"/>
      <c r="BU23" s="51">
        <v>0</v>
      </c>
      <c r="BV23" s="52"/>
      <c r="BW23" s="53">
        <f t="shared" si="24"/>
        <v>0</v>
      </c>
      <c r="BX23" s="48">
        <f t="shared" si="165"/>
        <v>0</v>
      </c>
      <c r="BY23" s="49">
        <f t="shared" si="166"/>
        <v>0</v>
      </c>
      <c r="BZ23" s="50">
        <f t="shared" si="25"/>
        <v>0</v>
      </c>
      <c r="CA23" s="51"/>
      <c r="CB23" s="52"/>
      <c r="CC23" s="50"/>
      <c r="CD23" s="51">
        <v>0</v>
      </c>
      <c r="CE23" s="52"/>
      <c r="CF23" s="53">
        <f t="shared" si="27"/>
        <v>0</v>
      </c>
      <c r="CG23" s="48">
        <f t="shared" si="167"/>
        <v>0</v>
      </c>
      <c r="CH23" s="49">
        <f t="shared" si="168"/>
        <v>0</v>
      </c>
      <c r="CI23" s="50">
        <f t="shared" si="28"/>
        <v>0</v>
      </c>
      <c r="CJ23" s="51"/>
      <c r="CK23" s="52"/>
      <c r="CL23" s="50"/>
      <c r="CM23" s="51">
        <v>0</v>
      </c>
      <c r="CN23" s="52"/>
      <c r="CO23" s="53">
        <f t="shared" si="30"/>
        <v>0</v>
      </c>
      <c r="CP23" s="48">
        <f t="shared" si="169"/>
        <v>0</v>
      </c>
      <c r="CQ23" s="49">
        <f t="shared" si="170"/>
        <v>0</v>
      </c>
      <c r="CR23" s="50">
        <f t="shared" si="31"/>
        <v>0</v>
      </c>
      <c r="CS23" s="51"/>
      <c r="CT23" s="52"/>
      <c r="CU23" s="50"/>
      <c r="CV23" s="51">
        <v>0</v>
      </c>
      <c r="CW23" s="52"/>
      <c r="CX23" s="53">
        <f t="shared" si="33"/>
        <v>0</v>
      </c>
      <c r="CY23" s="48">
        <f t="shared" si="171"/>
        <v>0</v>
      </c>
      <c r="CZ23" s="49">
        <f t="shared" si="172"/>
        <v>0</v>
      </c>
      <c r="DA23" s="50">
        <f t="shared" si="34"/>
        <v>0</v>
      </c>
      <c r="DB23" s="51"/>
      <c r="DC23" s="52"/>
      <c r="DD23" s="50"/>
      <c r="DE23" s="51">
        <v>0</v>
      </c>
      <c r="DF23" s="52"/>
      <c r="DG23" s="53">
        <f t="shared" si="36"/>
        <v>0</v>
      </c>
      <c r="DH23" s="48">
        <f t="shared" si="173"/>
        <v>0</v>
      </c>
      <c r="DI23" s="49">
        <f t="shared" si="174"/>
        <v>0</v>
      </c>
      <c r="DJ23" s="50">
        <f t="shared" si="37"/>
        <v>0</v>
      </c>
      <c r="DK23" s="51"/>
      <c r="DL23" s="52"/>
      <c r="DM23" s="50"/>
      <c r="DN23" s="51"/>
      <c r="DO23" s="52"/>
      <c r="DP23" s="53">
        <f t="shared" si="39"/>
        <v>0</v>
      </c>
      <c r="DQ23" s="48">
        <f t="shared" si="175"/>
        <v>0</v>
      </c>
      <c r="DR23" s="49">
        <f t="shared" si="176"/>
        <v>0</v>
      </c>
      <c r="DS23" s="50">
        <f t="shared" si="40"/>
        <v>0</v>
      </c>
      <c r="DT23" s="51"/>
      <c r="DU23" s="52"/>
      <c r="DV23" s="50"/>
      <c r="DW23" s="51"/>
      <c r="DX23" s="52"/>
      <c r="DY23" s="53">
        <f t="shared" si="42"/>
        <v>0</v>
      </c>
      <c r="DZ23" s="48">
        <f t="shared" si="177"/>
        <v>0</v>
      </c>
      <c r="EA23" s="49">
        <f t="shared" si="178"/>
        <v>0</v>
      </c>
      <c r="EB23" s="50">
        <f t="shared" si="43"/>
        <v>0</v>
      </c>
      <c r="EC23" s="51"/>
      <c r="ED23" s="52"/>
      <c r="EE23" s="50"/>
      <c r="EF23" s="51"/>
      <c r="EG23" s="52"/>
      <c r="EH23" s="53">
        <f t="shared" si="45"/>
        <v>0</v>
      </c>
      <c r="EI23" s="48">
        <f t="shared" si="179"/>
        <v>0</v>
      </c>
      <c r="EJ23" s="49">
        <f t="shared" si="180"/>
        <v>0</v>
      </c>
      <c r="EK23" s="50">
        <f t="shared" si="46"/>
        <v>0</v>
      </c>
      <c r="EL23" s="51"/>
      <c r="EM23" s="52"/>
      <c r="EN23" s="50"/>
      <c r="EO23" s="51"/>
      <c r="EP23" s="52"/>
      <c r="EQ23" s="53">
        <f t="shared" si="48"/>
        <v>0</v>
      </c>
      <c r="ER23" s="48">
        <f t="shared" si="181"/>
        <v>0</v>
      </c>
      <c r="ES23" s="49">
        <f t="shared" si="182"/>
        <v>0</v>
      </c>
      <c r="ET23" s="50">
        <f t="shared" si="49"/>
        <v>0</v>
      </c>
      <c r="EU23" s="51"/>
      <c r="EV23" s="52"/>
      <c r="EW23" s="50"/>
      <c r="EX23" s="51"/>
      <c r="EY23" s="52"/>
      <c r="EZ23" s="53">
        <f t="shared" si="51"/>
        <v>0</v>
      </c>
      <c r="FA23" s="48">
        <f t="shared" si="183"/>
        <v>0</v>
      </c>
      <c r="FB23" s="49">
        <f t="shared" si="184"/>
        <v>0</v>
      </c>
      <c r="FC23" s="50">
        <f t="shared" si="52"/>
        <v>0</v>
      </c>
      <c r="FD23" s="51"/>
      <c r="FE23" s="52"/>
      <c r="FF23" s="50"/>
      <c r="FG23" s="51"/>
      <c r="FH23" s="52"/>
      <c r="FI23" s="53">
        <f t="shared" si="54"/>
        <v>0</v>
      </c>
      <c r="FJ23" s="48">
        <f t="shared" si="185"/>
        <v>0</v>
      </c>
      <c r="FK23" s="49">
        <f t="shared" si="186"/>
        <v>0</v>
      </c>
      <c r="FL23" s="50">
        <f t="shared" si="55"/>
        <v>0</v>
      </c>
      <c r="FM23" s="51"/>
      <c r="FN23" s="52"/>
      <c r="FO23" s="50"/>
      <c r="FP23" s="51"/>
      <c r="FQ23" s="52"/>
      <c r="FR23" s="53">
        <f t="shared" si="57"/>
        <v>0</v>
      </c>
      <c r="FS23" s="48">
        <f t="shared" si="187"/>
        <v>0</v>
      </c>
      <c r="FT23" s="49">
        <f t="shared" si="188"/>
        <v>0</v>
      </c>
      <c r="FU23" s="50">
        <f t="shared" si="58"/>
        <v>0</v>
      </c>
      <c r="FV23" s="51"/>
      <c r="FW23" s="52"/>
      <c r="FX23" s="50"/>
      <c r="FY23" s="51"/>
      <c r="FZ23" s="52"/>
      <c r="GA23" s="53">
        <f t="shared" si="60"/>
        <v>0</v>
      </c>
      <c r="GB23" s="48">
        <f t="shared" si="189"/>
        <v>0</v>
      </c>
      <c r="GC23" s="49">
        <f t="shared" si="190"/>
        <v>0</v>
      </c>
      <c r="GD23" s="50">
        <f t="shared" si="61"/>
        <v>0</v>
      </c>
      <c r="GE23" s="51"/>
      <c r="GF23" s="52"/>
      <c r="GG23" s="50"/>
      <c r="GH23" s="51"/>
      <c r="GI23" s="52"/>
      <c r="GJ23" s="53">
        <f t="shared" si="63"/>
        <v>0</v>
      </c>
      <c r="GK23" s="48">
        <f t="shared" si="191"/>
        <v>0</v>
      </c>
      <c r="GL23" s="49">
        <f t="shared" si="192"/>
        <v>0</v>
      </c>
      <c r="GM23" s="50">
        <f t="shared" si="64"/>
        <v>0</v>
      </c>
      <c r="GN23" s="51"/>
      <c r="GO23" s="52"/>
      <c r="GP23" s="50"/>
      <c r="GQ23" s="51"/>
      <c r="GR23" s="52"/>
      <c r="GS23" s="53">
        <f t="shared" si="66"/>
        <v>0</v>
      </c>
      <c r="GT23" s="48">
        <f t="shared" si="193"/>
        <v>0</v>
      </c>
      <c r="GU23" s="49">
        <f t="shared" si="194"/>
        <v>0</v>
      </c>
      <c r="GV23" s="50">
        <f t="shared" si="67"/>
        <v>0</v>
      </c>
      <c r="GW23" s="51"/>
      <c r="GX23" s="52"/>
      <c r="GY23" s="50"/>
      <c r="GZ23" s="51"/>
      <c r="HA23" s="52"/>
      <c r="HB23" s="53">
        <f t="shared" si="69"/>
        <v>0</v>
      </c>
      <c r="HC23" s="48">
        <f t="shared" si="195"/>
        <v>0</v>
      </c>
      <c r="HD23" s="49">
        <f t="shared" si="196"/>
        <v>0</v>
      </c>
      <c r="HE23" s="50">
        <f t="shared" si="70"/>
        <v>0</v>
      </c>
      <c r="HF23" s="51"/>
      <c r="HG23" s="52"/>
      <c r="HH23" s="50"/>
      <c r="HI23" s="51"/>
      <c r="HJ23" s="52"/>
      <c r="HK23" s="53">
        <f t="shared" si="72"/>
        <v>0</v>
      </c>
      <c r="HL23" s="48">
        <f t="shared" si="197"/>
        <v>0</v>
      </c>
      <c r="HM23" s="49">
        <f t="shared" si="198"/>
        <v>0</v>
      </c>
      <c r="HN23" s="50">
        <f t="shared" si="73"/>
        <v>0</v>
      </c>
      <c r="HO23" s="51"/>
      <c r="HP23" s="52"/>
      <c r="HQ23" s="50"/>
      <c r="HR23" s="51"/>
      <c r="HS23" s="52"/>
      <c r="HT23" s="53">
        <f t="shared" si="75"/>
        <v>0</v>
      </c>
      <c r="HU23" s="48">
        <f t="shared" si="199"/>
        <v>0</v>
      </c>
      <c r="HV23" s="49">
        <f t="shared" si="200"/>
        <v>0</v>
      </c>
      <c r="HW23" s="50">
        <f t="shared" si="76"/>
        <v>0</v>
      </c>
      <c r="HX23" s="51"/>
      <c r="HY23" s="52"/>
      <c r="HZ23" s="50"/>
      <c r="IA23" s="51"/>
      <c r="IB23" s="52"/>
      <c r="IC23" s="53">
        <f t="shared" si="78"/>
        <v>0</v>
      </c>
      <c r="ID23" s="48">
        <f t="shared" si="201"/>
        <v>0</v>
      </c>
      <c r="IE23" s="49">
        <f t="shared" si="202"/>
        <v>0</v>
      </c>
      <c r="IF23" s="50">
        <f t="shared" si="79"/>
        <v>0</v>
      </c>
      <c r="IG23" s="51"/>
      <c r="IH23" s="52"/>
      <c r="II23" s="50"/>
      <c r="IJ23" s="51"/>
      <c r="IK23" s="52"/>
      <c r="IL23" s="53">
        <f t="shared" si="81"/>
        <v>0</v>
      </c>
      <c r="IM23" s="48">
        <f t="shared" si="203"/>
        <v>0</v>
      </c>
      <c r="IN23" s="49">
        <f t="shared" si="204"/>
        <v>0</v>
      </c>
      <c r="IO23" s="50">
        <f t="shared" si="82"/>
        <v>0</v>
      </c>
      <c r="IP23" s="51"/>
      <c r="IQ23" s="52"/>
      <c r="IR23" s="50"/>
      <c r="IS23" s="51"/>
      <c r="IT23" s="52"/>
      <c r="IU23" s="53">
        <f t="shared" si="84"/>
        <v>0</v>
      </c>
      <c r="IV23" s="48">
        <f t="shared" si="205"/>
        <v>0</v>
      </c>
      <c r="IW23" s="49">
        <f t="shared" si="206"/>
        <v>0</v>
      </c>
      <c r="IX23" s="50">
        <f t="shared" si="85"/>
        <v>0</v>
      </c>
      <c r="IY23" s="51"/>
      <c r="IZ23" s="52"/>
      <c r="JA23" s="50"/>
      <c r="JB23" s="51"/>
      <c r="JC23" s="52"/>
      <c r="JD23" s="53">
        <f t="shared" si="87"/>
        <v>0</v>
      </c>
      <c r="JE23" s="48">
        <f t="shared" si="207"/>
        <v>0</v>
      </c>
      <c r="JF23" s="49">
        <f t="shared" si="208"/>
        <v>0</v>
      </c>
      <c r="JG23" s="50">
        <f t="shared" si="88"/>
        <v>0</v>
      </c>
      <c r="JH23" s="51"/>
      <c r="JI23" s="52"/>
      <c r="JJ23" s="50"/>
      <c r="JK23" s="51"/>
      <c r="JL23" s="52"/>
      <c r="JM23" s="53">
        <f t="shared" si="90"/>
        <v>0</v>
      </c>
      <c r="JN23" s="48">
        <f t="shared" si="209"/>
        <v>0</v>
      </c>
      <c r="JO23" s="49">
        <f t="shared" si="210"/>
        <v>0</v>
      </c>
      <c r="JP23" s="50">
        <f t="shared" si="91"/>
        <v>0</v>
      </c>
      <c r="JQ23" s="51"/>
      <c r="JR23" s="52"/>
      <c r="JS23" s="50"/>
      <c r="JT23" s="51"/>
      <c r="JU23" s="52"/>
      <c r="JV23" s="53">
        <f t="shared" si="93"/>
        <v>0</v>
      </c>
      <c r="JW23" s="48">
        <f t="shared" si="211"/>
        <v>0</v>
      </c>
      <c r="JX23" s="49">
        <f t="shared" si="212"/>
        <v>0</v>
      </c>
      <c r="JY23" s="50">
        <f t="shared" si="94"/>
        <v>0</v>
      </c>
      <c r="JZ23" s="51"/>
      <c r="KA23" s="52"/>
      <c r="KB23" s="50"/>
      <c r="KC23" s="51"/>
      <c r="KD23" s="52"/>
      <c r="KE23" s="53">
        <f t="shared" si="96"/>
        <v>0</v>
      </c>
      <c r="KF23" s="48">
        <f t="shared" si="213"/>
        <v>0</v>
      </c>
      <c r="KG23" s="49">
        <f t="shared" si="214"/>
        <v>0</v>
      </c>
      <c r="KH23" s="50">
        <f t="shared" si="97"/>
        <v>0</v>
      </c>
      <c r="KI23" s="51"/>
      <c r="KJ23" s="52"/>
      <c r="KK23" s="50"/>
      <c r="KL23" s="51"/>
      <c r="KM23" s="52"/>
      <c r="KN23" s="53">
        <f t="shared" si="99"/>
        <v>0</v>
      </c>
      <c r="KO23" s="48">
        <f t="shared" si="215"/>
        <v>0</v>
      </c>
      <c r="KP23" s="49">
        <f t="shared" si="216"/>
        <v>0</v>
      </c>
      <c r="KQ23" s="50">
        <f t="shared" si="100"/>
        <v>0</v>
      </c>
      <c r="KR23" s="51"/>
      <c r="KS23" s="52"/>
      <c r="KT23" s="50"/>
      <c r="KU23" s="51"/>
      <c r="KV23" s="52"/>
      <c r="KW23" s="53">
        <f t="shared" si="102"/>
        <v>0</v>
      </c>
      <c r="KX23" s="48">
        <f t="shared" si="217"/>
        <v>0</v>
      </c>
      <c r="KY23" s="49">
        <f t="shared" si="218"/>
        <v>0</v>
      </c>
      <c r="KZ23" s="50">
        <f t="shared" si="103"/>
        <v>0</v>
      </c>
      <c r="LA23" s="51"/>
      <c r="LB23" s="52"/>
      <c r="LC23" s="50"/>
      <c r="LD23" s="51"/>
      <c r="LE23" s="52"/>
      <c r="LF23" s="53">
        <f t="shared" si="105"/>
        <v>0</v>
      </c>
      <c r="LG23" s="48">
        <f t="shared" si="219"/>
        <v>0</v>
      </c>
      <c r="LH23" s="49">
        <f t="shared" si="220"/>
        <v>0</v>
      </c>
      <c r="LI23" s="50">
        <f t="shared" si="106"/>
        <v>0</v>
      </c>
      <c r="LJ23" s="51"/>
      <c r="LK23" s="52"/>
      <c r="LL23" s="50"/>
      <c r="LM23" s="51"/>
      <c r="LN23" s="52"/>
      <c r="LO23" s="53">
        <f t="shared" si="108"/>
        <v>0</v>
      </c>
      <c r="LP23" s="48">
        <f t="shared" si="221"/>
        <v>0</v>
      </c>
      <c r="LQ23" s="49">
        <f t="shared" si="222"/>
        <v>0</v>
      </c>
      <c r="LR23" s="50">
        <f t="shared" si="109"/>
        <v>0</v>
      </c>
      <c r="LS23" s="51"/>
      <c r="LT23" s="52"/>
      <c r="LU23" s="50"/>
      <c r="LV23" s="51"/>
      <c r="LW23" s="52"/>
      <c r="LX23" s="53">
        <f t="shared" si="111"/>
        <v>0</v>
      </c>
      <c r="LY23" s="48">
        <f t="shared" si="223"/>
        <v>0</v>
      </c>
      <c r="LZ23" s="49">
        <f t="shared" si="224"/>
        <v>0</v>
      </c>
      <c r="MA23" s="50">
        <f t="shared" si="112"/>
        <v>0</v>
      </c>
      <c r="MB23" s="51"/>
      <c r="MC23" s="52"/>
      <c r="MD23" s="50"/>
      <c r="ME23" s="51"/>
      <c r="MF23" s="52"/>
      <c r="MG23" s="53">
        <f t="shared" si="114"/>
        <v>0</v>
      </c>
      <c r="MH23" s="48">
        <f t="shared" si="225"/>
        <v>0</v>
      </c>
      <c r="MI23" s="49">
        <f t="shared" si="226"/>
        <v>0</v>
      </c>
      <c r="MJ23" s="50">
        <f t="shared" si="115"/>
        <v>0</v>
      </c>
      <c r="MK23" s="51"/>
      <c r="ML23" s="52"/>
      <c r="MM23" s="50"/>
      <c r="MN23" s="51"/>
      <c r="MO23" s="52"/>
      <c r="MP23" s="53">
        <f t="shared" si="117"/>
        <v>0</v>
      </c>
      <c r="MQ23" s="48">
        <f t="shared" si="227"/>
        <v>0</v>
      </c>
      <c r="MR23" s="49">
        <f t="shared" si="228"/>
        <v>0</v>
      </c>
      <c r="MS23" s="50">
        <f t="shared" si="118"/>
        <v>0</v>
      </c>
      <c r="MT23" s="51"/>
      <c r="MU23" s="52"/>
      <c r="MV23" s="50"/>
      <c r="MW23" s="51"/>
      <c r="MX23" s="52"/>
      <c r="MY23" s="53">
        <f t="shared" si="120"/>
        <v>0</v>
      </c>
      <c r="MZ23" s="48">
        <f t="shared" si="229"/>
        <v>0</v>
      </c>
      <c r="NA23" s="49">
        <f t="shared" si="230"/>
        <v>0</v>
      </c>
      <c r="NB23" s="50">
        <f t="shared" si="121"/>
        <v>0</v>
      </c>
      <c r="NC23" s="51"/>
      <c r="ND23" s="52"/>
      <c r="NE23" s="50"/>
      <c r="NF23" s="51"/>
      <c r="NG23" s="52"/>
      <c r="NH23" s="53">
        <f t="shared" si="123"/>
        <v>0</v>
      </c>
      <c r="NI23" s="48">
        <f t="shared" si="231"/>
        <v>0</v>
      </c>
      <c r="NJ23" s="49">
        <f t="shared" si="232"/>
        <v>0</v>
      </c>
      <c r="NK23" s="50">
        <f t="shared" si="124"/>
        <v>0</v>
      </c>
      <c r="NL23" s="51"/>
      <c r="NM23" s="52"/>
      <c r="NN23" s="50"/>
      <c r="NO23" s="51"/>
      <c r="NP23" s="52"/>
      <c r="NQ23" s="53">
        <f t="shared" si="126"/>
        <v>0</v>
      </c>
      <c r="NR23" s="48">
        <f t="shared" si="233"/>
        <v>0</v>
      </c>
      <c r="NS23" s="49">
        <f t="shared" si="234"/>
        <v>0</v>
      </c>
      <c r="NT23" s="50">
        <f t="shared" si="127"/>
        <v>0</v>
      </c>
      <c r="NU23" s="51"/>
      <c r="NV23" s="52"/>
      <c r="NW23" s="50"/>
      <c r="NX23" s="51"/>
      <c r="NY23" s="52"/>
      <c r="NZ23" s="53">
        <f t="shared" si="129"/>
        <v>0</v>
      </c>
      <c r="OA23" s="48">
        <f t="shared" si="235"/>
        <v>0</v>
      </c>
      <c r="OB23" s="49">
        <f t="shared" si="236"/>
        <v>0</v>
      </c>
      <c r="OC23" s="50">
        <f t="shared" si="130"/>
        <v>0</v>
      </c>
      <c r="OD23" s="51"/>
      <c r="OE23" s="52"/>
      <c r="OF23" s="50"/>
      <c r="OG23" s="51"/>
      <c r="OH23" s="52"/>
      <c r="OI23" s="53">
        <f t="shared" si="132"/>
        <v>0</v>
      </c>
      <c r="OJ23" s="48">
        <f t="shared" si="237"/>
        <v>0</v>
      </c>
      <c r="OK23" s="49">
        <f t="shared" si="238"/>
        <v>0</v>
      </c>
      <c r="OL23" s="50">
        <f t="shared" si="133"/>
        <v>0</v>
      </c>
      <c r="OM23" s="51"/>
      <c r="ON23" s="52"/>
      <c r="OO23" s="50"/>
      <c r="OP23" s="51"/>
      <c r="OQ23" s="52"/>
      <c r="OR23" s="53">
        <f t="shared" si="135"/>
        <v>0</v>
      </c>
      <c r="OS23" s="48">
        <f t="shared" si="239"/>
        <v>0</v>
      </c>
      <c r="OT23" s="49">
        <f t="shared" si="240"/>
        <v>0</v>
      </c>
      <c r="OU23" s="50">
        <f t="shared" si="136"/>
        <v>0</v>
      </c>
      <c r="OV23" s="51"/>
      <c r="OW23" s="52"/>
      <c r="OX23" s="50"/>
      <c r="OY23" s="51"/>
      <c r="OZ23" s="52"/>
      <c r="PA23" s="53">
        <f t="shared" si="138"/>
        <v>0</v>
      </c>
      <c r="PB23" s="48">
        <f t="shared" si="241"/>
        <v>0</v>
      </c>
      <c r="PC23" s="49">
        <f t="shared" si="242"/>
        <v>0</v>
      </c>
      <c r="PD23" s="50">
        <f t="shared" si="139"/>
        <v>0</v>
      </c>
      <c r="PE23" s="51"/>
      <c r="PF23" s="52"/>
      <c r="PG23" s="50"/>
      <c r="PH23" s="51"/>
      <c r="PI23" s="52"/>
      <c r="PJ23" s="53">
        <f t="shared" si="141"/>
        <v>0</v>
      </c>
      <c r="PK23" s="48">
        <f t="shared" si="243"/>
        <v>0</v>
      </c>
      <c r="PL23" s="49">
        <f t="shared" si="244"/>
        <v>0</v>
      </c>
      <c r="PM23" s="50">
        <f t="shared" si="142"/>
        <v>0</v>
      </c>
      <c r="PN23" s="51"/>
      <c r="PO23" s="52"/>
      <c r="PP23" s="50"/>
      <c r="PQ23" s="51"/>
      <c r="PR23" s="52"/>
      <c r="PS23" s="53">
        <f t="shared" si="144"/>
        <v>0</v>
      </c>
      <c r="PT23" s="48">
        <f t="shared" si="245"/>
        <v>0</v>
      </c>
      <c r="PU23" s="49">
        <f t="shared" si="246"/>
        <v>0</v>
      </c>
      <c r="PV23" s="50">
        <f t="shared" si="145"/>
        <v>0</v>
      </c>
      <c r="PW23" s="51"/>
      <c r="PX23" s="52"/>
      <c r="PY23" s="50"/>
      <c r="PZ23" s="51"/>
      <c r="QA23" s="52"/>
      <c r="QB23" s="53">
        <f t="shared" si="147"/>
        <v>0</v>
      </c>
      <c r="QC23" s="48">
        <f t="shared" si="247"/>
        <v>0</v>
      </c>
      <c r="QD23" s="49">
        <f t="shared" si="248"/>
        <v>0</v>
      </c>
      <c r="QE23" s="50">
        <f t="shared" si="148"/>
        <v>0</v>
      </c>
      <c r="QF23" s="51"/>
      <c r="QG23" s="52"/>
      <c r="QH23" s="50"/>
      <c r="QI23" s="51"/>
      <c r="QJ23" s="52"/>
      <c r="QK23" s="53">
        <f t="shared" si="150"/>
        <v>0</v>
      </c>
      <c r="QL23" s="48">
        <f t="shared" si="249"/>
        <v>0</v>
      </c>
      <c r="QM23" s="49">
        <f t="shared" si="250"/>
        <v>0</v>
      </c>
      <c r="QN23" s="50">
        <f t="shared" si="151"/>
        <v>0</v>
      </c>
      <c r="QO23" s="51"/>
      <c r="QP23" s="52"/>
      <c r="QQ23" s="50"/>
      <c r="QR23" s="51"/>
      <c r="QS23" s="52"/>
      <c r="QT23" s="53">
        <f t="shared" si="153"/>
        <v>0</v>
      </c>
    </row>
    <row r="24" spans="2:462">
      <c r="GR24" s="52"/>
    </row>
  </sheetData>
  <mergeCells count="666">
    <mergeCell ref="QC4:QK4"/>
    <mergeCell ref="QC5:QE5"/>
    <mergeCell ref="QF5:QH5"/>
    <mergeCell ref="QI5:QK5"/>
    <mergeCell ref="QC6:QC7"/>
    <mergeCell ref="QD6:QD7"/>
    <mergeCell ref="QE6:QE7"/>
    <mergeCell ref="QF6:QF7"/>
    <mergeCell ref="QG6:QG7"/>
    <mergeCell ref="QH6:QH7"/>
    <mergeCell ref="QI6:QI7"/>
    <mergeCell ref="QJ6:QJ7"/>
    <mergeCell ref="QK6:QK7"/>
    <mergeCell ref="PK4:PS4"/>
    <mergeCell ref="PK5:PM5"/>
    <mergeCell ref="PN5:PP5"/>
    <mergeCell ref="PQ5:PS5"/>
    <mergeCell ref="PK6:PK7"/>
    <mergeCell ref="PL6:PL7"/>
    <mergeCell ref="PM6:PM7"/>
    <mergeCell ref="PN6:PN7"/>
    <mergeCell ref="PO6:PO7"/>
    <mergeCell ref="PP6:PP7"/>
    <mergeCell ref="PQ6:PQ7"/>
    <mergeCell ref="PR6:PR7"/>
    <mergeCell ref="PS6:PS7"/>
    <mergeCell ref="OJ4:OR4"/>
    <mergeCell ref="OJ5:OL5"/>
    <mergeCell ref="OM5:OO5"/>
    <mergeCell ref="OP5:OR5"/>
    <mergeCell ref="OJ6:OJ7"/>
    <mergeCell ref="OK6:OK7"/>
    <mergeCell ref="OL6:OL7"/>
    <mergeCell ref="OM6:OM7"/>
    <mergeCell ref="ON6:ON7"/>
    <mergeCell ref="OO6:OO7"/>
    <mergeCell ref="OP6:OP7"/>
    <mergeCell ref="OQ6:OQ7"/>
    <mergeCell ref="OR6:OR7"/>
    <mergeCell ref="NI4:NQ4"/>
    <mergeCell ref="NI5:NK5"/>
    <mergeCell ref="NL5:NN5"/>
    <mergeCell ref="NO5:NQ5"/>
    <mergeCell ref="NI6:NI7"/>
    <mergeCell ref="NJ6:NJ7"/>
    <mergeCell ref="NK6:NK7"/>
    <mergeCell ref="NL6:NL7"/>
    <mergeCell ref="NM6:NM7"/>
    <mergeCell ref="NN6:NN7"/>
    <mergeCell ref="NO6:NO7"/>
    <mergeCell ref="NP6:NP7"/>
    <mergeCell ref="NQ6:NQ7"/>
    <mergeCell ref="MH4:MP4"/>
    <mergeCell ref="MH5:MJ5"/>
    <mergeCell ref="MK5:MM5"/>
    <mergeCell ref="MN5:MP5"/>
    <mergeCell ref="MH6:MH7"/>
    <mergeCell ref="MI6:MI7"/>
    <mergeCell ref="MJ6:MJ7"/>
    <mergeCell ref="MK6:MK7"/>
    <mergeCell ref="ML6:ML7"/>
    <mergeCell ref="MM6:MM7"/>
    <mergeCell ref="MN6:MN7"/>
    <mergeCell ref="MO6:MO7"/>
    <mergeCell ref="MP6:MP7"/>
    <mergeCell ref="LY4:MG4"/>
    <mergeCell ref="LY5:MA5"/>
    <mergeCell ref="MB5:MD5"/>
    <mergeCell ref="ME5:MG5"/>
    <mergeCell ref="LY6:LY7"/>
    <mergeCell ref="LZ6:LZ7"/>
    <mergeCell ref="MA6:MA7"/>
    <mergeCell ref="MB6:MB7"/>
    <mergeCell ref="MC6:MC7"/>
    <mergeCell ref="MD6:MD7"/>
    <mergeCell ref="ME6:ME7"/>
    <mergeCell ref="MF6:MF7"/>
    <mergeCell ref="MG6:MG7"/>
    <mergeCell ref="LG4:LO4"/>
    <mergeCell ref="LG5:LI5"/>
    <mergeCell ref="LJ5:LL5"/>
    <mergeCell ref="LM5:LO5"/>
    <mergeCell ref="LG6:LG7"/>
    <mergeCell ref="LH6:LH7"/>
    <mergeCell ref="LI6:LI7"/>
    <mergeCell ref="LJ6:LJ7"/>
    <mergeCell ref="LK6:LK7"/>
    <mergeCell ref="LL6:LL7"/>
    <mergeCell ref="LM6:LM7"/>
    <mergeCell ref="LN6:LN7"/>
    <mergeCell ref="LO6:LO7"/>
    <mergeCell ref="KO4:KW4"/>
    <mergeCell ref="KO5:KQ5"/>
    <mergeCell ref="KR5:KT5"/>
    <mergeCell ref="KU5:KW5"/>
    <mergeCell ref="KO6:KO7"/>
    <mergeCell ref="KP6:KP7"/>
    <mergeCell ref="KQ6:KQ7"/>
    <mergeCell ref="KR6:KR7"/>
    <mergeCell ref="KS6:KS7"/>
    <mergeCell ref="KT6:KT7"/>
    <mergeCell ref="KU6:KU7"/>
    <mergeCell ref="KV6:KV7"/>
    <mergeCell ref="KW6:KW7"/>
    <mergeCell ref="KF4:KN4"/>
    <mergeCell ref="KF5:KH5"/>
    <mergeCell ref="KI5:KK5"/>
    <mergeCell ref="KL5:KN5"/>
    <mergeCell ref="KF6:KF7"/>
    <mergeCell ref="KG6:KG7"/>
    <mergeCell ref="KH6:KH7"/>
    <mergeCell ref="KI6:KI7"/>
    <mergeCell ref="KJ6:KJ7"/>
    <mergeCell ref="KK6:KK7"/>
    <mergeCell ref="KL6:KL7"/>
    <mergeCell ref="KM6:KM7"/>
    <mergeCell ref="KN6:KN7"/>
    <mergeCell ref="JN4:JV4"/>
    <mergeCell ref="JN5:JP5"/>
    <mergeCell ref="JQ5:JS5"/>
    <mergeCell ref="JT5:JV5"/>
    <mergeCell ref="JN6:JN7"/>
    <mergeCell ref="JO6:JO7"/>
    <mergeCell ref="JP6:JP7"/>
    <mergeCell ref="JQ6:JQ7"/>
    <mergeCell ref="JR6:JR7"/>
    <mergeCell ref="JS6:JS7"/>
    <mergeCell ref="JT6:JT7"/>
    <mergeCell ref="JU6:JU7"/>
    <mergeCell ref="JV6:JV7"/>
    <mergeCell ref="JE4:JM4"/>
    <mergeCell ref="JE5:JG5"/>
    <mergeCell ref="JH5:JJ5"/>
    <mergeCell ref="JK5:JM5"/>
    <mergeCell ref="JE6:JE7"/>
    <mergeCell ref="JF6:JF7"/>
    <mergeCell ref="JG6:JG7"/>
    <mergeCell ref="JH6:JH7"/>
    <mergeCell ref="JI6:JI7"/>
    <mergeCell ref="JJ6:JJ7"/>
    <mergeCell ref="JK6:JK7"/>
    <mergeCell ref="JL6:JL7"/>
    <mergeCell ref="JM6:JM7"/>
    <mergeCell ref="IM4:IU4"/>
    <mergeCell ref="IM5:IO5"/>
    <mergeCell ref="IP5:IR5"/>
    <mergeCell ref="IS5:IU5"/>
    <mergeCell ref="IM6:IM7"/>
    <mergeCell ref="IN6:IN7"/>
    <mergeCell ref="IO6:IO7"/>
    <mergeCell ref="IP6:IP7"/>
    <mergeCell ref="IQ6:IQ7"/>
    <mergeCell ref="IR6:IR7"/>
    <mergeCell ref="IS6:IS7"/>
    <mergeCell ref="IT6:IT7"/>
    <mergeCell ref="IU6:IU7"/>
    <mergeCell ref="HU4:IC4"/>
    <mergeCell ref="HU5:HW5"/>
    <mergeCell ref="HX5:HZ5"/>
    <mergeCell ref="IA5:IC5"/>
    <mergeCell ref="HU6:HU7"/>
    <mergeCell ref="HV6:HV7"/>
    <mergeCell ref="HW6:HW7"/>
    <mergeCell ref="HX6:HX7"/>
    <mergeCell ref="HY6:HY7"/>
    <mergeCell ref="HZ6:HZ7"/>
    <mergeCell ref="IA6:IA7"/>
    <mergeCell ref="IB6:IB7"/>
    <mergeCell ref="IC6:IC7"/>
    <mergeCell ref="GT4:HB4"/>
    <mergeCell ref="GT5:GV5"/>
    <mergeCell ref="GW5:GY5"/>
    <mergeCell ref="GZ5:HB5"/>
    <mergeCell ref="GT6:GT7"/>
    <mergeCell ref="GU6:GU7"/>
    <mergeCell ref="GV6:GV7"/>
    <mergeCell ref="GW6:GW7"/>
    <mergeCell ref="GX6:GX7"/>
    <mergeCell ref="GY6:GY7"/>
    <mergeCell ref="GZ6:GZ7"/>
    <mergeCell ref="HA6:HA7"/>
    <mergeCell ref="HB6:HB7"/>
    <mergeCell ref="GK4:GS4"/>
    <mergeCell ref="GK5:GM5"/>
    <mergeCell ref="GN5:GP5"/>
    <mergeCell ref="GQ5:GS5"/>
    <mergeCell ref="GK6:GK7"/>
    <mergeCell ref="GL6:GL7"/>
    <mergeCell ref="GM6:GM7"/>
    <mergeCell ref="GN6:GN7"/>
    <mergeCell ref="GO6:GO7"/>
    <mergeCell ref="GP6:GP7"/>
    <mergeCell ref="GQ6:GQ7"/>
    <mergeCell ref="GR6:GR7"/>
    <mergeCell ref="GS6:GS7"/>
    <mergeCell ref="FS4:GA4"/>
    <mergeCell ref="FS5:FU5"/>
    <mergeCell ref="FV5:FX5"/>
    <mergeCell ref="FY5:GA5"/>
    <mergeCell ref="FS6:FS7"/>
    <mergeCell ref="FT6:FT7"/>
    <mergeCell ref="FU6:FU7"/>
    <mergeCell ref="FV6:FV7"/>
    <mergeCell ref="FW6:FW7"/>
    <mergeCell ref="FX6:FX7"/>
    <mergeCell ref="FY6:FY7"/>
    <mergeCell ref="FZ6:FZ7"/>
    <mergeCell ref="GA6:GA7"/>
    <mergeCell ref="FA4:FI4"/>
    <mergeCell ref="FA5:FC5"/>
    <mergeCell ref="FD5:FF5"/>
    <mergeCell ref="FG5:FI5"/>
    <mergeCell ref="FA6:FA7"/>
    <mergeCell ref="FB6:FB7"/>
    <mergeCell ref="FC6:FC7"/>
    <mergeCell ref="FD6:FD7"/>
    <mergeCell ref="FE6:FE7"/>
    <mergeCell ref="FF6:FF7"/>
    <mergeCell ref="FG6:FG7"/>
    <mergeCell ref="FH6:FH7"/>
    <mergeCell ref="FI6:FI7"/>
    <mergeCell ref="ER4:EZ4"/>
    <mergeCell ref="ER5:ET5"/>
    <mergeCell ref="EU5:EW5"/>
    <mergeCell ref="EX5:EZ5"/>
    <mergeCell ref="ER6:ER7"/>
    <mergeCell ref="ES6:ES7"/>
    <mergeCell ref="ET6:ET7"/>
    <mergeCell ref="EU6:EU7"/>
    <mergeCell ref="EV6:EV7"/>
    <mergeCell ref="EW6:EW7"/>
    <mergeCell ref="EX6:EX7"/>
    <mergeCell ref="EY6:EY7"/>
    <mergeCell ref="EZ6:EZ7"/>
    <mergeCell ref="DZ4:EH4"/>
    <mergeCell ref="DZ5:EB5"/>
    <mergeCell ref="EC5:EE5"/>
    <mergeCell ref="EF5:EH5"/>
    <mergeCell ref="DZ6:DZ7"/>
    <mergeCell ref="EA6:EA7"/>
    <mergeCell ref="EB6:EB7"/>
    <mergeCell ref="EC6:EC7"/>
    <mergeCell ref="ED6:ED7"/>
    <mergeCell ref="EE6:EE7"/>
    <mergeCell ref="EF6:EF7"/>
    <mergeCell ref="EG6:EG7"/>
    <mergeCell ref="EH6:EH7"/>
    <mergeCell ref="DQ4:DY4"/>
    <mergeCell ref="DQ5:DS5"/>
    <mergeCell ref="DT5:DV5"/>
    <mergeCell ref="DW5:DY5"/>
    <mergeCell ref="DQ6:DQ7"/>
    <mergeCell ref="DR6:DR7"/>
    <mergeCell ref="DS6:DS7"/>
    <mergeCell ref="DT6:DT7"/>
    <mergeCell ref="DU6:DU7"/>
    <mergeCell ref="DV6:DV7"/>
    <mergeCell ref="DW6:DW7"/>
    <mergeCell ref="DX6:DX7"/>
    <mergeCell ref="DY6:DY7"/>
    <mergeCell ref="CY4:DG4"/>
    <mergeCell ref="CY5:DA5"/>
    <mergeCell ref="DB5:DD5"/>
    <mergeCell ref="DE5:DG5"/>
    <mergeCell ref="CY6:CY7"/>
    <mergeCell ref="CZ6:CZ7"/>
    <mergeCell ref="DA6:DA7"/>
    <mergeCell ref="DB6:DB7"/>
    <mergeCell ref="DC6:DC7"/>
    <mergeCell ref="DD6:DD7"/>
    <mergeCell ref="DE6:DE7"/>
    <mergeCell ref="DF6:DF7"/>
    <mergeCell ref="DG6:DG7"/>
    <mergeCell ref="CP4:CX4"/>
    <mergeCell ref="CP5:CR5"/>
    <mergeCell ref="CS5:CU5"/>
    <mergeCell ref="CV5:CX5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B4:B7"/>
    <mergeCell ref="C4:C7"/>
    <mergeCell ref="AW4:BE4"/>
    <mergeCell ref="AW5:AY5"/>
    <mergeCell ref="AZ5:BB5"/>
    <mergeCell ref="BC5:BE5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V4:AD4"/>
    <mergeCell ref="AE4:AM4"/>
    <mergeCell ref="AN4:AV4"/>
    <mergeCell ref="D4:L4"/>
    <mergeCell ref="M4:U4"/>
    <mergeCell ref="D5:F5"/>
    <mergeCell ref="G5:I5"/>
    <mergeCell ref="J5:L5"/>
    <mergeCell ref="M5:O5"/>
    <mergeCell ref="P5:R5"/>
    <mergeCell ref="AT5:AV5"/>
    <mergeCell ref="S5:U5"/>
    <mergeCell ref="V5:X5"/>
    <mergeCell ref="Y5:AA5"/>
    <mergeCell ref="AB5:AD5"/>
    <mergeCell ref="AE5:AG5"/>
    <mergeCell ref="AH5:AJ5"/>
    <mergeCell ref="U6:U7"/>
    <mergeCell ref="AK5:AM5"/>
    <mergeCell ref="AN5:AP5"/>
    <mergeCell ref="AQ5:AS5"/>
    <mergeCell ref="AA6:AA7"/>
    <mergeCell ref="AB6:AB7"/>
    <mergeCell ref="AC6:AC7"/>
    <mergeCell ref="AD6:AD7"/>
    <mergeCell ref="AE6:AE7"/>
    <mergeCell ref="AF6:AF7"/>
    <mergeCell ref="V6:V7"/>
    <mergeCell ref="W6:W7"/>
    <mergeCell ref="X6:X7"/>
    <mergeCell ref="Y6:Y7"/>
    <mergeCell ref="Z6:Z7"/>
    <mergeCell ref="J6:J7"/>
    <mergeCell ref="K6:K7"/>
    <mergeCell ref="L6:L7"/>
    <mergeCell ref="M6:M7"/>
    <mergeCell ref="D6:D7"/>
    <mergeCell ref="E6:E7"/>
    <mergeCell ref="F6:F7"/>
    <mergeCell ref="G6:G7"/>
    <mergeCell ref="H6:H7"/>
    <mergeCell ref="I6:I7"/>
    <mergeCell ref="N6:N7"/>
    <mergeCell ref="O6:O7"/>
    <mergeCell ref="P6:P7"/>
    <mergeCell ref="Q6:Q7"/>
    <mergeCell ref="R6:R7"/>
    <mergeCell ref="AT6:AT7"/>
    <mergeCell ref="AU6:AU7"/>
    <mergeCell ref="AV6:AV7"/>
    <mergeCell ref="B8:C8"/>
    <mergeCell ref="AN6:AN7"/>
    <mergeCell ref="AO6:AO7"/>
    <mergeCell ref="AP6:AP7"/>
    <mergeCell ref="AQ6:AQ7"/>
    <mergeCell ref="AR6:AR7"/>
    <mergeCell ref="AS6:AS7"/>
    <mergeCell ref="AH6:AH7"/>
    <mergeCell ref="AI6:AI7"/>
    <mergeCell ref="AJ6:AJ7"/>
    <mergeCell ref="AK6:AK7"/>
    <mergeCell ref="AL6:AL7"/>
    <mergeCell ref="AM6:AM7"/>
    <mergeCell ref="S6:S7"/>
    <mergeCell ref="T6:T7"/>
    <mergeCell ref="AG6:AG7"/>
    <mergeCell ref="BF4:BN4"/>
    <mergeCell ref="BF5:BH5"/>
    <mergeCell ref="BI5:BK5"/>
    <mergeCell ref="BL5:BN5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4:BW4"/>
    <mergeCell ref="BO5:BQ5"/>
    <mergeCell ref="BR5:BT5"/>
    <mergeCell ref="BU5:BW5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4:CF4"/>
    <mergeCell ref="BX5:BZ5"/>
    <mergeCell ref="CA5:CC5"/>
    <mergeCell ref="CD5:CF5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4:CO4"/>
    <mergeCell ref="CG5:CI5"/>
    <mergeCell ref="CJ5:CL5"/>
    <mergeCell ref="CM5:CO5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DH4:DP4"/>
    <mergeCell ref="DH5:DJ5"/>
    <mergeCell ref="DK5:DM5"/>
    <mergeCell ref="DN5:DP5"/>
    <mergeCell ref="DH6:DH7"/>
    <mergeCell ref="DI6:DI7"/>
    <mergeCell ref="DJ6:DJ7"/>
    <mergeCell ref="DK6:DK7"/>
    <mergeCell ref="DL6:DL7"/>
    <mergeCell ref="DM6:DM7"/>
    <mergeCell ref="DN6:DN7"/>
    <mergeCell ref="DO6:DO7"/>
    <mergeCell ref="DP6:DP7"/>
    <mergeCell ref="EI4:EQ4"/>
    <mergeCell ref="EI5:EK5"/>
    <mergeCell ref="EL5:EN5"/>
    <mergeCell ref="EO5:EQ5"/>
    <mergeCell ref="EI6:EI7"/>
    <mergeCell ref="EJ6:EJ7"/>
    <mergeCell ref="EK6:EK7"/>
    <mergeCell ref="EL6:EL7"/>
    <mergeCell ref="EM6:EM7"/>
    <mergeCell ref="EN6:EN7"/>
    <mergeCell ref="EO6:EO7"/>
    <mergeCell ref="EP6:EP7"/>
    <mergeCell ref="EQ6:EQ7"/>
    <mergeCell ref="FJ4:FR4"/>
    <mergeCell ref="FJ5:FL5"/>
    <mergeCell ref="FM5:FO5"/>
    <mergeCell ref="FP5:FR5"/>
    <mergeCell ref="FJ6:FJ7"/>
    <mergeCell ref="FK6:FK7"/>
    <mergeCell ref="FL6:FL7"/>
    <mergeCell ref="FM6:FM7"/>
    <mergeCell ref="FN6:FN7"/>
    <mergeCell ref="FO6:FO7"/>
    <mergeCell ref="FP6:FP7"/>
    <mergeCell ref="FQ6:FQ7"/>
    <mergeCell ref="FR6:FR7"/>
    <mergeCell ref="GB4:GJ4"/>
    <mergeCell ref="GB5:GD5"/>
    <mergeCell ref="GE5:GG5"/>
    <mergeCell ref="GH5:GJ5"/>
    <mergeCell ref="GB6:GB7"/>
    <mergeCell ref="GC6:GC7"/>
    <mergeCell ref="GD6:GD7"/>
    <mergeCell ref="GE6:GE7"/>
    <mergeCell ref="GF6:GF7"/>
    <mergeCell ref="GG6:GG7"/>
    <mergeCell ref="GH6:GH7"/>
    <mergeCell ref="GI6:GI7"/>
    <mergeCell ref="GJ6:GJ7"/>
    <mergeCell ref="HC4:HK4"/>
    <mergeCell ref="HC5:HE5"/>
    <mergeCell ref="HF5:HH5"/>
    <mergeCell ref="HI5:HK5"/>
    <mergeCell ref="HC6:HC7"/>
    <mergeCell ref="HD6:HD7"/>
    <mergeCell ref="HE6:HE7"/>
    <mergeCell ref="HF6:HF7"/>
    <mergeCell ref="HG6:HG7"/>
    <mergeCell ref="HH6:HH7"/>
    <mergeCell ref="HI6:HI7"/>
    <mergeCell ref="HJ6:HJ7"/>
    <mergeCell ref="HK6:HK7"/>
    <mergeCell ref="HL4:HT4"/>
    <mergeCell ref="HL5:HN5"/>
    <mergeCell ref="HO5:HQ5"/>
    <mergeCell ref="HR5:HT5"/>
    <mergeCell ref="HL6:HL7"/>
    <mergeCell ref="HM6:HM7"/>
    <mergeCell ref="HN6:HN7"/>
    <mergeCell ref="HO6:HO7"/>
    <mergeCell ref="HP6:HP7"/>
    <mergeCell ref="HQ6:HQ7"/>
    <mergeCell ref="HR6:HR7"/>
    <mergeCell ref="HS6:HS7"/>
    <mergeCell ref="HT6:HT7"/>
    <mergeCell ref="ID4:IL4"/>
    <mergeCell ref="ID5:IF5"/>
    <mergeCell ref="IG5:II5"/>
    <mergeCell ref="IJ5:IL5"/>
    <mergeCell ref="ID6:ID7"/>
    <mergeCell ref="IE6:IE7"/>
    <mergeCell ref="IF6:IF7"/>
    <mergeCell ref="IG6:IG7"/>
    <mergeCell ref="IH6:IH7"/>
    <mergeCell ref="II6:II7"/>
    <mergeCell ref="IJ6:IJ7"/>
    <mergeCell ref="IK6:IK7"/>
    <mergeCell ref="IL6:IL7"/>
    <mergeCell ref="IV4:JD4"/>
    <mergeCell ref="IV5:IX5"/>
    <mergeCell ref="IY5:JA5"/>
    <mergeCell ref="JB5:JD5"/>
    <mergeCell ref="IV6:IV7"/>
    <mergeCell ref="IW6:IW7"/>
    <mergeCell ref="IX6:IX7"/>
    <mergeCell ref="IY6:IY7"/>
    <mergeCell ref="IZ6:IZ7"/>
    <mergeCell ref="JA6:JA7"/>
    <mergeCell ref="JB6:JB7"/>
    <mergeCell ref="JC6:JC7"/>
    <mergeCell ref="JD6:JD7"/>
    <mergeCell ref="JW4:KE4"/>
    <mergeCell ref="JW5:JY5"/>
    <mergeCell ref="JZ5:KB5"/>
    <mergeCell ref="KC5:KE5"/>
    <mergeCell ref="JW6:JW7"/>
    <mergeCell ref="JX6:JX7"/>
    <mergeCell ref="JY6:JY7"/>
    <mergeCell ref="JZ6:JZ7"/>
    <mergeCell ref="KA6:KA7"/>
    <mergeCell ref="KB6:KB7"/>
    <mergeCell ref="KC6:KC7"/>
    <mergeCell ref="KD6:KD7"/>
    <mergeCell ref="KE6:KE7"/>
    <mergeCell ref="KX4:LF4"/>
    <mergeCell ref="KX5:KZ5"/>
    <mergeCell ref="LA5:LC5"/>
    <mergeCell ref="LD5:LF5"/>
    <mergeCell ref="KX6:KX7"/>
    <mergeCell ref="KY6:KY7"/>
    <mergeCell ref="KZ6:KZ7"/>
    <mergeCell ref="LA6:LA7"/>
    <mergeCell ref="LB6:LB7"/>
    <mergeCell ref="LC6:LC7"/>
    <mergeCell ref="LD6:LD7"/>
    <mergeCell ref="LE6:LE7"/>
    <mergeCell ref="LF6:LF7"/>
    <mergeCell ref="LP4:LX4"/>
    <mergeCell ref="LP5:LR5"/>
    <mergeCell ref="LS5:LU5"/>
    <mergeCell ref="LV5:LX5"/>
    <mergeCell ref="LP6:LP7"/>
    <mergeCell ref="LQ6:LQ7"/>
    <mergeCell ref="LR6:LR7"/>
    <mergeCell ref="LS6:LS7"/>
    <mergeCell ref="LT6:LT7"/>
    <mergeCell ref="LU6:LU7"/>
    <mergeCell ref="LV6:LV7"/>
    <mergeCell ref="LW6:LW7"/>
    <mergeCell ref="LX6:LX7"/>
    <mergeCell ref="MQ4:MY4"/>
    <mergeCell ref="MQ5:MS5"/>
    <mergeCell ref="MT5:MV5"/>
    <mergeCell ref="MW5:MY5"/>
    <mergeCell ref="MQ6:MQ7"/>
    <mergeCell ref="MR6:MR7"/>
    <mergeCell ref="MS6:MS7"/>
    <mergeCell ref="MT6:MT7"/>
    <mergeCell ref="MU6:MU7"/>
    <mergeCell ref="MV6:MV7"/>
    <mergeCell ref="MW6:MW7"/>
    <mergeCell ref="MX6:MX7"/>
    <mergeCell ref="MY6:MY7"/>
    <mergeCell ref="MZ4:NH4"/>
    <mergeCell ref="MZ5:NB5"/>
    <mergeCell ref="NC5:NE5"/>
    <mergeCell ref="NF5:NH5"/>
    <mergeCell ref="MZ6:MZ7"/>
    <mergeCell ref="NA6:NA7"/>
    <mergeCell ref="NB6:NB7"/>
    <mergeCell ref="NC6:NC7"/>
    <mergeCell ref="ND6:ND7"/>
    <mergeCell ref="NE6:NE7"/>
    <mergeCell ref="NF6:NF7"/>
    <mergeCell ref="NG6:NG7"/>
    <mergeCell ref="NH6:NH7"/>
    <mergeCell ref="NR4:NZ4"/>
    <mergeCell ref="NR5:NT5"/>
    <mergeCell ref="NU5:NW5"/>
    <mergeCell ref="NX5:NZ5"/>
    <mergeCell ref="NR6:NR7"/>
    <mergeCell ref="NS6:NS7"/>
    <mergeCell ref="NT6:NT7"/>
    <mergeCell ref="NU6:NU7"/>
    <mergeCell ref="NV6:NV7"/>
    <mergeCell ref="NW6:NW7"/>
    <mergeCell ref="NX6:NX7"/>
    <mergeCell ref="NY6:NY7"/>
    <mergeCell ref="NZ6:NZ7"/>
    <mergeCell ref="OA4:OI4"/>
    <mergeCell ref="OA5:OC5"/>
    <mergeCell ref="OD5:OF5"/>
    <mergeCell ref="OG5:OI5"/>
    <mergeCell ref="OA6:OA7"/>
    <mergeCell ref="OB6:OB7"/>
    <mergeCell ref="OC6:OC7"/>
    <mergeCell ref="OD6:OD7"/>
    <mergeCell ref="OE6:OE7"/>
    <mergeCell ref="OF6:OF7"/>
    <mergeCell ref="OG6:OG7"/>
    <mergeCell ref="OH6:OH7"/>
    <mergeCell ref="OI6:OI7"/>
    <mergeCell ref="OS4:PA4"/>
    <mergeCell ref="OS5:OU5"/>
    <mergeCell ref="OV5:OX5"/>
    <mergeCell ref="OY5:PA5"/>
    <mergeCell ref="OS6:OS7"/>
    <mergeCell ref="OT6:OT7"/>
    <mergeCell ref="OU6:OU7"/>
    <mergeCell ref="OV6:OV7"/>
    <mergeCell ref="OW6:OW7"/>
    <mergeCell ref="OX6:OX7"/>
    <mergeCell ref="OY6:OY7"/>
    <mergeCell ref="OZ6:OZ7"/>
    <mergeCell ref="PA6:PA7"/>
    <mergeCell ref="PB4:PJ4"/>
    <mergeCell ref="PB5:PD5"/>
    <mergeCell ref="PE5:PG5"/>
    <mergeCell ref="PH5:PJ5"/>
    <mergeCell ref="PB6:PB7"/>
    <mergeCell ref="PC6:PC7"/>
    <mergeCell ref="PD6:PD7"/>
    <mergeCell ref="PE6:PE7"/>
    <mergeCell ref="PF6:PF7"/>
    <mergeCell ref="PG6:PG7"/>
    <mergeCell ref="PH6:PH7"/>
    <mergeCell ref="PI6:PI7"/>
    <mergeCell ref="PJ6:PJ7"/>
    <mergeCell ref="PT4:QB4"/>
    <mergeCell ref="PT5:PV5"/>
    <mergeCell ref="PW5:PY5"/>
    <mergeCell ref="PZ5:QB5"/>
    <mergeCell ref="PT6:PT7"/>
    <mergeCell ref="PU6:PU7"/>
    <mergeCell ref="PV6:PV7"/>
    <mergeCell ref="PW6:PW7"/>
    <mergeCell ref="PX6:PX7"/>
    <mergeCell ref="PY6:PY7"/>
    <mergeCell ref="PZ6:PZ7"/>
    <mergeCell ref="QA6:QA7"/>
    <mergeCell ref="QB6:QB7"/>
    <mergeCell ref="QL4:QT4"/>
    <mergeCell ref="QL5:QN5"/>
    <mergeCell ref="QO5:QQ5"/>
    <mergeCell ref="QR5:QT5"/>
    <mergeCell ref="QL6:QL7"/>
    <mergeCell ref="QM6:QM7"/>
    <mergeCell ref="QN6:QN7"/>
    <mergeCell ref="QO6:QO7"/>
    <mergeCell ref="QP6:QP7"/>
    <mergeCell ref="QQ6:QQ7"/>
    <mergeCell ref="QR6:QR7"/>
    <mergeCell ref="QS6:QS7"/>
    <mergeCell ref="QT6:QT7"/>
  </mergeCells>
  <conditionalFormatting sqref="I9:I18">
    <cfRule type="cellIs" dxfId="4151" priority="1500" operator="lessThan">
      <formula>"&lt;50%"</formula>
    </cfRule>
    <cfRule type="cellIs" dxfId="4150" priority="1498" operator="between">
      <formula>0</formula>
      <formula>0.5</formula>
    </cfRule>
    <cfRule type="cellIs" dxfId="4149" priority="1497" operator="lessThan">
      <formula>0.5</formula>
    </cfRule>
    <cfRule type="cellIs" dxfId="4148" priority="1496" operator="between">
      <formula>0</formula>
      <formula>0.49</formula>
    </cfRule>
    <cfRule type="cellIs" dxfId="4147" priority="1495" operator="between">
      <formula>0.5</formula>
      <formula>0.59</formula>
    </cfRule>
    <cfRule type="cellIs" dxfId="4146" priority="1494" operator="between">
      <formula>0.6</formula>
      <formula>0.69</formula>
    </cfRule>
    <cfRule type="expression" dxfId="4145" priority="1493">
      <formula>#REF!&lt;50%</formula>
    </cfRule>
    <cfRule type="cellIs" dxfId="4144" priority="1492" operator="lessThan">
      <formula>#REF!</formula>
    </cfRule>
    <cfRule type="cellIs" dxfId="4143" priority="1491" operator="between">
      <formula>0</formula>
      <formula>0.49</formula>
    </cfRule>
  </conditionalFormatting>
  <conditionalFormatting sqref="I22">
    <cfRule type="cellIs" dxfId="4142" priority="1505" operator="between">
      <formula>0</formula>
      <formula>0.5</formula>
    </cfRule>
    <cfRule type="cellIs" dxfId="4141" priority="1507" operator="lessThan">
      <formula>"&lt;50%"</formula>
    </cfRule>
    <cfRule type="cellIs" dxfId="4140" priority="1501" operator="between">
      <formula>0.6</formula>
      <formula>0.69</formula>
    </cfRule>
    <cfRule type="cellIs" dxfId="4139" priority="1502" operator="between">
      <formula>0.5</formula>
      <formula>0.59</formula>
    </cfRule>
    <cfRule type="cellIs" dxfId="4138" priority="1503" operator="between">
      <formula>0</formula>
      <formula>0.49</formula>
    </cfRule>
    <cfRule type="cellIs" dxfId="4137" priority="1504" operator="lessThan">
      <formula>0.5</formula>
    </cfRule>
  </conditionalFormatting>
  <conditionalFormatting sqref="L9:L19">
    <cfRule type="cellIs" dxfId="4136" priority="1473" operator="lessThan">
      <formula>"&lt;50%"</formula>
    </cfRule>
    <cfRule type="cellIs" dxfId="4135" priority="1471" operator="between">
      <formula>0</formula>
      <formula>0.5</formula>
    </cfRule>
    <cfRule type="cellIs" dxfId="4134" priority="1470" operator="lessThan">
      <formula>0.5</formula>
    </cfRule>
    <cfRule type="cellIs" dxfId="4133" priority="1469" operator="between">
      <formula>0</formula>
      <formula>0.49</formula>
    </cfRule>
    <cfRule type="cellIs" dxfId="4132" priority="1468" operator="between">
      <formula>0.5</formula>
      <formula>0.59</formula>
    </cfRule>
    <cfRule type="cellIs" dxfId="4131" priority="1467" operator="between">
      <formula>0.6</formula>
      <formula>0.69</formula>
    </cfRule>
    <cfRule type="expression" dxfId="4130" priority="1466">
      <formula>#REF!&lt;50%</formula>
    </cfRule>
    <cfRule type="cellIs" dxfId="4129" priority="1465" operator="lessThan">
      <formula>#REF!</formula>
    </cfRule>
    <cfRule type="cellIs" dxfId="4128" priority="1464" operator="between">
      <formula>0</formula>
      <formula>0.49</formula>
    </cfRule>
  </conditionalFormatting>
  <conditionalFormatting sqref="R9:R18">
    <cfRule type="cellIs" dxfId="4127" priority="1483" operator="lessThan">
      <formula>"&lt;50%"</formula>
    </cfRule>
    <cfRule type="cellIs" dxfId="4126" priority="1481" operator="between">
      <formula>0</formula>
      <formula>0.5</formula>
    </cfRule>
    <cfRule type="cellIs" dxfId="4125" priority="1480" operator="lessThan">
      <formula>0.5</formula>
    </cfRule>
    <cfRule type="cellIs" dxfId="4124" priority="1477" operator="between">
      <formula>0.6</formula>
      <formula>0.69</formula>
    </cfRule>
    <cfRule type="expression" dxfId="4123" priority="1476">
      <formula>#REF!&lt;50%</formula>
    </cfRule>
    <cfRule type="cellIs" dxfId="4122" priority="1475" operator="lessThan">
      <formula>#REF!</formula>
    </cfRule>
    <cfRule type="cellIs" dxfId="4121" priority="1474" operator="between">
      <formula>0</formula>
      <formula>0.49</formula>
    </cfRule>
    <cfRule type="cellIs" dxfId="4120" priority="1479" operator="between">
      <formula>0</formula>
      <formula>0.49</formula>
    </cfRule>
    <cfRule type="cellIs" dxfId="4119" priority="1478" operator="between">
      <formula>0.5</formula>
      <formula>0.59</formula>
    </cfRule>
  </conditionalFormatting>
  <conditionalFormatting sqref="R22">
    <cfRule type="cellIs" dxfId="4118" priority="1490" operator="lessThan">
      <formula>"&lt;50%"</formula>
    </cfRule>
    <cfRule type="cellIs" dxfId="4117" priority="1488" operator="between">
      <formula>0</formula>
      <formula>0.5</formula>
    </cfRule>
    <cfRule type="cellIs" dxfId="4116" priority="1487" operator="lessThan">
      <formula>0.5</formula>
    </cfRule>
    <cfRule type="cellIs" dxfId="4115" priority="1486" operator="between">
      <formula>0</formula>
      <formula>0.49</formula>
    </cfRule>
    <cfRule type="cellIs" dxfId="4114" priority="1485" operator="between">
      <formula>0.5</formula>
      <formula>0.59</formula>
    </cfRule>
    <cfRule type="cellIs" dxfId="4113" priority="1484" operator="between">
      <formula>0.6</formula>
      <formula>0.69</formula>
    </cfRule>
  </conditionalFormatting>
  <conditionalFormatting sqref="U9:U19 U21">
    <cfRule type="cellIs" dxfId="4112" priority="1440" operator="between">
      <formula>0.6</formula>
      <formula>0.69</formula>
    </cfRule>
    <cfRule type="expression" dxfId="4111" priority="1439">
      <formula>#REF!&lt;50%</formula>
    </cfRule>
    <cfRule type="cellIs" dxfId="4110" priority="1446" operator="lessThan">
      <formula>"&lt;50%"</formula>
    </cfRule>
    <cfRule type="cellIs" dxfId="4109" priority="1437" operator="between">
      <formula>0</formula>
      <formula>0.49</formula>
    </cfRule>
    <cfRule type="cellIs" dxfId="4108" priority="1438" operator="lessThan">
      <formula>#REF!</formula>
    </cfRule>
    <cfRule type="cellIs" dxfId="4107" priority="1444" operator="between">
      <formula>0</formula>
      <formula>0.5</formula>
    </cfRule>
    <cfRule type="cellIs" dxfId="4106" priority="1443" operator="lessThan">
      <formula>0.5</formula>
    </cfRule>
    <cfRule type="cellIs" dxfId="4105" priority="1442" operator="between">
      <formula>0</formula>
      <formula>0.49</formula>
    </cfRule>
    <cfRule type="cellIs" dxfId="4104" priority="1441" operator="between">
      <formula>0.5</formula>
      <formula>0.59</formula>
    </cfRule>
  </conditionalFormatting>
  <conditionalFormatting sqref="AA9:AA18">
    <cfRule type="cellIs" dxfId="4103" priority="1447" operator="between">
      <formula>0</formula>
      <formula>0.49</formula>
    </cfRule>
    <cfRule type="cellIs" dxfId="4102" priority="1452" operator="between">
      <formula>0</formula>
      <formula>0.49</formula>
    </cfRule>
    <cfRule type="cellIs" dxfId="4101" priority="1450" operator="between">
      <formula>0.6</formula>
      <formula>0.69</formula>
    </cfRule>
    <cfRule type="expression" dxfId="4100" priority="1449">
      <formula>#REF!&lt;50%</formula>
    </cfRule>
    <cfRule type="cellIs" dxfId="4099" priority="1448" operator="lessThan">
      <formula>#REF!</formula>
    </cfRule>
    <cfRule type="cellIs" dxfId="4098" priority="1453" operator="lessThan">
      <formula>0.5</formula>
    </cfRule>
    <cfRule type="cellIs" dxfId="4097" priority="1454" operator="between">
      <formula>0</formula>
      <formula>0.5</formula>
    </cfRule>
    <cfRule type="cellIs" dxfId="4096" priority="1456" operator="lessThan">
      <formula>"&lt;50%"</formula>
    </cfRule>
    <cfRule type="cellIs" dxfId="4095" priority="1451" operator="between">
      <formula>0.5</formula>
      <formula>0.59</formula>
    </cfRule>
  </conditionalFormatting>
  <conditionalFormatting sqref="AA22">
    <cfRule type="cellIs" dxfId="4094" priority="1463" operator="lessThan">
      <formula>"&lt;50%"</formula>
    </cfRule>
    <cfRule type="cellIs" dxfId="4093" priority="1461" operator="between">
      <formula>0</formula>
      <formula>0.5</formula>
    </cfRule>
    <cfRule type="cellIs" dxfId="4092" priority="1460" operator="lessThan">
      <formula>0.5</formula>
    </cfRule>
    <cfRule type="cellIs" dxfId="4091" priority="1459" operator="between">
      <formula>0</formula>
      <formula>0.49</formula>
    </cfRule>
    <cfRule type="cellIs" dxfId="4090" priority="1457" operator="between">
      <formula>0.6</formula>
      <formula>0.69</formula>
    </cfRule>
    <cfRule type="cellIs" dxfId="4089" priority="1458" operator="between">
      <formula>0.5</formula>
      <formula>0.59</formula>
    </cfRule>
  </conditionalFormatting>
  <conditionalFormatting sqref="AD9:AD19">
    <cfRule type="cellIs" dxfId="4088" priority="1419" operator="lessThan">
      <formula>"&lt;50%"</formula>
    </cfRule>
    <cfRule type="cellIs" dxfId="4087" priority="1417" operator="between">
      <formula>0</formula>
      <formula>0.5</formula>
    </cfRule>
    <cfRule type="cellIs" dxfId="4086" priority="1416" operator="lessThan">
      <formula>0.5</formula>
    </cfRule>
    <cfRule type="cellIs" dxfId="4085" priority="1415" operator="between">
      <formula>0</formula>
      <formula>0.49</formula>
    </cfRule>
    <cfRule type="cellIs" dxfId="4084" priority="1414" operator="between">
      <formula>0.5</formula>
      <formula>0.59</formula>
    </cfRule>
    <cfRule type="cellIs" dxfId="4083" priority="1413" operator="between">
      <formula>0.6</formula>
      <formula>0.69</formula>
    </cfRule>
    <cfRule type="expression" dxfId="4082" priority="1412">
      <formula>#REF!&lt;50%</formula>
    </cfRule>
    <cfRule type="cellIs" dxfId="4081" priority="1411" operator="lessThan">
      <formula>#REF!</formula>
    </cfRule>
    <cfRule type="cellIs" dxfId="4080" priority="1410" operator="between">
      <formula>0</formula>
      <formula>0.49</formula>
    </cfRule>
  </conditionalFormatting>
  <conditionalFormatting sqref="AJ9:AJ18">
    <cfRule type="cellIs" dxfId="4079" priority="1429" operator="lessThan">
      <formula>"&lt;50%"</formula>
    </cfRule>
    <cfRule type="cellIs" dxfId="4078" priority="1427" operator="between">
      <formula>0</formula>
      <formula>0.5</formula>
    </cfRule>
    <cfRule type="cellIs" dxfId="4077" priority="1426" operator="lessThan">
      <formula>0.5</formula>
    </cfRule>
    <cfRule type="cellIs" dxfId="4076" priority="1421" operator="lessThan">
      <formula>#REF!</formula>
    </cfRule>
    <cfRule type="cellIs" dxfId="4075" priority="1425" operator="between">
      <formula>0</formula>
      <formula>0.49</formula>
    </cfRule>
    <cfRule type="cellIs" dxfId="4074" priority="1420" operator="between">
      <formula>0</formula>
      <formula>0.49</formula>
    </cfRule>
    <cfRule type="cellIs" dxfId="4073" priority="1424" operator="between">
      <formula>0.5</formula>
      <formula>0.59</formula>
    </cfRule>
    <cfRule type="cellIs" dxfId="4072" priority="1423" operator="between">
      <formula>0.6</formula>
      <formula>0.69</formula>
    </cfRule>
    <cfRule type="expression" dxfId="4071" priority="1422">
      <formula>#REF!&lt;50%</formula>
    </cfRule>
  </conditionalFormatting>
  <conditionalFormatting sqref="AJ22">
    <cfRule type="cellIs" dxfId="4070" priority="1436" operator="lessThan">
      <formula>"&lt;50%"</formula>
    </cfRule>
    <cfRule type="cellIs" dxfId="4069" priority="1434" operator="between">
      <formula>0</formula>
      <formula>0.5</formula>
    </cfRule>
    <cfRule type="cellIs" dxfId="4068" priority="1433" operator="lessThan">
      <formula>0.5</formula>
    </cfRule>
    <cfRule type="cellIs" dxfId="4067" priority="1432" operator="between">
      <formula>0</formula>
      <formula>0.49</formula>
    </cfRule>
    <cfRule type="cellIs" dxfId="4066" priority="1431" operator="between">
      <formula>0.5</formula>
      <formula>0.59</formula>
    </cfRule>
    <cfRule type="cellIs" dxfId="4065" priority="1430" operator="between">
      <formula>0.6</formula>
      <formula>0.69</formula>
    </cfRule>
  </conditionalFormatting>
  <conditionalFormatting sqref="AM9:AM19 AM21">
    <cfRule type="cellIs" dxfId="4064" priority="1392" operator="lessThan">
      <formula>"&lt;50%"</formula>
    </cfRule>
    <cfRule type="expression" dxfId="4063" priority="1385">
      <formula>#REF!&lt;50%</formula>
    </cfRule>
    <cfRule type="cellIs" dxfId="4062" priority="1384" operator="lessThan">
      <formula>#REF!</formula>
    </cfRule>
    <cfRule type="cellIs" dxfId="4061" priority="1388" operator="between">
      <formula>0</formula>
      <formula>0.49</formula>
    </cfRule>
    <cfRule type="cellIs" dxfId="4060" priority="1390" operator="between">
      <formula>0</formula>
      <formula>0.5</formula>
    </cfRule>
    <cfRule type="cellIs" dxfId="4059" priority="1389" operator="lessThan">
      <formula>0.5</formula>
    </cfRule>
    <cfRule type="cellIs" dxfId="4058" priority="1383" operator="between">
      <formula>0</formula>
      <formula>0.49</formula>
    </cfRule>
    <cfRule type="cellIs" dxfId="4057" priority="1387" operator="between">
      <formula>0.5</formula>
      <formula>0.59</formula>
    </cfRule>
    <cfRule type="cellIs" dxfId="4056" priority="1386" operator="between">
      <formula>0.6</formula>
      <formula>0.69</formula>
    </cfRule>
  </conditionalFormatting>
  <conditionalFormatting sqref="AS9:AS18">
    <cfRule type="cellIs" dxfId="4055" priority="1400" operator="between">
      <formula>0</formula>
      <formula>0.5</formula>
    </cfRule>
    <cfRule type="cellIs" dxfId="4054" priority="1399" operator="lessThan">
      <formula>0.5</formula>
    </cfRule>
    <cfRule type="cellIs" dxfId="4053" priority="1394" operator="lessThan">
      <formula>#REF!</formula>
    </cfRule>
    <cfRule type="cellIs" dxfId="4052" priority="1402" operator="lessThan">
      <formula>"&lt;50%"</formula>
    </cfRule>
    <cfRule type="cellIs" dxfId="4051" priority="1393" operator="between">
      <formula>0</formula>
      <formula>0.49</formula>
    </cfRule>
    <cfRule type="expression" dxfId="4050" priority="1395">
      <formula>#REF!&lt;50%</formula>
    </cfRule>
    <cfRule type="cellIs" dxfId="4049" priority="1396" operator="between">
      <formula>0.6</formula>
      <formula>0.69</formula>
    </cfRule>
    <cfRule type="cellIs" dxfId="4048" priority="1397" operator="between">
      <formula>0.5</formula>
      <formula>0.59</formula>
    </cfRule>
    <cfRule type="cellIs" dxfId="4047" priority="1398" operator="between">
      <formula>0</formula>
      <formula>0.49</formula>
    </cfRule>
  </conditionalFormatting>
  <conditionalFormatting sqref="AS21">
    <cfRule type="expression" dxfId="4046" priority="1375">
      <formula>#REF!&lt;50%</formula>
    </cfRule>
    <cfRule type="cellIs" dxfId="4045" priority="1374" operator="lessThan">
      <formula>#REF!</formula>
    </cfRule>
    <cfRule type="cellIs" dxfId="4044" priority="1373" operator="between">
      <formula>0</formula>
      <formula>0.49</formula>
    </cfRule>
  </conditionalFormatting>
  <conditionalFormatting sqref="AS21:AS22">
    <cfRule type="cellIs" dxfId="4043" priority="1382" operator="lessThan">
      <formula>"&lt;50%"</formula>
    </cfRule>
    <cfRule type="cellIs" dxfId="4042" priority="1380" operator="between">
      <formula>0</formula>
      <formula>0.5</formula>
    </cfRule>
    <cfRule type="cellIs" dxfId="4041" priority="1379" operator="lessThan">
      <formula>0.5</formula>
    </cfRule>
    <cfRule type="cellIs" dxfId="4040" priority="1378" operator="between">
      <formula>0</formula>
      <formula>0.49</formula>
    </cfRule>
    <cfRule type="cellIs" dxfId="4039" priority="1376" operator="between">
      <formula>0.6</formula>
      <formula>0.69</formula>
    </cfRule>
    <cfRule type="cellIs" dxfId="4038" priority="1377" operator="between">
      <formula>0.5</formula>
      <formula>0.59</formula>
    </cfRule>
  </conditionalFormatting>
  <conditionalFormatting sqref="BB9:BB18">
    <cfRule type="expression" dxfId="4037" priority="1358">
      <formula>#REF!&lt;50%</formula>
    </cfRule>
    <cfRule type="cellIs" dxfId="4036" priority="1357" operator="lessThan">
      <formula>#REF!</formula>
    </cfRule>
    <cfRule type="cellIs" dxfId="4035" priority="1356" operator="between">
      <formula>0</formula>
      <formula>0.49</formula>
    </cfRule>
    <cfRule type="cellIs" dxfId="4034" priority="1365" operator="lessThan">
      <formula>"&lt;50%"</formula>
    </cfRule>
    <cfRule type="cellIs" dxfId="4033" priority="1363" operator="between">
      <formula>0</formula>
      <formula>0.5</formula>
    </cfRule>
    <cfRule type="cellIs" dxfId="4032" priority="1362" operator="lessThan">
      <formula>0.5</formula>
    </cfRule>
    <cfRule type="cellIs" dxfId="4031" priority="1361" operator="between">
      <formula>0</formula>
      <formula>0.49</formula>
    </cfRule>
    <cfRule type="cellIs" dxfId="4030" priority="1360" operator="between">
      <formula>0.5</formula>
      <formula>0.59</formula>
    </cfRule>
    <cfRule type="cellIs" dxfId="4029" priority="1359" operator="between">
      <formula>0.6</formula>
      <formula>0.69</formula>
    </cfRule>
  </conditionalFormatting>
  <conditionalFormatting sqref="BB21">
    <cfRule type="expression" dxfId="4028" priority="1348">
      <formula>#REF!&lt;50%</formula>
    </cfRule>
    <cfRule type="cellIs" dxfId="4027" priority="1347" operator="lessThan">
      <formula>#REF!</formula>
    </cfRule>
    <cfRule type="cellIs" dxfId="4026" priority="1346" operator="between">
      <formula>0</formula>
      <formula>0.49</formula>
    </cfRule>
  </conditionalFormatting>
  <conditionalFormatting sqref="BB21:BB22">
    <cfRule type="cellIs" dxfId="4025" priority="1355" operator="lessThan">
      <formula>"&lt;50%"</formula>
    </cfRule>
    <cfRule type="cellIs" dxfId="4024" priority="1353" operator="between">
      <formula>0</formula>
      <formula>0.5</formula>
    </cfRule>
    <cfRule type="cellIs" dxfId="4023" priority="1352" operator="lessThan">
      <formula>0.5</formula>
    </cfRule>
    <cfRule type="cellIs" dxfId="4022" priority="1351" operator="between">
      <formula>0</formula>
      <formula>0.49</formula>
    </cfRule>
    <cfRule type="cellIs" dxfId="4021" priority="1350" operator="between">
      <formula>0.5</formula>
      <formula>0.59</formula>
    </cfRule>
    <cfRule type="cellIs" dxfId="4020" priority="1349" operator="between">
      <formula>0.6</formula>
      <formula>0.69</formula>
    </cfRule>
  </conditionalFormatting>
  <conditionalFormatting sqref="BK9:BK18">
    <cfRule type="cellIs" dxfId="4019" priority="1336" operator="between">
      <formula>0</formula>
      <formula>0.5</formula>
    </cfRule>
    <cfRule type="cellIs" dxfId="4018" priority="1335" operator="lessThan">
      <formula>0.5</formula>
    </cfRule>
    <cfRule type="cellIs" dxfId="4017" priority="1334" operator="between">
      <formula>0</formula>
      <formula>0.49</formula>
    </cfRule>
    <cfRule type="cellIs" dxfId="4016" priority="1333" operator="between">
      <formula>0.5</formula>
      <formula>0.59</formula>
    </cfRule>
    <cfRule type="cellIs" dxfId="4015" priority="1332" operator="between">
      <formula>0.6</formula>
      <formula>0.69</formula>
    </cfRule>
    <cfRule type="expression" dxfId="4014" priority="1331">
      <formula>#REF!&lt;50%</formula>
    </cfRule>
    <cfRule type="cellIs" dxfId="4013" priority="1338" operator="lessThan">
      <formula>"&lt;50%"</formula>
    </cfRule>
    <cfRule type="cellIs" dxfId="4012" priority="1330" operator="lessThan">
      <formula>#REF!</formula>
    </cfRule>
    <cfRule type="cellIs" dxfId="4011" priority="1329" operator="between">
      <formula>0</formula>
      <formula>0.49</formula>
    </cfRule>
  </conditionalFormatting>
  <conditionalFormatting sqref="BK21">
    <cfRule type="expression" dxfId="4010" priority="1321">
      <formula>#REF!&lt;50%</formula>
    </cfRule>
    <cfRule type="cellIs" dxfId="4009" priority="1320" operator="lessThan">
      <formula>#REF!</formula>
    </cfRule>
    <cfRule type="cellIs" dxfId="4008" priority="1319" operator="between">
      <formula>0</formula>
      <formula>0.49</formula>
    </cfRule>
  </conditionalFormatting>
  <conditionalFormatting sqref="BK21:BK22">
    <cfRule type="cellIs" dxfId="4007" priority="1324" operator="between">
      <formula>0</formula>
      <formula>0.49</formula>
    </cfRule>
    <cfRule type="cellIs" dxfId="4006" priority="1323" operator="between">
      <formula>0.5</formula>
      <formula>0.59</formula>
    </cfRule>
    <cfRule type="cellIs" dxfId="4005" priority="1322" operator="between">
      <formula>0.6</formula>
      <formula>0.69</formula>
    </cfRule>
    <cfRule type="cellIs" dxfId="4004" priority="1328" operator="lessThan">
      <formula>"&lt;50%"</formula>
    </cfRule>
    <cfRule type="cellIs" dxfId="4003" priority="1326" operator="between">
      <formula>0</formula>
      <formula>0.5</formula>
    </cfRule>
    <cfRule type="cellIs" dxfId="4002" priority="1325" operator="lessThan">
      <formula>0.5</formula>
    </cfRule>
  </conditionalFormatting>
  <conditionalFormatting sqref="BN9:BN10">
    <cfRule type="cellIs" dxfId="4001" priority="1287" operator="between">
      <formula>0</formula>
      <formula>0.49</formula>
    </cfRule>
    <cfRule type="expression" dxfId="4000" priority="1284">
      <formula>#REF!&lt;50%</formula>
    </cfRule>
    <cfRule type="cellIs" dxfId="3999" priority="1283" operator="lessThan">
      <formula>#REF!</formula>
    </cfRule>
    <cfRule type="cellIs" dxfId="3998" priority="1282" operator="between">
      <formula>0</formula>
      <formula>0.49</formula>
    </cfRule>
    <cfRule type="cellIs" dxfId="3997" priority="1286" operator="between">
      <formula>0.5</formula>
      <formula>0.59</formula>
    </cfRule>
    <cfRule type="cellIs" dxfId="3996" priority="1291" operator="lessThan">
      <formula>"&lt;50%"</formula>
    </cfRule>
    <cfRule type="cellIs" dxfId="3995" priority="1289" operator="between">
      <formula>0</formula>
      <formula>0.5</formula>
    </cfRule>
    <cfRule type="cellIs" dxfId="3994" priority="1288" operator="lessThan">
      <formula>0.5</formula>
    </cfRule>
    <cfRule type="cellIs" dxfId="3993" priority="1285" operator="between">
      <formula>0.6</formula>
      <formula>0.69</formula>
    </cfRule>
  </conditionalFormatting>
  <conditionalFormatting sqref="BN12:BN19">
    <cfRule type="cellIs" dxfId="3992" priority="1281" operator="lessThan">
      <formula>"&lt;50%"</formula>
    </cfRule>
    <cfRule type="cellIs" dxfId="3991" priority="1279" operator="between">
      <formula>0</formula>
      <formula>0.5</formula>
    </cfRule>
    <cfRule type="cellIs" dxfId="3990" priority="1278" operator="lessThan">
      <formula>0.5</formula>
    </cfRule>
    <cfRule type="cellIs" dxfId="3989" priority="1277" operator="between">
      <formula>0</formula>
      <formula>0.49</formula>
    </cfRule>
    <cfRule type="cellIs" dxfId="3988" priority="1276" operator="between">
      <formula>0.5</formula>
      <formula>0.59</formula>
    </cfRule>
    <cfRule type="cellIs" dxfId="3987" priority="1275" operator="between">
      <formula>0.6</formula>
      <formula>0.69</formula>
    </cfRule>
    <cfRule type="expression" dxfId="3986" priority="1274">
      <formula>#REF!&lt;50%</formula>
    </cfRule>
    <cfRule type="cellIs" dxfId="3985" priority="1273" operator="lessThan">
      <formula>#REF!</formula>
    </cfRule>
    <cfRule type="cellIs" dxfId="3984" priority="1272" operator="between">
      <formula>0</formula>
      <formula>0.49</formula>
    </cfRule>
  </conditionalFormatting>
  <conditionalFormatting sqref="BN21">
    <cfRule type="expression" dxfId="3983" priority="1264">
      <formula>#REF!&lt;50%</formula>
    </cfRule>
    <cfRule type="cellIs" dxfId="3982" priority="1271" operator="lessThan">
      <formula>"&lt;50%"</formula>
    </cfRule>
    <cfRule type="cellIs" dxfId="3981" priority="1263" operator="lessThan">
      <formula>#REF!</formula>
    </cfRule>
    <cfRule type="cellIs" dxfId="3980" priority="1262" operator="between">
      <formula>0</formula>
      <formula>0.49</formula>
    </cfRule>
    <cfRule type="cellIs" dxfId="3979" priority="1269" operator="between">
      <formula>0</formula>
      <formula>0.5</formula>
    </cfRule>
    <cfRule type="cellIs" dxfId="3978" priority="1268" operator="lessThan">
      <formula>0.5</formula>
    </cfRule>
    <cfRule type="cellIs" dxfId="3977" priority="1267" operator="between">
      <formula>0</formula>
      <formula>0.49</formula>
    </cfRule>
    <cfRule type="cellIs" dxfId="3976" priority="1266" operator="between">
      <formula>0.5</formula>
      <formula>0.59</formula>
    </cfRule>
    <cfRule type="cellIs" dxfId="3975" priority="1265" operator="between">
      <formula>0.6</formula>
      <formula>0.69</formula>
    </cfRule>
  </conditionalFormatting>
  <conditionalFormatting sqref="BT9:BT18">
    <cfRule type="cellIs" dxfId="3974" priority="1303" operator="lessThan">
      <formula>#REF!</formula>
    </cfRule>
    <cfRule type="cellIs" dxfId="3973" priority="1302" operator="between">
      <formula>0</formula>
      <formula>0.49</formula>
    </cfRule>
    <cfRule type="expression" dxfId="3972" priority="1304">
      <formula>#REF!&lt;50%</formula>
    </cfRule>
    <cfRule type="cellIs" dxfId="3971" priority="1311" operator="lessThan">
      <formula>"&lt;50%"</formula>
    </cfRule>
    <cfRule type="cellIs" dxfId="3970" priority="1306" operator="between">
      <formula>0.5</formula>
      <formula>0.59</formula>
    </cfRule>
    <cfRule type="cellIs" dxfId="3969" priority="1307" operator="between">
      <formula>0</formula>
      <formula>0.49</formula>
    </cfRule>
    <cfRule type="cellIs" dxfId="3968" priority="1308" operator="lessThan">
      <formula>0.5</formula>
    </cfRule>
    <cfRule type="cellIs" dxfId="3967" priority="1309" operator="between">
      <formula>0</formula>
      <formula>0.5</formula>
    </cfRule>
    <cfRule type="cellIs" dxfId="3966" priority="1305" operator="between">
      <formula>0.6</formula>
      <formula>0.69</formula>
    </cfRule>
  </conditionalFormatting>
  <conditionalFormatting sqref="BT21">
    <cfRule type="expression" dxfId="3965" priority="1294">
      <formula>#REF!&lt;50%</formula>
    </cfRule>
    <cfRule type="cellIs" dxfId="3964" priority="1293" operator="lessThan">
      <formula>#REF!</formula>
    </cfRule>
    <cfRule type="cellIs" dxfId="3963" priority="1292" operator="between">
      <formula>0</formula>
      <formula>0.49</formula>
    </cfRule>
  </conditionalFormatting>
  <conditionalFormatting sqref="BT21:BT22">
    <cfRule type="cellIs" dxfId="3962" priority="1301" operator="lessThan">
      <formula>"&lt;50%"</formula>
    </cfRule>
    <cfRule type="cellIs" dxfId="3961" priority="1299" operator="between">
      <formula>0</formula>
      <formula>0.5</formula>
    </cfRule>
    <cfRule type="cellIs" dxfId="3960" priority="1298" operator="lessThan">
      <formula>0.5</formula>
    </cfRule>
    <cfRule type="cellIs" dxfId="3959" priority="1297" operator="between">
      <formula>0</formula>
      <formula>0.49</formula>
    </cfRule>
    <cfRule type="cellIs" dxfId="3958" priority="1296" operator="between">
      <formula>0.5</formula>
      <formula>0.59</formula>
    </cfRule>
    <cfRule type="cellIs" dxfId="3957" priority="1295" operator="between">
      <formula>0.6</formula>
      <formula>0.69</formula>
    </cfRule>
  </conditionalFormatting>
  <conditionalFormatting sqref="BW9:BW19 BW21">
    <cfRule type="cellIs" dxfId="3956" priority="1234" operator="lessThan">
      <formula>"&lt;50%"</formula>
    </cfRule>
    <cfRule type="cellIs" dxfId="3955" priority="1232" operator="between">
      <formula>0</formula>
      <formula>0.5</formula>
    </cfRule>
    <cfRule type="expression" dxfId="3954" priority="1227">
      <formula>#REF!&lt;50%</formula>
    </cfRule>
    <cfRule type="cellIs" dxfId="3953" priority="1231" operator="lessThan">
      <formula>0.5</formula>
    </cfRule>
    <cfRule type="cellIs" dxfId="3952" priority="1230" operator="between">
      <formula>0</formula>
      <formula>0.49</formula>
    </cfRule>
    <cfRule type="cellIs" dxfId="3951" priority="1229" operator="between">
      <formula>0.5</formula>
      <formula>0.59</formula>
    </cfRule>
    <cfRule type="cellIs" dxfId="3950" priority="1228" operator="between">
      <formula>0.6</formula>
      <formula>0.69</formula>
    </cfRule>
    <cfRule type="cellIs" dxfId="3949" priority="1226" operator="lessThan">
      <formula>#REF!</formula>
    </cfRule>
    <cfRule type="cellIs" dxfId="3948" priority="1225" operator="between">
      <formula>0</formula>
      <formula>0.49</formula>
    </cfRule>
  </conditionalFormatting>
  <conditionalFormatting sqref="CC9:CC16 CC18">
    <cfRule type="cellIs" dxfId="3947" priority="1254" operator="lessThan">
      <formula>"&lt;50%"</formula>
    </cfRule>
    <cfRule type="cellIs" dxfId="3946" priority="1248" operator="between">
      <formula>0.6</formula>
      <formula>0.69</formula>
    </cfRule>
    <cfRule type="cellIs" dxfId="3945" priority="1245" operator="between">
      <formula>0</formula>
      <formula>0.49</formula>
    </cfRule>
    <cfRule type="expression" dxfId="3944" priority="1247">
      <formula>#REF!&lt;50%</formula>
    </cfRule>
    <cfRule type="cellIs" dxfId="3943" priority="1249" operator="between">
      <formula>0.5</formula>
      <formula>0.59</formula>
    </cfRule>
    <cfRule type="cellIs" dxfId="3942" priority="1250" operator="between">
      <formula>0</formula>
      <formula>0.49</formula>
    </cfRule>
    <cfRule type="cellIs" dxfId="3941" priority="1251" operator="lessThan">
      <formula>0.5</formula>
    </cfRule>
    <cfRule type="cellIs" dxfId="3940" priority="1252" operator="between">
      <formula>0</formula>
      <formula>0.5</formula>
    </cfRule>
    <cfRule type="cellIs" dxfId="3939" priority="1246" operator="lessThan">
      <formula>#REF!</formula>
    </cfRule>
  </conditionalFormatting>
  <conditionalFormatting sqref="CC21">
    <cfRule type="cellIs" dxfId="3938" priority="1236" operator="lessThan">
      <formula>#REF!</formula>
    </cfRule>
    <cfRule type="cellIs" dxfId="3937" priority="1235" operator="between">
      <formula>0</formula>
      <formula>0.49</formula>
    </cfRule>
    <cfRule type="expression" dxfId="3936" priority="1237">
      <formula>#REF!&lt;50%</formula>
    </cfRule>
  </conditionalFormatting>
  <conditionalFormatting sqref="CC21:CC22">
    <cfRule type="cellIs" dxfId="3935" priority="1240" operator="between">
      <formula>0</formula>
      <formula>0.49</formula>
    </cfRule>
    <cfRule type="cellIs" dxfId="3934" priority="1239" operator="between">
      <formula>0.5</formula>
      <formula>0.59</formula>
    </cfRule>
    <cfRule type="cellIs" dxfId="3933" priority="1238" operator="between">
      <formula>0.6</formula>
      <formula>0.69</formula>
    </cfRule>
    <cfRule type="cellIs" dxfId="3932" priority="1244" operator="lessThan">
      <formula>"&lt;50%"</formula>
    </cfRule>
    <cfRule type="cellIs" dxfId="3931" priority="1242" operator="between">
      <formula>0</formula>
      <formula>0.5</formula>
    </cfRule>
    <cfRule type="cellIs" dxfId="3930" priority="1241" operator="lessThan">
      <formula>0.5</formula>
    </cfRule>
  </conditionalFormatting>
  <conditionalFormatting sqref="CF9:CF12 CF14:CF21">
    <cfRule type="cellIs" dxfId="3929" priority="1197" operator="lessThan">
      <formula>"&lt;50%"</formula>
    </cfRule>
    <cfRule type="cellIs" dxfId="3928" priority="1195" operator="between">
      <formula>0</formula>
      <formula>0.5</formula>
    </cfRule>
    <cfRule type="cellIs" dxfId="3927" priority="1194" operator="lessThan">
      <formula>0.5</formula>
    </cfRule>
    <cfRule type="cellIs" dxfId="3926" priority="1193" operator="between">
      <formula>0</formula>
      <formula>0.49</formula>
    </cfRule>
    <cfRule type="cellIs" dxfId="3925" priority="1192" operator="between">
      <formula>0.5</formula>
      <formula>0.59</formula>
    </cfRule>
    <cfRule type="cellIs" dxfId="3924" priority="1191" operator="between">
      <formula>0.6</formula>
      <formula>0.69</formula>
    </cfRule>
    <cfRule type="expression" dxfId="3923" priority="1190">
      <formula>#REF!&lt;50%</formula>
    </cfRule>
    <cfRule type="cellIs" dxfId="3922" priority="1188" operator="between">
      <formula>0</formula>
      <formula>0.49</formula>
    </cfRule>
    <cfRule type="cellIs" dxfId="3921" priority="1189" operator="lessThan">
      <formula>#REF!</formula>
    </cfRule>
  </conditionalFormatting>
  <conditionalFormatting sqref="CL9:CL16 CL18">
    <cfRule type="cellIs" dxfId="3920" priority="1209" operator="lessThan">
      <formula>#REF!</formula>
    </cfRule>
    <cfRule type="cellIs" dxfId="3919" priority="1208" operator="between">
      <formula>0</formula>
      <formula>0.49</formula>
    </cfRule>
    <cfRule type="expression" dxfId="3918" priority="1210">
      <formula>#REF!&lt;50%</formula>
    </cfRule>
    <cfRule type="cellIs" dxfId="3917" priority="1217" operator="lessThan">
      <formula>"&lt;50%"</formula>
    </cfRule>
    <cfRule type="cellIs" dxfId="3916" priority="1215" operator="between">
      <formula>0</formula>
      <formula>0.5</formula>
    </cfRule>
    <cfRule type="cellIs" dxfId="3915" priority="1214" operator="lessThan">
      <formula>0.5</formula>
    </cfRule>
    <cfRule type="cellIs" dxfId="3914" priority="1213" operator="between">
      <formula>0</formula>
      <formula>0.49</formula>
    </cfRule>
    <cfRule type="cellIs" dxfId="3913" priority="1212" operator="between">
      <formula>0.5</formula>
      <formula>0.59</formula>
    </cfRule>
    <cfRule type="cellIs" dxfId="3912" priority="1211" operator="between">
      <formula>0.6</formula>
      <formula>0.69</formula>
    </cfRule>
  </conditionalFormatting>
  <conditionalFormatting sqref="CL21">
    <cfRule type="expression" dxfId="3911" priority="1200">
      <formula>#REF!&lt;50%</formula>
    </cfRule>
    <cfRule type="cellIs" dxfId="3910" priority="1199" operator="lessThan">
      <formula>#REF!</formula>
    </cfRule>
    <cfRule type="cellIs" dxfId="3909" priority="1198" operator="between">
      <formula>0</formula>
      <formula>0.49</formula>
    </cfRule>
  </conditionalFormatting>
  <conditionalFormatting sqref="CL21:CL22">
    <cfRule type="cellIs" dxfId="3908" priority="1207" operator="lessThan">
      <formula>"&lt;50%"</formula>
    </cfRule>
    <cfRule type="cellIs" dxfId="3907" priority="1205" operator="between">
      <formula>0</formula>
      <formula>0.5</formula>
    </cfRule>
    <cfRule type="cellIs" dxfId="3906" priority="1204" operator="lessThan">
      <formula>0.5</formula>
    </cfRule>
    <cfRule type="cellIs" dxfId="3905" priority="1202" operator="between">
      <formula>0.5</formula>
      <formula>0.59</formula>
    </cfRule>
    <cfRule type="cellIs" dxfId="3904" priority="1201" operator="between">
      <formula>0.6</formula>
      <formula>0.69</formula>
    </cfRule>
    <cfRule type="cellIs" dxfId="3903" priority="1203" operator="between">
      <formula>0</formula>
      <formula>0.49</formula>
    </cfRule>
  </conditionalFormatting>
  <conditionalFormatting sqref="CU9:CU16 CU18">
    <cfRule type="expression" dxfId="3902" priority="1173">
      <formula>#REF!&lt;50%</formula>
    </cfRule>
    <cfRule type="cellIs" dxfId="3901" priority="1172" operator="lessThan">
      <formula>#REF!</formula>
    </cfRule>
    <cfRule type="cellIs" dxfId="3900" priority="1171" operator="between">
      <formula>0</formula>
      <formula>0.49</formula>
    </cfRule>
    <cfRule type="cellIs" dxfId="3899" priority="1180" operator="lessThan">
      <formula>"&lt;50%"</formula>
    </cfRule>
    <cfRule type="cellIs" dxfId="3898" priority="1177" operator="lessThan">
      <formula>0.5</formula>
    </cfRule>
    <cfRule type="cellIs" dxfId="3897" priority="1178" operator="between">
      <formula>0</formula>
      <formula>0.5</formula>
    </cfRule>
    <cfRule type="cellIs" dxfId="3896" priority="1176" operator="between">
      <formula>0</formula>
      <formula>0.49</formula>
    </cfRule>
    <cfRule type="cellIs" dxfId="3895" priority="1175" operator="between">
      <formula>0.5</formula>
      <formula>0.59</formula>
    </cfRule>
    <cfRule type="cellIs" dxfId="3894" priority="1174" operator="between">
      <formula>0.6</formula>
      <formula>0.69</formula>
    </cfRule>
  </conditionalFormatting>
  <conditionalFormatting sqref="CU21">
    <cfRule type="cellIs" dxfId="3893" priority="1162" operator="lessThan">
      <formula>#REF!</formula>
    </cfRule>
    <cfRule type="cellIs" dxfId="3892" priority="1161" operator="between">
      <formula>0</formula>
      <formula>0.49</formula>
    </cfRule>
    <cfRule type="expression" dxfId="3891" priority="1163">
      <formula>#REF!&lt;50%</formula>
    </cfRule>
  </conditionalFormatting>
  <conditionalFormatting sqref="CU21:CU22">
    <cfRule type="cellIs" dxfId="3890" priority="1170" operator="lessThan">
      <formula>"&lt;50%"</formula>
    </cfRule>
    <cfRule type="cellIs" dxfId="3889" priority="1168" operator="between">
      <formula>0</formula>
      <formula>0.5</formula>
    </cfRule>
    <cfRule type="cellIs" dxfId="3888" priority="1167" operator="lessThan">
      <formula>0.5</formula>
    </cfRule>
    <cfRule type="cellIs" dxfId="3887" priority="1166" operator="between">
      <formula>0</formula>
      <formula>0.49</formula>
    </cfRule>
    <cfRule type="cellIs" dxfId="3886" priority="1165" operator="between">
      <formula>0.5</formula>
      <formula>0.59</formula>
    </cfRule>
    <cfRule type="cellIs" dxfId="3885" priority="1164" operator="between">
      <formula>0.6</formula>
      <formula>0.69</formula>
    </cfRule>
  </conditionalFormatting>
  <conditionalFormatting sqref="CX9:CX16 CX18:CX21">
    <cfRule type="cellIs" dxfId="3884" priority="1133" operator="lessThan">
      <formula>"&lt;50%"</formula>
    </cfRule>
    <cfRule type="cellIs" dxfId="3883" priority="1131" operator="between">
      <formula>0</formula>
      <formula>0.5</formula>
    </cfRule>
    <cfRule type="cellIs" dxfId="3882" priority="1129" operator="between">
      <formula>0</formula>
      <formula>0.49</formula>
    </cfRule>
    <cfRule type="cellIs" dxfId="3881" priority="1128" operator="between">
      <formula>0.5</formula>
      <formula>0.59</formula>
    </cfRule>
    <cfRule type="cellIs" dxfId="3880" priority="1127" operator="between">
      <formula>0.6</formula>
      <formula>0.69</formula>
    </cfRule>
    <cfRule type="expression" dxfId="3879" priority="1126">
      <formula>#REF!&lt;50%</formula>
    </cfRule>
    <cfRule type="cellIs" dxfId="3878" priority="1125" operator="lessThan">
      <formula>#REF!</formula>
    </cfRule>
    <cfRule type="cellIs" dxfId="3877" priority="1130" operator="lessThan">
      <formula>0.5</formula>
    </cfRule>
    <cfRule type="cellIs" dxfId="3876" priority="1124" operator="between">
      <formula>0</formula>
      <formula>0.49</formula>
    </cfRule>
  </conditionalFormatting>
  <conditionalFormatting sqref="DD9:DD16 DD18">
    <cfRule type="expression" dxfId="3875" priority="1146">
      <formula>#REF!&lt;50%</formula>
    </cfRule>
    <cfRule type="cellIs" dxfId="3874" priority="1145" operator="lessThan">
      <formula>#REF!</formula>
    </cfRule>
    <cfRule type="cellIs" dxfId="3873" priority="1144" operator="between">
      <formula>0</formula>
      <formula>0.49</formula>
    </cfRule>
    <cfRule type="cellIs" dxfId="3872" priority="1153" operator="lessThan">
      <formula>"&lt;50%"</formula>
    </cfRule>
    <cfRule type="cellIs" dxfId="3871" priority="1151" operator="between">
      <formula>0</formula>
      <formula>0.5</formula>
    </cfRule>
    <cfRule type="cellIs" dxfId="3870" priority="1150" operator="lessThan">
      <formula>0.5</formula>
    </cfRule>
    <cfRule type="cellIs" dxfId="3869" priority="1149" operator="between">
      <formula>0</formula>
      <formula>0.49</formula>
    </cfRule>
    <cfRule type="cellIs" dxfId="3868" priority="1148" operator="between">
      <formula>0.5</formula>
      <formula>0.59</formula>
    </cfRule>
    <cfRule type="cellIs" dxfId="3867" priority="1147" operator="between">
      <formula>0.6</formula>
      <formula>0.69</formula>
    </cfRule>
  </conditionalFormatting>
  <conditionalFormatting sqref="DD21">
    <cfRule type="expression" dxfId="3866" priority="1136">
      <formula>#REF!&lt;50%</formula>
    </cfRule>
    <cfRule type="cellIs" dxfId="3865" priority="1135" operator="lessThan">
      <formula>#REF!</formula>
    </cfRule>
    <cfRule type="cellIs" dxfId="3864" priority="1134" operator="between">
      <formula>0</formula>
      <formula>0.49</formula>
    </cfRule>
  </conditionalFormatting>
  <conditionalFormatting sqref="DD21:DD22">
    <cfRule type="cellIs" dxfId="3863" priority="1140" operator="lessThan">
      <formula>0.5</formula>
    </cfRule>
    <cfRule type="cellIs" dxfId="3862" priority="1143" operator="lessThan">
      <formula>"&lt;50%"</formula>
    </cfRule>
    <cfRule type="cellIs" dxfId="3861" priority="1141" operator="between">
      <formula>0</formula>
      <formula>0.5</formula>
    </cfRule>
    <cfRule type="cellIs" dxfId="3860" priority="1137" operator="between">
      <formula>0.6</formula>
      <formula>0.69</formula>
    </cfRule>
    <cfRule type="cellIs" dxfId="3859" priority="1138" operator="between">
      <formula>0.5</formula>
      <formula>0.59</formula>
    </cfRule>
    <cfRule type="cellIs" dxfId="3858" priority="1139" operator="between">
      <formula>0</formula>
      <formula>0.49</formula>
    </cfRule>
  </conditionalFormatting>
  <conditionalFormatting sqref="DG9:DG16 DG18:DG21">
    <cfRule type="cellIs" dxfId="3857" priority="1087" operator="between">
      <formula>0</formula>
      <formula>0.49</formula>
    </cfRule>
    <cfRule type="expression" dxfId="3856" priority="1089">
      <formula>#REF!&lt;50%</formula>
    </cfRule>
    <cfRule type="cellIs" dxfId="3855" priority="1096" operator="lessThan">
      <formula>"&lt;50%"</formula>
    </cfRule>
    <cfRule type="cellIs" dxfId="3854" priority="1094" operator="between">
      <formula>0</formula>
      <formula>0.5</formula>
    </cfRule>
    <cfRule type="cellIs" dxfId="3853" priority="1093" operator="lessThan">
      <formula>0.5</formula>
    </cfRule>
    <cfRule type="cellIs" dxfId="3852" priority="1092" operator="between">
      <formula>0</formula>
      <formula>0.49</formula>
    </cfRule>
    <cfRule type="cellIs" dxfId="3851" priority="1091" operator="between">
      <formula>0.5</formula>
      <formula>0.59</formula>
    </cfRule>
    <cfRule type="cellIs" dxfId="3850" priority="1088" operator="lessThan">
      <formula>#REF!</formula>
    </cfRule>
    <cfRule type="cellIs" dxfId="3849" priority="1090" operator="between">
      <formula>0.6</formula>
      <formula>0.69</formula>
    </cfRule>
  </conditionalFormatting>
  <conditionalFormatting sqref="DM9:DM16 DM18">
    <cfRule type="cellIs" dxfId="3848" priority="1116" operator="lessThan">
      <formula>"&lt;50%"</formula>
    </cfRule>
    <cfRule type="cellIs" dxfId="3847" priority="1114" operator="between">
      <formula>0</formula>
      <formula>0.5</formula>
    </cfRule>
    <cfRule type="cellIs" dxfId="3846" priority="1113" operator="lessThan">
      <formula>0.5</formula>
    </cfRule>
    <cfRule type="cellIs" dxfId="3845" priority="1111" operator="between">
      <formula>0.5</formula>
      <formula>0.59</formula>
    </cfRule>
    <cfRule type="cellIs" dxfId="3844" priority="1110" operator="between">
      <formula>0.6</formula>
      <formula>0.69</formula>
    </cfRule>
    <cfRule type="expression" dxfId="3843" priority="1109">
      <formula>#REF!&lt;50%</formula>
    </cfRule>
    <cfRule type="cellIs" dxfId="3842" priority="1108" operator="lessThan">
      <formula>#REF!</formula>
    </cfRule>
    <cfRule type="cellIs" dxfId="3841" priority="1107" operator="between">
      <formula>0</formula>
      <formula>0.49</formula>
    </cfRule>
    <cfRule type="cellIs" dxfId="3840" priority="1112" operator="between">
      <formula>0</formula>
      <formula>0.49</formula>
    </cfRule>
  </conditionalFormatting>
  <conditionalFormatting sqref="DM21">
    <cfRule type="cellIs" dxfId="3839" priority="1097" operator="between">
      <formula>0</formula>
      <formula>0.49</formula>
    </cfRule>
    <cfRule type="cellIs" dxfId="3838" priority="1098" operator="lessThan">
      <formula>#REF!</formula>
    </cfRule>
    <cfRule type="expression" dxfId="3837" priority="1099">
      <formula>#REF!&lt;50%</formula>
    </cfRule>
  </conditionalFormatting>
  <conditionalFormatting sqref="DM21:DM22">
    <cfRule type="cellIs" dxfId="3836" priority="1106" operator="lessThan">
      <formula>"&lt;50%"</formula>
    </cfRule>
    <cfRule type="cellIs" dxfId="3835" priority="1104" operator="between">
      <formula>0</formula>
      <formula>0.5</formula>
    </cfRule>
    <cfRule type="cellIs" dxfId="3834" priority="1100" operator="between">
      <formula>0.6</formula>
      <formula>0.69</formula>
    </cfRule>
    <cfRule type="cellIs" dxfId="3833" priority="1101" operator="between">
      <formula>0.5</formula>
      <formula>0.59</formula>
    </cfRule>
    <cfRule type="cellIs" dxfId="3832" priority="1102" operator="between">
      <formula>0</formula>
      <formula>0.49</formula>
    </cfRule>
    <cfRule type="cellIs" dxfId="3831" priority="1103" operator="lessThan">
      <formula>0.5</formula>
    </cfRule>
  </conditionalFormatting>
  <conditionalFormatting sqref="DV9:DV16 DV18">
    <cfRule type="cellIs" dxfId="3830" priority="1079" operator="lessThan">
      <formula>"&lt;50%"</formula>
    </cfRule>
    <cfRule type="cellIs" dxfId="3829" priority="1077" operator="between">
      <formula>0</formula>
      <formula>0.5</formula>
    </cfRule>
    <cfRule type="cellIs" dxfId="3828" priority="1076" operator="lessThan">
      <formula>0.5</formula>
    </cfRule>
    <cfRule type="cellIs" dxfId="3827" priority="1075" operator="between">
      <formula>0</formula>
      <formula>0.49</formula>
    </cfRule>
    <cfRule type="cellIs" dxfId="3826" priority="1074" operator="between">
      <formula>0.5</formula>
      <formula>0.59</formula>
    </cfRule>
    <cfRule type="cellIs" dxfId="3825" priority="1073" operator="between">
      <formula>0.6</formula>
      <formula>0.69</formula>
    </cfRule>
    <cfRule type="expression" dxfId="3824" priority="1072">
      <formula>#REF!&lt;50%</formula>
    </cfRule>
    <cfRule type="cellIs" dxfId="3823" priority="1071" operator="lessThan">
      <formula>#REF!</formula>
    </cfRule>
    <cfRule type="cellIs" dxfId="3822" priority="1070" operator="between">
      <formula>0</formula>
      <formula>0.49</formula>
    </cfRule>
  </conditionalFormatting>
  <conditionalFormatting sqref="DV21">
    <cfRule type="expression" dxfId="3821" priority="1062">
      <formula>#REF!&lt;50%</formula>
    </cfRule>
    <cfRule type="cellIs" dxfId="3820" priority="1061" operator="lessThan">
      <formula>#REF!</formula>
    </cfRule>
    <cfRule type="cellIs" dxfId="3819" priority="1060" operator="between">
      <formula>0</formula>
      <formula>0.49</formula>
    </cfRule>
  </conditionalFormatting>
  <conditionalFormatting sqref="DV21:DV22">
    <cfRule type="cellIs" dxfId="3818" priority="1069" operator="lessThan">
      <formula>"&lt;50%"</formula>
    </cfRule>
    <cfRule type="cellIs" dxfId="3817" priority="1067" operator="between">
      <formula>0</formula>
      <formula>0.5</formula>
    </cfRule>
    <cfRule type="cellIs" dxfId="3816" priority="1065" operator="between">
      <formula>0</formula>
      <formula>0.49</formula>
    </cfRule>
    <cfRule type="cellIs" dxfId="3815" priority="1064" operator="between">
      <formula>0.5</formula>
      <formula>0.59</formula>
    </cfRule>
    <cfRule type="cellIs" dxfId="3814" priority="1063" operator="between">
      <formula>0.6</formula>
      <formula>0.69</formula>
    </cfRule>
    <cfRule type="cellIs" dxfId="3813" priority="1066" operator="lessThan">
      <formula>0.5</formula>
    </cfRule>
  </conditionalFormatting>
  <conditionalFormatting sqref="DY9:DY16">
    <cfRule type="cellIs" dxfId="3812" priority="1030" operator="between">
      <formula>0</formula>
      <formula>0.5</formula>
    </cfRule>
    <cfRule type="cellIs" dxfId="3811" priority="1032" operator="lessThan">
      <formula>"&lt;50%"</formula>
    </cfRule>
    <cfRule type="cellIs" dxfId="3810" priority="1029" operator="lessThan">
      <formula>0.5</formula>
    </cfRule>
    <cfRule type="cellIs" dxfId="3809" priority="1028" operator="between">
      <formula>0</formula>
      <formula>0.49</formula>
    </cfRule>
    <cfRule type="cellIs" dxfId="3808" priority="1027" operator="between">
      <formula>0.5</formula>
      <formula>0.59</formula>
    </cfRule>
    <cfRule type="cellIs" dxfId="3807" priority="1026" operator="between">
      <formula>0.6</formula>
      <formula>0.69</formula>
    </cfRule>
    <cfRule type="expression" dxfId="3806" priority="1025">
      <formula>#REF!&lt;50%</formula>
    </cfRule>
    <cfRule type="cellIs" dxfId="3805" priority="1024" operator="lessThan">
      <formula>#REF!</formula>
    </cfRule>
    <cfRule type="cellIs" dxfId="3804" priority="1023" operator="between">
      <formula>0</formula>
      <formula>0.49</formula>
    </cfRule>
  </conditionalFormatting>
  <conditionalFormatting sqref="DY18:DY21">
    <cfRule type="cellIs" dxfId="3803" priority="1022" operator="lessThan">
      <formula>"&lt;50%"</formula>
    </cfRule>
    <cfRule type="cellIs" dxfId="3802" priority="1020" operator="between">
      <formula>0</formula>
      <formula>0.5</formula>
    </cfRule>
    <cfRule type="cellIs" dxfId="3801" priority="1019" operator="lessThan">
      <formula>0.5</formula>
    </cfRule>
    <cfRule type="cellIs" dxfId="3800" priority="1018" operator="between">
      <formula>0</formula>
      <formula>0.49</formula>
    </cfRule>
    <cfRule type="cellIs" dxfId="3799" priority="1017" operator="between">
      <formula>0.5</formula>
      <formula>0.59</formula>
    </cfRule>
    <cfRule type="cellIs" dxfId="3798" priority="1016" operator="between">
      <formula>0.6</formula>
      <formula>0.69</formula>
    </cfRule>
    <cfRule type="cellIs" dxfId="3797" priority="1014" operator="lessThan">
      <formula>#REF!</formula>
    </cfRule>
    <cfRule type="cellIs" dxfId="3796" priority="1013" operator="between">
      <formula>0</formula>
      <formula>0.49</formula>
    </cfRule>
    <cfRule type="expression" dxfId="3795" priority="1015">
      <formula>#REF!&lt;50%</formula>
    </cfRule>
  </conditionalFormatting>
  <conditionalFormatting sqref="EE9:EE16 EE18">
    <cfRule type="cellIs" dxfId="3794" priority="1043" operator="between">
      <formula>0</formula>
      <formula>0.49</formula>
    </cfRule>
    <cfRule type="cellIs" dxfId="3793" priority="1044" operator="lessThan">
      <formula>#REF!</formula>
    </cfRule>
    <cfRule type="expression" dxfId="3792" priority="1045">
      <formula>#REF!&lt;50%</formula>
    </cfRule>
    <cfRule type="cellIs" dxfId="3791" priority="1046" operator="between">
      <formula>0.6</formula>
      <formula>0.69</formula>
    </cfRule>
    <cfRule type="cellIs" dxfId="3790" priority="1047" operator="between">
      <formula>0.5</formula>
      <formula>0.59</formula>
    </cfRule>
    <cfRule type="cellIs" dxfId="3789" priority="1048" operator="between">
      <formula>0</formula>
      <formula>0.49</formula>
    </cfRule>
    <cfRule type="cellIs" dxfId="3788" priority="1049" operator="lessThan">
      <formula>0.5</formula>
    </cfRule>
    <cfRule type="cellIs" dxfId="3787" priority="1050" operator="between">
      <formula>0</formula>
      <formula>0.5</formula>
    </cfRule>
    <cfRule type="cellIs" dxfId="3786" priority="1052" operator="lessThan">
      <formula>"&lt;50%"</formula>
    </cfRule>
  </conditionalFormatting>
  <conditionalFormatting sqref="EE21">
    <cfRule type="cellIs" dxfId="3785" priority="1034" operator="lessThan">
      <formula>#REF!</formula>
    </cfRule>
    <cfRule type="cellIs" dxfId="3784" priority="1033" operator="between">
      <formula>0</formula>
      <formula>0.49</formula>
    </cfRule>
    <cfRule type="expression" dxfId="3783" priority="1035">
      <formula>#REF!&lt;50%</formula>
    </cfRule>
  </conditionalFormatting>
  <conditionalFormatting sqref="EE21:EE22">
    <cfRule type="cellIs" dxfId="3782" priority="1042" operator="lessThan">
      <formula>"&lt;50%"</formula>
    </cfRule>
    <cfRule type="cellIs" dxfId="3781" priority="1040" operator="between">
      <formula>0</formula>
      <formula>0.5</formula>
    </cfRule>
    <cfRule type="cellIs" dxfId="3780" priority="1039" operator="lessThan">
      <formula>0.5</formula>
    </cfRule>
    <cfRule type="cellIs" dxfId="3779" priority="1038" operator="between">
      <formula>0</formula>
      <formula>0.49</formula>
    </cfRule>
    <cfRule type="cellIs" dxfId="3778" priority="1037" operator="between">
      <formula>0.5</formula>
      <formula>0.59</formula>
    </cfRule>
    <cfRule type="cellIs" dxfId="3777" priority="1036" operator="between">
      <formula>0.6</formula>
      <formula>0.69</formula>
    </cfRule>
  </conditionalFormatting>
  <conditionalFormatting sqref="EN9:EN16 EN18">
    <cfRule type="expression" dxfId="3776" priority="998">
      <formula>#REF!&lt;50%</formula>
    </cfRule>
    <cfRule type="cellIs" dxfId="3775" priority="997" operator="lessThan">
      <formula>#REF!</formula>
    </cfRule>
    <cfRule type="cellIs" dxfId="3774" priority="996" operator="between">
      <formula>0</formula>
      <formula>0.49</formula>
    </cfRule>
    <cfRule type="cellIs" dxfId="3773" priority="1005" operator="lessThan">
      <formula>"&lt;50%"</formula>
    </cfRule>
    <cfRule type="cellIs" dxfId="3772" priority="1003" operator="between">
      <formula>0</formula>
      <formula>0.5</formula>
    </cfRule>
    <cfRule type="cellIs" dxfId="3771" priority="1002" operator="lessThan">
      <formula>0.5</formula>
    </cfRule>
    <cfRule type="cellIs" dxfId="3770" priority="1001" operator="between">
      <formula>0</formula>
      <formula>0.49</formula>
    </cfRule>
    <cfRule type="cellIs" dxfId="3769" priority="1000" operator="between">
      <formula>0.5</formula>
      <formula>0.59</formula>
    </cfRule>
    <cfRule type="cellIs" dxfId="3768" priority="999" operator="between">
      <formula>0.6</formula>
      <formula>0.69</formula>
    </cfRule>
  </conditionalFormatting>
  <conditionalFormatting sqref="EN21">
    <cfRule type="expression" dxfId="3767" priority="988">
      <formula>#REF!&lt;50%</formula>
    </cfRule>
    <cfRule type="cellIs" dxfId="3766" priority="987" operator="lessThan">
      <formula>#REF!</formula>
    </cfRule>
    <cfRule type="cellIs" dxfId="3765" priority="986" operator="between">
      <formula>0</formula>
      <formula>0.49</formula>
    </cfRule>
  </conditionalFormatting>
  <conditionalFormatting sqref="EN21:EN22">
    <cfRule type="cellIs" dxfId="3764" priority="990" operator="between">
      <formula>0.5</formula>
      <formula>0.59</formula>
    </cfRule>
    <cfRule type="cellIs" dxfId="3763" priority="992" operator="lessThan">
      <formula>0.5</formula>
    </cfRule>
    <cfRule type="cellIs" dxfId="3762" priority="991" operator="between">
      <formula>0</formula>
      <formula>0.49</formula>
    </cfRule>
    <cfRule type="cellIs" dxfId="3761" priority="995" operator="lessThan">
      <formula>"&lt;50%"</formula>
    </cfRule>
    <cfRule type="cellIs" dxfId="3760" priority="989" operator="between">
      <formula>0.6</formula>
      <formula>0.69</formula>
    </cfRule>
    <cfRule type="cellIs" dxfId="3759" priority="993" operator="between">
      <formula>0</formula>
      <formula>0.5</formula>
    </cfRule>
  </conditionalFormatting>
  <conditionalFormatting sqref="EQ9:EQ16 EQ18:EQ21">
    <cfRule type="expression" dxfId="3758" priority="951">
      <formula>#REF!&lt;50%</formula>
    </cfRule>
    <cfRule type="cellIs" dxfId="3757" priority="950" operator="lessThan">
      <formula>#REF!</formula>
    </cfRule>
    <cfRule type="cellIs" dxfId="3756" priority="949" operator="between">
      <formula>0</formula>
      <formula>0.49</formula>
    </cfRule>
    <cfRule type="cellIs" dxfId="3755" priority="958" operator="lessThan">
      <formula>"&lt;50%"</formula>
    </cfRule>
    <cfRule type="cellIs" dxfId="3754" priority="956" operator="between">
      <formula>0</formula>
      <formula>0.5</formula>
    </cfRule>
    <cfRule type="cellIs" dxfId="3753" priority="955" operator="lessThan">
      <formula>0.5</formula>
    </cfRule>
    <cfRule type="cellIs" dxfId="3752" priority="954" operator="between">
      <formula>0</formula>
      <formula>0.49</formula>
    </cfRule>
    <cfRule type="cellIs" dxfId="3751" priority="953" operator="between">
      <formula>0.5</formula>
      <formula>0.59</formula>
    </cfRule>
    <cfRule type="cellIs" dxfId="3750" priority="952" operator="between">
      <formula>0.6</formula>
      <formula>0.69</formula>
    </cfRule>
  </conditionalFormatting>
  <conditionalFormatting sqref="EW9:EW16 EW18">
    <cfRule type="cellIs" dxfId="3749" priority="978" operator="lessThan">
      <formula>"&lt;50%"</formula>
    </cfRule>
    <cfRule type="cellIs" dxfId="3748" priority="976" operator="between">
      <formula>0</formula>
      <formula>0.5</formula>
    </cfRule>
    <cfRule type="cellIs" dxfId="3747" priority="975" operator="lessThan">
      <formula>0.5</formula>
    </cfRule>
    <cfRule type="cellIs" dxfId="3746" priority="974" operator="between">
      <formula>0</formula>
      <formula>0.49</formula>
    </cfRule>
    <cfRule type="cellIs" dxfId="3745" priority="972" operator="between">
      <formula>0.6</formula>
      <formula>0.69</formula>
    </cfRule>
    <cfRule type="expression" dxfId="3744" priority="971">
      <formula>#REF!&lt;50%</formula>
    </cfRule>
    <cfRule type="cellIs" dxfId="3743" priority="970" operator="lessThan">
      <formula>#REF!</formula>
    </cfRule>
    <cfRule type="cellIs" dxfId="3742" priority="969" operator="between">
      <formula>0</formula>
      <formula>0.49</formula>
    </cfRule>
    <cfRule type="cellIs" dxfId="3741" priority="973" operator="between">
      <formula>0.5</formula>
      <formula>0.59</formula>
    </cfRule>
  </conditionalFormatting>
  <conditionalFormatting sqref="EW21">
    <cfRule type="expression" dxfId="3740" priority="961">
      <formula>#REF!&lt;50%</formula>
    </cfRule>
    <cfRule type="cellIs" dxfId="3739" priority="960" operator="lessThan">
      <formula>#REF!</formula>
    </cfRule>
    <cfRule type="cellIs" dxfId="3738" priority="959" operator="between">
      <formula>0</formula>
      <formula>0.49</formula>
    </cfRule>
  </conditionalFormatting>
  <conditionalFormatting sqref="EW21:EW22">
    <cfRule type="cellIs" dxfId="3737" priority="968" operator="lessThan">
      <formula>"&lt;50%"</formula>
    </cfRule>
    <cfRule type="cellIs" dxfId="3736" priority="966" operator="between">
      <formula>0</formula>
      <formula>0.5</formula>
    </cfRule>
    <cfRule type="cellIs" dxfId="3735" priority="964" operator="between">
      <formula>0</formula>
      <formula>0.49</formula>
    </cfRule>
    <cfRule type="cellIs" dxfId="3734" priority="963" operator="between">
      <formula>0.5</formula>
      <formula>0.59</formula>
    </cfRule>
    <cfRule type="cellIs" dxfId="3733" priority="965" operator="lessThan">
      <formula>0.5</formula>
    </cfRule>
    <cfRule type="cellIs" dxfId="3732" priority="962" operator="between">
      <formula>0.6</formula>
      <formula>0.69</formula>
    </cfRule>
  </conditionalFormatting>
  <conditionalFormatting sqref="FF9:FF16 FF18">
    <cfRule type="cellIs" dxfId="3731" priority="941" operator="lessThan">
      <formula>"&lt;50%"</formula>
    </cfRule>
    <cfRule type="cellIs" dxfId="3730" priority="939" operator="between">
      <formula>0</formula>
      <formula>0.5</formula>
    </cfRule>
    <cfRule type="cellIs" dxfId="3729" priority="938" operator="lessThan">
      <formula>0.5</formula>
    </cfRule>
    <cfRule type="cellIs" dxfId="3728" priority="937" operator="between">
      <formula>0</formula>
      <formula>0.49</formula>
    </cfRule>
    <cfRule type="cellIs" dxfId="3727" priority="936" operator="between">
      <formula>0.5</formula>
      <formula>0.59</formula>
    </cfRule>
    <cfRule type="cellIs" dxfId="3726" priority="935" operator="between">
      <formula>0.6</formula>
      <formula>0.69</formula>
    </cfRule>
    <cfRule type="expression" dxfId="3725" priority="934">
      <formula>#REF!&lt;50%</formula>
    </cfRule>
    <cfRule type="cellIs" dxfId="3724" priority="933" operator="lessThan">
      <formula>#REF!</formula>
    </cfRule>
    <cfRule type="cellIs" dxfId="3723" priority="932" operator="between">
      <formula>0</formula>
      <formula>0.49</formula>
    </cfRule>
  </conditionalFormatting>
  <conditionalFormatting sqref="FF21">
    <cfRule type="expression" dxfId="3722" priority="924">
      <formula>#REF!&lt;50%</formula>
    </cfRule>
    <cfRule type="cellIs" dxfId="3721" priority="923" operator="lessThan">
      <formula>#REF!</formula>
    </cfRule>
    <cfRule type="cellIs" dxfId="3720" priority="922" operator="between">
      <formula>0</formula>
      <formula>0.49</formula>
    </cfRule>
  </conditionalFormatting>
  <conditionalFormatting sqref="FF21:FF22">
    <cfRule type="cellIs" dxfId="3719" priority="931" operator="lessThan">
      <formula>"&lt;50%"</formula>
    </cfRule>
    <cfRule type="cellIs" dxfId="3718" priority="929" operator="between">
      <formula>0</formula>
      <formula>0.5</formula>
    </cfRule>
    <cfRule type="cellIs" dxfId="3717" priority="928" operator="lessThan">
      <formula>0.5</formula>
    </cfRule>
    <cfRule type="cellIs" dxfId="3716" priority="927" operator="between">
      <formula>0</formula>
      <formula>0.49</formula>
    </cfRule>
    <cfRule type="cellIs" dxfId="3715" priority="926" operator="between">
      <formula>0.5</formula>
      <formula>0.59</formula>
    </cfRule>
    <cfRule type="cellIs" dxfId="3714" priority="925" operator="between">
      <formula>0.6</formula>
      <formula>0.69</formula>
    </cfRule>
  </conditionalFormatting>
  <conditionalFormatting sqref="FO9:FO16 FO18">
    <cfRule type="cellIs" dxfId="3713" priority="914" operator="lessThan">
      <formula>"&lt;50%"</formula>
    </cfRule>
    <cfRule type="cellIs" dxfId="3712" priority="912" operator="between">
      <formula>0</formula>
      <formula>0.5</formula>
    </cfRule>
    <cfRule type="cellIs" dxfId="3711" priority="911" operator="lessThan">
      <formula>0.5</formula>
    </cfRule>
    <cfRule type="cellIs" dxfId="3710" priority="906" operator="lessThan">
      <formula>#REF!</formula>
    </cfRule>
    <cfRule type="expression" dxfId="3709" priority="907">
      <formula>#REF!&lt;50%</formula>
    </cfRule>
    <cfRule type="cellIs" dxfId="3708" priority="908" operator="between">
      <formula>0.6</formula>
      <formula>0.69</formula>
    </cfRule>
    <cfRule type="cellIs" dxfId="3707" priority="909" operator="between">
      <formula>0.5</formula>
      <formula>0.59</formula>
    </cfRule>
    <cfRule type="cellIs" dxfId="3706" priority="910" operator="between">
      <formula>0</formula>
      <formula>0.49</formula>
    </cfRule>
    <cfRule type="cellIs" dxfId="3705" priority="905" operator="between">
      <formula>0</formula>
      <formula>0.49</formula>
    </cfRule>
  </conditionalFormatting>
  <conditionalFormatting sqref="FO21">
    <cfRule type="expression" dxfId="3704" priority="897">
      <formula>#REF!&lt;50%</formula>
    </cfRule>
    <cfRule type="cellIs" dxfId="3703" priority="896" operator="lessThan">
      <formula>#REF!</formula>
    </cfRule>
    <cfRule type="cellIs" dxfId="3702" priority="895" operator="between">
      <formula>0</formula>
      <formula>0.49</formula>
    </cfRule>
  </conditionalFormatting>
  <conditionalFormatting sqref="FO21:FO22">
    <cfRule type="cellIs" dxfId="3701" priority="900" operator="between">
      <formula>0</formula>
      <formula>0.49</formula>
    </cfRule>
    <cfRule type="cellIs" dxfId="3700" priority="899" operator="between">
      <formula>0.5</formula>
      <formula>0.59</formula>
    </cfRule>
    <cfRule type="cellIs" dxfId="3699" priority="898" operator="between">
      <formula>0.6</formula>
      <formula>0.69</formula>
    </cfRule>
    <cfRule type="cellIs" dxfId="3698" priority="904" operator="lessThan">
      <formula>"&lt;50%"</formula>
    </cfRule>
    <cfRule type="cellIs" dxfId="3697" priority="902" operator="between">
      <formula>0</formula>
      <formula>0.5</formula>
    </cfRule>
    <cfRule type="cellIs" dxfId="3696" priority="901" operator="lessThan">
      <formula>0.5</formula>
    </cfRule>
  </conditionalFormatting>
  <conditionalFormatting sqref="FR9:FR16">
    <cfRule type="cellIs" dxfId="3695" priority="862" operator="between">
      <formula>0.5</formula>
      <formula>0.59</formula>
    </cfRule>
    <cfRule type="cellIs" dxfId="3694" priority="863" operator="between">
      <formula>0</formula>
      <formula>0.49</formula>
    </cfRule>
    <cfRule type="cellIs" dxfId="3693" priority="864" operator="lessThan">
      <formula>0.5</formula>
    </cfRule>
    <cfRule type="cellIs" dxfId="3692" priority="865" operator="between">
      <formula>0</formula>
      <formula>0.5</formula>
    </cfRule>
    <cfRule type="cellIs" dxfId="3691" priority="867" operator="lessThan">
      <formula>"&lt;50%"</formula>
    </cfRule>
    <cfRule type="cellIs" dxfId="3690" priority="861" operator="between">
      <formula>0.6</formula>
      <formula>0.69</formula>
    </cfRule>
    <cfRule type="expression" dxfId="3689" priority="860">
      <formula>#REF!&lt;50%</formula>
    </cfRule>
    <cfRule type="cellIs" dxfId="3688" priority="859" operator="lessThan">
      <formula>#REF!</formula>
    </cfRule>
    <cfRule type="cellIs" dxfId="3687" priority="858" operator="between">
      <formula>0</formula>
      <formula>0.49</formula>
    </cfRule>
  </conditionalFormatting>
  <conditionalFormatting sqref="FX9:FX16 FX18">
    <cfRule type="expression" dxfId="3686" priority="880">
      <formula>#REF!&lt;50%</formula>
    </cfRule>
    <cfRule type="cellIs" dxfId="3685" priority="879" operator="lessThan">
      <formula>#REF!</formula>
    </cfRule>
    <cfRule type="cellIs" dxfId="3684" priority="878" operator="between">
      <formula>0</formula>
      <formula>0.49</formula>
    </cfRule>
    <cfRule type="cellIs" dxfId="3683" priority="885" operator="between">
      <formula>0</formula>
      <formula>0.5</formula>
    </cfRule>
    <cfRule type="cellIs" dxfId="3682" priority="884" operator="lessThan">
      <formula>0.5</formula>
    </cfRule>
    <cfRule type="cellIs" dxfId="3681" priority="883" operator="between">
      <formula>0</formula>
      <formula>0.49</formula>
    </cfRule>
    <cfRule type="cellIs" dxfId="3680" priority="882" operator="between">
      <formula>0.5</formula>
      <formula>0.59</formula>
    </cfRule>
    <cfRule type="cellIs" dxfId="3679" priority="887" operator="lessThan">
      <formula>"&lt;50%"</formula>
    </cfRule>
    <cfRule type="cellIs" dxfId="3678" priority="881" operator="between">
      <formula>0.6</formula>
      <formula>0.69</formula>
    </cfRule>
  </conditionalFormatting>
  <conditionalFormatting sqref="FX21">
    <cfRule type="expression" dxfId="3677" priority="870">
      <formula>#REF!&lt;50%</formula>
    </cfRule>
    <cfRule type="cellIs" dxfId="3676" priority="869" operator="lessThan">
      <formula>#REF!</formula>
    </cfRule>
    <cfRule type="cellIs" dxfId="3675" priority="868" operator="between">
      <formula>0</formula>
      <formula>0.49</formula>
    </cfRule>
  </conditionalFormatting>
  <conditionalFormatting sqref="FX21:FX22">
    <cfRule type="cellIs" dxfId="3674" priority="875" operator="between">
      <formula>0</formula>
      <formula>0.5</formula>
    </cfRule>
    <cfRule type="cellIs" dxfId="3673" priority="874" operator="lessThan">
      <formula>0.5</formula>
    </cfRule>
    <cfRule type="cellIs" dxfId="3672" priority="873" operator="between">
      <formula>0</formula>
      <formula>0.49</formula>
    </cfRule>
    <cfRule type="cellIs" dxfId="3671" priority="872" operator="between">
      <formula>0.5</formula>
      <formula>0.59</formula>
    </cfRule>
    <cfRule type="cellIs" dxfId="3670" priority="877" operator="lessThan">
      <formula>"&lt;50%"</formula>
    </cfRule>
    <cfRule type="cellIs" dxfId="3669" priority="871" operator="between">
      <formula>0.6</formula>
      <formula>0.69</formula>
    </cfRule>
  </conditionalFormatting>
  <conditionalFormatting sqref="GG9:GG16 GG18">
    <cfRule type="cellIs" dxfId="3668" priority="848" operator="between">
      <formula>0</formula>
      <formula>0.5</formula>
    </cfRule>
    <cfRule type="cellIs" dxfId="3667" priority="847" operator="lessThan">
      <formula>0.5</formula>
    </cfRule>
    <cfRule type="cellIs" dxfId="3666" priority="846" operator="between">
      <formula>0</formula>
      <formula>0.49</formula>
    </cfRule>
    <cfRule type="cellIs" dxfId="3665" priority="845" operator="between">
      <formula>0.5</formula>
      <formula>0.59</formula>
    </cfRule>
    <cfRule type="cellIs" dxfId="3664" priority="844" operator="between">
      <formula>0.6</formula>
      <formula>0.69</formula>
    </cfRule>
    <cfRule type="expression" dxfId="3663" priority="843">
      <formula>#REF!&lt;50%</formula>
    </cfRule>
    <cfRule type="cellIs" dxfId="3662" priority="842" operator="lessThan">
      <formula>#REF!</formula>
    </cfRule>
    <cfRule type="cellIs" dxfId="3661" priority="841" operator="between">
      <formula>0</formula>
      <formula>0.49</formula>
    </cfRule>
    <cfRule type="cellIs" dxfId="3660" priority="850" operator="lessThan">
      <formula>"&lt;50%"</formula>
    </cfRule>
  </conditionalFormatting>
  <conditionalFormatting sqref="GG21">
    <cfRule type="cellIs" dxfId="3659" priority="831" operator="between">
      <formula>0</formula>
      <formula>0.49</formula>
    </cfRule>
    <cfRule type="expression" dxfId="3658" priority="833">
      <formula>#REF!&lt;50%</formula>
    </cfRule>
    <cfRule type="cellIs" dxfId="3657" priority="832" operator="lessThan">
      <formula>#REF!</formula>
    </cfRule>
  </conditionalFormatting>
  <conditionalFormatting sqref="GG21:GG22">
    <cfRule type="cellIs" dxfId="3656" priority="840" operator="lessThan">
      <formula>"&lt;50%"</formula>
    </cfRule>
    <cfRule type="cellIs" dxfId="3655" priority="838" operator="between">
      <formula>0</formula>
      <formula>0.5</formula>
    </cfRule>
    <cfRule type="cellIs" dxfId="3654" priority="834" operator="between">
      <formula>0.6</formula>
      <formula>0.69</formula>
    </cfRule>
    <cfRule type="cellIs" dxfId="3653" priority="835" operator="between">
      <formula>0.5</formula>
      <formula>0.59</formula>
    </cfRule>
    <cfRule type="cellIs" dxfId="3652" priority="836" operator="between">
      <formula>0</formula>
      <formula>0.49</formula>
    </cfRule>
    <cfRule type="cellIs" dxfId="3651" priority="837" operator="lessThan">
      <formula>0.5</formula>
    </cfRule>
  </conditionalFormatting>
  <conditionalFormatting sqref="GP9:GP16 GP18">
    <cfRule type="cellIs" dxfId="3650" priority="823" operator="lessThan">
      <formula>"&lt;50%"</formula>
    </cfRule>
    <cfRule type="cellIs" dxfId="3649" priority="821" operator="between">
      <formula>0</formula>
      <formula>0.5</formula>
    </cfRule>
    <cfRule type="cellIs" dxfId="3648" priority="820" operator="lessThan">
      <formula>0.5</formula>
    </cfRule>
    <cfRule type="cellIs" dxfId="3647" priority="819" operator="between">
      <formula>0</formula>
      <formula>0.49</formula>
    </cfRule>
    <cfRule type="cellIs" dxfId="3646" priority="818" operator="between">
      <formula>0.5</formula>
      <formula>0.59</formula>
    </cfRule>
    <cfRule type="expression" dxfId="3645" priority="816">
      <formula>#REF!&lt;50%</formula>
    </cfRule>
    <cfRule type="cellIs" dxfId="3644" priority="815" operator="lessThan">
      <formula>#REF!</formula>
    </cfRule>
    <cfRule type="cellIs" dxfId="3643" priority="814" operator="between">
      <formula>0</formula>
      <formula>0.49</formula>
    </cfRule>
    <cfRule type="cellIs" dxfId="3642" priority="817" operator="between">
      <formula>0.6</formula>
      <formula>0.69</formula>
    </cfRule>
  </conditionalFormatting>
  <conditionalFormatting sqref="GP21">
    <cfRule type="expression" dxfId="3641" priority="806">
      <formula>#REF!&lt;50%</formula>
    </cfRule>
    <cfRule type="cellIs" dxfId="3640" priority="805" operator="lessThan">
      <formula>#REF!</formula>
    </cfRule>
    <cfRule type="cellIs" dxfId="3639" priority="804" operator="between">
      <formula>0</formula>
      <formula>0.49</formula>
    </cfRule>
  </conditionalFormatting>
  <conditionalFormatting sqref="GP21:GP22">
    <cfRule type="cellIs" dxfId="3638" priority="809" operator="between">
      <formula>0</formula>
      <formula>0.49</formula>
    </cfRule>
    <cfRule type="cellIs" dxfId="3637" priority="808" operator="between">
      <formula>0.5</formula>
      <formula>0.59</formula>
    </cfRule>
    <cfRule type="cellIs" dxfId="3636" priority="807" operator="between">
      <formula>0.6</formula>
      <formula>0.69</formula>
    </cfRule>
    <cfRule type="cellIs" dxfId="3635" priority="813" operator="lessThan">
      <formula>"&lt;50%"</formula>
    </cfRule>
    <cfRule type="cellIs" dxfId="3634" priority="811" operator="between">
      <formula>0</formula>
      <formula>0.5</formula>
    </cfRule>
    <cfRule type="cellIs" dxfId="3633" priority="810" operator="lessThan">
      <formula>0.5</formula>
    </cfRule>
  </conditionalFormatting>
  <conditionalFormatting sqref="GY9:GY16 GY18">
    <cfRule type="cellIs" dxfId="3632" priority="796" operator="lessThan">
      <formula>"&lt;50%"</formula>
    </cfRule>
    <cfRule type="cellIs" dxfId="3631" priority="793" operator="lessThan">
      <formula>0.5</formula>
    </cfRule>
    <cfRule type="cellIs" dxfId="3630" priority="792" operator="between">
      <formula>0</formula>
      <formula>0.49</formula>
    </cfRule>
    <cfRule type="cellIs" dxfId="3629" priority="791" operator="between">
      <formula>0.5</formula>
      <formula>0.59</formula>
    </cfRule>
    <cfRule type="cellIs" dxfId="3628" priority="790" operator="between">
      <formula>0.6</formula>
      <formula>0.69</formula>
    </cfRule>
    <cfRule type="expression" dxfId="3627" priority="789">
      <formula>#REF!&lt;50%</formula>
    </cfRule>
    <cfRule type="cellIs" dxfId="3626" priority="788" operator="lessThan">
      <formula>#REF!</formula>
    </cfRule>
    <cfRule type="cellIs" dxfId="3625" priority="787" operator="between">
      <formula>0</formula>
      <formula>0.49</formula>
    </cfRule>
    <cfRule type="cellIs" dxfId="3624" priority="794" operator="between">
      <formula>0</formula>
      <formula>0.5</formula>
    </cfRule>
  </conditionalFormatting>
  <conditionalFormatting sqref="GY21">
    <cfRule type="cellIs" dxfId="3623" priority="777" operator="between">
      <formula>0</formula>
      <formula>0.49</formula>
    </cfRule>
    <cfRule type="cellIs" dxfId="3622" priority="778" operator="lessThan">
      <formula>#REF!</formula>
    </cfRule>
    <cfRule type="expression" dxfId="3621" priority="779">
      <formula>#REF!&lt;50%</formula>
    </cfRule>
  </conditionalFormatting>
  <conditionalFormatting sqref="GY21:GY22">
    <cfRule type="cellIs" dxfId="3620" priority="780" operator="between">
      <formula>0.6</formula>
      <formula>0.69</formula>
    </cfRule>
    <cfRule type="cellIs" dxfId="3619" priority="781" operator="between">
      <formula>0.5</formula>
      <formula>0.59</formula>
    </cfRule>
    <cfRule type="cellIs" dxfId="3618" priority="782" operator="between">
      <formula>0</formula>
      <formula>0.49</formula>
    </cfRule>
    <cfRule type="cellIs" dxfId="3617" priority="783" operator="lessThan">
      <formula>0.5</formula>
    </cfRule>
    <cfRule type="cellIs" dxfId="3616" priority="784" operator="between">
      <formula>0</formula>
      <formula>0.5</formula>
    </cfRule>
    <cfRule type="cellIs" dxfId="3615" priority="786" operator="lessThan">
      <formula>"&lt;50%"</formula>
    </cfRule>
  </conditionalFormatting>
  <conditionalFormatting sqref="HH9:HH16 HH18">
    <cfRule type="expression" dxfId="3614" priority="762">
      <formula>#REF!&lt;50%</formula>
    </cfRule>
    <cfRule type="cellIs" dxfId="3613" priority="761" operator="lessThan">
      <formula>#REF!</formula>
    </cfRule>
    <cfRule type="cellIs" dxfId="3612" priority="760" operator="between">
      <formula>0</formula>
      <formula>0.49</formula>
    </cfRule>
    <cfRule type="cellIs" dxfId="3611" priority="767" operator="between">
      <formula>0</formula>
      <formula>0.5</formula>
    </cfRule>
    <cfRule type="cellIs" dxfId="3610" priority="766" operator="lessThan">
      <formula>0.5</formula>
    </cfRule>
    <cfRule type="cellIs" dxfId="3609" priority="765" operator="between">
      <formula>0</formula>
      <formula>0.49</formula>
    </cfRule>
    <cfRule type="cellIs" dxfId="3608" priority="764" operator="between">
      <formula>0.5</formula>
      <formula>0.59</formula>
    </cfRule>
    <cfRule type="cellIs" dxfId="3607" priority="763" operator="between">
      <formula>0.6</formula>
      <formula>0.69</formula>
    </cfRule>
    <cfRule type="cellIs" dxfId="3606" priority="769" operator="lessThan">
      <formula>"&lt;50%"</formula>
    </cfRule>
  </conditionalFormatting>
  <conditionalFormatting sqref="HH21">
    <cfRule type="expression" dxfId="3605" priority="752">
      <formula>#REF!&lt;50%</formula>
    </cfRule>
    <cfRule type="cellIs" dxfId="3604" priority="751" operator="lessThan">
      <formula>#REF!</formula>
    </cfRule>
    <cfRule type="cellIs" dxfId="3603" priority="750" operator="between">
      <formula>0</formula>
      <formula>0.49</formula>
    </cfRule>
  </conditionalFormatting>
  <conditionalFormatting sqref="HH21:HH22">
    <cfRule type="cellIs" dxfId="3602" priority="759" operator="lessThan">
      <formula>"&lt;50%"</formula>
    </cfRule>
    <cfRule type="cellIs" dxfId="3601" priority="757" operator="between">
      <formula>0</formula>
      <formula>0.5</formula>
    </cfRule>
    <cfRule type="cellIs" dxfId="3600" priority="756" operator="lessThan">
      <formula>0.5</formula>
    </cfRule>
    <cfRule type="cellIs" dxfId="3599" priority="755" operator="between">
      <formula>0</formula>
      <formula>0.49</formula>
    </cfRule>
    <cfRule type="cellIs" dxfId="3598" priority="754" operator="between">
      <formula>0.5</formula>
      <formula>0.59</formula>
    </cfRule>
    <cfRule type="cellIs" dxfId="3597" priority="753" operator="between">
      <formula>0.6</formula>
      <formula>0.69</formula>
    </cfRule>
  </conditionalFormatting>
  <conditionalFormatting sqref="HK9:HK15">
    <cfRule type="expression" dxfId="3596" priority="715">
      <formula>#REF!&lt;50%</formula>
    </cfRule>
    <cfRule type="cellIs" dxfId="3595" priority="713" operator="between">
      <formula>0</formula>
      <formula>0.49</formula>
    </cfRule>
    <cfRule type="cellIs" dxfId="3594" priority="722" operator="lessThan">
      <formula>"&lt;50%"</formula>
    </cfRule>
    <cfRule type="cellIs" dxfId="3593" priority="720" operator="between">
      <formula>0</formula>
      <formula>0.5</formula>
    </cfRule>
    <cfRule type="cellIs" dxfId="3592" priority="717" operator="between">
      <formula>0.5</formula>
      <formula>0.59</formula>
    </cfRule>
    <cfRule type="cellIs" dxfId="3591" priority="719" operator="lessThan">
      <formula>0.5</formula>
    </cfRule>
    <cfRule type="cellIs" dxfId="3590" priority="718" operator="between">
      <formula>0</formula>
      <formula>0.49</formula>
    </cfRule>
    <cfRule type="cellIs" dxfId="3589" priority="714" operator="lessThan">
      <formula>#REF!</formula>
    </cfRule>
    <cfRule type="cellIs" dxfId="3588" priority="716" operator="between">
      <formula>0.6</formula>
      <formula>0.69</formula>
    </cfRule>
  </conditionalFormatting>
  <conditionalFormatting sqref="HK18:HK21">
    <cfRule type="expression" dxfId="3587" priority="705">
      <formula>#REF!&lt;50%</formula>
    </cfRule>
    <cfRule type="cellIs" dxfId="3586" priority="712" operator="lessThan">
      <formula>"&lt;50%"</formula>
    </cfRule>
    <cfRule type="cellIs" dxfId="3585" priority="710" operator="between">
      <formula>0</formula>
      <formula>0.5</formula>
    </cfRule>
    <cfRule type="cellIs" dxfId="3584" priority="709" operator="lessThan">
      <formula>0.5</formula>
    </cfRule>
    <cfRule type="cellIs" dxfId="3583" priority="708" operator="between">
      <formula>0</formula>
      <formula>0.49</formula>
    </cfRule>
    <cfRule type="cellIs" dxfId="3582" priority="707" operator="between">
      <formula>0.5</formula>
      <formula>0.59</formula>
    </cfRule>
    <cfRule type="cellIs" dxfId="3581" priority="706" operator="between">
      <formula>0.6</formula>
      <formula>0.69</formula>
    </cfRule>
    <cfRule type="cellIs" dxfId="3580" priority="704" operator="lessThan">
      <formula>#REF!</formula>
    </cfRule>
    <cfRule type="cellIs" dxfId="3579" priority="703" operator="between">
      <formula>0</formula>
      <formula>0.49</formula>
    </cfRule>
  </conditionalFormatting>
  <conditionalFormatting sqref="HQ9:HQ16 HQ18">
    <cfRule type="cellIs" dxfId="3578" priority="742" operator="lessThan">
      <formula>"&lt;50%"</formula>
    </cfRule>
    <cfRule type="cellIs" dxfId="3577" priority="740" operator="between">
      <formula>0</formula>
      <formula>0.5</formula>
    </cfRule>
    <cfRule type="cellIs" dxfId="3576" priority="739" operator="lessThan">
      <formula>0.5</formula>
    </cfRule>
    <cfRule type="cellIs" dxfId="3575" priority="738" operator="between">
      <formula>0</formula>
      <formula>0.49</formula>
    </cfRule>
    <cfRule type="cellIs" dxfId="3574" priority="737" operator="between">
      <formula>0.5</formula>
      <formula>0.59</formula>
    </cfRule>
    <cfRule type="expression" dxfId="3573" priority="735">
      <formula>#REF!&lt;50%</formula>
    </cfRule>
    <cfRule type="cellIs" dxfId="3572" priority="734" operator="lessThan">
      <formula>#REF!</formula>
    </cfRule>
    <cfRule type="cellIs" dxfId="3571" priority="733" operator="between">
      <formula>0</formula>
      <formula>0.49</formula>
    </cfRule>
    <cfRule type="cellIs" dxfId="3570" priority="736" operator="between">
      <formula>0.6</formula>
      <formula>0.69</formula>
    </cfRule>
  </conditionalFormatting>
  <conditionalFormatting sqref="HQ21">
    <cfRule type="expression" dxfId="3569" priority="725">
      <formula>#REF!&lt;50%</formula>
    </cfRule>
    <cfRule type="cellIs" dxfId="3568" priority="723" operator="between">
      <formula>0</formula>
      <formula>0.49</formula>
    </cfRule>
    <cfRule type="cellIs" dxfId="3567" priority="724" operator="lessThan">
      <formula>#REF!</formula>
    </cfRule>
  </conditionalFormatting>
  <conditionalFormatting sqref="HQ21:HQ22">
    <cfRule type="cellIs" dxfId="3566" priority="732" operator="lessThan">
      <formula>"&lt;50%"</formula>
    </cfRule>
    <cfRule type="cellIs" dxfId="3565" priority="726" operator="between">
      <formula>0.6</formula>
      <formula>0.69</formula>
    </cfRule>
    <cfRule type="cellIs" dxfId="3564" priority="727" operator="between">
      <formula>0.5</formula>
      <formula>0.59</formula>
    </cfRule>
    <cfRule type="cellIs" dxfId="3563" priority="728" operator="between">
      <formula>0</formula>
      <formula>0.49</formula>
    </cfRule>
    <cfRule type="cellIs" dxfId="3562" priority="729" operator="lessThan">
      <formula>0.5</formula>
    </cfRule>
    <cfRule type="cellIs" dxfId="3561" priority="730" operator="between">
      <formula>0</formula>
      <formula>0.5</formula>
    </cfRule>
  </conditionalFormatting>
  <conditionalFormatting sqref="HZ9:HZ16 HZ18">
    <cfRule type="expression" dxfId="3560" priority="688">
      <formula>#REF!&lt;50%</formula>
    </cfRule>
    <cfRule type="cellIs" dxfId="3559" priority="687" operator="lessThan">
      <formula>#REF!</formula>
    </cfRule>
    <cfRule type="cellIs" dxfId="3558" priority="686" operator="between">
      <formula>0</formula>
      <formula>0.49</formula>
    </cfRule>
    <cfRule type="cellIs" dxfId="3557" priority="689" operator="between">
      <formula>0.6</formula>
      <formula>0.69</formula>
    </cfRule>
    <cfRule type="cellIs" dxfId="3556" priority="695" operator="lessThan">
      <formula>"&lt;50%"</formula>
    </cfRule>
    <cfRule type="cellIs" dxfId="3555" priority="693" operator="between">
      <formula>0</formula>
      <formula>0.5</formula>
    </cfRule>
    <cfRule type="cellIs" dxfId="3554" priority="692" operator="lessThan">
      <formula>0.5</formula>
    </cfRule>
    <cfRule type="cellIs" dxfId="3553" priority="691" operator="between">
      <formula>0</formula>
      <formula>0.49</formula>
    </cfRule>
    <cfRule type="cellIs" dxfId="3552" priority="690" operator="between">
      <formula>0.5</formula>
      <formula>0.59</formula>
    </cfRule>
  </conditionalFormatting>
  <conditionalFormatting sqref="HZ21">
    <cfRule type="expression" dxfId="3551" priority="678">
      <formula>#REF!&lt;50%</formula>
    </cfRule>
    <cfRule type="cellIs" dxfId="3550" priority="677" operator="lessThan">
      <formula>#REF!</formula>
    </cfRule>
    <cfRule type="cellIs" dxfId="3549" priority="676" operator="between">
      <formula>0</formula>
      <formula>0.49</formula>
    </cfRule>
  </conditionalFormatting>
  <conditionalFormatting sqref="HZ21:HZ22">
    <cfRule type="cellIs" dxfId="3548" priority="683" operator="between">
      <formula>0</formula>
      <formula>0.5</formula>
    </cfRule>
    <cfRule type="cellIs" dxfId="3547" priority="682" operator="lessThan">
      <formula>0.5</formula>
    </cfRule>
    <cfRule type="cellIs" dxfId="3546" priority="681" operator="between">
      <formula>0</formula>
      <formula>0.49</formula>
    </cfRule>
    <cfRule type="cellIs" dxfId="3545" priority="680" operator="between">
      <formula>0.5</formula>
      <formula>0.59</formula>
    </cfRule>
    <cfRule type="cellIs" dxfId="3544" priority="685" operator="lessThan">
      <formula>"&lt;50%"</formula>
    </cfRule>
    <cfRule type="cellIs" dxfId="3543" priority="679" operator="between">
      <formula>0.6</formula>
      <formula>0.69</formula>
    </cfRule>
  </conditionalFormatting>
  <conditionalFormatting sqref="II9:II16 II18">
    <cfRule type="expression" dxfId="3542" priority="661">
      <formula>#REF!&lt;50%</formula>
    </cfRule>
    <cfRule type="cellIs" dxfId="3541" priority="660" operator="lessThan">
      <formula>#REF!</formula>
    </cfRule>
    <cfRule type="cellIs" dxfId="3540" priority="659" operator="between">
      <formula>0</formula>
      <formula>0.49</formula>
    </cfRule>
    <cfRule type="cellIs" dxfId="3539" priority="668" operator="lessThan">
      <formula>"&lt;50%"</formula>
    </cfRule>
    <cfRule type="cellIs" dxfId="3538" priority="666" operator="between">
      <formula>0</formula>
      <formula>0.5</formula>
    </cfRule>
    <cfRule type="cellIs" dxfId="3537" priority="665" operator="lessThan">
      <formula>0.5</formula>
    </cfRule>
    <cfRule type="cellIs" dxfId="3536" priority="664" operator="between">
      <formula>0</formula>
      <formula>0.49</formula>
    </cfRule>
    <cfRule type="cellIs" dxfId="3535" priority="663" operator="between">
      <formula>0.5</formula>
      <formula>0.59</formula>
    </cfRule>
    <cfRule type="cellIs" dxfId="3534" priority="662" operator="between">
      <formula>0.6</formula>
      <formula>0.69</formula>
    </cfRule>
  </conditionalFormatting>
  <conditionalFormatting sqref="II21">
    <cfRule type="expression" dxfId="3533" priority="651">
      <formula>#REF!&lt;50%</formula>
    </cfRule>
    <cfRule type="cellIs" dxfId="3532" priority="650" operator="lessThan">
      <formula>#REF!</formula>
    </cfRule>
    <cfRule type="cellIs" dxfId="3531" priority="649" operator="between">
      <formula>0</formula>
      <formula>0.49</formula>
    </cfRule>
  </conditionalFormatting>
  <conditionalFormatting sqref="II21:II22">
    <cfRule type="cellIs" dxfId="3530" priority="658" operator="lessThan">
      <formula>"&lt;50%"</formula>
    </cfRule>
    <cfRule type="cellIs" dxfId="3529" priority="656" operator="between">
      <formula>0</formula>
      <formula>0.5</formula>
    </cfRule>
    <cfRule type="cellIs" dxfId="3528" priority="655" operator="lessThan">
      <formula>0.5</formula>
    </cfRule>
    <cfRule type="cellIs" dxfId="3527" priority="654" operator="between">
      <formula>0</formula>
      <formula>0.49</formula>
    </cfRule>
    <cfRule type="cellIs" dxfId="3526" priority="653" operator="between">
      <formula>0.5</formula>
      <formula>0.59</formula>
    </cfRule>
    <cfRule type="cellIs" dxfId="3525" priority="652" operator="between">
      <formula>0.6</formula>
      <formula>0.69</formula>
    </cfRule>
  </conditionalFormatting>
  <conditionalFormatting sqref="IR9:IR16 IR18">
    <cfRule type="cellIs" dxfId="3524" priority="641" operator="lessThan">
      <formula>"&lt;50%"</formula>
    </cfRule>
    <cfRule type="cellIs" dxfId="3523" priority="639" operator="between">
      <formula>0</formula>
      <formula>0.5</formula>
    </cfRule>
    <cfRule type="cellIs" dxfId="3522" priority="638" operator="lessThan">
      <formula>0.5</formula>
    </cfRule>
    <cfRule type="cellIs" dxfId="3521" priority="637" operator="between">
      <formula>0</formula>
      <formula>0.49</formula>
    </cfRule>
    <cfRule type="cellIs" dxfId="3520" priority="636" operator="between">
      <formula>0.5</formula>
      <formula>0.59</formula>
    </cfRule>
    <cfRule type="cellIs" dxfId="3519" priority="635" operator="between">
      <formula>0.6</formula>
      <formula>0.69</formula>
    </cfRule>
    <cfRule type="expression" dxfId="3518" priority="634">
      <formula>#REF!&lt;50%</formula>
    </cfRule>
    <cfRule type="cellIs" dxfId="3517" priority="633" operator="lessThan">
      <formula>#REF!</formula>
    </cfRule>
    <cfRule type="cellIs" dxfId="3516" priority="632" operator="between">
      <formula>0</formula>
      <formula>0.49</formula>
    </cfRule>
  </conditionalFormatting>
  <conditionalFormatting sqref="IR21">
    <cfRule type="expression" dxfId="3515" priority="624">
      <formula>#REF!&lt;50%</formula>
    </cfRule>
    <cfRule type="cellIs" dxfId="3514" priority="623" operator="lessThan">
      <formula>#REF!</formula>
    </cfRule>
    <cfRule type="cellIs" dxfId="3513" priority="622" operator="between">
      <formula>0</formula>
      <formula>0.49</formula>
    </cfRule>
  </conditionalFormatting>
  <conditionalFormatting sqref="IR21:IR22">
    <cfRule type="cellIs" dxfId="3512" priority="631" operator="lessThan">
      <formula>"&lt;50%"</formula>
    </cfRule>
    <cfRule type="cellIs" dxfId="3511" priority="629" operator="between">
      <formula>0</formula>
      <formula>0.5</formula>
    </cfRule>
    <cfRule type="cellIs" dxfId="3510" priority="628" operator="lessThan">
      <formula>0.5</formula>
    </cfRule>
    <cfRule type="cellIs" dxfId="3509" priority="627" operator="between">
      <formula>0</formula>
      <formula>0.49</formula>
    </cfRule>
    <cfRule type="cellIs" dxfId="3508" priority="626" operator="between">
      <formula>0.5</formula>
      <formula>0.59</formula>
    </cfRule>
    <cfRule type="cellIs" dxfId="3507" priority="625" operator="between">
      <formula>0.6</formula>
      <formula>0.69</formula>
    </cfRule>
  </conditionalFormatting>
  <conditionalFormatting sqref="JA9:JA16 JA18">
    <cfRule type="expression" dxfId="3506" priority="607">
      <formula>#REF!&lt;50%</formula>
    </cfRule>
    <cfRule type="cellIs" dxfId="3505" priority="606" operator="lessThan">
      <formula>#REF!</formula>
    </cfRule>
    <cfRule type="cellIs" dxfId="3504" priority="605" operator="between">
      <formula>0</formula>
      <formula>0.49</formula>
    </cfRule>
    <cfRule type="cellIs" dxfId="3503" priority="612" operator="between">
      <formula>0</formula>
      <formula>0.5</formula>
    </cfRule>
    <cfRule type="cellIs" dxfId="3502" priority="614" operator="lessThan">
      <formula>"&lt;50%"</formula>
    </cfRule>
    <cfRule type="cellIs" dxfId="3501" priority="611" operator="lessThan">
      <formula>0.5</formula>
    </cfRule>
    <cfRule type="cellIs" dxfId="3500" priority="610" operator="between">
      <formula>0</formula>
      <formula>0.49</formula>
    </cfRule>
    <cfRule type="cellIs" dxfId="3499" priority="609" operator="between">
      <formula>0.5</formula>
      <formula>0.59</formula>
    </cfRule>
    <cfRule type="cellIs" dxfId="3498" priority="608" operator="between">
      <formula>0.6</formula>
      <formula>0.69</formula>
    </cfRule>
  </conditionalFormatting>
  <conditionalFormatting sqref="JA21">
    <cfRule type="expression" dxfId="3497" priority="597">
      <formula>#REF!&lt;50%</formula>
    </cfRule>
    <cfRule type="cellIs" dxfId="3496" priority="595" operator="between">
      <formula>0</formula>
      <formula>0.49</formula>
    </cfRule>
    <cfRule type="cellIs" dxfId="3495" priority="596" operator="lessThan">
      <formula>#REF!</formula>
    </cfRule>
  </conditionalFormatting>
  <conditionalFormatting sqref="JA21:JA22">
    <cfRule type="cellIs" dxfId="3494" priority="604" operator="lessThan">
      <formula>"&lt;50%"</formula>
    </cfRule>
    <cfRule type="cellIs" dxfId="3493" priority="602" operator="between">
      <formula>0</formula>
      <formula>0.5</formula>
    </cfRule>
    <cfRule type="cellIs" dxfId="3492" priority="601" operator="lessThan">
      <formula>0.5</formula>
    </cfRule>
    <cfRule type="cellIs" dxfId="3491" priority="600" operator="between">
      <formula>0</formula>
      <formula>0.49</formula>
    </cfRule>
    <cfRule type="cellIs" dxfId="3490" priority="599" operator="between">
      <formula>0.5</formula>
      <formula>0.59</formula>
    </cfRule>
    <cfRule type="cellIs" dxfId="3489" priority="598" operator="between">
      <formula>0.6</formula>
      <formula>0.69</formula>
    </cfRule>
  </conditionalFormatting>
  <conditionalFormatting sqref="JJ9:JJ16 JJ18">
    <cfRule type="cellIs" dxfId="3488" priority="587" operator="lessThan">
      <formula>"&lt;50%"</formula>
    </cfRule>
    <cfRule type="cellIs" dxfId="3487" priority="584" operator="lessThan">
      <formula>0.5</formula>
    </cfRule>
    <cfRule type="cellIs" dxfId="3486" priority="583" operator="between">
      <formula>0</formula>
      <formula>0.49</formula>
    </cfRule>
    <cfRule type="cellIs" dxfId="3485" priority="582" operator="between">
      <formula>0.5</formula>
      <formula>0.59</formula>
    </cfRule>
    <cfRule type="cellIs" dxfId="3484" priority="581" operator="between">
      <formula>0.6</formula>
      <formula>0.69</formula>
    </cfRule>
    <cfRule type="expression" dxfId="3483" priority="580">
      <formula>#REF!&lt;50%</formula>
    </cfRule>
    <cfRule type="cellIs" dxfId="3482" priority="579" operator="lessThan">
      <formula>#REF!</formula>
    </cfRule>
    <cfRule type="cellIs" dxfId="3481" priority="578" operator="between">
      <formula>0</formula>
      <formula>0.49</formula>
    </cfRule>
    <cfRule type="cellIs" dxfId="3480" priority="585" operator="between">
      <formula>0</formula>
      <formula>0.5</formula>
    </cfRule>
  </conditionalFormatting>
  <conditionalFormatting sqref="JJ21">
    <cfRule type="expression" dxfId="3479" priority="570">
      <formula>#REF!&lt;50%</formula>
    </cfRule>
    <cfRule type="cellIs" dxfId="3478" priority="568" operator="between">
      <formula>0</formula>
      <formula>0.49</formula>
    </cfRule>
    <cfRule type="cellIs" dxfId="3477" priority="569" operator="lessThan">
      <formula>#REF!</formula>
    </cfRule>
  </conditionalFormatting>
  <conditionalFormatting sqref="JJ21:JJ22">
    <cfRule type="cellIs" dxfId="3476" priority="573" operator="between">
      <formula>0</formula>
      <formula>0.49</formula>
    </cfRule>
    <cfRule type="cellIs" dxfId="3475" priority="572" operator="between">
      <formula>0.5</formula>
      <formula>0.59</formula>
    </cfRule>
    <cfRule type="cellIs" dxfId="3474" priority="571" operator="between">
      <formula>0.6</formula>
      <formula>0.69</formula>
    </cfRule>
    <cfRule type="cellIs" dxfId="3473" priority="577" operator="lessThan">
      <formula>"&lt;50%"</formula>
    </cfRule>
    <cfRule type="cellIs" dxfId="3472" priority="575" operator="between">
      <formula>0</formula>
      <formula>0.5</formula>
    </cfRule>
    <cfRule type="cellIs" dxfId="3471" priority="574" operator="lessThan">
      <formula>0.5</formula>
    </cfRule>
  </conditionalFormatting>
  <conditionalFormatting sqref="JS9:JS16 JS18">
    <cfRule type="expression" dxfId="3470" priority="553">
      <formula>#REF!&lt;50%</formula>
    </cfRule>
    <cfRule type="cellIs" dxfId="3469" priority="552" operator="lessThan">
      <formula>#REF!</formula>
    </cfRule>
    <cfRule type="cellIs" dxfId="3468" priority="551" operator="between">
      <formula>0</formula>
      <formula>0.49</formula>
    </cfRule>
    <cfRule type="cellIs" dxfId="3467" priority="558" operator="between">
      <formula>0</formula>
      <formula>0.5</formula>
    </cfRule>
    <cfRule type="cellIs" dxfId="3466" priority="557" operator="lessThan">
      <formula>0.5</formula>
    </cfRule>
    <cfRule type="cellIs" dxfId="3465" priority="556" operator="between">
      <formula>0</formula>
      <formula>0.49</formula>
    </cfRule>
    <cfRule type="cellIs" dxfId="3464" priority="555" operator="between">
      <formula>0.5</formula>
      <formula>0.59</formula>
    </cfRule>
    <cfRule type="cellIs" dxfId="3463" priority="554" operator="between">
      <formula>0.6</formula>
      <formula>0.69</formula>
    </cfRule>
    <cfRule type="cellIs" dxfId="3462" priority="560" operator="lessThan">
      <formula>"&lt;50%"</formula>
    </cfRule>
  </conditionalFormatting>
  <conditionalFormatting sqref="JS21">
    <cfRule type="expression" dxfId="3461" priority="543">
      <formula>#REF!&lt;50%</formula>
    </cfRule>
    <cfRule type="cellIs" dxfId="3460" priority="542" operator="lessThan">
      <formula>#REF!</formula>
    </cfRule>
    <cfRule type="cellIs" dxfId="3459" priority="541" operator="between">
      <formula>0</formula>
      <formula>0.49</formula>
    </cfRule>
  </conditionalFormatting>
  <conditionalFormatting sqref="JS21:JS22">
    <cfRule type="cellIs" dxfId="3458" priority="550" operator="lessThan">
      <formula>"&lt;50%"</formula>
    </cfRule>
    <cfRule type="cellIs" dxfId="3457" priority="548" operator="between">
      <formula>0</formula>
      <formula>0.5</formula>
    </cfRule>
    <cfRule type="cellIs" dxfId="3456" priority="547" operator="lessThan">
      <formula>0.5</formula>
    </cfRule>
    <cfRule type="cellIs" dxfId="3455" priority="546" operator="between">
      <formula>0</formula>
      <formula>0.49</formula>
    </cfRule>
    <cfRule type="cellIs" dxfId="3454" priority="545" operator="between">
      <formula>0.5</formula>
      <formula>0.59</formula>
    </cfRule>
    <cfRule type="cellIs" dxfId="3453" priority="544" operator="between">
      <formula>0.6</formula>
      <formula>0.69</formula>
    </cfRule>
  </conditionalFormatting>
  <conditionalFormatting sqref="KB9:KB16 KB18">
    <cfRule type="cellIs" dxfId="3452" priority="533" operator="lessThan">
      <formula>"&lt;50%"</formula>
    </cfRule>
    <cfRule type="cellIs" dxfId="3451" priority="531" operator="between">
      <formula>0</formula>
      <formula>0.5</formula>
    </cfRule>
    <cfRule type="cellIs" dxfId="3450" priority="530" operator="lessThan">
      <formula>0.5</formula>
    </cfRule>
    <cfRule type="cellIs" dxfId="3449" priority="529" operator="between">
      <formula>0</formula>
      <formula>0.49</formula>
    </cfRule>
    <cfRule type="cellIs" dxfId="3448" priority="528" operator="between">
      <formula>0.5</formula>
      <formula>0.59</formula>
    </cfRule>
    <cfRule type="cellIs" dxfId="3447" priority="527" operator="between">
      <formula>0.6</formula>
      <formula>0.69</formula>
    </cfRule>
    <cfRule type="cellIs" dxfId="3446" priority="525" operator="lessThan">
      <formula>#REF!</formula>
    </cfRule>
    <cfRule type="cellIs" dxfId="3445" priority="524" operator="between">
      <formula>0</formula>
      <formula>0.49</formula>
    </cfRule>
    <cfRule type="expression" dxfId="3444" priority="526">
      <formula>#REF!&lt;50%</formula>
    </cfRule>
  </conditionalFormatting>
  <conditionalFormatting sqref="KB21">
    <cfRule type="expression" dxfId="3443" priority="516">
      <formula>#REF!&lt;50%</formula>
    </cfRule>
    <cfRule type="cellIs" dxfId="3442" priority="515" operator="lessThan">
      <formula>#REF!</formula>
    </cfRule>
    <cfRule type="cellIs" dxfId="3441" priority="514" operator="between">
      <formula>0</formula>
      <formula>0.49</formula>
    </cfRule>
  </conditionalFormatting>
  <conditionalFormatting sqref="KB21:KB22">
    <cfRule type="cellIs" dxfId="3440" priority="519" operator="between">
      <formula>0</formula>
      <formula>0.49</formula>
    </cfRule>
    <cfRule type="cellIs" dxfId="3439" priority="518" operator="between">
      <formula>0.5</formula>
      <formula>0.59</formula>
    </cfRule>
    <cfRule type="cellIs" dxfId="3438" priority="517" operator="between">
      <formula>0.6</formula>
      <formula>0.69</formula>
    </cfRule>
    <cfRule type="cellIs" dxfId="3437" priority="523" operator="lessThan">
      <formula>"&lt;50%"</formula>
    </cfRule>
    <cfRule type="cellIs" dxfId="3436" priority="521" operator="between">
      <formula>0</formula>
      <formula>0.5</formula>
    </cfRule>
    <cfRule type="cellIs" dxfId="3435" priority="520" operator="lessThan">
      <formula>0.5</formula>
    </cfRule>
  </conditionalFormatting>
  <conditionalFormatting sqref="KK9:KK16 KK18">
    <cfRule type="expression" dxfId="3434" priority="499">
      <formula>#REF!&lt;50%</formula>
    </cfRule>
    <cfRule type="cellIs" dxfId="3433" priority="498" operator="lessThan">
      <formula>#REF!</formula>
    </cfRule>
    <cfRule type="cellIs" dxfId="3432" priority="497" operator="between">
      <formula>0</formula>
      <formula>0.49</formula>
    </cfRule>
    <cfRule type="cellIs" dxfId="3431" priority="506" operator="lessThan">
      <formula>"&lt;50%"</formula>
    </cfRule>
    <cfRule type="cellIs" dxfId="3430" priority="504" operator="between">
      <formula>0</formula>
      <formula>0.5</formula>
    </cfRule>
    <cfRule type="cellIs" dxfId="3429" priority="503" operator="lessThan">
      <formula>0.5</formula>
    </cfRule>
    <cfRule type="cellIs" dxfId="3428" priority="502" operator="between">
      <formula>0</formula>
      <formula>0.49</formula>
    </cfRule>
    <cfRule type="cellIs" dxfId="3427" priority="501" operator="between">
      <formula>0.5</formula>
      <formula>0.59</formula>
    </cfRule>
    <cfRule type="cellIs" dxfId="3426" priority="500" operator="between">
      <formula>0.6</formula>
      <formula>0.69</formula>
    </cfRule>
  </conditionalFormatting>
  <conditionalFormatting sqref="KK21">
    <cfRule type="expression" dxfId="3425" priority="489">
      <formula>#REF!&lt;50%</formula>
    </cfRule>
    <cfRule type="cellIs" dxfId="3424" priority="488" operator="lessThan">
      <formula>#REF!</formula>
    </cfRule>
    <cfRule type="cellIs" dxfId="3423" priority="487" operator="between">
      <formula>0</formula>
      <formula>0.49</formula>
    </cfRule>
  </conditionalFormatting>
  <conditionalFormatting sqref="KK21:KK22">
    <cfRule type="cellIs" dxfId="3422" priority="496" operator="lessThan">
      <formula>"&lt;50%"</formula>
    </cfRule>
    <cfRule type="cellIs" dxfId="3421" priority="494" operator="between">
      <formula>0</formula>
      <formula>0.5</formula>
    </cfRule>
    <cfRule type="cellIs" dxfId="3420" priority="493" operator="lessThan">
      <formula>0.5</formula>
    </cfRule>
    <cfRule type="cellIs" dxfId="3419" priority="492" operator="between">
      <formula>0</formula>
      <formula>0.49</formula>
    </cfRule>
    <cfRule type="cellIs" dxfId="3418" priority="491" operator="between">
      <formula>0.5</formula>
      <formula>0.59</formula>
    </cfRule>
    <cfRule type="cellIs" dxfId="3417" priority="490" operator="between">
      <formula>0.6</formula>
      <formula>0.69</formula>
    </cfRule>
  </conditionalFormatting>
  <conditionalFormatting sqref="KT9:KT16 KT18">
    <cfRule type="cellIs" dxfId="3416" priority="479" operator="lessThan">
      <formula>"&lt;50%"</formula>
    </cfRule>
    <cfRule type="cellIs" dxfId="3415" priority="476" operator="lessThan">
      <formula>0.5</formula>
    </cfRule>
    <cfRule type="cellIs" dxfId="3414" priority="475" operator="between">
      <formula>0</formula>
      <formula>0.49</formula>
    </cfRule>
    <cfRule type="cellIs" dxfId="3413" priority="473" operator="between">
      <formula>0.6</formula>
      <formula>0.69</formula>
    </cfRule>
    <cfRule type="expression" dxfId="3412" priority="472">
      <formula>#REF!&lt;50%</formula>
    </cfRule>
    <cfRule type="cellIs" dxfId="3411" priority="471" operator="lessThan">
      <formula>#REF!</formula>
    </cfRule>
    <cfRule type="cellIs" dxfId="3410" priority="470" operator="between">
      <formula>0</formula>
      <formula>0.49</formula>
    </cfRule>
    <cfRule type="cellIs" dxfId="3409" priority="477" operator="between">
      <formula>0</formula>
      <formula>0.5</formula>
    </cfRule>
    <cfRule type="cellIs" dxfId="3408" priority="474" operator="between">
      <formula>0.5</formula>
      <formula>0.59</formula>
    </cfRule>
  </conditionalFormatting>
  <conditionalFormatting sqref="KT21">
    <cfRule type="cellIs" dxfId="3407" priority="461" operator="lessThan">
      <formula>#REF!</formula>
    </cfRule>
    <cfRule type="cellIs" dxfId="3406" priority="460" operator="between">
      <formula>0</formula>
      <formula>0.49</formula>
    </cfRule>
    <cfRule type="expression" dxfId="3405" priority="462">
      <formula>#REF!&lt;50%</formula>
    </cfRule>
  </conditionalFormatting>
  <conditionalFormatting sqref="KT21:KT22">
    <cfRule type="cellIs" dxfId="3404" priority="465" operator="between">
      <formula>0</formula>
      <formula>0.49</formula>
    </cfRule>
    <cfRule type="cellIs" dxfId="3403" priority="464" operator="between">
      <formula>0.5</formula>
      <formula>0.59</formula>
    </cfRule>
    <cfRule type="cellIs" dxfId="3402" priority="463" operator="between">
      <formula>0.6</formula>
      <formula>0.69</formula>
    </cfRule>
    <cfRule type="cellIs" dxfId="3401" priority="469" operator="lessThan">
      <formula>"&lt;50%"</formula>
    </cfRule>
    <cfRule type="cellIs" dxfId="3400" priority="467" operator="between">
      <formula>0</formula>
      <formula>0.5</formula>
    </cfRule>
    <cfRule type="cellIs" dxfId="3399" priority="466" operator="lessThan">
      <formula>0.5</formula>
    </cfRule>
  </conditionalFormatting>
  <conditionalFormatting sqref="LC9:LC16 LC18">
    <cfRule type="expression" dxfId="3398" priority="445">
      <formula>#REF!&lt;50%</formula>
    </cfRule>
    <cfRule type="cellIs" dxfId="3397" priority="444" operator="lessThan">
      <formula>#REF!</formula>
    </cfRule>
    <cfRule type="cellIs" dxfId="3396" priority="443" operator="between">
      <formula>0</formula>
      <formula>0.49</formula>
    </cfRule>
    <cfRule type="cellIs" dxfId="3395" priority="452" operator="lessThan">
      <formula>"&lt;50%"</formula>
    </cfRule>
    <cfRule type="cellIs" dxfId="3394" priority="449" operator="lessThan">
      <formula>0.5</formula>
    </cfRule>
    <cfRule type="cellIs" dxfId="3393" priority="450" operator="between">
      <formula>0</formula>
      <formula>0.5</formula>
    </cfRule>
    <cfRule type="cellIs" dxfId="3392" priority="448" operator="between">
      <formula>0</formula>
      <formula>0.49</formula>
    </cfRule>
    <cfRule type="cellIs" dxfId="3391" priority="447" operator="between">
      <formula>0.5</formula>
      <formula>0.59</formula>
    </cfRule>
    <cfRule type="cellIs" dxfId="3390" priority="446" operator="between">
      <formula>0.6</formula>
      <formula>0.69</formula>
    </cfRule>
  </conditionalFormatting>
  <conditionalFormatting sqref="LC21">
    <cfRule type="cellIs" dxfId="3389" priority="434" operator="lessThan">
      <formula>#REF!</formula>
    </cfRule>
    <cfRule type="expression" dxfId="3388" priority="435">
      <formula>#REF!&lt;50%</formula>
    </cfRule>
    <cfRule type="cellIs" dxfId="3387" priority="433" operator="between">
      <formula>0</formula>
      <formula>0.49</formula>
    </cfRule>
  </conditionalFormatting>
  <conditionalFormatting sqref="LC21:LC22">
    <cfRule type="cellIs" dxfId="3386" priority="442" operator="lessThan">
      <formula>"&lt;50%"</formula>
    </cfRule>
    <cfRule type="cellIs" dxfId="3385" priority="440" operator="between">
      <formula>0</formula>
      <formula>0.5</formula>
    </cfRule>
    <cfRule type="cellIs" dxfId="3384" priority="438" operator="between">
      <formula>0</formula>
      <formula>0.49</formula>
    </cfRule>
    <cfRule type="cellIs" dxfId="3383" priority="437" operator="between">
      <formula>0.5</formula>
      <formula>0.59</formula>
    </cfRule>
    <cfRule type="cellIs" dxfId="3382" priority="436" operator="between">
      <formula>0.6</formula>
      <formula>0.69</formula>
    </cfRule>
    <cfRule type="cellIs" dxfId="3381" priority="439" operator="lessThan">
      <formula>0.5</formula>
    </cfRule>
  </conditionalFormatting>
  <conditionalFormatting sqref="LL9:LL16 LL18">
    <cfRule type="cellIs" dxfId="3380" priority="423" operator="between">
      <formula>0</formula>
      <formula>0.5</formula>
    </cfRule>
    <cfRule type="cellIs" dxfId="3379" priority="422" operator="lessThan">
      <formula>0.5</formula>
    </cfRule>
    <cfRule type="cellIs" dxfId="3378" priority="421" operator="between">
      <formula>0</formula>
      <formula>0.49</formula>
    </cfRule>
    <cfRule type="cellIs" dxfId="3377" priority="420" operator="between">
      <formula>0.5</formula>
      <formula>0.59</formula>
    </cfRule>
    <cfRule type="cellIs" dxfId="3376" priority="419" operator="between">
      <formula>0.6</formula>
      <formula>0.69</formula>
    </cfRule>
    <cfRule type="expression" dxfId="3375" priority="418">
      <formula>#REF!&lt;50%</formula>
    </cfRule>
    <cfRule type="cellIs" dxfId="3374" priority="417" operator="lessThan">
      <formula>#REF!</formula>
    </cfRule>
    <cfRule type="cellIs" dxfId="3373" priority="416" operator="between">
      <formula>0</formula>
      <formula>0.49</formula>
    </cfRule>
    <cfRule type="cellIs" dxfId="3372" priority="425" operator="lessThan">
      <formula>"&lt;50%"</formula>
    </cfRule>
  </conditionalFormatting>
  <conditionalFormatting sqref="LL21">
    <cfRule type="cellIs" dxfId="3371" priority="406" operator="between">
      <formula>0</formula>
      <formula>0.49</formula>
    </cfRule>
    <cfRule type="expression" dxfId="3370" priority="408">
      <formula>#REF!&lt;50%</formula>
    </cfRule>
    <cfRule type="cellIs" dxfId="3369" priority="407" operator="lessThan">
      <formula>#REF!</formula>
    </cfRule>
  </conditionalFormatting>
  <conditionalFormatting sqref="LL21:LL22">
    <cfRule type="cellIs" dxfId="3368" priority="415" operator="lessThan">
      <formula>"&lt;50%"</formula>
    </cfRule>
    <cfRule type="cellIs" dxfId="3367" priority="410" operator="between">
      <formula>0.5</formula>
      <formula>0.59</formula>
    </cfRule>
    <cfRule type="cellIs" dxfId="3366" priority="409" operator="between">
      <formula>0.6</formula>
      <formula>0.69</formula>
    </cfRule>
    <cfRule type="cellIs" dxfId="3365" priority="413" operator="between">
      <formula>0</formula>
      <formula>0.5</formula>
    </cfRule>
    <cfRule type="cellIs" dxfId="3364" priority="412" operator="lessThan">
      <formula>0.5</formula>
    </cfRule>
    <cfRule type="cellIs" dxfId="3363" priority="411" operator="between">
      <formula>0</formula>
      <formula>0.49</formula>
    </cfRule>
  </conditionalFormatting>
  <conditionalFormatting sqref="LU9:LU16 LU18">
    <cfRule type="cellIs" dxfId="3362" priority="396" operator="between">
      <formula>0</formula>
      <formula>0.5</formula>
    </cfRule>
    <cfRule type="cellIs" dxfId="3361" priority="395" operator="lessThan">
      <formula>0.5</formula>
    </cfRule>
    <cfRule type="cellIs" dxfId="3360" priority="394" operator="between">
      <formula>0</formula>
      <formula>0.49</formula>
    </cfRule>
    <cfRule type="expression" dxfId="3359" priority="391">
      <formula>#REF!&lt;50%</formula>
    </cfRule>
    <cfRule type="cellIs" dxfId="3358" priority="390" operator="lessThan">
      <formula>#REF!</formula>
    </cfRule>
    <cfRule type="cellIs" dxfId="3357" priority="389" operator="between">
      <formula>0</formula>
      <formula>0.49</formula>
    </cfRule>
    <cfRule type="cellIs" dxfId="3356" priority="393" operator="between">
      <formula>0.5</formula>
      <formula>0.59</formula>
    </cfRule>
    <cfRule type="cellIs" dxfId="3355" priority="392" operator="between">
      <formula>0.6</formula>
      <formula>0.69</formula>
    </cfRule>
    <cfRule type="cellIs" dxfId="3354" priority="398" operator="lessThan">
      <formula>"&lt;50%"</formula>
    </cfRule>
  </conditionalFormatting>
  <conditionalFormatting sqref="LU21">
    <cfRule type="expression" dxfId="3353" priority="381">
      <formula>#REF!&lt;50%</formula>
    </cfRule>
    <cfRule type="cellIs" dxfId="3352" priority="380" operator="lessThan">
      <formula>#REF!</formula>
    </cfRule>
    <cfRule type="cellIs" dxfId="3351" priority="379" operator="between">
      <formula>0</formula>
      <formula>0.49</formula>
    </cfRule>
  </conditionalFormatting>
  <conditionalFormatting sqref="LU21:LU22">
    <cfRule type="cellIs" dxfId="3350" priority="384" operator="between">
      <formula>0</formula>
      <formula>0.49</formula>
    </cfRule>
    <cfRule type="cellIs" dxfId="3349" priority="383" operator="between">
      <formula>0.5</formula>
      <formula>0.59</formula>
    </cfRule>
    <cfRule type="cellIs" dxfId="3348" priority="382" operator="between">
      <formula>0.6</formula>
      <formula>0.69</formula>
    </cfRule>
    <cfRule type="cellIs" dxfId="3347" priority="388" operator="lessThan">
      <formula>"&lt;50%"</formula>
    </cfRule>
    <cfRule type="cellIs" dxfId="3346" priority="386" operator="between">
      <formula>0</formula>
      <formula>0.5</formula>
    </cfRule>
    <cfRule type="cellIs" dxfId="3345" priority="385" operator="lessThan">
      <formula>0.5</formula>
    </cfRule>
  </conditionalFormatting>
  <conditionalFormatting sqref="MD9:MD16 MD18">
    <cfRule type="cellIs" dxfId="3344" priority="371" operator="lessThan">
      <formula>"&lt;50%"</formula>
    </cfRule>
    <cfRule type="cellIs" dxfId="3343" priority="369" operator="between">
      <formula>0</formula>
      <formula>0.5</formula>
    </cfRule>
    <cfRule type="cellIs" dxfId="3342" priority="368" operator="lessThan">
      <formula>0.5</formula>
    </cfRule>
    <cfRule type="cellIs" dxfId="3341" priority="367" operator="between">
      <formula>0</formula>
      <formula>0.49</formula>
    </cfRule>
    <cfRule type="cellIs" dxfId="3340" priority="366" operator="between">
      <formula>0.5</formula>
      <formula>0.59</formula>
    </cfRule>
    <cfRule type="expression" dxfId="3339" priority="364">
      <formula>#REF!&lt;50%</formula>
    </cfRule>
    <cfRule type="cellIs" dxfId="3338" priority="363" operator="lessThan">
      <formula>#REF!</formula>
    </cfRule>
    <cfRule type="cellIs" dxfId="3337" priority="362" operator="between">
      <formula>0</formula>
      <formula>0.49</formula>
    </cfRule>
    <cfRule type="cellIs" dxfId="3336" priority="365" operator="between">
      <formula>0.6</formula>
      <formula>0.69</formula>
    </cfRule>
  </conditionalFormatting>
  <conditionalFormatting sqref="MD21">
    <cfRule type="expression" dxfId="3335" priority="354">
      <formula>#REF!&lt;50%</formula>
    </cfRule>
    <cfRule type="cellIs" dxfId="3334" priority="352" operator="between">
      <formula>0</formula>
      <formula>0.49</formula>
    </cfRule>
    <cfRule type="cellIs" dxfId="3333" priority="353" operator="lessThan">
      <formula>#REF!</formula>
    </cfRule>
  </conditionalFormatting>
  <conditionalFormatting sqref="MD21:MD22">
    <cfRule type="cellIs" dxfId="3332" priority="361" operator="lessThan">
      <formula>"&lt;50%"</formula>
    </cfRule>
    <cfRule type="cellIs" dxfId="3331" priority="359" operator="between">
      <formula>0</formula>
      <formula>0.5</formula>
    </cfRule>
    <cfRule type="cellIs" dxfId="3330" priority="358" operator="lessThan">
      <formula>0.5</formula>
    </cfRule>
    <cfRule type="cellIs" dxfId="3329" priority="357" operator="between">
      <formula>0</formula>
      <formula>0.49</formula>
    </cfRule>
    <cfRule type="cellIs" dxfId="3328" priority="356" operator="between">
      <formula>0.5</formula>
      <formula>0.59</formula>
    </cfRule>
    <cfRule type="cellIs" dxfId="3327" priority="355" operator="between">
      <formula>0.6</formula>
      <formula>0.69</formula>
    </cfRule>
  </conditionalFormatting>
  <conditionalFormatting sqref="MM9:MM16 MM18">
    <cfRule type="cellIs" dxfId="3326" priority="339" operator="between">
      <formula>0.5</formula>
      <formula>0.59</formula>
    </cfRule>
    <cfRule type="cellIs" dxfId="3325" priority="338" operator="between">
      <formula>0.6</formula>
      <formula>0.69</formula>
    </cfRule>
    <cfRule type="expression" dxfId="3324" priority="337">
      <formula>#REF!&lt;50%</formula>
    </cfRule>
    <cfRule type="cellIs" dxfId="3323" priority="336" operator="lessThan">
      <formula>#REF!</formula>
    </cfRule>
    <cfRule type="cellIs" dxfId="3322" priority="335" operator="between">
      <formula>0</formula>
      <formula>0.49</formula>
    </cfRule>
    <cfRule type="cellIs" dxfId="3321" priority="341" operator="lessThan">
      <formula>0.5</formula>
    </cfRule>
    <cfRule type="cellIs" dxfId="3320" priority="340" operator="between">
      <formula>0</formula>
      <formula>0.49</formula>
    </cfRule>
    <cfRule type="cellIs" dxfId="3319" priority="342" operator="between">
      <formula>0</formula>
      <formula>0.5</formula>
    </cfRule>
    <cfRule type="cellIs" dxfId="3318" priority="344" operator="lessThan">
      <formula>"&lt;50%"</formula>
    </cfRule>
  </conditionalFormatting>
  <conditionalFormatting sqref="MM21">
    <cfRule type="expression" dxfId="3317" priority="327">
      <formula>#REF!&lt;50%</formula>
    </cfRule>
    <cfRule type="cellIs" dxfId="3316" priority="326" operator="lessThan">
      <formula>#REF!</formula>
    </cfRule>
    <cfRule type="cellIs" dxfId="3315" priority="325" operator="between">
      <formula>0</formula>
      <formula>0.49</formula>
    </cfRule>
  </conditionalFormatting>
  <conditionalFormatting sqref="MM21:MM22">
    <cfRule type="cellIs" dxfId="3314" priority="334" operator="lessThan">
      <formula>"&lt;50%"</formula>
    </cfRule>
    <cfRule type="cellIs" dxfId="3313" priority="332" operator="between">
      <formula>0</formula>
      <formula>0.5</formula>
    </cfRule>
    <cfRule type="cellIs" dxfId="3312" priority="331" operator="lessThan">
      <formula>0.5</formula>
    </cfRule>
    <cfRule type="cellIs" dxfId="3311" priority="330" operator="between">
      <formula>0</formula>
      <formula>0.49</formula>
    </cfRule>
    <cfRule type="cellIs" dxfId="3310" priority="328" operator="between">
      <formula>0.6</formula>
      <formula>0.69</formula>
    </cfRule>
    <cfRule type="cellIs" dxfId="3309" priority="329" operator="between">
      <formula>0.5</formula>
      <formula>0.59</formula>
    </cfRule>
  </conditionalFormatting>
  <conditionalFormatting sqref="MV9:MV16 MV18">
    <cfRule type="expression" dxfId="3308" priority="310">
      <formula>#REF!&lt;50%</formula>
    </cfRule>
    <cfRule type="cellIs" dxfId="3307" priority="309" operator="lessThan">
      <formula>#REF!</formula>
    </cfRule>
    <cfRule type="cellIs" dxfId="3306" priority="308" operator="between">
      <formula>0</formula>
      <formula>0.49</formula>
    </cfRule>
    <cfRule type="cellIs" dxfId="3305" priority="317" operator="lessThan">
      <formula>"&lt;50%"</formula>
    </cfRule>
    <cfRule type="cellIs" dxfId="3304" priority="315" operator="between">
      <formula>0</formula>
      <formula>0.5</formula>
    </cfRule>
    <cfRule type="cellIs" dxfId="3303" priority="314" operator="lessThan">
      <formula>0.5</formula>
    </cfRule>
    <cfRule type="cellIs" dxfId="3302" priority="313" operator="between">
      <formula>0</formula>
      <formula>0.49</formula>
    </cfRule>
    <cfRule type="cellIs" dxfId="3301" priority="312" operator="between">
      <formula>0.5</formula>
      <formula>0.59</formula>
    </cfRule>
    <cfRule type="cellIs" dxfId="3300" priority="311" operator="between">
      <formula>0.6</formula>
      <formula>0.69</formula>
    </cfRule>
  </conditionalFormatting>
  <conditionalFormatting sqref="MV21">
    <cfRule type="expression" dxfId="3299" priority="300">
      <formula>#REF!&lt;50%</formula>
    </cfRule>
    <cfRule type="cellIs" dxfId="3298" priority="299" operator="lessThan">
      <formula>#REF!</formula>
    </cfRule>
    <cfRule type="cellIs" dxfId="3297" priority="298" operator="between">
      <formula>0</formula>
      <formula>0.49</formula>
    </cfRule>
  </conditionalFormatting>
  <conditionalFormatting sqref="MV21:MV22">
    <cfRule type="cellIs" dxfId="3296" priority="307" operator="lessThan">
      <formula>"&lt;50%"</formula>
    </cfRule>
    <cfRule type="cellIs" dxfId="3295" priority="305" operator="between">
      <formula>0</formula>
      <formula>0.5</formula>
    </cfRule>
    <cfRule type="cellIs" dxfId="3294" priority="304" operator="lessThan">
      <formula>0.5</formula>
    </cfRule>
    <cfRule type="cellIs" dxfId="3293" priority="303" operator="between">
      <formula>0</formula>
      <formula>0.49</formula>
    </cfRule>
    <cfRule type="cellIs" dxfId="3292" priority="302" operator="between">
      <formula>0.5</formula>
      <formula>0.59</formula>
    </cfRule>
    <cfRule type="cellIs" dxfId="3291" priority="301" operator="between">
      <formula>0.6</formula>
      <formula>0.69</formula>
    </cfRule>
  </conditionalFormatting>
  <conditionalFormatting sqref="NE9:NE16 NE18">
    <cfRule type="cellIs" dxfId="3290" priority="290" operator="lessThan">
      <formula>"&lt;50%"</formula>
    </cfRule>
    <cfRule type="cellIs" dxfId="3289" priority="288" operator="between">
      <formula>0</formula>
      <formula>0.5</formula>
    </cfRule>
    <cfRule type="cellIs" dxfId="3288" priority="287" operator="lessThan">
      <formula>0.5</formula>
    </cfRule>
    <cfRule type="cellIs" dxfId="3287" priority="286" operator="between">
      <formula>0</formula>
      <formula>0.49</formula>
    </cfRule>
    <cfRule type="cellIs" dxfId="3286" priority="285" operator="between">
      <formula>0.5</formula>
      <formula>0.59</formula>
    </cfRule>
    <cfRule type="cellIs" dxfId="3285" priority="284" operator="between">
      <formula>0.6</formula>
      <formula>0.69</formula>
    </cfRule>
    <cfRule type="expression" dxfId="3284" priority="283">
      <formula>#REF!&lt;50%</formula>
    </cfRule>
    <cfRule type="cellIs" dxfId="3283" priority="282" operator="lessThan">
      <formula>#REF!</formula>
    </cfRule>
    <cfRule type="cellIs" dxfId="3282" priority="281" operator="between">
      <formula>0</formula>
      <formula>0.49</formula>
    </cfRule>
  </conditionalFormatting>
  <conditionalFormatting sqref="NE21">
    <cfRule type="expression" dxfId="3281" priority="273">
      <formula>#REF!&lt;50%</formula>
    </cfRule>
    <cfRule type="cellIs" dxfId="3280" priority="272" operator="lessThan">
      <formula>#REF!</formula>
    </cfRule>
    <cfRule type="cellIs" dxfId="3279" priority="271" operator="between">
      <formula>0</formula>
      <formula>0.49</formula>
    </cfRule>
  </conditionalFormatting>
  <conditionalFormatting sqref="NE21:NE22">
    <cfRule type="cellIs" dxfId="3278" priority="276" operator="between">
      <formula>0</formula>
      <formula>0.49</formula>
    </cfRule>
    <cfRule type="cellIs" dxfId="3277" priority="275" operator="between">
      <formula>0.5</formula>
      <formula>0.59</formula>
    </cfRule>
    <cfRule type="cellIs" dxfId="3276" priority="274" operator="between">
      <formula>0.6</formula>
      <formula>0.69</formula>
    </cfRule>
    <cfRule type="cellIs" dxfId="3275" priority="280" operator="lessThan">
      <formula>"&lt;50%"</formula>
    </cfRule>
    <cfRule type="cellIs" dxfId="3274" priority="278" operator="between">
      <formula>0</formula>
      <formula>0.5</formula>
    </cfRule>
    <cfRule type="cellIs" dxfId="3273" priority="277" operator="lessThan">
      <formula>0.5</formula>
    </cfRule>
  </conditionalFormatting>
  <conditionalFormatting sqref="NN9:NN16 NN18">
    <cfRule type="expression" dxfId="3272" priority="256">
      <formula>#REF!&lt;50%</formula>
    </cfRule>
    <cfRule type="cellIs" dxfId="3271" priority="255" operator="lessThan">
      <formula>#REF!</formula>
    </cfRule>
    <cfRule type="cellIs" dxfId="3270" priority="254" operator="between">
      <formula>0</formula>
      <formula>0.49</formula>
    </cfRule>
    <cfRule type="cellIs" dxfId="3269" priority="263" operator="lessThan">
      <formula>"&lt;50%"</formula>
    </cfRule>
    <cfRule type="cellIs" dxfId="3268" priority="257" operator="between">
      <formula>0.6</formula>
      <formula>0.69</formula>
    </cfRule>
    <cfRule type="cellIs" dxfId="3267" priority="258" operator="between">
      <formula>0.5</formula>
      <formula>0.59</formula>
    </cfRule>
    <cfRule type="cellIs" dxfId="3266" priority="259" operator="between">
      <formula>0</formula>
      <formula>0.49</formula>
    </cfRule>
    <cfRule type="cellIs" dxfId="3265" priority="260" operator="lessThan">
      <formula>0.5</formula>
    </cfRule>
    <cfRule type="cellIs" dxfId="3264" priority="261" operator="between">
      <formula>0</formula>
      <formula>0.5</formula>
    </cfRule>
  </conditionalFormatting>
  <conditionalFormatting sqref="NN21">
    <cfRule type="expression" dxfId="3263" priority="246">
      <formula>#REF!&lt;50%</formula>
    </cfRule>
    <cfRule type="cellIs" dxfId="3262" priority="245" operator="lessThan">
      <formula>#REF!</formula>
    </cfRule>
    <cfRule type="cellIs" dxfId="3261" priority="244" operator="between">
      <formula>0</formula>
      <formula>0.49</formula>
    </cfRule>
  </conditionalFormatting>
  <conditionalFormatting sqref="NN21:NN22">
    <cfRule type="cellIs" dxfId="3260" priority="253" operator="lessThan">
      <formula>"&lt;50%"</formula>
    </cfRule>
    <cfRule type="cellIs" dxfId="3259" priority="251" operator="between">
      <formula>0</formula>
      <formula>0.5</formula>
    </cfRule>
    <cfRule type="cellIs" dxfId="3258" priority="250" operator="lessThan">
      <formula>0.5</formula>
    </cfRule>
    <cfRule type="cellIs" dxfId="3257" priority="249" operator="between">
      <formula>0</formula>
      <formula>0.49</formula>
    </cfRule>
    <cfRule type="cellIs" dxfId="3256" priority="248" operator="between">
      <formula>0.5</formula>
      <formula>0.59</formula>
    </cfRule>
    <cfRule type="cellIs" dxfId="3255" priority="247" operator="between">
      <formula>0.6</formula>
      <formula>0.69</formula>
    </cfRule>
  </conditionalFormatting>
  <conditionalFormatting sqref="NW9:NW16 NW18">
    <cfRule type="cellIs" dxfId="3254" priority="236" operator="lessThan">
      <formula>"&lt;50%"</formula>
    </cfRule>
    <cfRule type="cellIs" dxfId="3253" priority="234" operator="between">
      <formula>0</formula>
      <formula>0.5</formula>
    </cfRule>
    <cfRule type="cellIs" dxfId="3252" priority="233" operator="lessThan">
      <formula>0.5</formula>
    </cfRule>
    <cfRule type="cellIs" dxfId="3251" priority="232" operator="between">
      <formula>0</formula>
      <formula>0.49</formula>
    </cfRule>
    <cfRule type="cellIs" dxfId="3250" priority="231" operator="between">
      <formula>0.5</formula>
      <formula>0.59</formula>
    </cfRule>
    <cfRule type="cellIs" dxfId="3249" priority="230" operator="between">
      <formula>0.6</formula>
      <formula>0.69</formula>
    </cfRule>
    <cfRule type="expression" dxfId="3248" priority="229">
      <formula>#REF!&lt;50%</formula>
    </cfRule>
    <cfRule type="cellIs" dxfId="3247" priority="228" operator="lessThan">
      <formula>#REF!</formula>
    </cfRule>
    <cfRule type="cellIs" dxfId="3246" priority="227" operator="between">
      <formula>0</formula>
      <formula>0.49</formula>
    </cfRule>
  </conditionalFormatting>
  <conditionalFormatting sqref="NW21">
    <cfRule type="expression" dxfId="3245" priority="219">
      <formula>#REF!&lt;50%</formula>
    </cfRule>
    <cfRule type="cellIs" dxfId="3244" priority="218" operator="lessThan">
      <formula>#REF!</formula>
    </cfRule>
    <cfRule type="cellIs" dxfId="3243" priority="217" operator="between">
      <formula>0</formula>
      <formula>0.49</formula>
    </cfRule>
  </conditionalFormatting>
  <conditionalFormatting sqref="NW21:NW22">
    <cfRule type="cellIs" dxfId="3242" priority="226" operator="lessThan">
      <formula>"&lt;50%"</formula>
    </cfRule>
    <cfRule type="cellIs" dxfId="3241" priority="220" operator="between">
      <formula>0.6</formula>
      <formula>0.69</formula>
    </cfRule>
    <cfRule type="cellIs" dxfId="3240" priority="221" operator="between">
      <formula>0.5</formula>
      <formula>0.59</formula>
    </cfRule>
    <cfRule type="cellIs" dxfId="3239" priority="222" operator="between">
      <formula>0</formula>
      <formula>0.49</formula>
    </cfRule>
    <cfRule type="cellIs" dxfId="3238" priority="223" operator="lessThan">
      <formula>0.5</formula>
    </cfRule>
    <cfRule type="cellIs" dxfId="3237" priority="224" operator="between">
      <formula>0</formula>
      <formula>0.5</formula>
    </cfRule>
  </conditionalFormatting>
  <conditionalFormatting sqref="OF9:OF16 OF18">
    <cfRule type="cellIs" dxfId="3236" priority="209" operator="lessThan">
      <formula>"&lt;50%"</formula>
    </cfRule>
    <cfRule type="cellIs" dxfId="3235" priority="207" operator="between">
      <formula>0</formula>
      <formula>0.5</formula>
    </cfRule>
    <cfRule type="cellIs" dxfId="3234" priority="206" operator="lessThan">
      <formula>0.5</formula>
    </cfRule>
    <cfRule type="cellIs" dxfId="3233" priority="205" operator="between">
      <formula>0</formula>
      <formula>0.49</formula>
    </cfRule>
    <cfRule type="cellIs" dxfId="3232" priority="204" operator="between">
      <formula>0.5</formula>
      <formula>0.59</formula>
    </cfRule>
    <cfRule type="cellIs" dxfId="3231" priority="203" operator="between">
      <formula>0.6</formula>
      <formula>0.69</formula>
    </cfRule>
    <cfRule type="expression" dxfId="3230" priority="202">
      <formula>#REF!&lt;50%</formula>
    </cfRule>
    <cfRule type="cellIs" dxfId="3229" priority="200" operator="between">
      <formula>0</formula>
      <formula>0.49</formula>
    </cfRule>
    <cfRule type="cellIs" dxfId="3228" priority="201" operator="lessThan">
      <formula>#REF!</formula>
    </cfRule>
  </conditionalFormatting>
  <conditionalFormatting sqref="OF21">
    <cfRule type="expression" dxfId="3227" priority="192">
      <formula>#REF!&lt;50%</formula>
    </cfRule>
    <cfRule type="cellIs" dxfId="3226" priority="191" operator="lessThan">
      <formula>#REF!</formula>
    </cfRule>
    <cfRule type="cellIs" dxfId="3225" priority="190" operator="between">
      <formula>0</formula>
      <formula>0.49</formula>
    </cfRule>
  </conditionalFormatting>
  <conditionalFormatting sqref="OF21:OF22">
    <cfRule type="cellIs" dxfId="3224" priority="199" operator="lessThan">
      <formula>"&lt;50%"</formula>
    </cfRule>
    <cfRule type="cellIs" dxfId="3223" priority="197" operator="between">
      <formula>0</formula>
      <formula>0.5</formula>
    </cfRule>
    <cfRule type="cellIs" dxfId="3222" priority="194" operator="between">
      <formula>0.5</formula>
      <formula>0.59</formula>
    </cfRule>
    <cfRule type="cellIs" dxfId="3221" priority="193" operator="between">
      <formula>0.6</formula>
      <formula>0.69</formula>
    </cfRule>
    <cfRule type="cellIs" dxfId="3220" priority="195" operator="between">
      <formula>0</formula>
      <formula>0.49</formula>
    </cfRule>
    <cfRule type="cellIs" dxfId="3219" priority="196" operator="lessThan">
      <formula>0.5</formula>
    </cfRule>
  </conditionalFormatting>
  <conditionalFormatting sqref="OO9:OO16 OO18">
    <cfRule type="expression" dxfId="3218" priority="175">
      <formula>#REF!&lt;50%</formula>
    </cfRule>
    <cfRule type="cellIs" dxfId="3217" priority="174" operator="lessThan">
      <formula>#REF!</formula>
    </cfRule>
    <cfRule type="cellIs" dxfId="3216" priority="173" operator="between">
      <formula>0</formula>
      <formula>0.49</formula>
    </cfRule>
    <cfRule type="cellIs" dxfId="3215" priority="180" operator="between">
      <formula>0</formula>
      <formula>0.5</formula>
    </cfRule>
    <cfRule type="cellIs" dxfId="3214" priority="182" operator="lessThan">
      <formula>"&lt;50%"</formula>
    </cfRule>
    <cfRule type="cellIs" dxfId="3213" priority="179" operator="lessThan">
      <formula>0.5</formula>
    </cfRule>
    <cfRule type="cellIs" dxfId="3212" priority="178" operator="between">
      <formula>0</formula>
      <formula>0.49</formula>
    </cfRule>
    <cfRule type="cellIs" dxfId="3211" priority="177" operator="between">
      <formula>0.5</formula>
      <formula>0.59</formula>
    </cfRule>
    <cfRule type="cellIs" dxfId="3210" priority="176" operator="between">
      <formula>0.6</formula>
      <formula>0.69</formula>
    </cfRule>
  </conditionalFormatting>
  <conditionalFormatting sqref="OO21">
    <cfRule type="expression" dxfId="3209" priority="165">
      <formula>#REF!&lt;50%</formula>
    </cfRule>
    <cfRule type="cellIs" dxfId="3208" priority="164" operator="lessThan">
      <formula>#REF!</formula>
    </cfRule>
    <cfRule type="cellIs" dxfId="3207" priority="163" operator="between">
      <formula>0</formula>
      <formula>0.49</formula>
    </cfRule>
  </conditionalFormatting>
  <conditionalFormatting sqref="OO21:OO22">
    <cfRule type="cellIs" dxfId="3206" priority="170" operator="between">
      <formula>0</formula>
      <formula>0.5</formula>
    </cfRule>
    <cfRule type="cellIs" dxfId="3205" priority="169" operator="lessThan">
      <formula>0.5</formula>
    </cfRule>
    <cfRule type="cellIs" dxfId="3204" priority="168" operator="between">
      <formula>0</formula>
      <formula>0.49</formula>
    </cfRule>
    <cfRule type="cellIs" dxfId="3203" priority="167" operator="between">
      <formula>0.5</formula>
      <formula>0.59</formula>
    </cfRule>
    <cfRule type="cellIs" dxfId="3202" priority="166" operator="between">
      <formula>0.6</formula>
      <formula>0.69</formula>
    </cfRule>
    <cfRule type="cellIs" dxfId="3201" priority="172" operator="lessThan">
      <formula>"&lt;50%"</formula>
    </cfRule>
  </conditionalFormatting>
  <conditionalFormatting sqref="OX9:OX16 OX18">
    <cfRule type="cellIs" dxfId="3200" priority="155" operator="lessThan">
      <formula>"&lt;50%"</formula>
    </cfRule>
    <cfRule type="cellIs" dxfId="3199" priority="153" operator="between">
      <formula>0</formula>
      <formula>0.5</formula>
    </cfRule>
    <cfRule type="cellIs" dxfId="3198" priority="152" operator="lessThan">
      <formula>0.5</formula>
    </cfRule>
    <cfRule type="cellIs" dxfId="3197" priority="151" operator="between">
      <formula>0</formula>
      <formula>0.49</formula>
    </cfRule>
    <cfRule type="cellIs" dxfId="3196" priority="150" operator="between">
      <formula>0.5</formula>
      <formula>0.59</formula>
    </cfRule>
    <cfRule type="cellIs" dxfId="3195" priority="149" operator="between">
      <formula>0.6</formula>
      <formula>0.69</formula>
    </cfRule>
    <cfRule type="expression" dxfId="3194" priority="148">
      <formula>#REF!&lt;50%</formula>
    </cfRule>
    <cfRule type="cellIs" dxfId="3193" priority="147" operator="lessThan">
      <formula>#REF!</formula>
    </cfRule>
    <cfRule type="cellIs" dxfId="3192" priority="146" operator="between">
      <formula>0</formula>
      <formula>0.49</formula>
    </cfRule>
  </conditionalFormatting>
  <conditionalFormatting sqref="OX21">
    <cfRule type="cellIs" dxfId="3191" priority="137" operator="lessThan">
      <formula>#REF!</formula>
    </cfRule>
    <cfRule type="cellIs" dxfId="3190" priority="136" operator="between">
      <formula>0</formula>
      <formula>0.49</formula>
    </cfRule>
    <cfRule type="expression" dxfId="3189" priority="138">
      <formula>#REF!&lt;50%</formula>
    </cfRule>
  </conditionalFormatting>
  <conditionalFormatting sqref="OX21:OX22">
    <cfRule type="cellIs" dxfId="3188" priority="145" operator="lessThan">
      <formula>"&lt;50%"</formula>
    </cfRule>
    <cfRule type="cellIs" dxfId="3187" priority="143" operator="between">
      <formula>0</formula>
      <formula>0.5</formula>
    </cfRule>
    <cfRule type="cellIs" dxfId="3186" priority="142" operator="lessThan">
      <formula>0.5</formula>
    </cfRule>
    <cfRule type="cellIs" dxfId="3185" priority="141" operator="between">
      <formula>0</formula>
      <formula>0.49</formula>
    </cfRule>
    <cfRule type="cellIs" dxfId="3184" priority="140" operator="between">
      <formula>0.5</formula>
      <formula>0.59</formula>
    </cfRule>
    <cfRule type="cellIs" dxfId="3183" priority="139" operator="between">
      <formula>0.6</formula>
      <formula>0.69</formula>
    </cfRule>
  </conditionalFormatting>
  <conditionalFormatting sqref="PG9:PG16 PG18">
    <cfRule type="cellIs" dxfId="3182" priority="124" operator="between">
      <formula>0</formula>
      <formula>0.49</formula>
    </cfRule>
    <cfRule type="cellIs" dxfId="3181" priority="123" operator="between">
      <formula>0.5</formula>
      <formula>0.59</formula>
    </cfRule>
    <cfRule type="cellIs" dxfId="3180" priority="122" operator="between">
      <formula>0.6</formula>
      <formula>0.69</formula>
    </cfRule>
    <cfRule type="expression" dxfId="3179" priority="121">
      <formula>#REF!&lt;50%</formula>
    </cfRule>
    <cfRule type="cellIs" dxfId="3178" priority="120" operator="lessThan">
      <formula>#REF!</formula>
    </cfRule>
    <cfRule type="cellIs" dxfId="3177" priority="119" operator="between">
      <formula>0</formula>
      <formula>0.49</formula>
    </cfRule>
    <cfRule type="cellIs" dxfId="3176" priority="128" operator="lessThan">
      <formula>"&lt;50%"</formula>
    </cfRule>
    <cfRule type="cellIs" dxfId="3175" priority="126" operator="between">
      <formula>0</formula>
      <formula>0.5</formula>
    </cfRule>
    <cfRule type="cellIs" dxfId="3174" priority="125" operator="lessThan">
      <formula>0.5</formula>
    </cfRule>
  </conditionalFormatting>
  <conditionalFormatting sqref="PG21">
    <cfRule type="cellIs" dxfId="3173" priority="110" operator="lessThan">
      <formula>#REF!</formula>
    </cfRule>
    <cfRule type="cellIs" dxfId="3172" priority="109" operator="between">
      <formula>0</formula>
      <formula>0.49</formula>
    </cfRule>
    <cfRule type="expression" dxfId="3171" priority="111">
      <formula>#REF!&lt;50%</formula>
    </cfRule>
  </conditionalFormatting>
  <conditionalFormatting sqref="PG21:PG22">
    <cfRule type="cellIs" dxfId="3170" priority="118" operator="lessThan">
      <formula>"&lt;50%"</formula>
    </cfRule>
    <cfRule type="cellIs" dxfId="3169" priority="113" operator="between">
      <formula>0.5</formula>
      <formula>0.59</formula>
    </cfRule>
    <cfRule type="cellIs" dxfId="3168" priority="112" operator="between">
      <formula>0.6</formula>
      <formula>0.69</formula>
    </cfRule>
    <cfRule type="cellIs" dxfId="3167" priority="115" operator="lessThan">
      <formula>0.5</formula>
    </cfRule>
    <cfRule type="cellIs" dxfId="3166" priority="114" operator="between">
      <formula>0</formula>
      <formula>0.49</formula>
    </cfRule>
    <cfRule type="cellIs" dxfId="3165" priority="116" operator="between">
      <formula>0</formula>
      <formula>0.5</formula>
    </cfRule>
  </conditionalFormatting>
  <conditionalFormatting sqref="PP9:PP16 PP18">
    <cfRule type="cellIs" dxfId="3164" priority="101" operator="lessThan">
      <formula>"&lt;50%"</formula>
    </cfRule>
    <cfRule type="cellIs" dxfId="3163" priority="99" operator="between">
      <formula>0</formula>
      <formula>0.5</formula>
    </cfRule>
    <cfRule type="cellIs" dxfId="3162" priority="98" operator="lessThan">
      <formula>0.5</formula>
    </cfRule>
    <cfRule type="cellIs" dxfId="3161" priority="97" operator="between">
      <formula>0</formula>
      <formula>0.49</formula>
    </cfRule>
    <cfRule type="cellIs" dxfId="3160" priority="96" operator="between">
      <formula>0.5</formula>
      <formula>0.59</formula>
    </cfRule>
    <cfRule type="cellIs" dxfId="3159" priority="95" operator="between">
      <formula>0.6</formula>
      <formula>0.69</formula>
    </cfRule>
    <cfRule type="expression" dxfId="3158" priority="94">
      <formula>#REF!&lt;50%</formula>
    </cfRule>
    <cfRule type="cellIs" dxfId="3157" priority="93" operator="lessThan">
      <formula>#REF!</formula>
    </cfRule>
    <cfRule type="cellIs" dxfId="3156" priority="92" operator="between">
      <formula>0</formula>
      <formula>0.49</formula>
    </cfRule>
  </conditionalFormatting>
  <conditionalFormatting sqref="PP21">
    <cfRule type="expression" dxfId="3155" priority="84">
      <formula>#REF!&lt;50%</formula>
    </cfRule>
    <cfRule type="cellIs" dxfId="3154" priority="83" operator="lessThan">
      <formula>#REF!</formula>
    </cfRule>
    <cfRule type="cellIs" dxfId="3153" priority="82" operator="between">
      <formula>0</formula>
      <formula>0.49</formula>
    </cfRule>
  </conditionalFormatting>
  <conditionalFormatting sqref="PP21:PP22">
    <cfRule type="cellIs" dxfId="3152" priority="89" operator="between">
      <formula>0</formula>
      <formula>0.5</formula>
    </cfRule>
    <cfRule type="cellIs" dxfId="3151" priority="88" operator="lessThan">
      <formula>0.5</formula>
    </cfRule>
    <cfRule type="cellIs" dxfId="3150" priority="86" operator="between">
      <formula>0.5</formula>
      <formula>0.59</formula>
    </cfRule>
    <cfRule type="cellIs" dxfId="3149" priority="85" operator="between">
      <formula>0.6</formula>
      <formula>0.69</formula>
    </cfRule>
    <cfRule type="cellIs" dxfId="3148" priority="87" operator="between">
      <formula>0</formula>
      <formula>0.49</formula>
    </cfRule>
    <cfRule type="cellIs" dxfId="3147" priority="91" operator="lessThan">
      <formula>"&lt;50%"</formula>
    </cfRule>
  </conditionalFormatting>
  <conditionalFormatting sqref="PY9:PY16 PY18">
    <cfRule type="expression" dxfId="3146" priority="67">
      <formula>#REF!&lt;50%</formula>
    </cfRule>
    <cfRule type="cellIs" dxfId="3145" priority="66" operator="lessThan">
      <formula>#REF!</formula>
    </cfRule>
    <cfRule type="cellIs" dxfId="3144" priority="65" operator="between">
      <formula>0</formula>
      <formula>0.49</formula>
    </cfRule>
    <cfRule type="cellIs" dxfId="3143" priority="74" operator="lessThan">
      <formula>"&lt;50%"</formula>
    </cfRule>
    <cfRule type="cellIs" dxfId="3142" priority="72" operator="between">
      <formula>0</formula>
      <formula>0.5</formula>
    </cfRule>
    <cfRule type="cellIs" dxfId="3141" priority="71" operator="lessThan">
      <formula>0.5</formula>
    </cfRule>
    <cfRule type="cellIs" dxfId="3140" priority="70" operator="between">
      <formula>0</formula>
      <formula>0.49</formula>
    </cfRule>
    <cfRule type="cellIs" dxfId="3139" priority="69" operator="between">
      <formula>0.5</formula>
      <formula>0.59</formula>
    </cfRule>
    <cfRule type="cellIs" dxfId="3138" priority="68" operator="between">
      <formula>0.6</formula>
      <formula>0.69</formula>
    </cfRule>
  </conditionalFormatting>
  <conditionalFormatting sqref="PY21">
    <cfRule type="expression" dxfId="3137" priority="57">
      <formula>#REF!&lt;50%</formula>
    </cfRule>
    <cfRule type="cellIs" dxfId="3136" priority="56" operator="lessThan">
      <formula>#REF!</formula>
    </cfRule>
    <cfRule type="cellIs" dxfId="3135" priority="55" operator="between">
      <formula>0</formula>
      <formula>0.49</formula>
    </cfRule>
  </conditionalFormatting>
  <conditionalFormatting sqref="PY21:PY22">
    <cfRule type="cellIs" dxfId="3134" priority="64" operator="lessThan">
      <formula>"&lt;50%"</formula>
    </cfRule>
    <cfRule type="cellIs" dxfId="3133" priority="61" operator="lessThan">
      <formula>0.5</formula>
    </cfRule>
    <cfRule type="cellIs" dxfId="3132" priority="62" operator="between">
      <formula>0</formula>
      <formula>0.5</formula>
    </cfRule>
    <cfRule type="cellIs" dxfId="3131" priority="60" operator="between">
      <formula>0</formula>
      <formula>0.49</formula>
    </cfRule>
    <cfRule type="cellIs" dxfId="3130" priority="59" operator="between">
      <formula>0.5</formula>
      <formula>0.59</formula>
    </cfRule>
    <cfRule type="cellIs" dxfId="3129" priority="58" operator="between">
      <formula>0.6</formula>
      <formula>0.69</formula>
    </cfRule>
  </conditionalFormatting>
  <conditionalFormatting sqref="QH9:QH16 QH18">
    <cfRule type="cellIs" dxfId="3128" priority="47" operator="lessThan">
      <formula>"&lt;50%"</formula>
    </cfRule>
    <cfRule type="cellIs" dxfId="3127" priority="45" operator="between">
      <formula>0</formula>
      <formula>0.5</formula>
    </cfRule>
    <cfRule type="cellIs" dxfId="3126" priority="44" operator="lessThan">
      <formula>0.5</formula>
    </cfRule>
    <cfRule type="cellIs" dxfId="3125" priority="43" operator="between">
      <formula>0</formula>
      <formula>0.49</formula>
    </cfRule>
    <cfRule type="cellIs" dxfId="3124" priority="42" operator="between">
      <formula>0.5</formula>
      <formula>0.59</formula>
    </cfRule>
    <cfRule type="cellIs" dxfId="3123" priority="41" operator="between">
      <formula>0.6</formula>
      <formula>0.69</formula>
    </cfRule>
    <cfRule type="expression" dxfId="3122" priority="40">
      <formula>#REF!&lt;50%</formula>
    </cfRule>
    <cfRule type="cellIs" dxfId="3121" priority="39" operator="lessThan">
      <formula>#REF!</formula>
    </cfRule>
    <cfRule type="cellIs" dxfId="3120" priority="38" operator="between">
      <formula>0</formula>
      <formula>0.49</formula>
    </cfRule>
  </conditionalFormatting>
  <conditionalFormatting sqref="QH21">
    <cfRule type="expression" dxfId="3119" priority="30">
      <formula>#REF!&lt;50%</formula>
    </cfRule>
    <cfRule type="cellIs" dxfId="3118" priority="29" operator="lessThan">
      <formula>#REF!</formula>
    </cfRule>
    <cfRule type="cellIs" dxfId="3117" priority="28" operator="between">
      <formula>0</formula>
      <formula>0.49</formula>
    </cfRule>
  </conditionalFormatting>
  <conditionalFormatting sqref="QH21:QH22">
    <cfRule type="cellIs" dxfId="3116" priority="35" operator="between">
      <formula>0</formula>
      <formula>0.5</formula>
    </cfRule>
    <cfRule type="cellIs" dxfId="3115" priority="34" operator="lessThan">
      <formula>0.5</formula>
    </cfRule>
    <cfRule type="cellIs" dxfId="3114" priority="33" operator="between">
      <formula>0</formula>
      <formula>0.49</formula>
    </cfRule>
    <cfRule type="cellIs" dxfId="3113" priority="32" operator="between">
      <formula>0.5</formula>
      <formula>0.59</formula>
    </cfRule>
    <cfRule type="cellIs" dxfId="3112" priority="31" operator="between">
      <formula>0.6</formula>
      <formula>0.69</formula>
    </cfRule>
    <cfRule type="cellIs" dxfId="3111" priority="37" operator="lessThan">
      <formula>"&lt;50%"</formula>
    </cfRule>
  </conditionalFormatting>
  <conditionalFormatting sqref="QQ9:QQ16 QQ18">
    <cfRule type="expression" dxfId="3110" priority="13">
      <formula>#REF!&lt;50%</formula>
    </cfRule>
    <cfRule type="cellIs" dxfId="3109" priority="12" operator="lessThan">
      <formula>#REF!</formula>
    </cfRule>
    <cfRule type="cellIs" dxfId="3108" priority="11" operator="between">
      <formula>0</formula>
      <formula>0.49</formula>
    </cfRule>
    <cfRule type="cellIs" dxfId="3107" priority="20" operator="lessThan">
      <formula>"&lt;50%"</formula>
    </cfRule>
    <cfRule type="cellIs" dxfId="3106" priority="18" operator="between">
      <formula>0</formula>
      <formula>0.5</formula>
    </cfRule>
    <cfRule type="cellIs" dxfId="3105" priority="17" operator="lessThan">
      <formula>0.5</formula>
    </cfRule>
    <cfRule type="cellIs" dxfId="3104" priority="16" operator="between">
      <formula>0</formula>
      <formula>0.49</formula>
    </cfRule>
    <cfRule type="cellIs" dxfId="3103" priority="15" operator="between">
      <formula>0.5</formula>
      <formula>0.59</formula>
    </cfRule>
    <cfRule type="cellIs" dxfId="3102" priority="14" operator="between">
      <formula>0.6</formula>
      <formula>0.69</formula>
    </cfRule>
  </conditionalFormatting>
  <conditionalFormatting sqref="QQ21">
    <cfRule type="expression" dxfId="3101" priority="3">
      <formula>#REF!&lt;50%</formula>
    </cfRule>
    <cfRule type="cellIs" dxfId="3100" priority="2" operator="lessThan">
      <formula>#REF!</formula>
    </cfRule>
    <cfRule type="cellIs" dxfId="3099" priority="1" operator="between">
      <formula>0</formula>
      <formula>0.49</formula>
    </cfRule>
  </conditionalFormatting>
  <conditionalFormatting sqref="QQ21:QQ22">
    <cfRule type="cellIs" dxfId="3098" priority="7" operator="lessThan">
      <formula>0.5</formula>
    </cfRule>
    <cfRule type="cellIs" dxfId="3097" priority="5" operator="between">
      <formula>0.5</formula>
      <formula>0.59</formula>
    </cfRule>
    <cfRule type="cellIs" dxfId="3096" priority="6" operator="between">
      <formula>0</formula>
      <formula>0.49</formula>
    </cfRule>
    <cfRule type="cellIs" dxfId="3095" priority="8" operator="between">
      <formula>0</formula>
      <formula>0.5</formula>
    </cfRule>
    <cfRule type="cellIs" dxfId="3094" priority="4" operator="between">
      <formula>0.6</formula>
      <formula>0.69</formula>
    </cfRule>
    <cfRule type="cellIs" dxfId="3093" priority="10" operator="lessThan">
      <formula>"&lt;50%"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IR23"/>
  <sheetViews>
    <sheetView showGridLines="0" zoomScale="90" zoomScaleNormal="90" workbookViewId="0">
      <pane xSplit="9" ySplit="8" topLeftCell="GZ9" activePane="bottomRight" state="frozen"/>
      <selection pane="topRight" activeCell="I1" sqref="I1"/>
      <selection pane="bottomLeft" activeCell="A9" sqref="A9"/>
      <selection pane="bottomRight" activeCell="IZ10" sqref="IZ10"/>
    </sheetView>
  </sheetViews>
  <sheetFormatPr defaultColWidth="4.3046875" defaultRowHeight="15.45"/>
  <cols>
    <col min="1" max="1" width="6.84375" style="10" customWidth="1"/>
    <col min="2" max="2" width="5.53515625" style="10" customWidth="1"/>
    <col min="3" max="3" width="6" style="10" customWidth="1"/>
    <col min="4" max="4" width="5.53515625" style="10" customWidth="1"/>
    <col min="5" max="5" width="8" style="10" customWidth="1"/>
    <col min="6" max="6" width="7.15234375" style="10" customWidth="1"/>
    <col min="7" max="7" width="4.3828125" style="10" customWidth="1"/>
    <col min="8" max="8" width="11.69140625" style="8" customWidth="1"/>
    <col min="9" max="9" width="17.53515625" style="8" customWidth="1"/>
    <col min="10" max="14" width="4.3046875" style="8" hidden="1" customWidth="1"/>
    <col min="15" max="15" width="7.3046875" style="8" hidden="1" customWidth="1"/>
    <col min="16" max="16" width="4.3046875" style="8" hidden="1" customWidth="1" collapsed="1"/>
    <col min="17" max="24" width="4.3046875" style="8" hidden="1" customWidth="1"/>
    <col min="25" max="25" width="6.15234375" style="8" hidden="1" customWidth="1" collapsed="1"/>
    <col min="26" max="33" width="6.15234375" style="8" hidden="1" customWidth="1"/>
    <col min="34" max="34" width="6.15234375" style="8" hidden="1" customWidth="1" collapsed="1"/>
    <col min="35" max="42" width="6.15234375" style="8" hidden="1" customWidth="1"/>
    <col min="43" max="43" width="6.15234375" style="8" hidden="1" customWidth="1" collapsed="1"/>
    <col min="44" max="54" width="6.15234375" style="8" hidden="1" customWidth="1"/>
    <col min="55" max="55" width="6.15234375" style="8" hidden="1" customWidth="1" collapsed="1"/>
    <col min="56" max="63" width="6.15234375" style="8" hidden="1" customWidth="1"/>
    <col min="64" max="64" width="6.15234375" style="8" hidden="1" customWidth="1" collapsed="1"/>
    <col min="65" max="72" width="6.15234375" style="8" hidden="1" customWidth="1"/>
    <col min="73" max="73" width="6.15234375" style="8" hidden="1" customWidth="1" collapsed="1"/>
    <col min="74" max="81" width="6.15234375" style="8" hidden="1" customWidth="1"/>
    <col min="82" max="82" width="6.15234375" style="8" hidden="1" customWidth="1" collapsed="1"/>
    <col min="83" max="90" width="6.15234375" style="8" hidden="1" customWidth="1"/>
    <col min="91" max="99" width="6.69140625" style="8" hidden="1" customWidth="1"/>
    <col min="100" max="100" width="6.69140625" style="8" hidden="1" customWidth="1" collapsed="1"/>
    <col min="101" max="111" width="6.69140625" style="8" hidden="1" customWidth="1"/>
    <col min="112" max="112" width="7" style="8" hidden="1" customWidth="1" collapsed="1"/>
    <col min="113" max="120" width="7" style="8" hidden="1" customWidth="1"/>
    <col min="121" max="121" width="7" style="8" hidden="1" customWidth="1" collapsed="1"/>
    <col min="122" max="129" width="7" style="8" hidden="1" customWidth="1"/>
    <col min="130" max="130" width="7.69140625" style="8" hidden="1" customWidth="1" collapsed="1"/>
    <col min="131" max="138" width="7.69140625" style="8" hidden="1" customWidth="1"/>
    <col min="139" max="147" width="5.84375" style="8" hidden="1" customWidth="1"/>
    <col min="148" max="148" width="5.84375" style="8" hidden="1" customWidth="1" collapsed="1"/>
    <col min="149" max="156" width="5.84375" style="8" hidden="1" customWidth="1"/>
    <col min="157" max="157" width="5.84375" style="8" hidden="1" customWidth="1" collapsed="1"/>
    <col min="158" max="168" width="5.84375" style="8" hidden="1" customWidth="1"/>
    <col min="169" max="169" width="5.84375" style="8" hidden="1" customWidth="1" collapsed="1"/>
    <col min="170" max="177" width="5.84375" style="8" hidden="1" customWidth="1"/>
    <col min="178" max="178" width="5.84375" style="8" hidden="1" customWidth="1" collapsed="1"/>
    <col min="179" max="186" width="5.84375" style="8" hidden="1" customWidth="1"/>
    <col min="187" max="187" width="5.84375" style="8" hidden="1" customWidth="1" collapsed="1"/>
    <col min="188" max="204" width="5.84375" style="8" hidden="1" customWidth="1"/>
    <col min="205" max="205" width="5.84375" style="8" hidden="1" customWidth="1" collapsed="1"/>
    <col min="206" max="213" width="5.84375" style="8" hidden="1" customWidth="1"/>
    <col min="214" max="214" width="5.84375" style="8" hidden="1" customWidth="1" collapsed="1"/>
    <col min="215" max="225" width="5.84375" style="8" hidden="1" customWidth="1"/>
    <col min="226" max="226" width="5.84375" style="8" hidden="1" customWidth="1" collapsed="1"/>
    <col min="227" max="234" width="5.84375" style="8" hidden="1" customWidth="1"/>
    <col min="235" max="235" width="5.84375" style="8" customWidth="1" collapsed="1"/>
    <col min="236" max="243" width="5.84375" style="8" customWidth="1"/>
    <col min="244" max="244" width="5.84375" style="8" customWidth="1" collapsed="1"/>
    <col min="245" max="252" width="5.84375" style="8" customWidth="1"/>
    <col min="253" max="16384" width="4.3046875" style="10"/>
  </cols>
  <sheetData>
    <row r="1" spans="8:252" s="189" customFormat="1" ht="15.75" customHeight="1">
      <c r="H1" s="190"/>
      <c r="I1" s="190"/>
      <c r="J1" s="190"/>
      <c r="K1" s="190"/>
      <c r="L1" s="190"/>
      <c r="M1" s="190"/>
      <c r="N1" s="190"/>
      <c r="O1" s="190"/>
      <c r="P1" s="189" t="s">
        <v>352</v>
      </c>
      <c r="Q1" s="189" t="s">
        <v>351</v>
      </c>
      <c r="R1" s="189" t="s">
        <v>350</v>
      </c>
      <c r="S1" s="189" t="s">
        <v>349</v>
      </c>
      <c r="T1" s="189" t="s">
        <v>348</v>
      </c>
      <c r="U1" s="189" t="s">
        <v>347</v>
      </c>
      <c r="V1" s="189" t="s">
        <v>346</v>
      </c>
      <c r="W1" s="189" t="s">
        <v>345</v>
      </c>
      <c r="X1" s="189" t="s">
        <v>344</v>
      </c>
      <c r="Y1" s="189" t="s">
        <v>352</v>
      </c>
      <c r="Z1" s="189" t="s">
        <v>351</v>
      </c>
      <c r="AA1" s="189" t="s">
        <v>350</v>
      </c>
      <c r="AB1" s="189" t="s">
        <v>349</v>
      </c>
      <c r="AC1" s="189" t="s">
        <v>348</v>
      </c>
      <c r="AD1" s="189" t="s">
        <v>347</v>
      </c>
      <c r="AE1" s="189" t="s">
        <v>346</v>
      </c>
      <c r="AF1" s="189" t="s">
        <v>345</v>
      </c>
      <c r="AG1" s="189" t="s">
        <v>344</v>
      </c>
      <c r="AH1" s="189" t="s">
        <v>352</v>
      </c>
      <c r="AI1" s="189" t="s">
        <v>351</v>
      </c>
      <c r="AJ1" s="189" t="s">
        <v>350</v>
      </c>
      <c r="AK1" s="189" t="s">
        <v>349</v>
      </c>
      <c r="AL1" s="189" t="s">
        <v>348</v>
      </c>
      <c r="AM1" s="189" t="s">
        <v>347</v>
      </c>
      <c r="AN1" s="189" t="s">
        <v>346</v>
      </c>
      <c r="AO1" s="189" t="s">
        <v>345</v>
      </c>
      <c r="AP1" s="189" t="s">
        <v>344</v>
      </c>
      <c r="AQ1" s="189" t="s">
        <v>352</v>
      </c>
      <c r="AR1" s="189" t="s">
        <v>351</v>
      </c>
      <c r="AS1" s="189" t="s">
        <v>350</v>
      </c>
      <c r="AT1" s="189" t="s">
        <v>349</v>
      </c>
      <c r="AU1" s="189" t="s">
        <v>348</v>
      </c>
      <c r="AV1" s="189" t="s">
        <v>347</v>
      </c>
      <c r="AW1" s="189" t="s">
        <v>346</v>
      </c>
      <c r="AX1" s="189" t="s">
        <v>345</v>
      </c>
      <c r="AY1" s="189" t="s">
        <v>344</v>
      </c>
      <c r="BC1" s="189" t="s">
        <v>352</v>
      </c>
      <c r="BD1" s="189" t="s">
        <v>351</v>
      </c>
      <c r="BE1" s="189" t="s">
        <v>350</v>
      </c>
      <c r="BF1" s="189" t="s">
        <v>349</v>
      </c>
      <c r="BG1" s="189" t="s">
        <v>348</v>
      </c>
      <c r="BH1" s="189" t="s">
        <v>347</v>
      </c>
      <c r="BI1" s="189" t="s">
        <v>346</v>
      </c>
      <c r="BJ1" s="189" t="s">
        <v>345</v>
      </c>
      <c r="BK1" s="189" t="s">
        <v>344</v>
      </c>
      <c r="BL1" s="189" t="s">
        <v>352</v>
      </c>
      <c r="BM1" s="189" t="s">
        <v>351</v>
      </c>
      <c r="BN1" s="189" t="s">
        <v>350</v>
      </c>
      <c r="BO1" s="189" t="s">
        <v>349</v>
      </c>
      <c r="BP1" s="189" t="s">
        <v>348</v>
      </c>
      <c r="BQ1" s="189" t="s">
        <v>347</v>
      </c>
      <c r="BR1" s="189" t="s">
        <v>346</v>
      </c>
      <c r="BS1" s="189" t="s">
        <v>345</v>
      </c>
      <c r="BT1" s="189" t="s">
        <v>344</v>
      </c>
      <c r="BU1" s="189" t="s">
        <v>352</v>
      </c>
      <c r="BV1" s="189" t="s">
        <v>351</v>
      </c>
      <c r="BW1" s="189" t="s">
        <v>350</v>
      </c>
      <c r="BX1" s="189" t="s">
        <v>349</v>
      </c>
      <c r="BY1" s="189" t="s">
        <v>348</v>
      </c>
      <c r="BZ1" s="189" t="s">
        <v>347</v>
      </c>
      <c r="CA1" s="189" t="s">
        <v>346</v>
      </c>
      <c r="CB1" s="189" t="s">
        <v>345</v>
      </c>
      <c r="CC1" s="189" t="s">
        <v>344</v>
      </c>
      <c r="CD1" s="189" t="s">
        <v>352</v>
      </c>
      <c r="CE1" s="189" t="s">
        <v>351</v>
      </c>
      <c r="CF1" s="189" t="s">
        <v>350</v>
      </c>
      <c r="CG1" s="189" t="s">
        <v>349</v>
      </c>
      <c r="CH1" s="189" t="s">
        <v>348</v>
      </c>
      <c r="CI1" s="189" t="s">
        <v>347</v>
      </c>
      <c r="CJ1" s="189" t="s">
        <v>346</v>
      </c>
      <c r="CK1" s="189" t="s">
        <v>345</v>
      </c>
      <c r="CL1" s="189" t="s">
        <v>344</v>
      </c>
      <c r="CP1" s="189" t="s">
        <v>349</v>
      </c>
      <c r="CQ1" s="189" t="s">
        <v>348</v>
      </c>
      <c r="CR1" s="189" t="s">
        <v>347</v>
      </c>
      <c r="CS1" s="189" t="s">
        <v>346</v>
      </c>
      <c r="CT1" s="189" t="s">
        <v>345</v>
      </c>
      <c r="CU1" s="189" t="s">
        <v>344</v>
      </c>
      <c r="CV1" s="189" t="s">
        <v>352</v>
      </c>
      <c r="CW1" s="189" t="s">
        <v>351</v>
      </c>
      <c r="CX1" s="189" t="s">
        <v>350</v>
      </c>
      <c r="CY1" s="189" t="s">
        <v>349</v>
      </c>
      <c r="CZ1" s="189" t="s">
        <v>348</v>
      </c>
      <c r="DA1" s="189" t="s">
        <v>347</v>
      </c>
      <c r="DB1" s="189" t="s">
        <v>346</v>
      </c>
      <c r="DC1" s="189" t="s">
        <v>345</v>
      </c>
      <c r="DD1" s="189" t="s">
        <v>344</v>
      </c>
      <c r="DH1" s="189" t="s">
        <v>352</v>
      </c>
      <c r="DI1" s="189" t="s">
        <v>351</v>
      </c>
      <c r="DJ1" s="189" t="s">
        <v>350</v>
      </c>
      <c r="DK1" s="189" t="s">
        <v>349</v>
      </c>
      <c r="DL1" s="189" t="s">
        <v>348</v>
      </c>
      <c r="DM1" s="189" t="s">
        <v>347</v>
      </c>
      <c r="DN1" s="189" t="s">
        <v>346</v>
      </c>
      <c r="DO1" s="189" t="s">
        <v>345</v>
      </c>
      <c r="DP1" s="189" t="s">
        <v>344</v>
      </c>
      <c r="DQ1" s="189" t="s">
        <v>352</v>
      </c>
      <c r="DR1" s="189" t="s">
        <v>351</v>
      </c>
      <c r="DS1" s="189" t="s">
        <v>350</v>
      </c>
      <c r="DT1" s="189" t="s">
        <v>349</v>
      </c>
      <c r="DU1" s="189" t="s">
        <v>348</v>
      </c>
      <c r="DV1" s="189" t="s">
        <v>347</v>
      </c>
      <c r="DW1" s="189" t="s">
        <v>346</v>
      </c>
      <c r="DX1" s="189" t="s">
        <v>345</v>
      </c>
      <c r="DY1" s="189" t="s">
        <v>344</v>
      </c>
      <c r="DZ1" s="189" t="s">
        <v>352</v>
      </c>
      <c r="EA1" s="189" t="s">
        <v>351</v>
      </c>
      <c r="EB1" s="189" t="s">
        <v>350</v>
      </c>
      <c r="EC1" s="189" t="s">
        <v>349</v>
      </c>
      <c r="ED1" s="189" t="s">
        <v>348</v>
      </c>
      <c r="EE1" s="189" t="s">
        <v>347</v>
      </c>
      <c r="EF1" s="189" t="s">
        <v>346</v>
      </c>
      <c r="EG1" s="189" t="s">
        <v>345</v>
      </c>
      <c r="EH1" s="189" t="s">
        <v>344</v>
      </c>
      <c r="EL1" s="189" t="s">
        <v>349</v>
      </c>
      <c r="EM1" s="189" t="s">
        <v>348</v>
      </c>
      <c r="EN1" s="189" t="s">
        <v>347</v>
      </c>
      <c r="EO1" s="189" t="s">
        <v>346</v>
      </c>
      <c r="EP1" s="189" t="s">
        <v>345</v>
      </c>
      <c r="EQ1" s="189" t="s">
        <v>344</v>
      </c>
      <c r="ER1" s="189" t="s">
        <v>352</v>
      </c>
      <c r="ES1" s="189" t="s">
        <v>351</v>
      </c>
      <c r="ET1" s="189" t="s">
        <v>350</v>
      </c>
      <c r="EU1" s="189" t="s">
        <v>349</v>
      </c>
      <c r="EV1" s="189" t="s">
        <v>348</v>
      </c>
      <c r="EW1" s="189" t="s">
        <v>347</v>
      </c>
      <c r="EX1" s="189" t="s">
        <v>346</v>
      </c>
      <c r="EY1" s="189" t="s">
        <v>345</v>
      </c>
      <c r="EZ1" s="189" t="s">
        <v>344</v>
      </c>
      <c r="FA1" s="189" t="s">
        <v>352</v>
      </c>
      <c r="FB1" s="189" t="s">
        <v>351</v>
      </c>
      <c r="FC1" s="189" t="s">
        <v>350</v>
      </c>
      <c r="FD1" s="189" t="s">
        <v>349</v>
      </c>
      <c r="FE1" s="189" t="s">
        <v>348</v>
      </c>
      <c r="FF1" s="189" t="s">
        <v>347</v>
      </c>
      <c r="FG1" s="189" t="s">
        <v>346</v>
      </c>
      <c r="FH1" s="189" t="s">
        <v>345</v>
      </c>
      <c r="FI1" s="189" t="s">
        <v>344</v>
      </c>
      <c r="FM1" s="189" t="s">
        <v>352</v>
      </c>
      <c r="FN1" s="189" t="s">
        <v>351</v>
      </c>
      <c r="FO1" s="189" t="s">
        <v>350</v>
      </c>
      <c r="FP1" s="189" t="s">
        <v>349</v>
      </c>
      <c r="FQ1" s="189" t="s">
        <v>348</v>
      </c>
      <c r="FR1" s="189" t="s">
        <v>347</v>
      </c>
      <c r="FS1" s="189" t="s">
        <v>346</v>
      </c>
      <c r="FT1" s="189" t="s">
        <v>345</v>
      </c>
      <c r="FU1" s="189" t="s">
        <v>344</v>
      </c>
      <c r="FV1" s="189" t="s">
        <v>352</v>
      </c>
      <c r="FW1" s="189" t="s">
        <v>351</v>
      </c>
      <c r="FX1" s="189" t="s">
        <v>350</v>
      </c>
      <c r="FY1" s="189" t="s">
        <v>349</v>
      </c>
      <c r="FZ1" s="189" t="s">
        <v>348</v>
      </c>
      <c r="GA1" s="189" t="s">
        <v>347</v>
      </c>
      <c r="GB1" s="189" t="s">
        <v>346</v>
      </c>
      <c r="GC1" s="189" t="s">
        <v>345</v>
      </c>
      <c r="GD1" s="189" t="s">
        <v>344</v>
      </c>
      <c r="GE1" s="189" t="s">
        <v>352</v>
      </c>
      <c r="GF1" s="189" t="s">
        <v>351</v>
      </c>
      <c r="GG1" s="189" t="s">
        <v>350</v>
      </c>
      <c r="GH1" s="189" t="s">
        <v>349</v>
      </c>
      <c r="GI1" s="189" t="s">
        <v>348</v>
      </c>
      <c r="GJ1" s="189" t="s">
        <v>347</v>
      </c>
      <c r="GK1" s="189" t="s">
        <v>346</v>
      </c>
      <c r="GL1" s="189" t="s">
        <v>345</v>
      </c>
      <c r="GM1" s="189" t="s">
        <v>344</v>
      </c>
      <c r="GQ1" s="189" t="s">
        <v>349</v>
      </c>
      <c r="GR1" s="189" t="s">
        <v>348</v>
      </c>
      <c r="GS1" s="189" t="s">
        <v>347</v>
      </c>
      <c r="GT1" s="189" t="s">
        <v>346</v>
      </c>
      <c r="GU1" s="189" t="s">
        <v>345</v>
      </c>
      <c r="GV1" s="189" t="s">
        <v>344</v>
      </c>
      <c r="GW1" s="189" t="s">
        <v>352</v>
      </c>
      <c r="GX1" s="189" t="s">
        <v>351</v>
      </c>
      <c r="GY1" s="189" t="s">
        <v>350</v>
      </c>
      <c r="GZ1" s="189" t="s">
        <v>349</v>
      </c>
      <c r="HA1" s="189" t="s">
        <v>348</v>
      </c>
      <c r="HB1" s="189" t="s">
        <v>347</v>
      </c>
      <c r="HC1" s="189" t="s">
        <v>346</v>
      </c>
      <c r="HD1" s="189" t="s">
        <v>345</v>
      </c>
      <c r="HE1" s="189" t="s">
        <v>344</v>
      </c>
      <c r="HF1" s="189" t="s">
        <v>352</v>
      </c>
      <c r="HG1" s="189" t="s">
        <v>351</v>
      </c>
      <c r="HH1" s="189" t="s">
        <v>350</v>
      </c>
      <c r="HI1" s="189" t="s">
        <v>349</v>
      </c>
      <c r="HJ1" s="189" t="s">
        <v>348</v>
      </c>
      <c r="HK1" s="189" t="s">
        <v>347</v>
      </c>
      <c r="HL1" s="189" t="s">
        <v>346</v>
      </c>
      <c r="HM1" s="189" t="s">
        <v>345</v>
      </c>
      <c r="HN1" s="189" t="s">
        <v>344</v>
      </c>
      <c r="HR1" s="189" t="s">
        <v>352</v>
      </c>
      <c r="HS1" s="189" t="s">
        <v>351</v>
      </c>
      <c r="HT1" s="189" t="s">
        <v>350</v>
      </c>
      <c r="HU1" s="189" t="s">
        <v>349</v>
      </c>
      <c r="HV1" s="189" t="s">
        <v>348</v>
      </c>
      <c r="HW1" s="189" t="s">
        <v>347</v>
      </c>
      <c r="HX1" s="189" t="s">
        <v>346</v>
      </c>
      <c r="HY1" s="189" t="s">
        <v>345</v>
      </c>
      <c r="HZ1" s="189" t="s">
        <v>344</v>
      </c>
      <c r="IA1" s="189" t="s">
        <v>352</v>
      </c>
      <c r="IB1" s="189" t="s">
        <v>351</v>
      </c>
      <c r="IC1" s="189" t="s">
        <v>350</v>
      </c>
      <c r="ID1" s="189" t="s">
        <v>349</v>
      </c>
      <c r="IE1" s="189" t="s">
        <v>348</v>
      </c>
      <c r="IF1" s="189" t="s">
        <v>347</v>
      </c>
      <c r="IG1" s="189" t="s">
        <v>346</v>
      </c>
      <c r="IH1" s="189" t="s">
        <v>345</v>
      </c>
      <c r="II1" s="189" t="s">
        <v>344</v>
      </c>
      <c r="IJ1" s="189" t="s">
        <v>352</v>
      </c>
      <c r="IK1" s="189" t="s">
        <v>351</v>
      </c>
      <c r="IL1" s="189" t="s">
        <v>350</v>
      </c>
      <c r="IM1" s="189" t="s">
        <v>349</v>
      </c>
      <c r="IN1" s="189" t="s">
        <v>348</v>
      </c>
      <c r="IO1" s="189" t="s">
        <v>347</v>
      </c>
      <c r="IP1" s="189" t="s">
        <v>346</v>
      </c>
      <c r="IQ1" s="189" t="s">
        <v>345</v>
      </c>
      <c r="IR1" s="189" t="s">
        <v>344</v>
      </c>
    </row>
    <row r="2" spans="8:252" ht="18.75" customHeight="1">
      <c r="H2" s="25" t="s">
        <v>33</v>
      </c>
      <c r="I2" s="25"/>
      <c r="J2" s="25"/>
      <c r="K2" s="25"/>
      <c r="L2" s="25"/>
      <c r="M2" s="25"/>
      <c r="N2" s="25"/>
      <c r="O2" s="25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</row>
    <row r="3" spans="8:252" ht="10.5" customHeight="1"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</row>
    <row r="4" spans="8:252" ht="29.25" customHeight="1">
      <c r="H4" s="218" t="s">
        <v>15</v>
      </c>
      <c r="I4" s="219" t="s">
        <v>16</v>
      </c>
      <c r="J4" s="237" t="s">
        <v>341</v>
      </c>
      <c r="K4" s="238"/>
      <c r="L4" s="239"/>
      <c r="M4" s="237" t="s">
        <v>364</v>
      </c>
      <c r="N4" s="238"/>
      <c r="O4" s="239"/>
      <c r="P4" s="199">
        <v>45903</v>
      </c>
      <c r="Q4" s="200"/>
      <c r="R4" s="200"/>
      <c r="S4" s="201"/>
      <c r="T4" s="201"/>
      <c r="U4" s="201"/>
      <c r="V4" s="201"/>
      <c r="W4" s="201"/>
      <c r="X4" s="202"/>
      <c r="Y4" s="199">
        <v>45904</v>
      </c>
      <c r="Z4" s="200"/>
      <c r="AA4" s="200"/>
      <c r="AB4" s="201"/>
      <c r="AC4" s="201"/>
      <c r="AD4" s="201"/>
      <c r="AE4" s="201"/>
      <c r="AF4" s="201"/>
      <c r="AG4" s="202"/>
      <c r="AH4" s="199">
        <v>45905</v>
      </c>
      <c r="AI4" s="200"/>
      <c r="AJ4" s="200"/>
      <c r="AK4" s="201"/>
      <c r="AL4" s="201"/>
      <c r="AM4" s="201"/>
      <c r="AN4" s="201"/>
      <c r="AO4" s="201"/>
      <c r="AP4" s="202"/>
      <c r="AQ4" s="199">
        <v>45906</v>
      </c>
      <c r="AR4" s="200"/>
      <c r="AS4" s="200"/>
      <c r="AT4" s="201"/>
      <c r="AU4" s="201"/>
      <c r="AV4" s="201"/>
      <c r="AW4" s="201"/>
      <c r="AX4" s="201"/>
      <c r="AY4" s="202"/>
      <c r="AZ4" s="199" t="s">
        <v>339</v>
      </c>
      <c r="BA4" s="200"/>
      <c r="BB4" s="222"/>
      <c r="BC4" s="199">
        <v>45908</v>
      </c>
      <c r="BD4" s="200"/>
      <c r="BE4" s="200"/>
      <c r="BF4" s="201"/>
      <c r="BG4" s="201"/>
      <c r="BH4" s="201"/>
      <c r="BI4" s="201"/>
      <c r="BJ4" s="201"/>
      <c r="BK4" s="202"/>
      <c r="BL4" s="199">
        <v>45909</v>
      </c>
      <c r="BM4" s="200"/>
      <c r="BN4" s="200"/>
      <c r="BO4" s="201"/>
      <c r="BP4" s="201"/>
      <c r="BQ4" s="201"/>
      <c r="BR4" s="201"/>
      <c r="BS4" s="201"/>
      <c r="BT4" s="202"/>
      <c r="BU4" s="199">
        <v>45910</v>
      </c>
      <c r="BV4" s="200"/>
      <c r="BW4" s="200"/>
      <c r="BX4" s="201"/>
      <c r="BY4" s="201"/>
      <c r="BZ4" s="201"/>
      <c r="CA4" s="201"/>
      <c r="CB4" s="201"/>
      <c r="CC4" s="202"/>
      <c r="CD4" s="199">
        <v>45911</v>
      </c>
      <c r="CE4" s="200"/>
      <c r="CF4" s="200"/>
      <c r="CG4" s="201"/>
      <c r="CH4" s="201"/>
      <c r="CI4" s="201"/>
      <c r="CJ4" s="201"/>
      <c r="CK4" s="201"/>
      <c r="CL4" s="202"/>
      <c r="CM4" s="199">
        <v>45912</v>
      </c>
      <c r="CN4" s="200"/>
      <c r="CO4" s="200"/>
      <c r="CP4" s="201"/>
      <c r="CQ4" s="201"/>
      <c r="CR4" s="201"/>
      <c r="CS4" s="201"/>
      <c r="CT4" s="201"/>
      <c r="CU4" s="202"/>
      <c r="CV4" s="199">
        <v>45913</v>
      </c>
      <c r="CW4" s="200"/>
      <c r="CX4" s="200"/>
      <c r="CY4" s="201"/>
      <c r="CZ4" s="201"/>
      <c r="DA4" s="201"/>
      <c r="DB4" s="201"/>
      <c r="DC4" s="201"/>
      <c r="DD4" s="202"/>
      <c r="DE4" s="199" t="s">
        <v>365</v>
      </c>
      <c r="DF4" s="200"/>
      <c r="DG4" s="222"/>
      <c r="DH4" s="199">
        <v>45915</v>
      </c>
      <c r="DI4" s="200"/>
      <c r="DJ4" s="200"/>
      <c r="DK4" s="201"/>
      <c r="DL4" s="201"/>
      <c r="DM4" s="201"/>
      <c r="DN4" s="201"/>
      <c r="DO4" s="201"/>
      <c r="DP4" s="202"/>
      <c r="DQ4" s="199">
        <v>45916</v>
      </c>
      <c r="DR4" s="200"/>
      <c r="DS4" s="200"/>
      <c r="DT4" s="201"/>
      <c r="DU4" s="201"/>
      <c r="DV4" s="201"/>
      <c r="DW4" s="201"/>
      <c r="DX4" s="201"/>
      <c r="DY4" s="202"/>
      <c r="DZ4" s="199">
        <v>45917</v>
      </c>
      <c r="EA4" s="200"/>
      <c r="EB4" s="200"/>
      <c r="EC4" s="201"/>
      <c r="ED4" s="201"/>
      <c r="EE4" s="201"/>
      <c r="EF4" s="201"/>
      <c r="EG4" s="201"/>
      <c r="EH4" s="202"/>
      <c r="EI4" s="199">
        <v>45918</v>
      </c>
      <c r="EJ4" s="200"/>
      <c r="EK4" s="200"/>
      <c r="EL4" s="201"/>
      <c r="EM4" s="201"/>
      <c r="EN4" s="201"/>
      <c r="EO4" s="201"/>
      <c r="EP4" s="201"/>
      <c r="EQ4" s="202"/>
      <c r="ER4" s="199">
        <v>45919</v>
      </c>
      <c r="ES4" s="200"/>
      <c r="ET4" s="200"/>
      <c r="EU4" s="201"/>
      <c r="EV4" s="201"/>
      <c r="EW4" s="201"/>
      <c r="EX4" s="201"/>
      <c r="EY4" s="201"/>
      <c r="EZ4" s="202"/>
      <c r="FA4" s="199">
        <v>45920</v>
      </c>
      <c r="FB4" s="200"/>
      <c r="FC4" s="200"/>
      <c r="FD4" s="201"/>
      <c r="FE4" s="201"/>
      <c r="FF4" s="201"/>
      <c r="FG4" s="201"/>
      <c r="FH4" s="201"/>
      <c r="FI4" s="202"/>
      <c r="FJ4" s="199" t="s">
        <v>366</v>
      </c>
      <c r="FK4" s="200"/>
      <c r="FL4" s="222"/>
      <c r="FM4" s="199">
        <v>45922</v>
      </c>
      <c r="FN4" s="200"/>
      <c r="FO4" s="200"/>
      <c r="FP4" s="201"/>
      <c r="FQ4" s="201"/>
      <c r="FR4" s="201"/>
      <c r="FS4" s="201"/>
      <c r="FT4" s="201"/>
      <c r="FU4" s="202"/>
      <c r="FV4" s="199">
        <v>45923</v>
      </c>
      <c r="FW4" s="200"/>
      <c r="FX4" s="200"/>
      <c r="FY4" s="201"/>
      <c r="FZ4" s="201"/>
      <c r="GA4" s="201"/>
      <c r="GB4" s="201"/>
      <c r="GC4" s="201"/>
      <c r="GD4" s="202"/>
      <c r="GE4" s="199">
        <v>45924</v>
      </c>
      <c r="GF4" s="200"/>
      <c r="GG4" s="200"/>
      <c r="GH4" s="201"/>
      <c r="GI4" s="201"/>
      <c r="GJ4" s="201"/>
      <c r="GK4" s="201"/>
      <c r="GL4" s="201"/>
      <c r="GM4" s="202"/>
      <c r="GN4" s="199">
        <v>45925</v>
      </c>
      <c r="GO4" s="200"/>
      <c r="GP4" s="200"/>
      <c r="GQ4" s="201"/>
      <c r="GR4" s="201"/>
      <c r="GS4" s="201"/>
      <c r="GT4" s="201"/>
      <c r="GU4" s="201"/>
      <c r="GV4" s="202"/>
      <c r="GW4" s="199">
        <v>45926</v>
      </c>
      <c r="GX4" s="200"/>
      <c r="GY4" s="200"/>
      <c r="GZ4" s="201"/>
      <c r="HA4" s="201"/>
      <c r="HB4" s="201"/>
      <c r="HC4" s="201"/>
      <c r="HD4" s="201"/>
      <c r="HE4" s="202"/>
      <c r="HF4" s="199">
        <v>45927</v>
      </c>
      <c r="HG4" s="200"/>
      <c r="HH4" s="200"/>
      <c r="HI4" s="201"/>
      <c r="HJ4" s="201"/>
      <c r="HK4" s="201"/>
      <c r="HL4" s="201"/>
      <c r="HM4" s="201"/>
      <c r="HN4" s="202"/>
      <c r="HO4" s="199" t="s">
        <v>365</v>
      </c>
      <c r="HP4" s="200"/>
      <c r="HQ4" s="222"/>
      <c r="HR4" s="199">
        <v>45929</v>
      </c>
      <c r="HS4" s="200"/>
      <c r="HT4" s="200"/>
      <c r="HU4" s="201"/>
      <c r="HV4" s="201"/>
      <c r="HW4" s="201"/>
      <c r="HX4" s="201"/>
      <c r="HY4" s="201"/>
      <c r="HZ4" s="202"/>
      <c r="IA4" s="199">
        <v>45930</v>
      </c>
      <c r="IB4" s="200"/>
      <c r="IC4" s="200"/>
      <c r="ID4" s="201"/>
      <c r="IE4" s="201"/>
      <c r="IF4" s="201"/>
      <c r="IG4" s="201"/>
      <c r="IH4" s="201"/>
      <c r="II4" s="202"/>
      <c r="IJ4" s="199">
        <v>45931</v>
      </c>
      <c r="IK4" s="200"/>
      <c r="IL4" s="200"/>
      <c r="IM4" s="201"/>
      <c r="IN4" s="201"/>
      <c r="IO4" s="201"/>
      <c r="IP4" s="201"/>
      <c r="IQ4" s="201"/>
      <c r="IR4" s="202"/>
    </row>
    <row r="5" spans="8:252" ht="29.25" customHeight="1">
      <c r="H5" s="218"/>
      <c r="I5" s="219"/>
      <c r="J5" s="228" t="s">
        <v>20</v>
      </c>
      <c r="K5" s="229"/>
      <c r="L5" s="230"/>
      <c r="M5" s="228" t="s">
        <v>20</v>
      </c>
      <c r="N5" s="229"/>
      <c r="O5" s="230"/>
      <c r="P5" s="203" t="s">
        <v>20</v>
      </c>
      <c r="Q5" s="204"/>
      <c r="R5" s="205"/>
      <c r="S5" s="206" t="s">
        <v>13</v>
      </c>
      <c r="T5" s="207"/>
      <c r="U5" s="208"/>
      <c r="V5" s="206" t="s">
        <v>17</v>
      </c>
      <c r="W5" s="207"/>
      <c r="X5" s="209"/>
      <c r="Y5" s="203" t="s">
        <v>20</v>
      </c>
      <c r="Z5" s="204"/>
      <c r="AA5" s="205"/>
      <c r="AB5" s="206" t="s">
        <v>13</v>
      </c>
      <c r="AC5" s="207"/>
      <c r="AD5" s="208"/>
      <c r="AE5" s="206" t="s">
        <v>17</v>
      </c>
      <c r="AF5" s="207"/>
      <c r="AG5" s="209"/>
      <c r="AH5" s="203" t="s">
        <v>20</v>
      </c>
      <c r="AI5" s="204"/>
      <c r="AJ5" s="205"/>
      <c r="AK5" s="206" t="s">
        <v>13</v>
      </c>
      <c r="AL5" s="207"/>
      <c r="AM5" s="208"/>
      <c r="AN5" s="206" t="s">
        <v>17</v>
      </c>
      <c r="AO5" s="207"/>
      <c r="AP5" s="209"/>
      <c r="AQ5" s="203" t="s">
        <v>20</v>
      </c>
      <c r="AR5" s="204"/>
      <c r="AS5" s="205"/>
      <c r="AT5" s="206" t="s">
        <v>13</v>
      </c>
      <c r="AU5" s="207"/>
      <c r="AV5" s="208"/>
      <c r="AW5" s="206" t="s">
        <v>17</v>
      </c>
      <c r="AX5" s="207"/>
      <c r="AY5" s="209"/>
      <c r="AZ5" s="203" t="s">
        <v>20</v>
      </c>
      <c r="BA5" s="204"/>
      <c r="BB5" s="223"/>
      <c r="BC5" s="203" t="s">
        <v>20</v>
      </c>
      <c r="BD5" s="204"/>
      <c r="BE5" s="205"/>
      <c r="BF5" s="206" t="s">
        <v>13</v>
      </c>
      <c r="BG5" s="207"/>
      <c r="BH5" s="208"/>
      <c r="BI5" s="206" t="s">
        <v>17</v>
      </c>
      <c r="BJ5" s="207"/>
      <c r="BK5" s="209"/>
      <c r="BL5" s="203" t="s">
        <v>20</v>
      </c>
      <c r="BM5" s="204"/>
      <c r="BN5" s="205"/>
      <c r="BO5" s="206" t="s">
        <v>13</v>
      </c>
      <c r="BP5" s="207"/>
      <c r="BQ5" s="208"/>
      <c r="BR5" s="206" t="s">
        <v>17</v>
      </c>
      <c r="BS5" s="207"/>
      <c r="BT5" s="209"/>
      <c r="BU5" s="203" t="s">
        <v>20</v>
      </c>
      <c r="BV5" s="204"/>
      <c r="BW5" s="205"/>
      <c r="BX5" s="206" t="s">
        <v>13</v>
      </c>
      <c r="BY5" s="207"/>
      <c r="BZ5" s="208"/>
      <c r="CA5" s="206" t="s">
        <v>17</v>
      </c>
      <c r="CB5" s="207"/>
      <c r="CC5" s="209"/>
      <c r="CD5" s="203" t="s">
        <v>20</v>
      </c>
      <c r="CE5" s="204"/>
      <c r="CF5" s="205"/>
      <c r="CG5" s="206" t="s">
        <v>13</v>
      </c>
      <c r="CH5" s="207"/>
      <c r="CI5" s="208"/>
      <c r="CJ5" s="206" t="s">
        <v>17</v>
      </c>
      <c r="CK5" s="207"/>
      <c r="CL5" s="209"/>
      <c r="CM5" s="203" t="s">
        <v>20</v>
      </c>
      <c r="CN5" s="204"/>
      <c r="CO5" s="223"/>
      <c r="CP5" s="206" t="s">
        <v>13</v>
      </c>
      <c r="CQ5" s="207"/>
      <c r="CR5" s="208"/>
      <c r="CS5" s="206" t="s">
        <v>17</v>
      </c>
      <c r="CT5" s="207"/>
      <c r="CU5" s="209"/>
      <c r="CV5" s="203" t="s">
        <v>20</v>
      </c>
      <c r="CW5" s="204"/>
      <c r="CX5" s="205"/>
      <c r="CY5" s="206" t="s">
        <v>13</v>
      </c>
      <c r="CZ5" s="207"/>
      <c r="DA5" s="208"/>
      <c r="DB5" s="206" t="s">
        <v>17</v>
      </c>
      <c r="DC5" s="207"/>
      <c r="DD5" s="209"/>
      <c r="DE5" s="203" t="s">
        <v>20</v>
      </c>
      <c r="DF5" s="204"/>
      <c r="DG5" s="223"/>
      <c r="DH5" s="203" t="s">
        <v>20</v>
      </c>
      <c r="DI5" s="204"/>
      <c r="DJ5" s="205"/>
      <c r="DK5" s="206" t="s">
        <v>13</v>
      </c>
      <c r="DL5" s="207"/>
      <c r="DM5" s="208"/>
      <c r="DN5" s="206" t="s">
        <v>17</v>
      </c>
      <c r="DO5" s="207"/>
      <c r="DP5" s="209"/>
      <c r="DQ5" s="203" t="s">
        <v>20</v>
      </c>
      <c r="DR5" s="204"/>
      <c r="DS5" s="205"/>
      <c r="DT5" s="206" t="s">
        <v>13</v>
      </c>
      <c r="DU5" s="207"/>
      <c r="DV5" s="208"/>
      <c r="DW5" s="206" t="s">
        <v>17</v>
      </c>
      <c r="DX5" s="207"/>
      <c r="DY5" s="209"/>
      <c r="DZ5" s="203" t="s">
        <v>20</v>
      </c>
      <c r="EA5" s="204"/>
      <c r="EB5" s="205"/>
      <c r="EC5" s="206" t="s">
        <v>13</v>
      </c>
      <c r="ED5" s="207"/>
      <c r="EE5" s="208"/>
      <c r="EF5" s="206" t="s">
        <v>17</v>
      </c>
      <c r="EG5" s="207"/>
      <c r="EH5" s="209"/>
      <c r="EI5" s="203" t="s">
        <v>20</v>
      </c>
      <c r="EJ5" s="204"/>
      <c r="EK5" s="223"/>
      <c r="EL5" s="206" t="s">
        <v>13</v>
      </c>
      <c r="EM5" s="207"/>
      <c r="EN5" s="208"/>
      <c r="EO5" s="206" t="s">
        <v>17</v>
      </c>
      <c r="EP5" s="207"/>
      <c r="EQ5" s="209"/>
      <c r="ER5" s="203" t="s">
        <v>20</v>
      </c>
      <c r="ES5" s="204"/>
      <c r="ET5" s="205"/>
      <c r="EU5" s="206" t="s">
        <v>13</v>
      </c>
      <c r="EV5" s="207"/>
      <c r="EW5" s="208"/>
      <c r="EX5" s="206" t="s">
        <v>17</v>
      </c>
      <c r="EY5" s="207"/>
      <c r="EZ5" s="209"/>
      <c r="FA5" s="203" t="s">
        <v>20</v>
      </c>
      <c r="FB5" s="204"/>
      <c r="FC5" s="205"/>
      <c r="FD5" s="206" t="s">
        <v>13</v>
      </c>
      <c r="FE5" s="207"/>
      <c r="FF5" s="208"/>
      <c r="FG5" s="206" t="s">
        <v>17</v>
      </c>
      <c r="FH5" s="207"/>
      <c r="FI5" s="209"/>
      <c r="FJ5" s="203" t="s">
        <v>20</v>
      </c>
      <c r="FK5" s="204"/>
      <c r="FL5" s="223"/>
      <c r="FM5" s="203" t="s">
        <v>20</v>
      </c>
      <c r="FN5" s="204"/>
      <c r="FO5" s="205"/>
      <c r="FP5" s="206" t="s">
        <v>13</v>
      </c>
      <c r="FQ5" s="207"/>
      <c r="FR5" s="208"/>
      <c r="FS5" s="206" t="s">
        <v>17</v>
      </c>
      <c r="FT5" s="207"/>
      <c r="FU5" s="209"/>
      <c r="FV5" s="203" t="s">
        <v>20</v>
      </c>
      <c r="FW5" s="204"/>
      <c r="FX5" s="205"/>
      <c r="FY5" s="206" t="s">
        <v>13</v>
      </c>
      <c r="FZ5" s="207"/>
      <c r="GA5" s="208"/>
      <c r="GB5" s="206" t="s">
        <v>17</v>
      </c>
      <c r="GC5" s="207"/>
      <c r="GD5" s="209"/>
      <c r="GE5" s="203" t="s">
        <v>20</v>
      </c>
      <c r="GF5" s="204"/>
      <c r="GG5" s="205"/>
      <c r="GH5" s="206" t="s">
        <v>13</v>
      </c>
      <c r="GI5" s="207"/>
      <c r="GJ5" s="208"/>
      <c r="GK5" s="206" t="s">
        <v>17</v>
      </c>
      <c r="GL5" s="207"/>
      <c r="GM5" s="209"/>
      <c r="GN5" s="203" t="s">
        <v>20</v>
      </c>
      <c r="GO5" s="204"/>
      <c r="GP5" s="223"/>
      <c r="GQ5" s="206" t="s">
        <v>13</v>
      </c>
      <c r="GR5" s="207"/>
      <c r="GS5" s="208"/>
      <c r="GT5" s="206" t="s">
        <v>17</v>
      </c>
      <c r="GU5" s="207"/>
      <c r="GV5" s="209"/>
      <c r="GW5" s="203" t="s">
        <v>20</v>
      </c>
      <c r="GX5" s="204"/>
      <c r="GY5" s="205"/>
      <c r="GZ5" s="206" t="s">
        <v>13</v>
      </c>
      <c r="HA5" s="207"/>
      <c r="HB5" s="208"/>
      <c r="HC5" s="206" t="s">
        <v>17</v>
      </c>
      <c r="HD5" s="207"/>
      <c r="HE5" s="209"/>
      <c r="HF5" s="203" t="s">
        <v>20</v>
      </c>
      <c r="HG5" s="204"/>
      <c r="HH5" s="205"/>
      <c r="HI5" s="206" t="s">
        <v>13</v>
      </c>
      <c r="HJ5" s="207"/>
      <c r="HK5" s="208"/>
      <c r="HL5" s="206" t="s">
        <v>17</v>
      </c>
      <c r="HM5" s="207"/>
      <c r="HN5" s="209"/>
      <c r="HO5" s="203" t="s">
        <v>20</v>
      </c>
      <c r="HP5" s="204"/>
      <c r="HQ5" s="223"/>
      <c r="HR5" s="203" t="s">
        <v>20</v>
      </c>
      <c r="HS5" s="204"/>
      <c r="HT5" s="205"/>
      <c r="HU5" s="206" t="s">
        <v>13</v>
      </c>
      <c r="HV5" s="207"/>
      <c r="HW5" s="208"/>
      <c r="HX5" s="206" t="s">
        <v>17</v>
      </c>
      <c r="HY5" s="207"/>
      <c r="HZ5" s="209"/>
      <c r="IA5" s="203" t="s">
        <v>20</v>
      </c>
      <c r="IB5" s="204"/>
      <c r="IC5" s="205"/>
      <c r="ID5" s="206" t="s">
        <v>13</v>
      </c>
      <c r="IE5" s="207"/>
      <c r="IF5" s="208"/>
      <c r="IG5" s="206" t="s">
        <v>17</v>
      </c>
      <c r="IH5" s="207"/>
      <c r="II5" s="209"/>
      <c r="IJ5" s="203" t="s">
        <v>20</v>
      </c>
      <c r="IK5" s="204"/>
      <c r="IL5" s="205"/>
      <c r="IM5" s="206" t="s">
        <v>13</v>
      </c>
      <c r="IN5" s="207"/>
      <c r="IO5" s="208"/>
      <c r="IP5" s="206" t="s">
        <v>17</v>
      </c>
      <c r="IQ5" s="207"/>
      <c r="IR5" s="209"/>
    </row>
    <row r="6" spans="8:252" ht="29.25" customHeight="1">
      <c r="H6" s="218"/>
      <c r="I6" s="219"/>
      <c r="J6" s="231" t="s">
        <v>18</v>
      </c>
      <c r="K6" s="233" t="s">
        <v>14</v>
      </c>
      <c r="L6" s="235" t="s">
        <v>6</v>
      </c>
      <c r="M6" s="231" t="s">
        <v>18</v>
      </c>
      <c r="N6" s="233" t="s">
        <v>14</v>
      </c>
      <c r="O6" s="235" t="s">
        <v>6</v>
      </c>
      <c r="P6" s="210" t="s">
        <v>18</v>
      </c>
      <c r="Q6" s="212" t="s">
        <v>14</v>
      </c>
      <c r="R6" s="214" t="s">
        <v>6</v>
      </c>
      <c r="S6" s="216" t="s">
        <v>18</v>
      </c>
      <c r="T6" s="212" t="s">
        <v>14</v>
      </c>
      <c r="U6" s="214" t="s">
        <v>6</v>
      </c>
      <c r="V6" s="216" t="s">
        <v>18</v>
      </c>
      <c r="W6" s="212" t="s">
        <v>14</v>
      </c>
      <c r="X6" s="197" t="s">
        <v>6</v>
      </c>
      <c r="Y6" s="210" t="s">
        <v>18</v>
      </c>
      <c r="Z6" s="212" t="s">
        <v>14</v>
      </c>
      <c r="AA6" s="214" t="s">
        <v>6</v>
      </c>
      <c r="AB6" s="216" t="s">
        <v>18</v>
      </c>
      <c r="AC6" s="212" t="s">
        <v>14</v>
      </c>
      <c r="AD6" s="214" t="s">
        <v>6</v>
      </c>
      <c r="AE6" s="216" t="s">
        <v>18</v>
      </c>
      <c r="AF6" s="212" t="s">
        <v>14</v>
      </c>
      <c r="AG6" s="197" t="s">
        <v>6</v>
      </c>
      <c r="AH6" s="210" t="s">
        <v>18</v>
      </c>
      <c r="AI6" s="212" t="s">
        <v>14</v>
      </c>
      <c r="AJ6" s="214" t="s">
        <v>6</v>
      </c>
      <c r="AK6" s="216" t="s">
        <v>18</v>
      </c>
      <c r="AL6" s="212" t="s">
        <v>14</v>
      </c>
      <c r="AM6" s="214" t="s">
        <v>6</v>
      </c>
      <c r="AN6" s="216" t="s">
        <v>18</v>
      </c>
      <c r="AO6" s="212" t="s">
        <v>14</v>
      </c>
      <c r="AP6" s="197" t="s">
        <v>6</v>
      </c>
      <c r="AQ6" s="210" t="s">
        <v>18</v>
      </c>
      <c r="AR6" s="212" t="s">
        <v>14</v>
      </c>
      <c r="AS6" s="214" t="s">
        <v>6</v>
      </c>
      <c r="AT6" s="216" t="s">
        <v>18</v>
      </c>
      <c r="AU6" s="212" t="s">
        <v>14</v>
      </c>
      <c r="AV6" s="214" t="s">
        <v>6</v>
      </c>
      <c r="AW6" s="216" t="s">
        <v>18</v>
      </c>
      <c r="AX6" s="212" t="s">
        <v>14</v>
      </c>
      <c r="AY6" s="197" t="s">
        <v>6</v>
      </c>
      <c r="AZ6" s="210" t="s">
        <v>18</v>
      </c>
      <c r="BA6" s="212" t="s">
        <v>14</v>
      </c>
      <c r="BB6" s="197" t="s">
        <v>6</v>
      </c>
      <c r="BC6" s="210" t="s">
        <v>18</v>
      </c>
      <c r="BD6" s="212" t="s">
        <v>14</v>
      </c>
      <c r="BE6" s="214" t="s">
        <v>6</v>
      </c>
      <c r="BF6" s="216" t="s">
        <v>18</v>
      </c>
      <c r="BG6" s="212" t="s">
        <v>14</v>
      </c>
      <c r="BH6" s="214" t="s">
        <v>6</v>
      </c>
      <c r="BI6" s="216" t="s">
        <v>18</v>
      </c>
      <c r="BJ6" s="212" t="s">
        <v>14</v>
      </c>
      <c r="BK6" s="197" t="s">
        <v>6</v>
      </c>
      <c r="BL6" s="210" t="s">
        <v>18</v>
      </c>
      <c r="BM6" s="212" t="s">
        <v>14</v>
      </c>
      <c r="BN6" s="214" t="s">
        <v>6</v>
      </c>
      <c r="BO6" s="216" t="s">
        <v>18</v>
      </c>
      <c r="BP6" s="212" t="s">
        <v>14</v>
      </c>
      <c r="BQ6" s="214" t="s">
        <v>6</v>
      </c>
      <c r="BR6" s="216" t="s">
        <v>18</v>
      </c>
      <c r="BS6" s="212" t="s">
        <v>14</v>
      </c>
      <c r="BT6" s="197" t="s">
        <v>6</v>
      </c>
      <c r="BU6" s="210" t="s">
        <v>18</v>
      </c>
      <c r="BV6" s="212" t="s">
        <v>14</v>
      </c>
      <c r="BW6" s="214" t="s">
        <v>6</v>
      </c>
      <c r="BX6" s="216" t="s">
        <v>18</v>
      </c>
      <c r="BY6" s="212" t="s">
        <v>14</v>
      </c>
      <c r="BZ6" s="214" t="s">
        <v>6</v>
      </c>
      <c r="CA6" s="216" t="s">
        <v>18</v>
      </c>
      <c r="CB6" s="212" t="s">
        <v>14</v>
      </c>
      <c r="CC6" s="197" t="s">
        <v>6</v>
      </c>
      <c r="CD6" s="210" t="s">
        <v>18</v>
      </c>
      <c r="CE6" s="212" t="s">
        <v>14</v>
      </c>
      <c r="CF6" s="214" t="s">
        <v>6</v>
      </c>
      <c r="CG6" s="216" t="s">
        <v>18</v>
      </c>
      <c r="CH6" s="212" t="s">
        <v>14</v>
      </c>
      <c r="CI6" s="214" t="s">
        <v>6</v>
      </c>
      <c r="CJ6" s="216" t="s">
        <v>18</v>
      </c>
      <c r="CK6" s="212" t="s">
        <v>14</v>
      </c>
      <c r="CL6" s="197" t="s">
        <v>6</v>
      </c>
      <c r="CM6" s="210" t="s">
        <v>18</v>
      </c>
      <c r="CN6" s="212" t="s">
        <v>14</v>
      </c>
      <c r="CO6" s="197" t="s">
        <v>6</v>
      </c>
      <c r="CP6" s="216" t="s">
        <v>18</v>
      </c>
      <c r="CQ6" s="212" t="s">
        <v>14</v>
      </c>
      <c r="CR6" s="214" t="s">
        <v>6</v>
      </c>
      <c r="CS6" s="216" t="s">
        <v>18</v>
      </c>
      <c r="CT6" s="212" t="s">
        <v>14</v>
      </c>
      <c r="CU6" s="197" t="s">
        <v>6</v>
      </c>
      <c r="CV6" s="210" t="s">
        <v>18</v>
      </c>
      <c r="CW6" s="212" t="s">
        <v>14</v>
      </c>
      <c r="CX6" s="214" t="s">
        <v>6</v>
      </c>
      <c r="CY6" s="216" t="s">
        <v>18</v>
      </c>
      <c r="CZ6" s="212" t="s">
        <v>14</v>
      </c>
      <c r="DA6" s="214" t="s">
        <v>6</v>
      </c>
      <c r="DB6" s="216" t="s">
        <v>18</v>
      </c>
      <c r="DC6" s="212" t="s">
        <v>14</v>
      </c>
      <c r="DD6" s="197" t="s">
        <v>6</v>
      </c>
      <c r="DE6" s="210" t="s">
        <v>18</v>
      </c>
      <c r="DF6" s="212" t="s">
        <v>14</v>
      </c>
      <c r="DG6" s="197" t="s">
        <v>6</v>
      </c>
      <c r="DH6" s="210" t="s">
        <v>18</v>
      </c>
      <c r="DI6" s="212" t="s">
        <v>14</v>
      </c>
      <c r="DJ6" s="214" t="s">
        <v>6</v>
      </c>
      <c r="DK6" s="216" t="s">
        <v>18</v>
      </c>
      <c r="DL6" s="212" t="s">
        <v>14</v>
      </c>
      <c r="DM6" s="214" t="s">
        <v>6</v>
      </c>
      <c r="DN6" s="216" t="s">
        <v>18</v>
      </c>
      <c r="DO6" s="212" t="s">
        <v>14</v>
      </c>
      <c r="DP6" s="197" t="s">
        <v>6</v>
      </c>
      <c r="DQ6" s="210" t="s">
        <v>18</v>
      </c>
      <c r="DR6" s="212" t="s">
        <v>14</v>
      </c>
      <c r="DS6" s="214" t="s">
        <v>6</v>
      </c>
      <c r="DT6" s="216" t="s">
        <v>18</v>
      </c>
      <c r="DU6" s="212" t="s">
        <v>14</v>
      </c>
      <c r="DV6" s="214" t="s">
        <v>6</v>
      </c>
      <c r="DW6" s="216" t="s">
        <v>18</v>
      </c>
      <c r="DX6" s="212" t="s">
        <v>14</v>
      </c>
      <c r="DY6" s="197" t="s">
        <v>6</v>
      </c>
      <c r="DZ6" s="210" t="s">
        <v>18</v>
      </c>
      <c r="EA6" s="212" t="s">
        <v>14</v>
      </c>
      <c r="EB6" s="214" t="s">
        <v>6</v>
      </c>
      <c r="EC6" s="216" t="s">
        <v>18</v>
      </c>
      <c r="ED6" s="212" t="s">
        <v>14</v>
      </c>
      <c r="EE6" s="214" t="s">
        <v>6</v>
      </c>
      <c r="EF6" s="216" t="s">
        <v>18</v>
      </c>
      <c r="EG6" s="212" t="s">
        <v>14</v>
      </c>
      <c r="EH6" s="197" t="s">
        <v>6</v>
      </c>
      <c r="EI6" s="210" t="s">
        <v>18</v>
      </c>
      <c r="EJ6" s="212" t="s">
        <v>14</v>
      </c>
      <c r="EK6" s="197" t="s">
        <v>6</v>
      </c>
      <c r="EL6" s="216" t="s">
        <v>18</v>
      </c>
      <c r="EM6" s="212" t="s">
        <v>14</v>
      </c>
      <c r="EN6" s="214" t="s">
        <v>6</v>
      </c>
      <c r="EO6" s="216" t="s">
        <v>18</v>
      </c>
      <c r="EP6" s="212" t="s">
        <v>14</v>
      </c>
      <c r="EQ6" s="197" t="s">
        <v>6</v>
      </c>
      <c r="ER6" s="210" t="s">
        <v>18</v>
      </c>
      <c r="ES6" s="212" t="s">
        <v>14</v>
      </c>
      <c r="ET6" s="214" t="s">
        <v>6</v>
      </c>
      <c r="EU6" s="216" t="s">
        <v>18</v>
      </c>
      <c r="EV6" s="212" t="s">
        <v>14</v>
      </c>
      <c r="EW6" s="214" t="s">
        <v>6</v>
      </c>
      <c r="EX6" s="216" t="s">
        <v>18</v>
      </c>
      <c r="EY6" s="212" t="s">
        <v>14</v>
      </c>
      <c r="EZ6" s="197" t="s">
        <v>6</v>
      </c>
      <c r="FA6" s="210" t="s">
        <v>18</v>
      </c>
      <c r="FB6" s="212" t="s">
        <v>14</v>
      </c>
      <c r="FC6" s="214" t="s">
        <v>6</v>
      </c>
      <c r="FD6" s="216" t="s">
        <v>18</v>
      </c>
      <c r="FE6" s="212" t="s">
        <v>14</v>
      </c>
      <c r="FF6" s="214" t="s">
        <v>6</v>
      </c>
      <c r="FG6" s="216" t="s">
        <v>18</v>
      </c>
      <c r="FH6" s="212" t="s">
        <v>14</v>
      </c>
      <c r="FI6" s="197" t="s">
        <v>6</v>
      </c>
      <c r="FJ6" s="210" t="s">
        <v>18</v>
      </c>
      <c r="FK6" s="212" t="s">
        <v>14</v>
      </c>
      <c r="FL6" s="197" t="s">
        <v>6</v>
      </c>
      <c r="FM6" s="210" t="s">
        <v>18</v>
      </c>
      <c r="FN6" s="212" t="s">
        <v>14</v>
      </c>
      <c r="FO6" s="214" t="s">
        <v>6</v>
      </c>
      <c r="FP6" s="216" t="s">
        <v>18</v>
      </c>
      <c r="FQ6" s="212" t="s">
        <v>14</v>
      </c>
      <c r="FR6" s="214" t="s">
        <v>6</v>
      </c>
      <c r="FS6" s="216" t="s">
        <v>18</v>
      </c>
      <c r="FT6" s="212" t="s">
        <v>14</v>
      </c>
      <c r="FU6" s="197" t="s">
        <v>6</v>
      </c>
      <c r="FV6" s="210" t="s">
        <v>18</v>
      </c>
      <c r="FW6" s="212" t="s">
        <v>14</v>
      </c>
      <c r="FX6" s="214" t="s">
        <v>6</v>
      </c>
      <c r="FY6" s="216" t="s">
        <v>18</v>
      </c>
      <c r="FZ6" s="212" t="s">
        <v>14</v>
      </c>
      <c r="GA6" s="214" t="s">
        <v>6</v>
      </c>
      <c r="GB6" s="216" t="s">
        <v>18</v>
      </c>
      <c r="GC6" s="212" t="s">
        <v>14</v>
      </c>
      <c r="GD6" s="197" t="s">
        <v>6</v>
      </c>
      <c r="GE6" s="210" t="s">
        <v>18</v>
      </c>
      <c r="GF6" s="212" t="s">
        <v>14</v>
      </c>
      <c r="GG6" s="214" t="s">
        <v>6</v>
      </c>
      <c r="GH6" s="216" t="s">
        <v>18</v>
      </c>
      <c r="GI6" s="212" t="s">
        <v>14</v>
      </c>
      <c r="GJ6" s="214" t="s">
        <v>6</v>
      </c>
      <c r="GK6" s="216" t="s">
        <v>18</v>
      </c>
      <c r="GL6" s="212" t="s">
        <v>14</v>
      </c>
      <c r="GM6" s="197" t="s">
        <v>6</v>
      </c>
      <c r="GN6" s="210" t="s">
        <v>18</v>
      </c>
      <c r="GO6" s="212" t="s">
        <v>14</v>
      </c>
      <c r="GP6" s="197" t="s">
        <v>6</v>
      </c>
      <c r="GQ6" s="216" t="s">
        <v>18</v>
      </c>
      <c r="GR6" s="212" t="s">
        <v>14</v>
      </c>
      <c r="GS6" s="214" t="s">
        <v>6</v>
      </c>
      <c r="GT6" s="216" t="s">
        <v>18</v>
      </c>
      <c r="GU6" s="212" t="s">
        <v>14</v>
      </c>
      <c r="GV6" s="197" t="s">
        <v>6</v>
      </c>
      <c r="GW6" s="210" t="s">
        <v>18</v>
      </c>
      <c r="GX6" s="212" t="s">
        <v>14</v>
      </c>
      <c r="GY6" s="214" t="s">
        <v>6</v>
      </c>
      <c r="GZ6" s="216" t="s">
        <v>18</v>
      </c>
      <c r="HA6" s="212" t="s">
        <v>14</v>
      </c>
      <c r="HB6" s="214" t="s">
        <v>6</v>
      </c>
      <c r="HC6" s="216" t="s">
        <v>18</v>
      </c>
      <c r="HD6" s="212" t="s">
        <v>14</v>
      </c>
      <c r="HE6" s="197" t="s">
        <v>6</v>
      </c>
      <c r="HF6" s="210" t="s">
        <v>18</v>
      </c>
      <c r="HG6" s="212" t="s">
        <v>14</v>
      </c>
      <c r="HH6" s="214" t="s">
        <v>6</v>
      </c>
      <c r="HI6" s="216" t="s">
        <v>18</v>
      </c>
      <c r="HJ6" s="212" t="s">
        <v>14</v>
      </c>
      <c r="HK6" s="214" t="s">
        <v>6</v>
      </c>
      <c r="HL6" s="216" t="s">
        <v>18</v>
      </c>
      <c r="HM6" s="212" t="s">
        <v>14</v>
      </c>
      <c r="HN6" s="197" t="s">
        <v>6</v>
      </c>
      <c r="HO6" s="210" t="s">
        <v>18</v>
      </c>
      <c r="HP6" s="212" t="s">
        <v>14</v>
      </c>
      <c r="HQ6" s="197" t="s">
        <v>6</v>
      </c>
      <c r="HR6" s="210" t="s">
        <v>18</v>
      </c>
      <c r="HS6" s="212" t="s">
        <v>14</v>
      </c>
      <c r="HT6" s="214" t="s">
        <v>6</v>
      </c>
      <c r="HU6" s="216" t="s">
        <v>18</v>
      </c>
      <c r="HV6" s="212" t="s">
        <v>14</v>
      </c>
      <c r="HW6" s="214" t="s">
        <v>6</v>
      </c>
      <c r="HX6" s="216" t="s">
        <v>18</v>
      </c>
      <c r="HY6" s="212" t="s">
        <v>14</v>
      </c>
      <c r="HZ6" s="197" t="s">
        <v>6</v>
      </c>
      <c r="IA6" s="210" t="s">
        <v>18</v>
      </c>
      <c r="IB6" s="212" t="s">
        <v>14</v>
      </c>
      <c r="IC6" s="214" t="s">
        <v>6</v>
      </c>
      <c r="ID6" s="216" t="s">
        <v>18</v>
      </c>
      <c r="IE6" s="212" t="s">
        <v>14</v>
      </c>
      <c r="IF6" s="214" t="s">
        <v>6</v>
      </c>
      <c r="IG6" s="216" t="s">
        <v>18</v>
      </c>
      <c r="IH6" s="212" t="s">
        <v>14</v>
      </c>
      <c r="II6" s="197" t="s">
        <v>6</v>
      </c>
      <c r="IJ6" s="210" t="s">
        <v>18</v>
      </c>
      <c r="IK6" s="212" t="s">
        <v>14</v>
      </c>
      <c r="IL6" s="214" t="s">
        <v>6</v>
      </c>
      <c r="IM6" s="216" t="s">
        <v>18</v>
      </c>
      <c r="IN6" s="212" t="s">
        <v>14</v>
      </c>
      <c r="IO6" s="214" t="s">
        <v>6</v>
      </c>
      <c r="IP6" s="216" t="s">
        <v>18</v>
      </c>
      <c r="IQ6" s="212" t="s">
        <v>14</v>
      </c>
      <c r="IR6" s="197" t="s">
        <v>6</v>
      </c>
    </row>
    <row r="7" spans="8:252" ht="29.25" customHeight="1">
      <c r="H7" s="218"/>
      <c r="I7" s="219"/>
      <c r="J7" s="232"/>
      <c r="K7" s="234"/>
      <c r="L7" s="236"/>
      <c r="M7" s="232"/>
      <c r="N7" s="234"/>
      <c r="O7" s="236"/>
      <c r="P7" s="211"/>
      <c r="Q7" s="213"/>
      <c r="R7" s="215"/>
      <c r="S7" s="217"/>
      <c r="T7" s="213"/>
      <c r="U7" s="215"/>
      <c r="V7" s="217"/>
      <c r="W7" s="213"/>
      <c r="X7" s="198"/>
      <c r="Y7" s="211"/>
      <c r="Z7" s="213"/>
      <c r="AA7" s="215"/>
      <c r="AB7" s="217"/>
      <c r="AC7" s="213"/>
      <c r="AD7" s="215"/>
      <c r="AE7" s="217"/>
      <c r="AF7" s="213"/>
      <c r="AG7" s="198"/>
      <c r="AH7" s="211"/>
      <c r="AI7" s="213"/>
      <c r="AJ7" s="215"/>
      <c r="AK7" s="217"/>
      <c r="AL7" s="213"/>
      <c r="AM7" s="215"/>
      <c r="AN7" s="217"/>
      <c r="AO7" s="213"/>
      <c r="AP7" s="198"/>
      <c r="AQ7" s="211"/>
      <c r="AR7" s="213"/>
      <c r="AS7" s="215"/>
      <c r="AT7" s="217"/>
      <c r="AU7" s="213"/>
      <c r="AV7" s="215"/>
      <c r="AW7" s="217"/>
      <c r="AX7" s="213"/>
      <c r="AY7" s="198"/>
      <c r="AZ7" s="211"/>
      <c r="BA7" s="213"/>
      <c r="BB7" s="198"/>
      <c r="BC7" s="211"/>
      <c r="BD7" s="213"/>
      <c r="BE7" s="215"/>
      <c r="BF7" s="217"/>
      <c r="BG7" s="213"/>
      <c r="BH7" s="215"/>
      <c r="BI7" s="217"/>
      <c r="BJ7" s="213"/>
      <c r="BK7" s="198"/>
      <c r="BL7" s="211"/>
      <c r="BM7" s="213"/>
      <c r="BN7" s="215"/>
      <c r="BO7" s="217"/>
      <c r="BP7" s="213"/>
      <c r="BQ7" s="215"/>
      <c r="BR7" s="217"/>
      <c r="BS7" s="213"/>
      <c r="BT7" s="198"/>
      <c r="BU7" s="211"/>
      <c r="BV7" s="213"/>
      <c r="BW7" s="215"/>
      <c r="BX7" s="217"/>
      <c r="BY7" s="213"/>
      <c r="BZ7" s="215"/>
      <c r="CA7" s="217"/>
      <c r="CB7" s="213"/>
      <c r="CC7" s="198"/>
      <c r="CD7" s="211"/>
      <c r="CE7" s="213"/>
      <c r="CF7" s="215"/>
      <c r="CG7" s="217"/>
      <c r="CH7" s="213"/>
      <c r="CI7" s="215"/>
      <c r="CJ7" s="217"/>
      <c r="CK7" s="213"/>
      <c r="CL7" s="198"/>
      <c r="CM7" s="211"/>
      <c r="CN7" s="213"/>
      <c r="CO7" s="198"/>
      <c r="CP7" s="217"/>
      <c r="CQ7" s="213"/>
      <c r="CR7" s="215"/>
      <c r="CS7" s="217"/>
      <c r="CT7" s="213"/>
      <c r="CU7" s="198"/>
      <c r="CV7" s="211"/>
      <c r="CW7" s="213"/>
      <c r="CX7" s="215"/>
      <c r="CY7" s="217"/>
      <c r="CZ7" s="213"/>
      <c r="DA7" s="215"/>
      <c r="DB7" s="217"/>
      <c r="DC7" s="213"/>
      <c r="DD7" s="198"/>
      <c r="DE7" s="211"/>
      <c r="DF7" s="213"/>
      <c r="DG7" s="198"/>
      <c r="DH7" s="211"/>
      <c r="DI7" s="213"/>
      <c r="DJ7" s="215"/>
      <c r="DK7" s="217"/>
      <c r="DL7" s="213"/>
      <c r="DM7" s="215"/>
      <c r="DN7" s="217"/>
      <c r="DO7" s="213"/>
      <c r="DP7" s="198"/>
      <c r="DQ7" s="211"/>
      <c r="DR7" s="213"/>
      <c r="DS7" s="215"/>
      <c r="DT7" s="217"/>
      <c r="DU7" s="213"/>
      <c r="DV7" s="215"/>
      <c r="DW7" s="217"/>
      <c r="DX7" s="213"/>
      <c r="DY7" s="198"/>
      <c r="DZ7" s="211"/>
      <c r="EA7" s="213"/>
      <c r="EB7" s="215"/>
      <c r="EC7" s="217"/>
      <c r="ED7" s="213"/>
      <c r="EE7" s="215"/>
      <c r="EF7" s="217"/>
      <c r="EG7" s="213"/>
      <c r="EH7" s="198"/>
      <c r="EI7" s="211"/>
      <c r="EJ7" s="213"/>
      <c r="EK7" s="198"/>
      <c r="EL7" s="217"/>
      <c r="EM7" s="213"/>
      <c r="EN7" s="215"/>
      <c r="EO7" s="217"/>
      <c r="EP7" s="213"/>
      <c r="EQ7" s="198"/>
      <c r="ER7" s="211"/>
      <c r="ES7" s="213"/>
      <c r="ET7" s="215"/>
      <c r="EU7" s="217"/>
      <c r="EV7" s="213"/>
      <c r="EW7" s="215"/>
      <c r="EX7" s="217"/>
      <c r="EY7" s="213"/>
      <c r="EZ7" s="198"/>
      <c r="FA7" s="211"/>
      <c r="FB7" s="213"/>
      <c r="FC7" s="215"/>
      <c r="FD7" s="217"/>
      <c r="FE7" s="213"/>
      <c r="FF7" s="215"/>
      <c r="FG7" s="217"/>
      <c r="FH7" s="213"/>
      <c r="FI7" s="198"/>
      <c r="FJ7" s="211"/>
      <c r="FK7" s="213"/>
      <c r="FL7" s="198"/>
      <c r="FM7" s="211"/>
      <c r="FN7" s="213"/>
      <c r="FO7" s="215"/>
      <c r="FP7" s="217"/>
      <c r="FQ7" s="213"/>
      <c r="FR7" s="215"/>
      <c r="FS7" s="217"/>
      <c r="FT7" s="213"/>
      <c r="FU7" s="198"/>
      <c r="FV7" s="211"/>
      <c r="FW7" s="213"/>
      <c r="FX7" s="215"/>
      <c r="FY7" s="217"/>
      <c r="FZ7" s="213"/>
      <c r="GA7" s="215"/>
      <c r="GB7" s="217"/>
      <c r="GC7" s="213"/>
      <c r="GD7" s="198"/>
      <c r="GE7" s="211"/>
      <c r="GF7" s="213"/>
      <c r="GG7" s="215"/>
      <c r="GH7" s="217"/>
      <c r="GI7" s="213"/>
      <c r="GJ7" s="215"/>
      <c r="GK7" s="217"/>
      <c r="GL7" s="213"/>
      <c r="GM7" s="198"/>
      <c r="GN7" s="211"/>
      <c r="GO7" s="213"/>
      <c r="GP7" s="198"/>
      <c r="GQ7" s="217"/>
      <c r="GR7" s="213"/>
      <c r="GS7" s="215"/>
      <c r="GT7" s="217"/>
      <c r="GU7" s="213"/>
      <c r="GV7" s="198"/>
      <c r="GW7" s="211"/>
      <c r="GX7" s="213"/>
      <c r="GY7" s="215"/>
      <c r="GZ7" s="217"/>
      <c r="HA7" s="213"/>
      <c r="HB7" s="215"/>
      <c r="HC7" s="217"/>
      <c r="HD7" s="213"/>
      <c r="HE7" s="198"/>
      <c r="HF7" s="211"/>
      <c r="HG7" s="213"/>
      <c r="HH7" s="215"/>
      <c r="HI7" s="217"/>
      <c r="HJ7" s="213"/>
      <c r="HK7" s="215"/>
      <c r="HL7" s="217"/>
      <c r="HM7" s="213"/>
      <c r="HN7" s="198"/>
      <c r="HO7" s="211"/>
      <c r="HP7" s="213"/>
      <c r="HQ7" s="198"/>
      <c r="HR7" s="211"/>
      <c r="HS7" s="213"/>
      <c r="HT7" s="215"/>
      <c r="HU7" s="217"/>
      <c r="HV7" s="213"/>
      <c r="HW7" s="215"/>
      <c r="HX7" s="217"/>
      <c r="HY7" s="213"/>
      <c r="HZ7" s="198"/>
      <c r="IA7" s="211"/>
      <c r="IB7" s="213"/>
      <c r="IC7" s="215"/>
      <c r="ID7" s="217"/>
      <c r="IE7" s="213"/>
      <c r="IF7" s="215"/>
      <c r="IG7" s="217"/>
      <c r="IH7" s="213"/>
      <c r="II7" s="198"/>
      <c r="IJ7" s="211"/>
      <c r="IK7" s="213"/>
      <c r="IL7" s="215"/>
      <c r="IM7" s="217"/>
      <c r="IN7" s="213"/>
      <c r="IO7" s="215"/>
      <c r="IP7" s="217"/>
      <c r="IQ7" s="213"/>
      <c r="IR7" s="198"/>
    </row>
    <row r="8" spans="8:252" ht="29.25" customHeight="1">
      <c r="H8" s="220" t="s">
        <v>32</v>
      </c>
      <c r="I8" s="224"/>
      <c r="J8" s="177">
        <f>SUM(J9:J23)</f>
        <v>425.84615384615398</v>
      </c>
      <c r="K8" s="178">
        <f>SUM(K9:K23)</f>
        <v>359.769230769231</v>
      </c>
      <c r="L8" s="42">
        <f>+K8/J8</f>
        <v>0.84483381502890198</v>
      </c>
      <c r="M8" s="177">
        <f>SUM(M9:M23)</f>
        <v>282.23076923076923</v>
      </c>
      <c r="N8" s="178">
        <f>SUM(N9:N23)</f>
        <v>198.34065934065936</v>
      </c>
      <c r="O8" s="42">
        <f>+N8/M8</f>
        <v>0.70276058092901927</v>
      </c>
      <c r="P8" s="67">
        <f>SUM(P9:P23)</f>
        <v>221</v>
      </c>
      <c r="Q8" s="41">
        <f>SUM(Q9:Q23)</f>
        <v>129</v>
      </c>
      <c r="R8" s="42">
        <f>+Q8/P8</f>
        <v>0.58371040723981904</v>
      </c>
      <c r="S8" s="43">
        <f>SUM(S9:S23)</f>
        <v>134</v>
      </c>
      <c r="T8" s="41">
        <f>SUM(T9:T23)</f>
        <v>59</v>
      </c>
      <c r="U8" s="44">
        <f>+T8/S8</f>
        <v>0.44029850746268656</v>
      </c>
      <c r="V8" s="43">
        <f>SUM(V9:V23)</f>
        <v>87</v>
      </c>
      <c r="W8" s="41">
        <f>SUM(W9:W23)</f>
        <v>70</v>
      </c>
      <c r="X8" s="45">
        <f>+W8/V8</f>
        <v>0.8045977011494253</v>
      </c>
      <c r="Y8" s="67">
        <f>SUM(Y9:Y23)</f>
        <v>227</v>
      </c>
      <c r="Z8" s="41">
        <f>SUM(Z9:Z23)</f>
        <v>139</v>
      </c>
      <c r="AA8" s="42">
        <f>+Z8/Y8</f>
        <v>0.61233480176211452</v>
      </c>
      <c r="AB8" s="43">
        <f>SUM(AB9:AB23)</f>
        <v>136</v>
      </c>
      <c r="AC8" s="41">
        <f>SUM(AC9:AC23)</f>
        <v>78</v>
      </c>
      <c r="AD8" s="44">
        <f>+AC8/AB8</f>
        <v>0.57352941176470584</v>
      </c>
      <c r="AE8" s="43">
        <f>SUM(AE9:AE23)</f>
        <v>91</v>
      </c>
      <c r="AF8" s="41">
        <f>SUM(AF9:AF23)</f>
        <v>61</v>
      </c>
      <c r="AG8" s="45">
        <f>+AF8/AE8</f>
        <v>0.67032967032967028</v>
      </c>
      <c r="AH8" s="67">
        <f>SUM(AH9:AH23)</f>
        <v>173</v>
      </c>
      <c r="AI8" s="41">
        <f>SUM(AI9:AI23)</f>
        <v>126</v>
      </c>
      <c r="AJ8" s="42">
        <f>+AI8/AH8</f>
        <v>0.72832369942196529</v>
      </c>
      <c r="AK8" s="43">
        <f>SUM(AK9:AK23)</f>
        <v>82</v>
      </c>
      <c r="AL8" s="41">
        <f>SUM(AL9:AL23)</f>
        <v>55</v>
      </c>
      <c r="AM8" s="44">
        <f>+AL8/AK8</f>
        <v>0.67073170731707321</v>
      </c>
      <c r="AN8" s="43">
        <f>SUM(AN9:AN23)</f>
        <v>91</v>
      </c>
      <c r="AO8" s="41">
        <f>SUM(AO9:AO23)</f>
        <v>71</v>
      </c>
      <c r="AP8" s="45">
        <f>+AO8/AN8</f>
        <v>0.78021978021978022</v>
      </c>
      <c r="AQ8" s="67">
        <f>SUM(AQ9:AQ23)</f>
        <v>279</v>
      </c>
      <c r="AR8" s="41">
        <f>SUM(AR9:AR23)</f>
        <v>230</v>
      </c>
      <c r="AS8" s="42">
        <f>+AR8/AQ8</f>
        <v>0.82437275985663083</v>
      </c>
      <c r="AT8" s="43">
        <f>SUM(AT9:AT23)</f>
        <v>110</v>
      </c>
      <c r="AU8" s="41">
        <f>SUM(AU9:AU23)</f>
        <v>84</v>
      </c>
      <c r="AV8" s="44">
        <f>+AU8/AT8</f>
        <v>0.76363636363636367</v>
      </c>
      <c r="AW8" s="43">
        <f>SUM(AW9:AW23)</f>
        <v>169</v>
      </c>
      <c r="AX8" s="41">
        <f>SUM(AX9:AX23)</f>
        <v>146</v>
      </c>
      <c r="AY8" s="45">
        <f>+AX8/AW8</f>
        <v>0.86390532544378695</v>
      </c>
      <c r="AZ8" s="128">
        <f>SUM(AZ9:AZ23)</f>
        <v>225</v>
      </c>
      <c r="BA8" s="127">
        <f>SUM(BA9:BA23)</f>
        <v>156</v>
      </c>
      <c r="BB8" s="126">
        <f>+BA8/AZ8</f>
        <v>0.69333333333333336</v>
      </c>
      <c r="BC8" s="67">
        <f>SUM(BC9:BC23)</f>
        <v>246</v>
      </c>
      <c r="BD8" s="41">
        <f>SUM(BD9:BD23)</f>
        <v>204</v>
      </c>
      <c r="BE8" s="42">
        <f>+BD8/BC8</f>
        <v>0.82926829268292679</v>
      </c>
      <c r="BF8" s="43">
        <f>SUM(BF9:BF23)</f>
        <v>161</v>
      </c>
      <c r="BG8" s="41">
        <f>SUM(BG9:BG23)</f>
        <v>92</v>
      </c>
      <c r="BH8" s="44">
        <f>+BG8/BF8</f>
        <v>0.5714285714285714</v>
      </c>
      <c r="BI8" s="43">
        <f>SUM(BI9:BI23)</f>
        <v>85</v>
      </c>
      <c r="BJ8" s="41">
        <f>SUM(BJ9:BJ23)</f>
        <v>112</v>
      </c>
      <c r="BK8" s="45">
        <f>+BJ8/BI8</f>
        <v>1.3176470588235294</v>
      </c>
      <c r="BL8" s="67">
        <f>SUM(BL9:BL23)</f>
        <v>231</v>
      </c>
      <c r="BM8" s="41">
        <f>SUM(BM9:BM23)</f>
        <v>188</v>
      </c>
      <c r="BN8" s="42">
        <f>+BM8/BL8</f>
        <v>0.81385281385281383</v>
      </c>
      <c r="BO8" s="43">
        <f>SUM(BO9:BO23)</f>
        <v>109</v>
      </c>
      <c r="BP8" s="41">
        <f>SUM(BP9:BP23)</f>
        <v>86</v>
      </c>
      <c r="BQ8" s="44">
        <f>+BP8/BO8</f>
        <v>0.78899082568807344</v>
      </c>
      <c r="BR8" s="43">
        <f>SUM(BR9:BR23)</f>
        <v>122</v>
      </c>
      <c r="BS8" s="41">
        <f>SUM(BS9:BS23)</f>
        <v>102</v>
      </c>
      <c r="BT8" s="45">
        <f>+BS8/BR8</f>
        <v>0.83606557377049184</v>
      </c>
      <c r="BU8" s="67">
        <f>SUM(BU9:BU23)</f>
        <v>214</v>
      </c>
      <c r="BV8" s="41">
        <f>SUM(BV9:BV23)</f>
        <v>200</v>
      </c>
      <c r="BW8" s="42">
        <f>+BV8/BU8</f>
        <v>0.93457943925233644</v>
      </c>
      <c r="BX8" s="43">
        <f>SUM(BX9:BX23)</f>
        <v>101</v>
      </c>
      <c r="BY8" s="41">
        <f>SUM(BY9:BY23)</f>
        <v>93</v>
      </c>
      <c r="BZ8" s="44">
        <f>+BY8/BX8</f>
        <v>0.92079207920792083</v>
      </c>
      <c r="CA8" s="43">
        <f>SUM(CA9:CA23)</f>
        <v>113</v>
      </c>
      <c r="CB8" s="41">
        <f>SUM(CB9:CB23)</f>
        <v>107</v>
      </c>
      <c r="CC8" s="45">
        <f>+CB8/CA8</f>
        <v>0.94690265486725667</v>
      </c>
      <c r="CD8" s="67">
        <f>SUM(CD9:CD23)</f>
        <v>233</v>
      </c>
      <c r="CE8" s="41">
        <f>SUM(CE9:CE23)</f>
        <v>201</v>
      </c>
      <c r="CF8" s="42">
        <f>+CE8/CD8</f>
        <v>0.86266094420600858</v>
      </c>
      <c r="CG8" s="43">
        <f>SUM(CG9:CG23)</f>
        <v>106</v>
      </c>
      <c r="CH8" s="41">
        <f>SUM(CH9:CH23)</f>
        <v>77</v>
      </c>
      <c r="CI8" s="44">
        <f>+CH8/CG8</f>
        <v>0.72641509433962259</v>
      </c>
      <c r="CJ8" s="43">
        <f>SUM(CJ9:CJ23)</f>
        <v>127</v>
      </c>
      <c r="CK8" s="41">
        <f>SUM(CK9:CK23)</f>
        <v>124</v>
      </c>
      <c r="CL8" s="45">
        <f>+CK8/CJ8</f>
        <v>0.97637795275590555</v>
      </c>
      <c r="CM8" s="128">
        <f>SUM(CM9:CM23)</f>
        <v>328</v>
      </c>
      <c r="CN8" s="127">
        <f>SUM(CN9:CN23)</f>
        <v>249</v>
      </c>
      <c r="CO8" s="126">
        <f>+CN8/CM8</f>
        <v>0.75914634146341464</v>
      </c>
      <c r="CP8" s="43">
        <f>SUM(CP9:CP23)</f>
        <v>127</v>
      </c>
      <c r="CQ8" s="41">
        <f>SUM(CQ9:CQ23)</f>
        <v>94</v>
      </c>
      <c r="CR8" s="44">
        <f>+CQ8/CP8</f>
        <v>0.74015748031496065</v>
      </c>
      <c r="CS8" s="43">
        <f>SUM(CS9:CS23)</f>
        <v>263</v>
      </c>
      <c r="CT8" s="41">
        <f>SUM(CT9:CT23)</f>
        <v>215</v>
      </c>
      <c r="CU8" s="45">
        <f>+CT8/CS8</f>
        <v>0.81749049429657794</v>
      </c>
      <c r="CV8" s="67">
        <f>SUM(CV9:CV23)</f>
        <v>469</v>
      </c>
      <c r="CW8" s="41">
        <f>SUM(CW9:CW23)</f>
        <v>285</v>
      </c>
      <c r="CX8" s="42">
        <f>+CW8/CV8</f>
        <v>0.60767590618336886</v>
      </c>
      <c r="CY8" s="43">
        <f>SUM(CY9:CY23)</f>
        <v>133</v>
      </c>
      <c r="CZ8" s="41">
        <f>SUM(CZ9:CZ23)</f>
        <v>110</v>
      </c>
      <c r="DA8" s="44">
        <f>+CZ8/CY8</f>
        <v>0.82706766917293228</v>
      </c>
      <c r="DB8" s="43">
        <f>SUM(DB9:DB23)</f>
        <v>336</v>
      </c>
      <c r="DC8" s="41">
        <f>SUM(DC9:DC23)</f>
        <v>175</v>
      </c>
      <c r="DD8" s="45">
        <f>+DC8/DB8</f>
        <v>0.52083333333333337</v>
      </c>
      <c r="DE8" s="128">
        <f>SUM(DE9:DE23)</f>
        <v>138</v>
      </c>
      <c r="DF8" s="127">
        <f>SUM(DF9:DF23)</f>
        <v>114.33333333333333</v>
      </c>
      <c r="DG8" s="126">
        <f>+DF8/DE8</f>
        <v>0.82850241545893721</v>
      </c>
      <c r="DH8" s="67">
        <f>SUM(DH9:DH23)</f>
        <v>569</v>
      </c>
      <c r="DI8" s="41">
        <f>SUM(DI9:DI23)</f>
        <v>332</v>
      </c>
      <c r="DJ8" s="42">
        <f>+DI8/DH8</f>
        <v>0.58347978910369069</v>
      </c>
      <c r="DK8" s="43">
        <f>SUM(DK9:DK23)</f>
        <v>346</v>
      </c>
      <c r="DL8" s="41">
        <f>SUM(DL9:DL23)</f>
        <v>151</v>
      </c>
      <c r="DM8" s="44">
        <f>+DL8/DK8</f>
        <v>0.43641618497109824</v>
      </c>
      <c r="DN8" s="43">
        <f>SUM(DN9:DN23)</f>
        <v>223</v>
      </c>
      <c r="DO8" s="41">
        <f>SUM(DO9:DO23)</f>
        <v>181</v>
      </c>
      <c r="DP8" s="45">
        <f>+DO8/DN8</f>
        <v>0.81165919282511212</v>
      </c>
      <c r="DQ8" s="67">
        <f>SUM(DQ9:DQ23)</f>
        <v>506</v>
      </c>
      <c r="DR8" s="41">
        <f>SUM(DR9:DR23)</f>
        <v>368</v>
      </c>
      <c r="DS8" s="42">
        <f>+DR8/DQ8</f>
        <v>0.72727272727272729</v>
      </c>
      <c r="DT8" s="43">
        <f>SUM(DT9:DT23)</f>
        <v>264</v>
      </c>
      <c r="DU8" s="41">
        <f>SUM(DU9:DU23)</f>
        <v>175</v>
      </c>
      <c r="DV8" s="44">
        <f>+DU8/DT8</f>
        <v>0.66287878787878785</v>
      </c>
      <c r="DW8" s="43">
        <f>SUM(DW9:DW23)</f>
        <v>242</v>
      </c>
      <c r="DX8" s="41">
        <f>SUM(DX9:DX23)</f>
        <v>193</v>
      </c>
      <c r="DY8" s="45">
        <f>+DX8/DW8</f>
        <v>0.7975206611570248</v>
      </c>
      <c r="DZ8" s="67">
        <f>SUM(DZ9:DZ23)</f>
        <v>429</v>
      </c>
      <c r="EA8" s="41">
        <f>SUM(EA9:EA23)</f>
        <v>239</v>
      </c>
      <c r="EB8" s="42">
        <f>+EA8/DZ8</f>
        <v>0.55710955710955712</v>
      </c>
      <c r="EC8" s="43">
        <f>SUM(EC9:EC23)</f>
        <v>239</v>
      </c>
      <c r="ED8" s="41">
        <f>SUM(ED9:ED23)</f>
        <v>103</v>
      </c>
      <c r="EE8" s="44">
        <f>+ED8/EC8</f>
        <v>0.43096234309623432</v>
      </c>
      <c r="EF8" s="43">
        <f>SUM(EF9:EF23)</f>
        <v>190</v>
      </c>
      <c r="EG8" s="41">
        <f>SUM(EG9:EG23)</f>
        <v>136</v>
      </c>
      <c r="EH8" s="45">
        <f>+EG8/EF8</f>
        <v>0.71578947368421053</v>
      </c>
      <c r="EI8" s="128">
        <f ca="1">SUM(EI9:EI23)</f>
        <v>122.49999999999999</v>
      </c>
      <c r="EJ8" s="127">
        <f ca="1">SUM(EJ9:EJ23)</f>
        <v>85.3888888888889</v>
      </c>
      <c r="EK8" s="126">
        <f ca="1">+EJ8/EI8</f>
        <v>0.69705215419501154</v>
      </c>
      <c r="EL8" s="43">
        <f>SUM(EL9:EL23)</f>
        <v>158</v>
      </c>
      <c r="EM8" s="41">
        <f>SUM(EM9:EM23)</f>
        <v>107</v>
      </c>
      <c r="EN8" s="44">
        <f>+EM8/EL8</f>
        <v>0.67721518987341767</v>
      </c>
      <c r="EO8" s="43">
        <f>SUM(EO9:EO23)</f>
        <v>216</v>
      </c>
      <c r="EP8" s="41">
        <f>SUM(EP9:EP23)</f>
        <v>219</v>
      </c>
      <c r="EQ8" s="45">
        <f>+EP8/EO8</f>
        <v>1.0138888888888888</v>
      </c>
      <c r="ER8" s="67">
        <f>SUM(ER9:ER23)</f>
        <v>491</v>
      </c>
      <c r="ES8" s="41">
        <f>SUM(ES9:ES23)</f>
        <v>455</v>
      </c>
      <c r="ET8" s="42">
        <f>+ES8/ER8</f>
        <v>0.92668024439918528</v>
      </c>
      <c r="EU8" s="43">
        <f>SUM(EU9:EU23)</f>
        <v>153</v>
      </c>
      <c r="EV8" s="41">
        <f>SUM(EV9:EV23)</f>
        <v>165</v>
      </c>
      <c r="EW8" s="44">
        <f>+EV8/EU8</f>
        <v>1.0784313725490196</v>
      </c>
      <c r="EX8" s="43">
        <f>SUM(EX9:EX23)</f>
        <v>338</v>
      </c>
      <c r="EY8" s="41">
        <f>SUM(EY9:EY23)</f>
        <v>290</v>
      </c>
      <c r="EZ8" s="45">
        <f>+EY8/EX8</f>
        <v>0.85798816568047342</v>
      </c>
      <c r="FA8" s="67">
        <f>SUM(FA9:FA23)</f>
        <v>435</v>
      </c>
      <c r="FB8" s="41">
        <f>SUM(FB9:FB23)</f>
        <v>463</v>
      </c>
      <c r="FC8" s="42">
        <f>+FB8/FA8</f>
        <v>1.0643678160919541</v>
      </c>
      <c r="FD8" s="43">
        <f>SUM(FD9:FD23)</f>
        <v>176</v>
      </c>
      <c r="FE8" s="41">
        <f>SUM(FE9:FE23)</f>
        <v>183</v>
      </c>
      <c r="FF8" s="44">
        <f>+FE8/FD8</f>
        <v>1.0397727272727273</v>
      </c>
      <c r="FG8" s="43">
        <f>SUM(FG9:FG23)</f>
        <v>259</v>
      </c>
      <c r="FH8" s="41">
        <f>SUM(FH9:FH23)</f>
        <v>280</v>
      </c>
      <c r="FI8" s="45">
        <f>+FH8/FG8</f>
        <v>1.0810810810810811</v>
      </c>
      <c r="FJ8" s="128">
        <f>SUM(FJ9:FJ23)</f>
        <v>364</v>
      </c>
      <c r="FK8" s="127">
        <f>SUM(FK9:FK23)</f>
        <v>226.5</v>
      </c>
      <c r="FL8" s="126">
        <f>+FK8/FJ8</f>
        <v>0.62225274725274726</v>
      </c>
      <c r="FM8" s="67">
        <f>SUM(FM9:FM23)</f>
        <v>550</v>
      </c>
      <c r="FN8" s="41">
        <f>SUM(FN9:FN23)</f>
        <v>329</v>
      </c>
      <c r="FO8" s="42">
        <f>+FN8/FM8</f>
        <v>0.59818181818181815</v>
      </c>
      <c r="FP8" s="43">
        <f>SUM(FP9:FP23)</f>
        <v>203</v>
      </c>
      <c r="FQ8" s="41">
        <f>SUM(FQ9:FQ23)</f>
        <v>140</v>
      </c>
      <c r="FR8" s="44">
        <f>+FQ8/FP8</f>
        <v>0.68965517241379315</v>
      </c>
      <c r="FS8" s="43">
        <f>SUM(FS9:FS23)</f>
        <v>347</v>
      </c>
      <c r="FT8" s="41">
        <f>SUM(FT9:FT23)</f>
        <v>189</v>
      </c>
      <c r="FU8" s="45">
        <f>+FT8/FS8</f>
        <v>0.54466858789625361</v>
      </c>
      <c r="FV8" s="67">
        <f>SUM(FV9:FV23)</f>
        <v>499</v>
      </c>
      <c r="FW8" s="41">
        <f>SUM(FW9:FW23)</f>
        <v>286</v>
      </c>
      <c r="FX8" s="42">
        <f>+FW8/FV8</f>
        <v>0.57314629258517036</v>
      </c>
      <c r="FY8" s="43">
        <f>SUM(FY9:FY23)</f>
        <v>166</v>
      </c>
      <c r="FZ8" s="41">
        <f>SUM(FZ9:FZ23)</f>
        <v>136</v>
      </c>
      <c r="GA8" s="44">
        <f>+FZ8/FY8</f>
        <v>0.81927710843373491</v>
      </c>
      <c r="GB8" s="43">
        <f>SUM(GB9:GB23)</f>
        <v>333</v>
      </c>
      <c r="GC8" s="41">
        <f>SUM(GC9:GC23)</f>
        <v>150</v>
      </c>
      <c r="GD8" s="45">
        <f>+GC8/GB8</f>
        <v>0.45045045045045046</v>
      </c>
      <c r="GE8" s="67">
        <f>SUM(GE9:GE23)</f>
        <v>404</v>
      </c>
      <c r="GF8" s="41">
        <f>SUM(GF9:GF23)</f>
        <v>275</v>
      </c>
      <c r="GG8" s="42">
        <f>+GF8/GE8</f>
        <v>0.68069306930693074</v>
      </c>
      <c r="GH8" s="43">
        <f>SUM(GH9:GH23)</f>
        <v>151</v>
      </c>
      <c r="GI8" s="41">
        <f>SUM(GI9:GI23)</f>
        <v>118</v>
      </c>
      <c r="GJ8" s="44">
        <f>+GI8/GH8</f>
        <v>0.7814569536423841</v>
      </c>
      <c r="GK8" s="43">
        <f>SUM(GK9:GK23)</f>
        <v>253</v>
      </c>
      <c r="GL8" s="41">
        <f>SUM(GL9:GL23)</f>
        <v>157</v>
      </c>
      <c r="GM8" s="45">
        <f>+GL8/GK8</f>
        <v>0.62055335968379444</v>
      </c>
      <c r="GN8" s="128">
        <f>SUM(GN9:GN23)</f>
        <v>385</v>
      </c>
      <c r="GO8" s="127">
        <f>SUM(GO9:GO23)</f>
        <v>267</v>
      </c>
      <c r="GP8" s="126">
        <f>+GO8/GN8</f>
        <v>0.69350649350649352</v>
      </c>
      <c r="GQ8" s="43">
        <f>SUM(GQ9:GQ23)</f>
        <v>159</v>
      </c>
      <c r="GR8" s="41">
        <f>SUM(GR9:GR23)</f>
        <v>121</v>
      </c>
      <c r="GS8" s="44">
        <f>+GR8/GQ8</f>
        <v>0.76100628930817615</v>
      </c>
      <c r="GT8" s="43">
        <f>SUM(GT9:GT23)</f>
        <v>226</v>
      </c>
      <c r="GU8" s="41">
        <f>SUM(GU9:GU23)</f>
        <v>146</v>
      </c>
      <c r="GV8" s="45">
        <f>+GU8/GT8</f>
        <v>0.64601769911504425</v>
      </c>
      <c r="GW8" s="67">
        <f>SUM(GW9:GW23)</f>
        <v>354</v>
      </c>
      <c r="GX8" s="41">
        <f>SUM(GX9:GX23)</f>
        <v>246</v>
      </c>
      <c r="GY8" s="42">
        <f>+GX8/GW8</f>
        <v>0.69491525423728817</v>
      </c>
      <c r="GZ8" s="43">
        <f>SUM(GZ9:GZ23)</f>
        <v>154</v>
      </c>
      <c r="HA8" s="41">
        <f>SUM(HA9:HA23)</f>
        <v>114</v>
      </c>
      <c r="HB8" s="44">
        <f>+HA8/GZ8</f>
        <v>0.74025974025974028</v>
      </c>
      <c r="HC8" s="43">
        <f>SUM(HC9:HC23)</f>
        <v>200</v>
      </c>
      <c r="HD8" s="41">
        <f>SUM(HD9:HD23)</f>
        <v>132</v>
      </c>
      <c r="HE8" s="45">
        <f>+HD8/HC8</f>
        <v>0.66</v>
      </c>
      <c r="HF8" s="67">
        <f>SUM(HF9:HF23)</f>
        <v>406</v>
      </c>
      <c r="HG8" s="41">
        <f>SUM(HG9:HG23)</f>
        <v>298</v>
      </c>
      <c r="HH8" s="42">
        <f>+HG8/HF8</f>
        <v>0.73399014778325122</v>
      </c>
      <c r="HI8" s="43">
        <f>SUM(HI9:HI23)</f>
        <v>154</v>
      </c>
      <c r="HJ8" s="41">
        <f>SUM(HJ9:HJ23)</f>
        <v>115</v>
      </c>
      <c r="HK8" s="44">
        <f>+HJ8/HI8</f>
        <v>0.74675324675324672</v>
      </c>
      <c r="HL8" s="43">
        <f>SUM(HL9:HL23)</f>
        <v>252</v>
      </c>
      <c r="HM8" s="41">
        <f>SUM(HM9:HM23)</f>
        <v>183</v>
      </c>
      <c r="HN8" s="45">
        <f>+HM8/HL8</f>
        <v>0.72619047619047616</v>
      </c>
      <c r="HO8" s="128">
        <f>SUM(HO9:HO23)</f>
        <v>267</v>
      </c>
      <c r="HP8" s="127">
        <f>SUM(HP9:HP23)</f>
        <v>181</v>
      </c>
      <c r="HQ8" s="126">
        <f>+HP8/HO8</f>
        <v>0.67790262172284643</v>
      </c>
      <c r="HR8" s="67">
        <f>SUM(HR9:HR23)</f>
        <v>351</v>
      </c>
      <c r="HS8" s="41">
        <f>SUM(HS9:HS23)</f>
        <v>256</v>
      </c>
      <c r="HT8" s="42">
        <f>+HS8/HR8</f>
        <v>0.72934472934472938</v>
      </c>
      <c r="HU8" s="43">
        <f>SUM(HU9:HU23)</f>
        <v>162</v>
      </c>
      <c r="HV8" s="41">
        <f>SUM(HV9:HV23)</f>
        <v>120</v>
      </c>
      <c r="HW8" s="44">
        <f>+HV8/HU8</f>
        <v>0.7407407407407407</v>
      </c>
      <c r="HX8" s="43">
        <f>SUM(HX9:HX23)</f>
        <v>189</v>
      </c>
      <c r="HY8" s="41">
        <f>SUM(HY9:HY23)</f>
        <v>136</v>
      </c>
      <c r="HZ8" s="45">
        <f>+HY8/HX8</f>
        <v>0.71957671957671954</v>
      </c>
      <c r="IA8" s="67">
        <f>SUM(IA9:IA23)</f>
        <v>385</v>
      </c>
      <c r="IB8" s="41">
        <f>SUM(IB9:IB23)</f>
        <v>209</v>
      </c>
      <c r="IC8" s="42">
        <f>+IB8/IA8</f>
        <v>0.54285714285714282</v>
      </c>
      <c r="ID8" s="43">
        <f>SUM(ID9:ID23)</f>
        <v>161</v>
      </c>
      <c r="IE8" s="41">
        <f>SUM(IE9:IE23)</f>
        <v>100</v>
      </c>
      <c r="IF8" s="44">
        <f>+IE8/ID8</f>
        <v>0.6211180124223602</v>
      </c>
      <c r="IG8" s="43">
        <f>SUM(IG9:IG23)</f>
        <v>224</v>
      </c>
      <c r="IH8" s="41">
        <f>SUM(IH9:IH23)</f>
        <v>109</v>
      </c>
      <c r="II8" s="45">
        <f>+IH8/IG8</f>
        <v>0.48660714285714285</v>
      </c>
      <c r="IJ8" s="67">
        <f>SUM(IJ9:IJ23)</f>
        <v>393</v>
      </c>
      <c r="IK8" s="41">
        <f>SUM(IK9:IK23)</f>
        <v>101</v>
      </c>
      <c r="IL8" s="42">
        <f>+IK8/IJ8</f>
        <v>0.25699745547073793</v>
      </c>
      <c r="IM8" s="43">
        <f>SUM(IM9:IM23)</f>
        <v>169</v>
      </c>
      <c r="IN8" s="41">
        <f>SUM(IN9:IN23)</f>
        <v>101</v>
      </c>
      <c r="IO8" s="44">
        <f>+IN8/IM8</f>
        <v>0.59763313609467461</v>
      </c>
      <c r="IP8" s="43">
        <f>SUM(IP9:IP23)</f>
        <v>224</v>
      </c>
      <c r="IQ8" s="41">
        <f>SUM(IQ9:IQ23)</f>
        <v>0</v>
      </c>
      <c r="IR8" s="45">
        <f>+IQ8/IP8</f>
        <v>0</v>
      </c>
    </row>
    <row r="9" spans="8:252" ht="29.25" customHeight="1">
      <c r="H9" s="33">
        <v>1</v>
      </c>
      <c r="I9" s="125" t="s">
        <v>9</v>
      </c>
      <c r="J9" s="179">
        <v>132.34615384615401</v>
      </c>
      <c r="K9" s="180">
        <v>119.269230769231</v>
      </c>
      <c r="L9" s="181">
        <f>IFERROR(K9/J9,0)</f>
        <v>0.90119151409474052</v>
      </c>
      <c r="M9" s="179">
        <f>+SUMIF($P$1:$II$1,"a",P9:II9)/26</f>
        <v>50.730769230769234</v>
      </c>
      <c r="N9" s="180">
        <f>+SUMIF($P$1:$II$1,"b",P9:II9)/26</f>
        <v>39.153846153846153</v>
      </c>
      <c r="O9" s="181">
        <f>IFERROR(N9/M9,0)</f>
        <v>0.7717968157695223</v>
      </c>
      <c r="P9" s="34">
        <f t="shared" ref="P9:Q21" si="0">+S9+V9</f>
        <v>55</v>
      </c>
      <c r="Q9" s="35">
        <f t="shared" si="0"/>
        <v>42</v>
      </c>
      <c r="R9" s="26">
        <f t="shared" ref="R9:R23" si="1">IFERROR(Q9/P9,0)</f>
        <v>0.76363636363636367</v>
      </c>
      <c r="S9" s="37">
        <v>31</v>
      </c>
      <c r="T9" s="37">
        <v>20</v>
      </c>
      <c r="U9" s="26">
        <f t="shared" ref="U9:U22" si="2">IFERROR(T9/S9,0)</f>
        <v>0.64516129032258063</v>
      </c>
      <c r="V9" s="37">
        <v>24</v>
      </c>
      <c r="W9" s="37">
        <v>22</v>
      </c>
      <c r="X9" s="70">
        <f t="shared" ref="X9:X23" si="3">IFERROR(W9/V9,0)</f>
        <v>0.91666666666666663</v>
      </c>
      <c r="Y9" s="34">
        <f>+AB9+AE9</f>
        <v>55</v>
      </c>
      <c r="Z9" s="35">
        <f t="shared" ref="Y9:Z23" si="4">+AC9+AF9</f>
        <v>45</v>
      </c>
      <c r="AA9" s="26">
        <f t="shared" ref="AA9:AA23" si="5">IFERROR(Z9/Y9,0)</f>
        <v>0.81818181818181823</v>
      </c>
      <c r="AB9" s="37">
        <v>35</v>
      </c>
      <c r="AC9" s="37">
        <v>29</v>
      </c>
      <c r="AD9" s="26">
        <f t="shared" ref="AD9:AD22" si="6">IFERROR(AC9/AB9,0)</f>
        <v>0.82857142857142863</v>
      </c>
      <c r="AE9" s="37">
        <v>20</v>
      </c>
      <c r="AF9" s="37">
        <v>16</v>
      </c>
      <c r="AG9" s="26">
        <f t="shared" ref="AG9:AG23" si="7">IFERROR(AF9/AE9,0)</f>
        <v>0.8</v>
      </c>
      <c r="AH9" s="34">
        <f>+AK9+AN9</f>
        <v>50</v>
      </c>
      <c r="AI9" s="35">
        <f t="shared" ref="AI9:AI23" si="8">+AL9+AO9</f>
        <v>34</v>
      </c>
      <c r="AJ9" s="26">
        <f t="shared" ref="AJ9:AJ23" si="9">IFERROR(AI9/AH9,0)</f>
        <v>0.68</v>
      </c>
      <c r="AK9" s="37">
        <v>30</v>
      </c>
      <c r="AL9" s="37">
        <v>17</v>
      </c>
      <c r="AM9" s="26">
        <f t="shared" ref="AM9:AM22" si="10">IFERROR(AL9/AK9,0)</f>
        <v>0.56666666666666665</v>
      </c>
      <c r="AN9" s="37">
        <v>20</v>
      </c>
      <c r="AO9" s="37">
        <v>17</v>
      </c>
      <c r="AP9" s="70">
        <f t="shared" ref="AP9:AP23" si="11">IFERROR(AO9/AN9,0)</f>
        <v>0.85</v>
      </c>
      <c r="AQ9" s="34">
        <f>+AT9+AW9</f>
        <v>58</v>
      </c>
      <c r="AR9" s="35">
        <f>+AU9+AX9</f>
        <v>52</v>
      </c>
      <c r="AS9" s="26">
        <f t="shared" ref="AS9:AS23" si="12">IFERROR(AR9/AQ9,0)</f>
        <v>0.89655172413793105</v>
      </c>
      <c r="AT9" s="37">
        <v>33</v>
      </c>
      <c r="AU9" s="37">
        <v>29</v>
      </c>
      <c r="AV9" s="26">
        <f t="shared" ref="AV9:AV22" si="13">IFERROR(AU9/AT9,0)</f>
        <v>0.87878787878787878</v>
      </c>
      <c r="AW9" s="37">
        <v>25</v>
      </c>
      <c r="AX9" s="37">
        <v>23</v>
      </c>
      <c r="AY9" s="70">
        <f t="shared" ref="AY9:AY23" si="14">IFERROR(AX9/AW9,0)</f>
        <v>0.92</v>
      </c>
      <c r="AZ9" s="129">
        <f>+SUMIF($P$1:$AY$1,"a",P9:AY9)/4</f>
        <v>54.5</v>
      </c>
      <c r="BA9" s="130">
        <f>+SUMIF($P$1:$AY$1,"b",P9:AY9)/4</f>
        <v>43.25</v>
      </c>
      <c r="BB9" s="59">
        <f t="shared" ref="BB9:BB21" si="15">IFERROR(BA9/AZ9,0)</f>
        <v>0.79357798165137616</v>
      </c>
      <c r="BC9" s="34">
        <f>+BF9+BI9</f>
        <v>57</v>
      </c>
      <c r="BD9" s="35">
        <f t="shared" ref="BD9:BD21" si="16">+BG9+BJ9</f>
        <v>50</v>
      </c>
      <c r="BE9" s="26">
        <f t="shared" ref="BE9:BE23" si="17">IFERROR(BD9/BC9,0)</f>
        <v>0.8771929824561403</v>
      </c>
      <c r="BF9" s="37">
        <v>33</v>
      </c>
      <c r="BG9" s="37">
        <v>28</v>
      </c>
      <c r="BH9" s="26">
        <f t="shared" ref="BH9:BH22" si="18">IFERROR(BG9/BF9,0)</f>
        <v>0.84848484848484851</v>
      </c>
      <c r="BI9" s="37">
        <v>24</v>
      </c>
      <c r="BJ9" s="37">
        <v>22</v>
      </c>
      <c r="BK9" s="70">
        <f t="shared" ref="BK9:BK23" si="19">IFERROR(BJ9/BI9,0)</f>
        <v>0.91666666666666663</v>
      </c>
      <c r="BL9" s="34">
        <f>+BO9+BR9</f>
        <v>50</v>
      </c>
      <c r="BM9" s="35">
        <f>+BP9+BS9</f>
        <v>48</v>
      </c>
      <c r="BN9" s="26">
        <f t="shared" ref="BN9:BN23" si="20">IFERROR(BM9/BL9,0)</f>
        <v>0.96</v>
      </c>
      <c r="BO9" s="37">
        <v>31</v>
      </c>
      <c r="BP9" s="37">
        <v>29</v>
      </c>
      <c r="BQ9" s="26">
        <f t="shared" ref="BQ9:BQ22" si="21">IFERROR(BP9/BO9,0)</f>
        <v>0.93548387096774188</v>
      </c>
      <c r="BR9" s="37">
        <v>19</v>
      </c>
      <c r="BS9" s="37">
        <v>19</v>
      </c>
      <c r="BT9" s="26">
        <f t="shared" ref="BT9:BT23" si="22">IFERROR(BS9/BR9,0)</f>
        <v>1</v>
      </c>
      <c r="BU9" s="34">
        <f>+BX9+CA9</f>
        <v>49</v>
      </c>
      <c r="BV9" s="35">
        <f t="shared" ref="BV9:BV23" si="23">+BY9+CB9</f>
        <v>45</v>
      </c>
      <c r="BW9" s="26">
        <f t="shared" ref="BW9:BW23" si="24">IFERROR(BV9/BU9,0)</f>
        <v>0.91836734693877553</v>
      </c>
      <c r="BX9" s="37">
        <v>30</v>
      </c>
      <c r="BY9" s="37">
        <v>27</v>
      </c>
      <c r="BZ9" s="26">
        <f t="shared" ref="BZ9:BZ22" si="25">IFERROR(BY9/BX9,0)</f>
        <v>0.9</v>
      </c>
      <c r="CA9" s="37">
        <v>19</v>
      </c>
      <c r="CB9" s="37">
        <v>18</v>
      </c>
      <c r="CC9" s="70">
        <f t="shared" ref="CC9:CC23" si="26">IFERROR(CB9/CA9,0)</f>
        <v>0.94736842105263153</v>
      </c>
      <c r="CD9" s="34">
        <f>+CG9+CJ9</f>
        <v>50</v>
      </c>
      <c r="CE9" s="35">
        <f>+CH9+CK9</f>
        <v>32</v>
      </c>
      <c r="CF9" s="26">
        <f t="shared" ref="CF9:CF13" si="27">IFERROR(CE9/CD9,0)</f>
        <v>0.64</v>
      </c>
      <c r="CG9" s="37">
        <v>29</v>
      </c>
      <c r="CH9" s="37">
        <v>12</v>
      </c>
      <c r="CI9" s="26">
        <f t="shared" ref="CI9:CI22" si="28">IFERROR(CH9/CG9,0)</f>
        <v>0.41379310344827586</v>
      </c>
      <c r="CJ9" s="37">
        <v>21</v>
      </c>
      <c r="CK9" s="37">
        <v>20</v>
      </c>
      <c r="CL9" s="26">
        <f t="shared" ref="CL9:CL23" si="29">IFERROR(CK9/CJ9,0)</f>
        <v>0.95238095238095233</v>
      </c>
      <c r="CM9" s="34">
        <f>+CP9+CS9</f>
        <v>65</v>
      </c>
      <c r="CN9" s="35">
        <f t="shared" ref="CN9:CN21" si="30">+CQ9+CT9</f>
        <v>52</v>
      </c>
      <c r="CO9" s="59">
        <f t="shared" ref="CO9:CO21" si="31">IFERROR(CN9/CM9,0)</f>
        <v>0.8</v>
      </c>
      <c r="CP9" s="37">
        <v>34</v>
      </c>
      <c r="CQ9" s="37">
        <v>23</v>
      </c>
      <c r="CR9" s="26">
        <f t="shared" ref="CR9:CR22" si="32">IFERROR(CQ9/CP9,0)</f>
        <v>0.67647058823529416</v>
      </c>
      <c r="CS9" s="37">
        <v>31</v>
      </c>
      <c r="CT9" s="37">
        <v>29</v>
      </c>
      <c r="CU9" s="70">
        <f t="shared" ref="CU9:CU23" si="33">IFERROR(CT9/CS9,0)</f>
        <v>0.93548387096774188</v>
      </c>
      <c r="CV9" s="34">
        <f>+CY9+DB9</f>
        <v>79</v>
      </c>
      <c r="CW9" s="35">
        <f t="shared" ref="CV9:CW21" si="34">+CZ9+DC9</f>
        <v>63</v>
      </c>
      <c r="CX9" s="26">
        <f t="shared" ref="CX9:CX23" si="35">IFERROR(CW9/CV9,0)</f>
        <v>0.79746835443037978</v>
      </c>
      <c r="CY9" s="37">
        <v>35</v>
      </c>
      <c r="CZ9" s="37">
        <v>26</v>
      </c>
      <c r="DA9" s="26">
        <f t="shared" ref="DA9:DA22" si="36">IFERROR(CZ9/CY9,0)</f>
        <v>0.74285714285714288</v>
      </c>
      <c r="DB9" s="37">
        <v>44</v>
      </c>
      <c r="DC9" s="37">
        <v>37</v>
      </c>
      <c r="DD9" s="26">
        <f t="shared" ref="DD9:DD23" si="37">IFERROR(DC9/DB9,0)</f>
        <v>0.84090909090909094</v>
      </c>
      <c r="DE9" s="124">
        <f>+SUMIF($BU$1:$DD$1,"a",BU9:DD9)/6</f>
        <v>29.666666666666668</v>
      </c>
      <c r="DF9" s="123">
        <f>+SUMIF($BU$1:$DD$1,"b",BU9:DD9)/6</f>
        <v>23.333333333333332</v>
      </c>
      <c r="DG9" s="59">
        <f t="shared" ref="DG9:DG21" si="38">IFERROR(DF9/DE9,0)</f>
        <v>0.78651685393258419</v>
      </c>
      <c r="DH9" s="34">
        <f t="shared" ref="DH9:DH23" si="39">+DK9+DN9</f>
        <v>69</v>
      </c>
      <c r="DI9" s="35">
        <f t="shared" ref="DI9:DI23" si="40">+DL9+DO9</f>
        <v>52</v>
      </c>
      <c r="DJ9" s="26">
        <f t="shared" ref="DJ9:DJ23" si="41">IFERROR(DI9/DH9,0)</f>
        <v>0.75362318840579712</v>
      </c>
      <c r="DK9" s="37">
        <v>52</v>
      </c>
      <c r="DL9" s="37">
        <v>25</v>
      </c>
      <c r="DM9" s="26">
        <f t="shared" ref="DM9:DM22" si="42">IFERROR(DL9/DK9,0)</f>
        <v>0.48076923076923078</v>
      </c>
      <c r="DN9" s="37">
        <v>17</v>
      </c>
      <c r="DO9" s="37">
        <v>27</v>
      </c>
      <c r="DP9" s="70">
        <f t="shared" ref="DP9:DP23" si="43">IFERROR(DO9/DN9,0)</f>
        <v>1.588235294117647</v>
      </c>
      <c r="DQ9" s="34">
        <f>+DT9+DW9</f>
        <v>78</v>
      </c>
      <c r="DR9" s="35">
        <f t="shared" ref="DR9:DR23" si="44">+DU9+DX9</f>
        <v>52</v>
      </c>
      <c r="DS9" s="26">
        <f t="shared" ref="DS9:DS23" si="45">IFERROR(DR9/DQ9,0)</f>
        <v>0.66666666666666663</v>
      </c>
      <c r="DT9" s="37">
        <v>49</v>
      </c>
      <c r="DU9" s="37">
        <v>25</v>
      </c>
      <c r="DV9" s="26">
        <f t="shared" ref="DV9:DV22" si="46">IFERROR(DU9/DT9,0)</f>
        <v>0.51020408163265307</v>
      </c>
      <c r="DW9" s="37">
        <v>29</v>
      </c>
      <c r="DX9" s="37">
        <v>27</v>
      </c>
      <c r="DY9" s="70">
        <f t="shared" ref="DY9:DY23" si="47">IFERROR(DX9/DW9,0)</f>
        <v>0.93103448275862066</v>
      </c>
      <c r="DZ9" s="34">
        <f>+EC9+EF9</f>
        <v>75</v>
      </c>
      <c r="EA9" s="35">
        <f>+ED9+EG9</f>
        <v>53</v>
      </c>
      <c r="EB9" s="26">
        <f t="shared" ref="EB9:EB13" si="48">IFERROR(EA9/DZ9,0)</f>
        <v>0.70666666666666667</v>
      </c>
      <c r="EC9" s="37">
        <v>45</v>
      </c>
      <c r="ED9" s="37">
        <v>26</v>
      </c>
      <c r="EE9" s="26">
        <f t="shared" ref="EE9:EE22" si="49">IFERROR(ED9/EC9,0)</f>
        <v>0.57777777777777772</v>
      </c>
      <c r="EF9" s="37">
        <v>30</v>
      </c>
      <c r="EG9" s="37">
        <v>27</v>
      </c>
      <c r="EH9" s="70">
        <f t="shared" ref="EH9:EH23" si="50">IFERROR(EG9/EF9,0)</f>
        <v>0.9</v>
      </c>
      <c r="EI9" s="124">
        <f t="shared" ref="EI9:EI21" ca="1" si="51">+SUMIF($P$1:$AY$1,"a",DE9:EH9)/6</f>
        <v>17.611111111111111</v>
      </c>
      <c r="EJ9" s="123">
        <f t="shared" ref="EJ9:EJ21" ca="1" si="52">+SUMIF($P$1:$AY$1,"b",DE9:EH9)/6</f>
        <v>17.388888888888889</v>
      </c>
      <c r="EK9" s="59">
        <f t="shared" ref="EK9:EK21" ca="1" si="53">IFERROR(EJ9/EI9,0)</f>
        <v>0.98738170347003162</v>
      </c>
      <c r="EL9" s="37">
        <v>35</v>
      </c>
      <c r="EM9" s="37">
        <v>29</v>
      </c>
      <c r="EN9" s="26">
        <f t="shared" ref="EN9:EN22" si="54">IFERROR(EM9/EL9,0)</f>
        <v>0.82857142857142863</v>
      </c>
      <c r="EO9" s="37">
        <v>24</v>
      </c>
      <c r="EP9" s="37">
        <v>21</v>
      </c>
      <c r="EQ9" s="70">
        <f t="shared" ref="EQ9:EQ23" si="55">IFERROR(EP9/EO9,0)</f>
        <v>0.875</v>
      </c>
      <c r="ER9" s="34">
        <f t="shared" ref="ER9:ER21" si="56">+EU9+EX9</f>
        <v>74</v>
      </c>
      <c r="ES9" s="35">
        <f t="shared" ref="ES9:ES21" si="57">+EV9+EY9</f>
        <v>67</v>
      </c>
      <c r="ET9" s="26">
        <f t="shared" ref="ET9:ET23" si="58">IFERROR(ES9/ER9,0)</f>
        <v>0.90540540540540537</v>
      </c>
      <c r="EU9" s="37">
        <v>32</v>
      </c>
      <c r="EV9" s="37">
        <v>28</v>
      </c>
      <c r="EW9" s="26">
        <f t="shared" ref="EW9:EW22" si="59">IFERROR(EV9/EU9,0)</f>
        <v>0.875</v>
      </c>
      <c r="EX9" s="37">
        <v>42</v>
      </c>
      <c r="EY9" s="37">
        <v>39</v>
      </c>
      <c r="EZ9" s="70">
        <f t="shared" ref="EZ9:EZ23" si="60">IFERROR(EY9/EX9,0)</f>
        <v>0.9285714285714286</v>
      </c>
      <c r="FA9" s="34">
        <f t="shared" ref="FA9:FA21" si="61">+FD9+FG9</f>
        <v>77</v>
      </c>
      <c r="FB9" s="35">
        <f t="shared" ref="FB9:FB21" si="62">+FE9+FH9</f>
        <v>65</v>
      </c>
      <c r="FC9" s="26">
        <f t="shared" ref="FC9:FC23" si="63">IFERROR(FB9/FA9,0)</f>
        <v>0.8441558441558441</v>
      </c>
      <c r="FD9" s="37">
        <v>35</v>
      </c>
      <c r="FE9" s="37">
        <v>32</v>
      </c>
      <c r="FF9" s="26">
        <f t="shared" ref="FF9:FF22" si="64">IFERROR(FE9/FD9,0)</f>
        <v>0.91428571428571426</v>
      </c>
      <c r="FG9" s="37">
        <v>42</v>
      </c>
      <c r="FH9" s="37">
        <v>33</v>
      </c>
      <c r="FI9" s="26">
        <f t="shared" ref="FI9:FI23" si="65">IFERROR(FH9/FG9,0)</f>
        <v>0.7857142857142857</v>
      </c>
      <c r="FJ9" s="124">
        <f>+SUMIF($DH$1:$FI$1,"a",DH9:FI9)/6</f>
        <v>62.166666666666664</v>
      </c>
      <c r="FK9" s="123">
        <f>+SUMIF($DH$1:$FI$1,"b",DH9:FI9)/6</f>
        <v>48.166666666666664</v>
      </c>
      <c r="FL9" s="59">
        <f t="shared" ref="FL9:FL21" si="66">IFERROR(FK9/FJ9,0)</f>
        <v>0.77479892761394098</v>
      </c>
      <c r="FM9" s="34">
        <f t="shared" ref="FM9:FM23" si="67">+FP9+FS9</f>
        <v>78</v>
      </c>
      <c r="FN9" s="35">
        <f t="shared" ref="FN9:FN23" si="68">+FQ9+FT9</f>
        <v>61</v>
      </c>
      <c r="FO9" s="26">
        <f t="shared" ref="FO9:FO23" si="69">IFERROR(FN9/FM9,0)</f>
        <v>0.78205128205128205</v>
      </c>
      <c r="FP9" s="37">
        <v>29</v>
      </c>
      <c r="FQ9" s="37">
        <v>25</v>
      </c>
      <c r="FR9" s="26">
        <f t="shared" ref="FR9:FR22" si="70">IFERROR(FQ9/FP9,0)</f>
        <v>0.86206896551724133</v>
      </c>
      <c r="FS9" s="37">
        <v>49</v>
      </c>
      <c r="FT9" s="37">
        <v>36</v>
      </c>
      <c r="FU9" s="26">
        <f t="shared" ref="FU9:FU23" si="71">IFERROR(FT9/FS9,0)</f>
        <v>0.73469387755102045</v>
      </c>
      <c r="FV9" s="34">
        <f>+FY9+GB9</f>
        <v>70</v>
      </c>
      <c r="FW9" s="35">
        <f>+FZ9+GC9</f>
        <v>30</v>
      </c>
      <c r="FX9" s="26">
        <f t="shared" ref="FX9:FX23" si="72">IFERROR(FW9/FV9,0)</f>
        <v>0.42857142857142855</v>
      </c>
      <c r="FY9" s="37">
        <v>22</v>
      </c>
      <c r="FZ9" s="37">
        <v>20</v>
      </c>
      <c r="GA9" s="26">
        <f t="shared" ref="GA9:GA21" si="73">IFERROR(FZ9/FY9,0)</f>
        <v>0.90909090909090906</v>
      </c>
      <c r="GB9" s="37">
        <v>48</v>
      </c>
      <c r="GC9" s="37">
        <v>10</v>
      </c>
      <c r="GD9" s="70">
        <f t="shared" ref="GD9:GD23" si="74">IFERROR(GC9/GB9,0)</f>
        <v>0.20833333333333334</v>
      </c>
      <c r="GE9" s="34">
        <f>+GH9+GK9</f>
        <v>63</v>
      </c>
      <c r="GF9" s="35">
        <f>+GI9+GL9</f>
        <v>57</v>
      </c>
      <c r="GG9" s="26">
        <f t="shared" ref="GG9:GG13" si="75">IFERROR(GF9/GE9,0)</f>
        <v>0.90476190476190477</v>
      </c>
      <c r="GH9" s="37">
        <v>21</v>
      </c>
      <c r="GI9" s="37">
        <v>17</v>
      </c>
      <c r="GJ9" s="191">
        <f t="shared" ref="GJ9:GJ22" si="76">IFERROR(GI9/GH9,0)</f>
        <v>0.80952380952380953</v>
      </c>
      <c r="GK9" s="37">
        <v>42</v>
      </c>
      <c r="GL9" s="37">
        <v>40</v>
      </c>
      <c r="GM9" s="70">
        <f t="shared" ref="GM9:GM23" si="77">IFERROR(GL9/GK9,0)</f>
        <v>0.95238095238095233</v>
      </c>
      <c r="GN9" s="124">
        <f>+GQ9+GT9</f>
        <v>62</v>
      </c>
      <c r="GO9" s="123">
        <f>+GR9+GU9</f>
        <v>43</v>
      </c>
      <c r="GP9" s="59">
        <f>IFERROR(GO9/GN9,0)</f>
        <v>0.69354838709677424</v>
      </c>
      <c r="GQ9" s="37">
        <v>21</v>
      </c>
      <c r="GR9" s="37">
        <v>13</v>
      </c>
      <c r="GS9" s="26">
        <f t="shared" ref="GS9:GS22" si="78">IFERROR(GR9/GQ9,0)</f>
        <v>0.61904761904761907</v>
      </c>
      <c r="GT9" s="37">
        <v>41</v>
      </c>
      <c r="GU9" s="37">
        <v>30</v>
      </c>
      <c r="GV9" s="70">
        <f t="shared" ref="GV9:GV23" si="79">IFERROR(GU9/GT9,0)</f>
        <v>0.73170731707317072</v>
      </c>
      <c r="GW9" s="34">
        <f>+GZ9+HC9</f>
        <v>55</v>
      </c>
      <c r="GX9" s="35">
        <f>+HA9+HD9</f>
        <v>43</v>
      </c>
      <c r="GY9" s="26">
        <f t="shared" ref="GY9:GY23" si="80">IFERROR(GX9/GW9,0)</f>
        <v>0.78181818181818186</v>
      </c>
      <c r="GZ9" s="37">
        <v>17</v>
      </c>
      <c r="HA9" s="37">
        <v>15</v>
      </c>
      <c r="HB9" s="26">
        <f t="shared" ref="HB9:HB22" si="81">IFERROR(HA9/GZ9,0)</f>
        <v>0.88235294117647056</v>
      </c>
      <c r="HC9" s="37">
        <v>38</v>
      </c>
      <c r="HD9" s="37">
        <v>28</v>
      </c>
      <c r="HE9" s="70">
        <f t="shared" ref="HE9:HE23" si="82">IFERROR(HD9/HC9,0)</f>
        <v>0.73684210526315785</v>
      </c>
      <c r="HF9" s="34">
        <f>+HI9+HL9</f>
        <v>68</v>
      </c>
      <c r="HG9" s="35">
        <f t="shared" ref="HG9:HG21" si="83">+HJ9+HM9</f>
        <v>49</v>
      </c>
      <c r="HH9" s="26">
        <f t="shared" ref="HH9:HH23" si="84">IFERROR(HG9/HF9,0)</f>
        <v>0.72058823529411764</v>
      </c>
      <c r="HI9" s="37">
        <v>17</v>
      </c>
      <c r="HJ9" s="37">
        <v>10</v>
      </c>
      <c r="HK9" s="26">
        <f t="shared" ref="HK9:HK22" si="85">IFERROR(HJ9/HI9,0)</f>
        <v>0.58823529411764708</v>
      </c>
      <c r="HL9" s="37">
        <v>51</v>
      </c>
      <c r="HM9" s="37">
        <v>39</v>
      </c>
      <c r="HN9" s="26">
        <f t="shared" ref="HN9:HN23" si="86">IFERROR(HM9/HL9,0)</f>
        <v>0.76470588235294112</v>
      </c>
      <c r="HO9" s="124">
        <f>+SUMIF($BC$1:$DD$1,"a",FD9:HN9)/6</f>
        <v>50.166666666666664</v>
      </c>
      <c r="HP9" s="123">
        <f>+SUMIF($P$1:$AY$1,"b",GE9:HN9)/6</f>
        <v>32</v>
      </c>
      <c r="HQ9" s="59">
        <f t="shared" ref="HQ9:HQ21" si="87">IFERROR(HP9/HO9,0)</f>
        <v>0.63787375415282399</v>
      </c>
      <c r="HR9" s="34">
        <f t="shared" ref="HR9:HS21" si="88">+HU9+HX9</f>
        <v>51</v>
      </c>
      <c r="HS9" s="35">
        <f t="shared" si="88"/>
        <v>44</v>
      </c>
      <c r="HT9" s="26">
        <f t="shared" ref="HT9:HT23" si="89">IFERROR(HS9/HR9,0)</f>
        <v>0.86274509803921573</v>
      </c>
      <c r="HU9" s="37">
        <v>19</v>
      </c>
      <c r="HV9" s="37">
        <v>17</v>
      </c>
      <c r="HW9" s="26">
        <f t="shared" ref="HW9:HW22" si="90">IFERROR(HV9/HU9,0)</f>
        <v>0.89473684210526316</v>
      </c>
      <c r="HX9" s="37">
        <v>32</v>
      </c>
      <c r="HY9" s="37">
        <v>27</v>
      </c>
      <c r="HZ9" s="26">
        <f t="shared" ref="HZ9:HZ23" si="91">IFERROR(HY9/HX9,0)</f>
        <v>0.84375</v>
      </c>
      <c r="IA9" s="34">
        <f>+ID9+IG9</f>
        <v>58</v>
      </c>
      <c r="IB9" s="35">
        <f t="shared" ref="IA9:IB21" si="92">+IE9+IH9</f>
        <v>34</v>
      </c>
      <c r="IC9" s="26">
        <f t="shared" ref="IC9:IC23" si="93">IFERROR(IB9/IA9,0)</f>
        <v>0.58620689655172409</v>
      </c>
      <c r="ID9" s="37">
        <v>15</v>
      </c>
      <c r="IE9" s="37">
        <v>10</v>
      </c>
      <c r="IF9" s="26">
        <f t="shared" ref="IF9:IF22" si="94">IFERROR(IE9/ID9,0)</f>
        <v>0.66666666666666663</v>
      </c>
      <c r="IG9" s="37">
        <v>43</v>
      </c>
      <c r="IH9" s="37">
        <v>24</v>
      </c>
      <c r="II9" s="26">
        <f t="shared" ref="II9:II23" si="95">IFERROR(IH9/IG9,0)</f>
        <v>0.55813953488372092</v>
      </c>
      <c r="IJ9" s="34">
        <f>+IM9+IP9</f>
        <v>61</v>
      </c>
      <c r="IK9" s="35">
        <f t="shared" ref="IK9:IK21" si="96">+IN9+IQ9</f>
        <v>13</v>
      </c>
      <c r="IL9" s="26">
        <f t="shared" ref="IL9:IL23" si="97">IFERROR(IK9/IJ9,0)</f>
        <v>0.21311475409836064</v>
      </c>
      <c r="IM9" s="37">
        <v>18</v>
      </c>
      <c r="IN9" s="37">
        <v>13</v>
      </c>
      <c r="IO9" s="26">
        <f t="shared" ref="IO9:IO22" si="98">IFERROR(IN9/IM9,0)</f>
        <v>0.72222222222222221</v>
      </c>
      <c r="IP9" s="37">
        <v>43</v>
      </c>
      <c r="IQ9" s="37"/>
      <c r="IR9" s="70">
        <f t="shared" ref="IR9:IR23" si="99">IFERROR(IQ9/IP9,0)</f>
        <v>0</v>
      </c>
    </row>
    <row r="10" spans="8:252" ht="29.25" customHeight="1">
      <c r="H10" s="12">
        <v>2</v>
      </c>
      <c r="I10" s="121" t="s">
        <v>28</v>
      </c>
      <c r="J10" s="179">
        <v>53.769230769230766</v>
      </c>
      <c r="K10" s="182">
        <v>43.346153846153847</v>
      </c>
      <c r="L10" s="183">
        <f t="shared" ref="L10:L21" si="100">IFERROR(K10/J10,0)</f>
        <v>0.8061516452074392</v>
      </c>
      <c r="M10" s="179">
        <f t="shared" ref="M10:M21" si="101">+SUMIF($P$1:$II$1,"a",P10:II10)/26</f>
        <v>50.46153846153846</v>
      </c>
      <c r="N10" s="180">
        <f t="shared" ref="N10:N21" si="102">+SUMIF($P$1:$II$1,"b",P10:II10)/26</f>
        <v>35.384615384615387</v>
      </c>
      <c r="O10" s="183">
        <f t="shared" ref="O10:O21" si="103">IFERROR(N10/M10,0)</f>
        <v>0.70121951219512202</v>
      </c>
      <c r="P10" s="18">
        <f t="shared" si="0"/>
        <v>27</v>
      </c>
      <c r="Q10" s="22">
        <f t="shared" si="0"/>
        <v>15</v>
      </c>
      <c r="R10" s="26">
        <f t="shared" si="1"/>
        <v>0.55555555555555558</v>
      </c>
      <c r="S10" s="16">
        <v>19</v>
      </c>
      <c r="T10" s="16">
        <v>9</v>
      </c>
      <c r="U10" s="26">
        <f t="shared" si="2"/>
        <v>0.47368421052631576</v>
      </c>
      <c r="V10" s="16">
        <v>8</v>
      </c>
      <c r="W10" s="16">
        <v>6</v>
      </c>
      <c r="X10" s="59">
        <f t="shared" si="3"/>
        <v>0.75</v>
      </c>
      <c r="Y10" s="18">
        <f t="shared" si="4"/>
        <v>29</v>
      </c>
      <c r="Z10" s="22">
        <f t="shared" si="4"/>
        <v>15</v>
      </c>
      <c r="AA10" s="26">
        <f t="shared" si="5"/>
        <v>0.51724137931034486</v>
      </c>
      <c r="AB10" s="16">
        <v>20</v>
      </c>
      <c r="AC10" s="16">
        <v>10</v>
      </c>
      <c r="AD10" s="26">
        <f t="shared" si="6"/>
        <v>0.5</v>
      </c>
      <c r="AE10" s="16">
        <v>9</v>
      </c>
      <c r="AF10" s="16">
        <v>5</v>
      </c>
      <c r="AG10" s="26">
        <f t="shared" si="7"/>
        <v>0.55555555555555558</v>
      </c>
      <c r="AH10" s="18">
        <f t="shared" ref="AH10:AH23" si="104">+AK10+AN10</f>
        <v>19</v>
      </c>
      <c r="AI10" s="22">
        <f t="shared" si="8"/>
        <v>15</v>
      </c>
      <c r="AJ10" s="26">
        <f t="shared" si="9"/>
        <v>0.78947368421052633</v>
      </c>
      <c r="AK10" s="16">
        <v>10</v>
      </c>
      <c r="AL10" s="37">
        <v>8</v>
      </c>
      <c r="AM10" s="26">
        <f t="shared" si="10"/>
        <v>0.8</v>
      </c>
      <c r="AN10" s="16">
        <v>9</v>
      </c>
      <c r="AO10" s="16">
        <v>7</v>
      </c>
      <c r="AP10" s="59">
        <f t="shared" si="11"/>
        <v>0.77777777777777779</v>
      </c>
      <c r="AQ10" s="18">
        <f t="shared" ref="AQ10:AR21" si="105">+AT10+AW10</f>
        <v>86</v>
      </c>
      <c r="AR10" s="22">
        <f t="shared" si="105"/>
        <v>70</v>
      </c>
      <c r="AS10" s="26">
        <f t="shared" si="12"/>
        <v>0.81395348837209303</v>
      </c>
      <c r="AT10" s="16">
        <v>20</v>
      </c>
      <c r="AU10" s="16">
        <v>10</v>
      </c>
      <c r="AV10" s="26">
        <f t="shared" si="13"/>
        <v>0.5</v>
      </c>
      <c r="AW10" s="16">
        <v>66</v>
      </c>
      <c r="AX10" s="16">
        <v>60</v>
      </c>
      <c r="AY10" s="59">
        <f t="shared" si="14"/>
        <v>0.90909090909090906</v>
      </c>
      <c r="AZ10" s="131">
        <f t="shared" ref="AZ10:AZ21" si="106">+SUMIF($P$1:$AY$1,"a",P10:AY10)/4</f>
        <v>40.25</v>
      </c>
      <c r="BA10" s="132">
        <f t="shared" ref="BA10:BA21" si="107">+SUMIF($P$1:$AY$1,"b",P10:AY10)/4</f>
        <v>28.75</v>
      </c>
      <c r="BB10" s="59">
        <f t="shared" si="15"/>
        <v>0.7142857142857143</v>
      </c>
      <c r="BC10" s="18">
        <f t="shared" ref="BC10:BC21" si="108">+BF10+BI10</f>
        <v>69</v>
      </c>
      <c r="BD10" s="22">
        <f t="shared" si="16"/>
        <v>65</v>
      </c>
      <c r="BE10" s="26">
        <f t="shared" si="17"/>
        <v>0.94202898550724634</v>
      </c>
      <c r="BF10" s="16">
        <v>64</v>
      </c>
      <c r="BG10" s="16">
        <v>20</v>
      </c>
      <c r="BH10" s="26">
        <f t="shared" si="18"/>
        <v>0.3125</v>
      </c>
      <c r="BI10" s="16">
        <v>5</v>
      </c>
      <c r="BJ10" s="16">
        <v>45</v>
      </c>
      <c r="BK10" s="59">
        <f t="shared" si="19"/>
        <v>9</v>
      </c>
      <c r="BL10" s="18">
        <f t="shared" ref="BL10:BL23" si="109">+BO10+BR10</f>
        <v>68</v>
      </c>
      <c r="BM10" s="22">
        <f t="shared" ref="BM10:BM23" si="110">+BP10+BS10</f>
        <v>57</v>
      </c>
      <c r="BN10" s="26">
        <f t="shared" si="20"/>
        <v>0.83823529411764708</v>
      </c>
      <c r="BO10" s="16">
        <v>20</v>
      </c>
      <c r="BP10" s="16">
        <v>15</v>
      </c>
      <c r="BQ10" s="26">
        <f t="shared" si="21"/>
        <v>0.75</v>
      </c>
      <c r="BR10" s="16">
        <v>48</v>
      </c>
      <c r="BS10" s="16">
        <v>42</v>
      </c>
      <c r="BT10" s="26">
        <f t="shared" si="22"/>
        <v>0.875</v>
      </c>
      <c r="BU10" s="18">
        <f t="shared" ref="BU10:BU23" si="111">+BX10+CA10</f>
        <v>56</v>
      </c>
      <c r="BV10" s="22">
        <f t="shared" si="23"/>
        <v>53</v>
      </c>
      <c r="BW10" s="26">
        <f t="shared" si="24"/>
        <v>0.9464285714285714</v>
      </c>
      <c r="BX10" s="16">
        <v>15</v>
      </c>
      <c r="BY10" s="16">
        <v>14</v>
      </c>
      <c r="BZ10" s="26">
        <f t="shared" si="25"/>
        <v>0.93333333333333335</v>
      </c>
      <c r="CA10" s="16">
        <v>41</v>
      </c>
      <c r="CB10" s="16">
        <v>39</v>
      </c>
      <c r="CC10" s="59">
        <f t="shared" si="26"/>
        <v>0.95121951219512191</v>
      </c>
      <c r="CD10" s="18">
        <f t="shared" ref="CD10:CD21" si="112">+CG10+CJ10</f>
        <v>54</v>
      </c>
      <c r="CE10" s="22">
        <f t="shared" ref="CE10:CE21" si="113">+CH10+CK10</f>
        <v>54</v>
      </c>
      <c r="CF10" s="26">
        <f t="shared" si="27"/>
        <v>1</v>
      </c>
      <c r="CG10" s="16">
        <v>12</v>
      </c>
      <c r="CH10" s="16">
        <v>12</v>
      </c>
      <c r="CI10" s="26">
        <f t="shared" si="28"/>
        <v>1</v>
      </c>
      <c r="CJ10" s="16">
        <v>42</v>
      </c>
      <c r="CK10" s="16">
        <v>42</v>
      </c>
      <c r="CL10" s="26">
        <f t="shared" si="29"/>
        <v>1</v>
      </c>
      <c r="CM10" s="18">
        <f t="shared" ref="CM10:CM14" si="114">+CP10+CS10</f>
        <v>74</v>
      </c>
      <c r="CN10" s="22">
        <f t="shared" si="30"/>
        <v>46</v>
      </c>
      <c r="CO10" s="59">
        <f t="shared" si="31"/>
        <v>0.6216216216216216</v>
      </c>
      <c r="CP10" s="16">
        <v>16</v>
      </c>
      <c r="CQ10" s="16">
        <v>7</v>
      </c>
      <c r="CR10" s="26">
        <f t="shared" si="32"/>
        <v>0.4375</v>
      </c>
      <c r="CS10" s="16">
        <v>58</v>
      </c>
      <c r="CT10" s="16">
        <v>39</v>
      </c>
      <c r="CU10" s="59">
        <f t="shared" si="33"/>
        <v>0.67241379310344829</v>
      </c>
      <c r="CV10" s="18">
        <f t="shared" si="34"/>
        <v>69</v>
      </c>
      <c r="CW10" s="22">
        <f t="shared" si="34"/>
        <v>59</v>
      </c>
      <c r="CX10" s="26">
        <f t="shared" si="35"/>
        <v>0.85507246376811596</v>
      </c>
      <c r="CY10" s="16">
        <v>15</v>
      </c>
      <c r="CZ10" s="16">
        <v>14</v>
      </c>
      <c r="DA10" s="26">
        <f t="shared" si="36"/>
        <v>0.93333333333333335</v>
      </c>
      <c r="DB10" s="16">
        <v>54</v>
      </c>
      <c r="DC10" s="16">
        <v>45</v>
      </c>
      <c r="DD10" s="26">
        <f t="shared" si="37"/>
        <v>0.83333333333333337</v>
      </c>
      <c r="DE10" s="117">
        <f t="shared" ref="DE10:DE21" si="115">+SUMIF($BU$1:$DD$1,"a",BU10:DD10)/6</f>
        <v>29.833333333333332</v>
      </c>
      <c r="DF10" s="116">
        <f t="shared" ref="DF10:DF21" si="116">+SUMIF($BU$1:$DD$1,"b",BU10:DD10)/6</f>
        <v>27.666666666666668</v>
      </c>
      <c r="DG10" s="59">
        <f t="shared" si="38"/>
        <v>0.92737430167597767</v>
      </c>
      <c r="DH10" s="18">
        <f t="shared" si="39"/>
        <v>91</v>
      </c>
      <c r="DI10" s="22">
        <f t="shared" si="40"/>
        <v>35</v>
      </c>
      <c r="DJ10" s="26">
        <f t="shared" si="41"/>
        <v>0.38461538461538464</v>
      </c>
      <c r="DK10" s="16">
        <v>35</v>
      </c>
      <c r="DL10" s="16">
        <v>11</v>
      </c>
      <c r="DM10" s="26">
        <f t="shared" si="42"/>
        <v>0.31428571428571428</v>
      </c>
      <c r="DN10" s="16">
        <v>56</v>
      </c>
      <c r="DO10" s="16">
        <v>24</v>
      </c>
      <c r="DP10" s="59">
        <f t="shared" si="43"/>
        <v>0.42857142857142855</v>
      </c>
      <c r="DQ10" s="18">
        <f t="shared" ref="DQ10:DQ23" si="117">+DT10+DW10</f>
        <v>74</v>
      </c>
      <c r="DR10" s="22">
        <f t="shared" si="44"/>
        <v>31</v>
      </c>
      <c r="DS10" s="26">
        <f t="shared" si="45"/>
        <v>0.41891891891891891</v>
      </c>
      <c r="DT10" s="16">
        <v>35</v>
      </c>
      <c r="DU10" s="16">
        <v>9</v>
      </c>
      <c r="DV10" s="26">
        <f t="shared" si="46"/>
        <v>0.25714285714285712</v>
      </c>
      <c r="DW10" s="16">
        <v>39</v>
      </c>
      <c r="DX10" s="16">
        <v>22</v>
      </c>
      <c r="DY10" s="59">
        <f t="shared" si="47"/>
        <v>0.5641025641025641</v>
      </c>
      <c r="DZ10" s="18">
        <f t="shared" ref="DZ10:DZ21" si="118">+EC10+EF10</f>
        <v>71</v>
      </c>
      <c r="EA10" s="22">
        <f t="shared" ref="EA10:EA21" si="119">+ED10+EG10</f>
        <v>28</v>
      </c>
      <c r="EB10" s="26">
        <f t="shared" si="48"/>
        <v>0.39436619718309857</v>
      </c>
      <c r="EC10" s="16">
        <v>32</v>
      </c>
      <c r="ED10" s="16">
        <v>6</v>
      </c>
      <c r="EE10" s="26">
        <f t="shared" si="49"/>
        <v>0.1875</v>
      </c>
      <c r="EF10" s="16">
        <v>39</v>
      </c>
      <c r="EG10" s="16">
        <v>22</v>
      </c>
      <c r="EH10" s="59">
        <f t="shared" si="50"/>
        <v>0.5641025641025641</v>
      </c>
      <c r="EI10" s="117">
        <f t="shared" ca="1" si="51"/>
        <v>27.305555555555554</v>
      </c>
      <c r="EJ10" s="116">
        <f t="shared" ca="1" si="52"/>
        <v>15.944444444444445</v>
      </c>
      <c r="EK10" s="59">
        <f t="shared" ca="1" si="53"/>
        <v>0.58392675483214651</v>
      </c>
      <c r="EL10" s="16">
        <v>18</v>
      </c>
      <c r="EM10" s="16">
        <v>14</v>
      </c>
      <c r="EN10" s="26">
        <f t="shared" si="54"/>
        <v>0.77777777777777779</v>
      </c>
      <c r="EO10" s="16">
        <v>53</v>
      </c>
      <c r="EP10" s="16">
        <v>45</v>
      </c>
      <c r="EQ10" s="59">
        <f t="shared" si="55"/>
        <v>0.84905660377358494</v>
      </c>
      <c r="ER10" s="18">
        <f t="shared" si="56"/>
        <v>61</v>
      </c>
      <c r="ES10" s="22">
        <f t="shared" si="57"/>
        <v>51</v>
      </c>
      <c r="ET10" s="26">
        <f t="shared" si="58"/>
        <v>0.83606557377049184</v>
      </c>
      <c r="EU10" s="16">
        <v>15</v>
      </c>
      <c r="EV10" s="16">
        <v>13</v>
      </c>
      <c r="EW10" s="26">
        <f t="shared" si="59"/>
        <v>0.8666666666666667</v>
      </c>
      <c r="EX10" s="16">
        <v>46</v>
      </c>
      <c r="EY10" s="16">
        <v>38</v>
      </c>
      <c r="EZ10" s="59">
        <f t="shared" si="60"/>
        <v>0.82608695652173914</v>
      </c>
      <c r="FA10" s="18">
        <f t="shared" si="61"/>
        <v>63</v>
      </c>
      <c r="FB10" s="22">
        <f t="shared" si="62"/>
        <v>50</v>
      </c>
      <c r="FC10" s="26">
        <f t="shared" si="63"/>
        <v>0.79365079365079361</v>
      </c>
      <c r="FD10" s="16">
        <v>16</v>
      </c>
      <c r="FE10" s="16">
        <v>13</v>
      </c>
      <c r="FF10" s="26">
        <f t="shared" si="64"/>
        <v>0.8125</v>
      </c>
      <c r="FG10" s="16">
        <v>47</v>
      </c>
      <c r="FH10" s="16">
        <v>37</v>
      </c>
      <c r="FI10" s="26">
        <f t="shared" si="65"/>
        <v>0.78723404255319152</v>
      </c>
      <c r="FJ10" s="117">
        <f t="shared" ref="FJ10:FJ21" si="120">+SUMIF($DH$1:$FI$1,"a",DH10:FI10)/6</f>
        <v>60</v>
      </c>
      <c r="FK10" s="116">
        <f t="shared" ref="FK10:FK21" si="121">+SUMIF($DH$1:$FI$1,"b",DH10:FI10)/6</f>
        <v>32.5</v>
      </c>
      <c r="FL10" s="59">
        <f t="shared" si="66"/>
        <v>0.54166666666666663</v>
      </c>
      <c r="FM10" s="18">
        <f t="shared" si="67"/>
        <v>83</v>
      </c>
      <c r="FN10" s="22">
        <f t="shared" si="68"/>
        <v>56</v>
      </c>
      <c r="FO10" s="26">
        <f t="shared" si="69"/>
        <v>0.67469879518072284</v>
      </c>
      <c r="FP10" s="16">
        <v>30</v>
      </c>
      <c r="FQ10" s="16">
        <v>25</v>
      </c>
      <c r="FR10" s="26">
        <f t="shared" si="70"/>
        <v>0.83333333333333337</v>
      </c>
      <c r="FS10" s="16">
        <v>53</v>
      </c>
      <c r="FT10" s="16">
        <v>31</v>
      </c>
      <c r="FU10" s="26">
        <f t="shared" si="71"/>
        <v>0.58490566037735847</v>
      </c>
      <c r="FV10" s="18">
        <f t="shared" ref="FV10:FV23" si="122">+FY10+GB10</f>
        <v>81</v>
      </c>
      <c r="FW10" s="22">
        <f t="shared" ref="FW10:FW21" si="123">+FZ10+GC10</f>
        <v>50</v>
      </c>
      <c r="FX10" s="26">
        <f t="shared" si="72"/>
        <v>0.61728395061728392</v>
      </c>
      <c r="FY10" s="16">
        <v>23</v>
      </c>
      <c r="FZ10" s="16">
        <v>20</v>
      </c>
      <c r="GA10" s="26">
        <f t="shared" si="73"/>
        <v>0.86956521739130432</v>
      </c>
      <c r="GB10" s="16">
        <v>58</v>
      </c>
      <c r="GC10" s="16">
        <v>30</v>
      </c>
      <c r="GD10" s="59">
        <f t="shared" si="74"/>
        <v>0.51724137931034486</v>
      </c>
      <c r="GE10" s="18">
        <f t="shared" ref="GE10:GE21" si="124">+GH10+GK10</f>
        <v>60</v>
      </c>
      <c r="GF10" s="22">
        <f t="shared" ref="GF10:GF21" si="125">+GI10+GL10</f>
        <v>47</v>
      </c>
      <c r="GG10" s="26">
        <f t="shared" si="75"/>
        <v>0.78333333333333333</v>
      </c>
      <c r="GH10" s="16">
        <v>22</v>
      </c>
      <c r="GI10" s="16">
        <v>18</v>
      </c>
      <c r="GJ10" s="26">
        <f t="shared" si="76"/>
        <v>0.81818181818181823</v>
      </c>
      <c r="GK10" s="16">
        <v>38</v>
      </c>
      <c r="GL10" s="16">
        <v>29</v>
      </c>
      <c r="GM10" s="59">
        <f t="shared" si="77"/>
        <v>0.76315789473684215</v>
      </c>
      <c r="GN10" s="117">
        <f t="shared" ref="GN10:GN23" si="126">+GQ10+GT10</f>
        <v>60</v>
      </c>
      <c r="GO10" s="116">
        <f t="shared" ref="GO10:GO21" si="127">+GR10+GU10</f>
        <v>48</v>
      </c>
      <c r="GP10" s="59">
        <f t="shared" ref="GP10:GP21" si="128">IFERROR(GO10/GN10,0)</f>
        <v>0.8</v>
      </c>
      <c r="GQ10" s="16">
        <v>24</v>
      </c>
      <c r="GR10" s="16">
        <v>22</v>
      </c>
      <c r="GS10" s="26">
        <f t="shared" si="78"/>
        <v>0.91666666666666663</v>
      </c>
      <c r="GT10" s="16">
        <v>36</v>
      </c>
      <c r="GU10" s="16">
        <v>26</v>
      </c>
      <c r="GV10" s="59">
        <f t="shared" si="79"/>
        <v>0.72222222222222221</v>
      </c>
      <c r="GW10" s="18">
        <f t="shared" ref="GW10:GW21" si="129">+GZ10+HC10</f>
        <v>58</v>
      </c>
      <c r="GX10" s="22">
        <f t="shared" ref="GX10:GX21" si="130">+HA10+HD10</f>
        <v>36</v>
      </c>
      <c r="GY10" s="26">
        <f t="shared" si="80"/>
        <v>0.62068965517241381</v>
      </c>
      <c r="GZ10" s="16">
        <v>23</v>
      </c>
      <c r="HA10" s="16">
        <v>15</v>
      </c>
      <c r="HB10" s="26">
        <f t="shared" si="81"/>
        <v>0.65217391304347827</v>
      </c>
      <c r="HC10" s="16">
        <v>35</v>
      </c>
      <c r="HD10" s="16">
        <v>21</v>
      </c>
      <c r="HE10" s="59">
        <f t="shared" si="82"/>
        <v>0.6</v>
      </c>
      <c r="HF10" s="18">
        <f t="shared" ref="HF10:HF21" si="131">+HI10+HL10</f>
        <v>69</v>
      </c>
      <c r="HG10" s="22">
        <f t="shared" si="83"/>
        <v>52</v>
      </c>
      <c r="HH10" s="26">
        <f t="shared" si="84"/>
        <v>0.75362318840579712</v>
      </c>
      <c r="HI10" s="16">
        <v>28</v>
      </c>
      <c r="HJ10" s="16">
        <v>21</v>
      </c>
      <c r="HK10" s="26">
        <f t="shared" si="85"/>
        <v>0.75</v>
      </c>
      <c r="HL10" s="37">
        <v>41</v>
      </c>
      <c r="HM10" s="16">
        <v>31</v>
      </c>
      <c r="HN10" s="26">
        <f t="shared" si="86"/>
        <v>0.75609756097560976</v>
      </c>
      <c r="HO10" s="117">
        <f t="shared" ref="HO10:HO21" si="132">+SUMIF($P$1:$AY$1,"a",GE10:HN10)/6</f>
        <v>41.166666666666664</v>
      </c>
      <c r="HP10" s="116">
        <f t="shared" ref="HP10:HP21" si="133">+SUMIF($P$1:$AY$1,"b",GE10:HN10)/6</f>
        <v>30.5</v>
      </c>
      <c r="HQ10" s="59">
        <f t="shared" si="87"/>
        <v>0.74089068825910931</v>
      </c>
      <c r="HR10" s="18">
        <f t="shared" si="88"/>
        <v>55</v>
      </c>
      <c r="HS10" s="22">
        <f t="shared" si="88"/>
        <v>40</v>
      </c>
      <c r="HT10" s="26">
        <f t="shared" si="89"/>
        <v>0.72727272727272729</v>
      </c>
      <c r="HU10" s="16">
        <v>27</v>
      </c>
      <c r="HV10" s="16">
        <v>20</v>
      </c>
      <c r="HW10" s="26">
        <f t="shared" si="90"/>
        <v>0.7407407407407407</v>
      </c>
      <c r="HX10" s="16">
        <v>28</v>
      </c>
      <c r="HY10" s="16">
        <v>20</v>
      </c>
      <c r="HZ10" s="26">
        <f t="shared" si="91"/>
        <v>0.7142857142857143</v>
      </c>
      <c r="IA10" s="18">
        <f t="shared" si="92"/>
        <v>69</v>
      </c>
      <c r="IB10" s="22">
        <f t="shared" si="92"/>
        <v>41</v>
      </c>
      <c r="IC10" s="26">
        <f t="shared" si="93"/>
        <v>0.59420289855072461</v>
      </c>
      <c r="ID10" s="16">
        <v>27</v>
      </c>
      <c r="IE10" s="16">
        <v>18</v>
      </c>
      <c r="IF10" s="26">
        <f t="shared" si="94"/>
        <v>0.66666666666666663</v>
      </c>
      <c r="IG10" s="16">
        <v>42</v>
      </c>
      <c r="IH10" s="16">
        <v>23</v>
      </c>
      <c r="II10" s="26">
        <f t="shared" si="95"/>
        <v>0.54761904761904767</v>
      </c>
      <c r="IJ10" s="18">
        <f t="shared" ref="IJ10:IJ20" si="134">+IM10+IP10</f>
        <v>68</v>
      </c>
      <c r="IK10" s="22">
        <f t="shared" si="96"/>
        <v>14</v>
      </c>
      <c r="IL10" s="26">
        <f t="shared" si="97"/>
        <v>0.20588235294117646</v>
      </c>
      <c r="IM10" s="16">
        <v>26</v>
      </c>
      <c r="IN10" s="16">
        <v>14</v>
      </c>
      <c r="IO10" s="26">
        <f t="shared" si="98"/>
        <v>0.53846153846153844</v>
      </c>
      <c r="IP10" s="16">
        <v>42</v>
      </c>
      <c r="IQ10" s="16"/>
      <c r="IR10" s="59">
        <f t="shared" si="99"/>
        <v>0</v>
      </c>
    </row>
    <row r="11" spans="8:252" ht="29.25" customHeight="1">
      <c r="H11" s="33">
        <v>3</v>
      </c>
      <c r="I11" s="119" t="s">
        <v>86</v>
      </c>
      <c r="J11" s="179">
        <v>21.96153846153846</v>
      </c>
      <c r="K11" s="182">
        <v>18.346153846153847</v>
      </c>
      <c r="L11" s="183">
        <f t="shared" si="100"/>
        <v>0.83537653239929954</v>
      </c>
      <c r="M11" s="179">
        <f t="shared" si="101"/>
        <v>16.03846153846154</v>
      </c>
      <c r="N11" s="180">
        <f t="shared" si="102"/>
        <v>9.0384615384615383</v>
      </c>
      <c r="O11" s="183">
        <f t="shared" si="103"/>
        <v>0.56354916067146277</v>
      </c>
      <c r="P11" s="18">
        <f t="shared" si="0"/>
        <v>35</v>
      </c>
      <c r="Q11" s="22">
        <f t="shared" si="0"/>
        <v>13</v>
      </c>
      <c r="R11" s="26">
        <f t="shared" si="1"/>
        <v>0.37142857142857144</v>
      </c>
      <c r="S11" s="16">
        <v>24</v>
      </c>
      <c r="T11" s="16">
        <v>5</v>
      </c>
      <c r="U11" s="26">
        <f t="shared" si="2"/>
        <v>0.20833333333333334</v>
      </c>
      <c r="V11" s="16">
        <v>11</v>
      </c>
      <c r="W11" s="16">
        <v>8</v>
      </c>
      <c r="X11" s="59">
        <f t="shared" si="3"/>
        <v>0.72727272727272729</v>
      </c>
      <c r="Y11" s="18">
        <f t="shared" si="4"/>
        <v>35</v>
      </c>
      <c r="Z11" s="22">
        <f t="shared" si="4"/>
        <v>11</v>
      </c>
      <c r="AA11" s="26">
        <f t="shared" si="5"/>
        <v>0.31428571428571428</v>
      </c>
      <c r="AB11" s="16">
        <v>24</v>
      </c>
      <c r="AC11" s="16">
        <v>6</v>
      </c>
      <c r="AD11" s="26">
        <f t="shared" si="6"/>
        <v>0.25</v>
      </c>
      <c r="AE11" s="16">
        <v>11</v>
      </c>
      <c r="AF11" s="16">
        <v>5</v>
      </c>
      <c r="AG11" s="26">
        <f t="shared" si="7"/>
        <v>0.45454545454545453</v>
      </c>
      <c r="AH11" s="192">
        <f t="shared" si="104"/>
        <v>9</v>
      </c>
      <c r="AI11" s="22">
        <f t="shared" si="8"/>
        <v>5</v>
      </c>
      <c r="AJ11" s="26">
        <f t="shared" si="9"/>
        <v>0.55555555555555558</v>
      </c>
      <c r="AK11" s="16">
        <v>6</v>
      </c>
      <c r="AL11" s="37">
        <v>3</v>
      </c>
      <c r="AM11" s="26">
        <f t="shared" si="10"/>
        <v>0.5</v>
      </c>
      <c r="AN11" s="16">
        <v>3</v>
      </c>
      <c r="AO11" s="16">
        <v>2</v>
      </c>
      <c r="AP11" s="59">
        <f t="shared" si="11"/>
        <v>0.66666666666666663</v>
      </c>
      <c r="AQ11" s="18">
        <f t="shared" si="105"/>
        <v>15</v>
      </c>
      <c r="AR11" s="22">
        <f t="shared" si="105"/>
        <v>14</v>
      </c>
      <c r="AS11" s="26">
        <f t="shared" si="12"/>
        <v>0.93333333333333335</v>
      </c>
      <c r="AT11" s="16">
        <v>6</v>
      </c>
      <c r="AU11" s="16">
        <v>6</v>
      </c>
      <c r="AV11" s="26">
        <f t="shared" si="13"/>
        <v>1</v>
      </c>
      <c r="AW11" s="16">
        <v>9</v>
      </c>
      <c r="AX11" s="16">
        <v>8</v>
      </c>
      <c r="AY11" s="59">
        <f t="shared" si="14"/>
        <v>0.88888888888888884</v>
      </c>
      <c r="AZ11" s="131">
        <f t="shared" si="106"/>
        <v>23.5</v>
      </c>
      <c r="BA11" s="132">
        <f t="shared" si="107"/>
        <v>10.75</v>
      </c>
      <c r="BB11" s="59">
        <f t="shared" si="15"/>
        <v>0.45744680851063829</v>
      </c>
      <c r="BC11" s="18">
        <f t="shared" si="108"/>
        <v>10</v>
      </c>
      <c r="BD11" s="22">
        <f t="shared" si="16"/>
        <v>5</v>
      </c>
      <c r="BE11" s="26">
        <f t="shared" si="17"/>
        <v>0.5</v>
      </c>
      <c r="BF11" s="16">
        <v>7</v>
      </c>
      <c r="BG11" s="16">
        <v>2</v>
      </c>
      <c r="BH11" s="26">
        <f t="shared" si="18"/>
        <v>0.2857142857142857</v>
      </c>
      <c r="BI11" s="16">
        <v>3</v>
      </c>
      <c r="BJ11" s="16">
        <v>3</v>
      </c>
      <c r="BK11" s="59">
        <f t="shared" si="19"/>
        <v>1</v>
      </c>
      <c r="BL11" s="18">
        <f t="shared" si="109"/>
        <v>5</v>
      </c>
      <c r="BM11" s="22">
        <f t="shared" si="110"/>
        <v>5</v>
      </c>
      <c r="BN11" s="26">
        <f t="shared" si="20"/>
        <v>1</v>
      </c>
      <c r="BO11" s="16">
        <v>2</v>
      </c>
      <c r="BP11" s="16">
        <v>2</v>
      </c>
      <c r="BQ11" s="26">
        <f t="shared" si="21"/>
        <v>1</v>
      </c>
      <c r="BR11" s="16">
        <v>3</v>
      </c>
      <c r="BS11" s="16">
        <v>3</v>
      </c>
      <c r="BT11" s="26">
        <f t="shared" si="22"/>
        <v>1</v>
      </c>
      <c r="BU11" s="18">
        <f t="shared" si="111"/>
        <v>5</v>
      </c>
      <c r="BV11" s="22">
        <f t="shared" si="23"/>
        <v>3</v>
      </c>
      <c r="BW11" s="26">
        <f t="shared" si="24"/>
        <v>0.6</v>
      </c>
      <c r="BX11" s="16">
        <v>4</v>
      </c>
      <c r="BY11" s="16">
        <v>3</v>
      </c>
      <c r="BZ11" s="26">
        <f t="shared" si="25"/>
        <v>0.75</v>
      </c>
      <c r="CA11" s="16">
        <v>1</v>
      </c>
      <c r="CB11" s="16">
        <v>0</v>
      </c>
      <c r="CC11" s="59">
        <f t="shared" si="26"/>
        <v>0</v>
      </c>
      <c r="CD11" s="18">
        <f t="shared" si="112"/>
        <v>7</v>
      </c>
      <c r="CE11" s="22">
        <f t="shared" si="113"/>
        <v>4</v>
      </c>
      <c r="CF11" s="26">
        <f t="shared" si="27"/>
        <v>0.5714285714285714</v>
      </c>
      <c r="CG11" s="16">
        <v>5</v>
      </c>
      <c r="CH11" s="16">
        <v>3</v>
      </c>
      <c r="CI11" s="26">
        <f t="shared" si="28"/>
        <v>0.6</v>
      </c>
      <c r="CJ11" s="16">
        <v>2</v>
      </c>
      <c r="CK11" s="16">
        <v>1</v>
      </c>
      <c r="CL11" s="26">
        <f t="shared" si="29"/>
        <v>0.5</v>
      </c>
      <c r="CM11" s="18">
        <f t="shared" si="114"/>
        <v>7</v>
      </c>
      <c r="CN11" s="22">
        <f t="shared" si="30"/>
        <v>5</v>
      </c>
      <c r="CO11" s="59">
        <f t="shared" si="31"/>
        <v>0.7142857142857143</v>
      </c>
      <c r="CP11" s="16">
        <v>4</v>
      </c>
      <c r="CQ11" s="16">
        <v>3</v>
      </c>
      <c r="CR11" s="26">
        <f t="shared" si="32"/>
        <v>0.75</v>
      </c>
      <c r="CS11" s="16">
        <v>3</v>
      </c>
      <c r="CT11" s="16">
        <v>2</v>
      </c>
      <c r="CU11" s="59">
        <f t="shared" si="33"/>
        <v>0.66666666666666663</v>
      </c>
      <c r="CV11" s="18">
        <f t="shared" si="34"/>
        <v>17</v>
      </c>
      <c r="CW11" s="22">
        <f t="shared" si="34"/>
        <v>15</v>
      </c>
      <c r="CX11" s="26">
        <f t="shared" si="35"/>
        <v>0.88235294117647056</v>
      </c>
      <c r="CY11" s="16">
        <v>7</v>
      </c>
      <c r="CZ11" s="16">
        <v>6</v>
      </c>
      <c r="DA11" s="26">
        <f t="shared" si="36"/>
        <v>0.8571428571428571</v>
      </c>
      <c r="DB11" s="16">
        <v>10</v>
      </c>
      <c r="DC11" s="16">
        <v>9</v>
      </c>
      <c r="DD11" s="26">
        <f t="shared" si="37"/>
        <v>0.9</v>
      </c>
      <c r="DE11" s="117">
        <f t="shared" si="115"/>
        <v>4.833333333333333</v>
      </c>
      <c r="DF11" s="116">
        <f t="shared" si="116"/>
        <v>3.6666666666666665</v>
      </c>
      <c r="DG11" s="59">
        <f t="shared" si="38"/>
        <v>0.75862068965517238</v>
      </c>
      <c r="DH11" s="18">
        <f t="shared" si="39"/>
        <v>26</v>
      </c>
      <c r="DI11" s="22">
        <f t="shared" si="40"/>
        <v>8</v>
      </c>
      <c r="DJ11" s="26">
        <f t="shared" si="41"/>
        <v>0.30769230769230771</v>
      </c>
      <c r="DK11" s="16">
        <v>20</v>
      </c>
      <c r="DL11" s="16">
        <v>4</v>
      </c>
      <c r="DM11" s="26">
        <f t="shared" si="42"/>
        <v>0.2</v>
      </c>
      <c r="DN11" s="16">
        <v>6</v>
      </c>
      <c r="DO11" s="16">
        <v>4</v>
      </c>
      <c r="DP11" s="59">
        <f t="shared" si="43"/>
        <v>0.66666666666666663</v>
      </c>
      <c r="DQ11" s="18">
        <f t="shared" si="117"/>
        <v>30</v>
      </c>
      <c r="DR11" s="22">
        <f t="shared" si="44"/>
        <v>13</v>
      </c>
      <c r="DS11" s="26">
        <f t="shared" si="45"/>
        <v>0.43333333333333335</v>
      </c>
      <c r="DT11" s="16">
        <v>24</v>
      </c>
      <c r="DU11" s="16">
        <v>7</v>
      </c>
      <c r="DV11" s="26">
        <f t="shared" si="46"/>
        <v>0.29166666666666669</v>
      </c>
      <c r="DW11" s="16">
        <v>6</v>
      </c>
      <c r="DX11" s="16">
        <v>6</v>
      </c>
      <c r="DY11" s="59">
        <f t="shared" si="47"/>
        <v>1</v>
      </c>
      <c r="DZ11" s="18">
        <f t="shared" si="118"/>
        <v>25</v>
      </c>
      <c r="EA11" s="22">
        <f t="shared" si="119"/>
        <v>12</v>
      </c>
      <c r="EB11" s="26">
        <f t="shared" si="48"/>
        <v>0.48</v>
      </c>
      <c r="EC11" s="16">
        <v>18</v>
      </c>
      <c r="ED11" s="16">
        <v>6</v>
      </c>
      <c r="EE11" s="26">
        <f t="shared" si="49"/>
        <v>0.33333333333333331</v>
      </c>
      <c r="EF11" s="16">
        <v>7</v>
      </c>
      <c r="EG11" s="16">
        <v>6</v>
      </c>
      <c r="EH11" s="59">
        <f t="shared" si="50"/>
        <v>0.8571428571428571</v>
      </c>
      <c r="EI11" s="117">
        <f t="shared" ca="1" si="51"/>
        <v>3.9722222222222219</v>
      </c>
      <c r="EJ11" s="116">
        <f t="shared" ca="1" si="52"/>
        <v>3.2777777777777772</v>
      </c>
      <c r="EK11" s="59">
        <f t="shared" ca="1" si="53"/>
        <v>0.8251748251748251</v>
      </c>
      <c r="EL11" s="16">
        <v>8</v>
      </c>
      <c r="EM11" s="16">
        <v>5</v>
      </c>
      <c r="EN11" s="26">
        <f t="shared" si="54"/>
        <v>0.625</v>
      </c>
      <c r="EO11" s="16">
        <v>12</v>
      </c>
      <c r="EP11" s="16">
        <v>7</v>
      </c>
      <c r="EQ11" s="59">
        <f t="shared" si="55"/>
        <v>0.58333333333333337</v>
      </c>
      <c r="ER11" s="18">
        <f t="shared" si="56"/>
        <v>21</v>
      </c>
      <c r="ES11" s="22">
        <f t="shared" si="57"/>
        <v>14</v>
      </c>
      <c r="ET11" s="26">
        <f t="shared" si="58"/>
        <v>0.66666666666666663</v>
      </c>
      <c r="EU11" s="16">
        <v>8</v>
      </c>
      <c r="EV11" s="16">
        <v>5</v>
      </c>
      <c r="EW11" s="26">
        <f t="shared" si="59"/>
        <v>0.625</v>
      </c>
      <c r="EX11" s="16">
        <v>13</v>
      </c>
      <c r="EY11" s="16">
        <v>9</v>
      </c>
      <c r="EZ11" s="59">
        <f t="shared" si="60"/>
        <v>0.69230769230769229</v>
      </c>
      <c r="FA11" s="18">
        <f t="shared" si="61"/>
        <v>20</v>
      </c>
      <c r="FB11" s="22">
        <f t="shared" si="62"/>
        <v>13</v>
      </c>
      <c r="FC11" s="26">
        <f t="shared" si="63"/>
        <v>0.65</v>
      </c>
      <c r="FD11" s="16">
        <v>11</v>
      </c>
      <c r="FE11" s="16">
        <v>6</v>
      </c>
      <c r="FF11" s="26">
        <f t="shared" si="64"/>
        <v>0.54545454545454541</v>
      </c>
      <c r="FG11" s="16">
        <v>9</v>
      </c>
      <c r="FH11" s="16">
        <v>7</v>
      </c>
      <c r="FI11" s="26">
        <f t="shared" si="65"/>
        <v>0.77777777777777779</v>
      </c>
      <c r="FJ11" s="117">
        <f t="shared" si="120"/>
        <v>20.333333333333332</v>
      </c>
      <c r="FK11" s="116">
        <f t="shared" si="121"/>
        <v>10</v>
      </c>
      <c r="FL11" s="59">
        <f t="shared" si="66"/>
        <v>0.49180327868852464</v>
      </c>
      <c r="FM11" s="18">
        <f t="shared" si="67"/>
        <v>25</v>
      </c>
      <c r="FN11" s="22">
        <f t="shared" si="68"/>
        <v>12</v>
      </c>
      <c r="FO11" s="26">
        <f t="shared" si="69"/>
        <v>0.48</v>
      </c>
      <c r="FP11" s="16">
        <v>6</v>
      </c>
      <c r="FQ11" s="16">
        <v>6</v>
      </c>
      <c r="FR11" s="26">
        <f t="shared" si="70"/>
        <v>1</v>
      </c>
      <c r="FS11" s="16">
        <v>19</v>
      </c>
      <c r="FT11" s="16">
        <v>6</v>
      </c>
      <c r="FU11" s="26">
        <f t="shared" si="71"/>
        <v>0.31578947368421051</v>
      </c>
      <c r="FV11" s="18">
        <f t="shared" si="122"/>
        <v>28</v>
      </c>
      <c r="FW11" s="22">
        <f t="shared" si="123"/>
        <v>15</v>
      </c>
      <c r="FX11" s="26">
        <f t="shared" si="72"/>
        <v>0.5357142857142857</v>
      </c>
      <c r="FY11" s="16">
        <v>9</v>
      </c>
      <c r="FZ11" s="16">
        <v>8</v>
      </c>
      <c r="GA11" s="26">
        <f t="shared" si="73"/>
        <v>0.88888888888888884</v>
      </c>
      <c r="GB11" s="16">
        <v>19</v>
      </c>
      <c r="GC11" s="16">
        <v>7</v>
      </c>
      <c r="GD11" s="59">
        <f t="shared" si="74"/>
        <v>0.36842105263157893</v>
      </c>
      <c r="GE11" s="18">
        <f t="shared" si="124"/>
        <v>23</v>
      </c>
      <c r="GF11" s="22">
        <f t="shared" si="125"/>
        <v>13</v>
      </c>
      <c r="GG11" s="26">
        <f t="shared" si="75"/>
        <v>0.56521739130434778</v>
      </c>
      <c r="GH11" s="16">
        <v>10</v>
      </c>
      <c r="GI11" s="16">
        <v>9</v>
      </c>
      <c r="GJ11" s="26">
        <f t="shared" si="76"/>
        <v>0.9</v>
      </c>
      <c r="GK11" s="16">
        <v>13</v>
      </c>
      <c r="GL11" s="16">
        <v>4</v>
      </c>
      <c r="GM11" s="59">
        <f t="shared" si="77"/>
        <v>0.30769230769230771</v>
      </c>
      <c r="GN11" s="117">
        <f t="shared" si="126"/>
        <v>19</v>
      </c>
      <c r="GO11" s="116">
        <f t="shared" si="127"/>
        <v>16</v>
      </c>
      <c r="GP11" s="59">
        <f t="shared" si="128"/>
        <v>0.84210526315789469</v>
      </c>
      <c r="GQ11" s="16">
        <v>10</v>
      </c>
      <c r="GR11" s="16">
        <v>10</v>
      </c>
      <c r="GS11" s="26">
        <f t="shared" si="78"/>
        <v>1</v>
      </c>
      <c r="GT11" s="16">
        <v>9</v>
      </c>
      <c r="GU11" s="16">
        <v>6</v>
      </c>
      <c r="GV11" s="59">
        <f t="shared" si="79"/>
        <v>0.66666666666666663</v>
      </c>
      <c r="GW11" s="18">
        <f t="shared" si="129"/>
        <v>20</v>
      </c>
      <c r="GX11" s="22">
        <f t="shared" si="130"/>
        <v>17</v>
      </c>
      <c r="GY11" s="26">
        <f t="shared" si="80"/>
        <v>0.85</v>
      </c>
      <c r="GZ11" s="16">
        <v>13</v>
      </c>
      <c r="HA11" s="16">
        <v>12</v>
      </c>
      <c r="HB11" s="26">
        <f t="shared" si="81"/>
        <v>0.92307692307692313</v>
      </c>
      <c r="HC11" s="16">
        <v>7</v>
      </c>
      <c r="HD11" s="16">
        <v>5</v>
      </c>
      <c r="HE11" s="59">
        <f t="shared" si="82"/>
        <v>0.7142857142857143</v>
      </c>
      <c r="HF11" s="18">
        <f t="shared" si="131"/>
        <v>19</v>
      </c>
      <c r="HG11" s="22">
        <f t="shared" si="83"/>
        <v>16</v>
      </c>
      <c r="HH11" s="26">
        <f t="shared" si="84"/>
        <v>0.84210526315789469</v>
      </c>
      <c r="HI11" s="16">
        <v>13</v>
      </c>
      <c r="HJ11" s="16">
        <v>11</v>
      </c>
      <c r="HK11" s="26">
        <f t="shared" si="85"/>
        <v>0.84615384615384615</v>
      </c>
      <c r="HL11" s="37">
        <v>6</v>
      </c>
      <c r="HM11" s="16">
        <v>5</v>
      </c>
      <c r="HN11" s="26">
        <f t="shared" si="86"/>
        <v>0.83333333333333337</v>
      </c>
      <c r="HO11" s="117">
        <f t="shared" si="132"/>
        <v>13.5</v>
      </c>
      <c r="HP11" s="116">
        <f t="shared" si="133"/>
        <v>10.333333333333334</v>
      </c>
      <c r="HQ11" s="59">
        <f t="shared" si="87"/>
        <v>0.76543209876543217</v>
      </c>
      <c r="HR11" s="18">
        <f t="shared" si="88"/>
        <v>20</v>
      </c>
      <c r="HS11" s="22">
        <f t="shared" si="88"/>
        <v>13</v>
      </c>
      <c r="HT11" s="26">
        <f t="shared" si="89"/>
        <v>0.65</v>
      </c>
      <c r="HU11" s="16">
        <v>15</v>
      </c>
      <c r="HV11" s="16">
        <v>11</v>
      </c>
      <c r="HW11" s="26">
        <f t="shared" si="90"/>
        <v>0.73333333333333328</v>
      </c>
      <c r="HX11" s="16">
        <v>5</v>
      </c>
      <c r="HY11" s="16">
        <v>2</v>
      </c>
      <c r="HZ11" s="26">
        <f t="shared" si="91"/>
        <v>0.4</v>
      </c>
      <c r="IA11" s="18">
        <f t="shared" si="92"/>
        <v>22</v>
      </c>
      <c r="IB11" s="22">
        <f t="shared" si="92"/>
        <v>14</v>
      </c>
      <c r="IC11" s="26">
        <f t="shared" si="93"/>
        <v>0.63636363636363635</v>
      </c>
      <c r="ID11" s="16">
        <v>16</v>
      </c>
      <c r="IE11" s="16">
        <v>11</v>
      </c>
      <c r="IF11" s="26">
        <f t="shared" si="94"/>
        <v>0.6875</v>
      </c>
      <c r="IG11" s="16">
        <v>6</v>
      </c>
      <c r="IH11" s="16">
        <v>3</v>
      </c>
      <c r="II11" s="26">
        <f t="shared" si="95"/>
        <v>0.5</v>
      </c>
      <c r="IJ11" s="18">
        <f t="shared" si="134"/>
        <v>22</v>
      </c>
      <c r="IK11" s="22">
        <f t="shared" si="96"/>
        <v>10</v>
      </c>
      <c r="IL11" s="26">
        <f t="shared" si="97"/>
        <v>0.45454545454545453</v>
      </c>
      <c r="IM11" s="16">
        <v>16</v>
      </c>
      <c r="IN11" s="16">
        <v>10</v>
      </c>
      <c r="IO11" s="26">
        <f t="shared" si="98"/>
        <v>0.625</v>
      </c>
      <c r="IP11" s="16">
        <v>6</v>
      </c>
      <c r="IQ11" s="16"/>
      <c r="IR11" s="59">
        <f t="shared" si="99"/>
        <v>0</v>
      </c>
    </row>
    <row r="12" spans="8:252" ht="29.25" customHeight="1">
      <c r="H12" s="12">
        <v>4</v>
      </c>
      <c r="I12" s="119" t="s">
        <v>67</v>
      </c>
      <c r="J12" s="179">
        <v>64.5</v>
      </c>
      <c r="K12" s="182">
        <v>54.807692307692307</v>
      </c>
      <c r="L12" s="183">
        <f t="shared" si="100"/>
        <v>0.84973166368515207</v>
      </c>
      <c r="M12" s="179">
        <f t="shared" si="101"/>
        <v>34.5</v>
      </c>
      <c r="N12" s="180">
        <f t="shared" si="102"/>
        <v>22.692307692307693</v>
      </c>
      <c r="O12" s="183">
        <f t="shared" si="103"/>
        <v>0.65774804905239692</v>
      </c>
      <c r="P12" s="18">
        <f t="shared" si="0"/>
        <v>28</v>
      </c>
      <c r="Q12" s="22">
        <f t="shared" si="0"/>
        <v>16</v>
      </c>
      <c r="R12" s="26">
        <f t="shared" si="1"/>
        <v>0.5714285714285714</v>
      </c>
      <c r="S12" s="16">
        <v>13</v>
      </c>
      <c r="T12" s="16">
        <v>4</v>
      </c>
      <c r="U12" s="26">
        <f t="shared" si="2"/>
        <v>0.30769230769230771</v>
      </c>
      <c r="V12" s="16">
        <v>15</v>
      </c>
      <c r="W12" s="16">
        <v>12</v>
      </c>
      <c r="X12" s="59">
        <f t="shared" si="3"/>
        <v>0.8</v>
      </c>
      <c r="Y12" s="18">
        <f t="shared" si="4"/>
        <v>26</v>
      </c>
      <c r="Z12" s="22">
        <f t="shared" si="4"/>
        <v>13</v>
      </c>
      <c r="AA12" s="26">
        <f t="shared" si="5"/>
        <v>0.5</v>
      </c>
      <c r="AB12" s="16">
        <v>11</v>
      </c>
      <c r="AC12" s="16">
        <v>6</v>
      </c>
      <c r="AD12" s="26">
        <f t="shared" si="6"/>
        <v>0.54545454545454541</v>
      </c>
      <c r="AE12" s="16">
        <v>15</v>
      </c>
      <c r="AF12" s="16">
        <v>7</v>
      </c>
      <c r="AG12" s="26">
        <f t="shared" si="7"/>
        <v>0.46666666666666667</v>
      </c>
      <c r="AH12" s="18">
        <f t="shared" si="104"/>
        <v>16</v>
      </c>
      <c r="AI12" s="22">
        <f t="shared" si="8"/>
        <v>10</v>
      </c>
      <c r="AJ12" s="26">
        <f t="shared" si="9"/>
        <v>0.625</v>
      </c>
      <c r="AK12" s="16">
        <v>3</v>
      </c>
      <c r="AL12" s="37">
        <v>1</v>
      </c>
      <c r="AM12" s="26">
        <f t="shared" si="10"/>
        <v>0.33333333333333331</v>
      </c>
      <c r="AN12" s="16">
        <v>13</v>
      </c>
      <c r="AO12" s="16">
        <v>9</v>
      </c>
      <c r="AP12" s="59">
        <f t="shared" si="11"/>
        <v>0.69230769230769229</v>
      </c>
      <c r="AQ12" s="18">
        <f t="shared" si="105"/>
        <v>18</v>
      </c>
      <c r="AR12" s="22">
        <f t="shared" si="105"/>
        <v>14</v>
      </c>
      <c r="AS12" s="26">
        <f t="shared" si="12"/>
        <v>0.77777777777777779</v>
      </c>
      <c r="AT12" s="16">
        <v>8</v>
      </c>
      <c r="AU12" s="16">
        <v>6</v>
      </c>
      <c r="AV12" s="26">
        <f t="shared" si="13"/>
        <v>0.75</v>
      </c>
      <c r="AW12" s="16">
        <v>10</v>
      </c>
      <c r="AX12" s="16">
        <v>8</v>
      </c>
      <c r="AY12" s="59">
        <f t="shared" si="14"/>
        <v>0.8</v>
      </c>
      <c r="AZ12" s="131">
        <f t="shared" si="106"/>
        <v>22</v>
      </c>
      <c r="BA12" s="132">
        <f t="shared" si="107"/>
        <v>13.25</v>
      </c>
      <c r="BB12" s="59">
        <f t="shared" si="15"/>
        <v>0.60227272727272729</v>
      </c>
      <c r="BC12" s="18">
        <f t="shared" si="108"/>
        <v>23</v>
      </c>
      <c r="BD12" s="22">
        <f t="shared" si="16"/>
        <v>20</v>
      </c>
      <c r="BE12" s="26">
        <f t="shared" si="17"/>
        <v>0.86956521739130432</v>
      </c>
      <c r="BF12" s="16">
        <v>10</v>
      </c>
      <c r="BG12" s="16">
        <v>7</v>
      </c>
      <c r="BH12" s="26">
        <f t="shared" si="18"/>
        <v>0.7</v>
      </c>
      <c r="BI12" s="16">
        <v>13</v>
      </c>
      <c r="BJ12" s="16">
        <v>13</v>
      </c>
      <c r="BK12" s="59">
        <f t="shared" si="19"/>
        <v>1</v>
      </c>
      <c r="BL12" s="18">
        <f t="shared" si="109"/>
        <v>18</v>
      </c>
      <c r="BM12" s="22">
        <f t="shared" si="110"/>
        <v>15</v>
      </c>
      <c r="BN12" s="26">
        <f t="shared" si="20"/>
        <v>0.83333333333333337</v>
      </c>
      <c r="BO12" s="16">
        <v>8</v>
      </c>
      <c r="BP12" s="16">
        <v>6</v>
      </c>
      <c r="BQ12" s="26">
        <f t="shared" si="21"/>
        <v>0.75</v>
      </c>
      <c r="BR12" s="16">
        <v>10</v>
      </c>
      <c r="BS12" s="16">
        <v>9</v>
      </c>
      <c r="BT12" s="26">
        <f t="shared" si="22"/>
        <v>0.9</v>
      </c>
      <c r="BU12" s="18">
        <f t="shared" si="111"/>
        <v>18</v>
      </c>
      <c r="BV12" s="22">
        <f t="shared" si="23"/>
        <v>18</v>
      </c>
      <c r="BW12" s="26">
        <f t="shared" si="24"/>
        <v>1</v>
      </c>
      <c r="BX12" s="16">
        <v>9</v>
      </c>
      <c r="BY12" s="16">
        <v>9</v>
      </c>
      <c r="BZ12" s="26">
        <f t="shared" si="25"/>
        <v>1</v>
      </c>
      <c r="CA12" s="16">
        <v>9</v>
      </c>
      <c r="CB12" s="16">
        <v>9</v>
      </c>
      <c r="CC12" s="59">
        <f t="shared" si="26"/>
        <v>1</v>
      </c>
      <c r="CD12" s="18">
        <f t="shared" si="112"/>
        <v>27</v>
      </c>
      <c r="CE12" s="22">
        <f t="shared" si="113"/>
        <v>23</v>
      </c>
      <c r="CF12" s="26">
        <f t="shared" si="27"/>
        <v>0.85185185185185186</v>
      </c>
      <c r="CG12" s="16">
        <v>10</v>
      </c>
      <c r="CH12" s="16">
        <v>6</v>
      </c>
      <c r="CI12" s="26">
        <f t="shared" si="28"/>
        <v>0.6</v>
      </c>
      <c r="CJ12" s="16">
        <v>17</v>
      </c>
      <c r="CK12" s="16">
        <v>17</v>
      </c>
      <c r="CL12" s="26">
        <f t="shared" si="29"/>
        <v>1</v>
      </c>
      <c r="CM12" s="18">
        <f t="shared" si="114"/>
        <v>36</v>
      </c>
      <c r="CN12" s="22">
        <f t="shared" si="30"/>
        <v>23</v>
      </c>
      <c r="CO12" s="59">
        <f t="shared" si="31"/>
        <v>0.63888888888888884</v>
      </c>
      <c r="CP12" s="16">
        <v>15</v>
      </c>
      <c r="CQ12" s="16">
        <v>9</v>
      </c>
      <c r="CR12" s="26">
        <f t="shared" si="32"/>
        <v>0.6</v>
      </c>
      <c r="CS12" s="16">
        <v>21</v>
      </c>
      <c r="CT12" s="16">
        <v>14</v>
      </c>
      <c r="CU12" s="59">
        <f t="shared" si="33"/>
        <v>0.66666666666666663</v>
      </c>
      <c r="CV12" s="18">
        <f t="shared" si="34"/>
        <v>45</v>
      </c>
      <c r="CW12" s="22">
        <f t="shared" si="34"/>
        <v>34</v>
      </c>
      <c r="CX12" s="26">
        <f t="shared" si="35"/>
        <v>0.75555555555555554</v>
      </c>
      <c r="CY12" s="16">
        <v>18</v>
      </c>
      <c r="CZ12" s="16">
        <v>15</v>
      </c>
      <c r="DA12" s="26">
        <f t="shared" si="36"/>
        <v>0.83333333333333337</v>
      </c>
      <c r="DB12" s="16">
        <v>27</v>
      </c>
      <c r="DC12" s="16">
        <v>19</v>
      </c>
      <c r="DD12" s="26">
        <f t="shared" si="37"/>
        <v>0.70370370370370372</v>
      </c>
      <c r="DE12" s="117">
        <f t="shared" si="115"/>
        <v>15</v>
      </c>
      <c r="DF12" s="116">
        <f t="shared" si="116"/>
        <v>12.5</v>
      </c>
      <c r="DG12" s="59">
        <f t="shared" si="38"/>
        <v>0.83333333333333337</v>
      </c>
      <c r="DH12" s="18">
        <f t="shared" si="39"/>
        <v>57</v>
      </c>
      <c r="DI12" s="22">
        <f t="shared" si="40"/>
        <v>31</v>
      </c>
      <c r="DJ12" s="26">
        <f t="shared" si="41"/>
        <v>0.54385964912280704</v>
      </c>
      <c r="DK12" s="16">
        <v>30</v>
      </c>
      <c r="DL12" s="16">
        <v>16</v>
      </c>
      <c r="DM12" s="26">
        <f t="shared" si="42"/>
        <v>0.53333333333333333</v>
      </c>
      <c r="DN12" s="16">
        <v>27</v>
      </c>
      <c r="DO12" s="16">
        <v>15</v>
      </c>
      <c r="DP12" s="59">
        <f t="shared" si="43"/>
        <v>0.55555555555555558</v>
      </c>
      <c r="DQ12" s="18">
        <f t="shared" si="117"/>
        <v>59</v>
      </c>
      <c r="DR12" s="22">
        <f t="shared" si="44"/>
        <v>33</v>
      </c>
      <c r="DS12" s="26">
        <f t="shared" si="45"/>
        <v>0.55932203389830504</v>
      </c>
      <c r="DT12" s="16">
        <v>39</v>
      </c>
      <c r="DU12" s="16">
        <v>22</v>
      </c>
      <c r="DV12" s="26">
        <f t="shared" si="46"/>
        <v>0.5641025641025641</v>
      </c>
      <c r="DW12" s="16">
        <v>20</v>
      </c>
      <c r="DX12" s="16">
        <v>11</v>
      </c>
      <c r="DY12" s="59">
        <f t="shared" si="47"/>
        <v>0.55000000000000004</v>
      </c>
      <c r="DZ12" s="18">
        <f t="shared" si="118"/>
        <v>53</v>
      </c>
      <c r="EA12" s="22">
        <f t="shared" si="119"/>
        <v>27</v>
      </c>
      <c r="EB12" s="26">
        <f t="shared" si="48"/>
        <v>0.50943396226415094</v>
      </c>
      <c r="EC12" s="16">
        <v>33</v>
      </c>
      <c r="ED12" s="16">
        <v>16</v>
      </c>
      <c r="EE12" s="26">
        <f t="shared" si="49"/>
        <v>0.48484848484848486</v>
      </c>
      <c r="EF12" s="16">
        <v>20</v>
      </c>
      <c r="EG12" s="16">
        <v>11</v>
      </c>
      <c r="EH12" s="59">
        <f t="shared" si="50"/>
        <v>0.55000000000000004</v>
      </c>
      <c r="EI12" s="117">
        <f t="shared" ca="1" si="51"/>
        <v>13.666666666666666</v>
      </c>
      <c r="EJ12" s="116">
        <f t="shared" ca="1" si="52"/>
        <v>8.25</v>
      </c>
      <c r="EK12" s="59">
        <f t="shared" ca="1" si="53"/>
        <v>0.60365853658536583</v>
      </c>
      <c r="EL12" s="16">
        <v>13</v>
      </c>
      <c r="EM12" s="16">
        <v>8</v>
      </c>
      <c r="EN12" s="26">
        <f t="shared" si="54"/>
        <v>0.61538461538461542</v>
      </c>
      <c r="EO12" s="16">
        <v>16</v>
      </c>
      <c r="EP12" s="16">
        <v>15</v>
      </c>
      <c r="EQ12" s="59">
        <f t="shared" si="55"/>
        <v>0.9375</v>
      </c>
      <c r="ER12" s="18">
        <f t="shared" si="56"/>
        <v>41</v>
      </c>
      <c r="ES12" s="22">
        <f t="shared" si="57"/>
        <v>35</v>
      </c>
      <c r="ET12" s="26">
        <f t="shared" si="58"/>
        <v>0.85365853658536583</v>
      </c>
      <c r="EU12" s="16">
        <v>13</v>
      </c>
      <c r="EV12" s="16">
        <v>8</v>
      </c>
      <c r="EW12" s="26">
        <f t="shared" si="59"/>
        <v>0.61538461538461542</v>
      </c>
      <c r="EX12" s="16">
        <v>28</v>
      </c>
      <c r="EY12" s="16">
        <v>27</v>
      </c>
      <c r="EZ12" s="59">
        <f t="shared" si="60"/>
        <v>0.9642857142857143</v>
      </c>
      <c r="FA12" s="18">
        <f t="shared" si="61"/>
        <v>51</v>
      </c>
      <c r="FB12" s="22">
        <f t="shared" si="62"/>
        <v>38</v>
      </c>
      <c r="FC12" s="26">
        <f t="shared" si="63"/>
        <v>0.74509803921568629</v>
      </c>
      <c r="FD12" s="16">
        <v>19</v>
      </c>
      <c r="FE12" s="16">
        <v>12</v>
      </c>
      <c r="FF12" s="26">
        <f t="shared" si="64"/>
        <v>0.63157894736842102</v>
      </c>
      <c r="FG12" s="16">
        <v>32</v>
      </c>
      <c r="FH12" s="16">
        <v>26</v>
      </c>
      <c r="FI12" s="26">
        <f t="shared" si="65"/>
        <v>0.8125</v>
      </c>
      <c r="FJ12" s="117">
        <f t="shared" si="120"/>
        <v>43.5</v>
      </c>
      <c r="FK12" s="116">
        <f t="shared" si="121"/>
        <v>27.333333333333332</v>
      </c>
      <c r="FL12" s="59">
        <f t="shared" si="66"/>
        <v>0.62835249042145591</v>
      </c>
      <c r="FM12" s="18">
        <f t="shared" si="67"/>
        <v>75</v>
      </c>
      <c r="FN12" s="22">
        <f t="shared" si="68"/>
        <v>51</v>
      </c>
      <c r="FO12" s="26">
        <f t="shared" si="69"/>
        <v>0.68</v>
      </c>
      <c r="FP12" s="16">
        <v>26</v>
      </c>
      <c r="FQ12" s="16">
        <v>18</v>
      </c>
      <c r="FR12" s="26">
        <f t="shared" si="70"/>
        <v>0.69230769230769229</v>
      </c>
      <c r="FS12" s="16">
        <v>49</v>
      </c>
      <c r="FT12" s="16">
        <v>33</v>
      </c>
      <c r="FU12" s="26">
        <f t="shared" si="71"/>
        <v>0.67346938775510201</v>
      </c>
      <c r="FV12" s="18">
        <f t="shared" si="122"/>
        <v>75</v>
      </c>
      <c r="FW12" s="22">
        <f t="shared" si="123"/>
        <v>42</v>
      </c>
      <c r="FX12" s="26">
        <f t="shared" si="72"/>
        <v>0.56000000000000005</v>
      </c>
      <c r="FY12" s="16">
        <v>28</v>
      </c>
      <c r="FZ12" s="16">
        <v>20</v>
      </c>
      <c r="GA12" s="26">
        <f t="shared" si="73"/>
        <v>0.7142857142857143</v>
      </c>
      <c r="GB12" s="16">
        <v>47</v>
      </c>
      <c r="GC12" s="16">
        <v>22</v>
      </c>
      <c r="GD12" s="59">
        <f t="shared" si="74"/>
        <v>0.46808510638297873</v>
      </c>
      <c r="GE12" s="18">
        <f t="shared" si="124"/>
        <v>61</v>
      </c>
      <c r="GF12" s="22">
        <f t="shared" si="125"/>
        <v>39</v>
      </c>
      <c r="GG12" s="26">
        <f t="shared" si="75"/>
        <v>0.63934426229508201</v>
      </c>
      <c r="GH12" s="16">
        <v>23</v>
      </c>
      <c r="GI12" s="16">
        <v>17</v>
      </c>
      <c r="GJ12" s="26">
        <f t="shared" si="76"/>
        <v>0.73913043478260865</v>
      </c>
      <c r="GK12" s="16">
        <v>38</v>
      </c>
      <c r="GL12" s="16">
        <v>22</v>
      </c>
      <c r="GM12" s="59">
        <f t="shared" si="77"/>
        <v>0.57894736842105265</v>
      </c>
      <c r="GN12" s="117">
        <f t="shared" si="126"/>
        <v>55</v>
      </c>
      <c r="GO12" s="116">
        <f t="shared" si="127"/>
        <v>31</v>
      </c>
      <c r="GP12" s="59">
        <f t="shared" si="128"/>
        <v>0.5636363636363636</v>
      </c>
      <c r="GQ12" s="16">
        <v>24</v>
      </c>
      <c r="GR12" s="16">
        <v>13</v>
      </c>
      <c r="GS12" s="26">
        <f t="shared" si="78"/>
        <v>0.54166666666666663</v>
      </c>
      <c r="GT12" s="16">
        <v>31</v>
      </c>
      <c r="GU12" s="16">
        <v>18</v>
      </c>
      <c r="GV12" s="59">
        <f t="shared" si="79"/>
        <v>0.58064516129032262</v>
      </c>
      <c r="GW12" s="18">
        <f t="shared" si="129"/>
        <v>47</v>
      </c>
      <c r="GX12" s="22">
        <f t="shared" si="130"/>
        <v>34</v>
      </c>
      <c r="GY12" s="26">
        <f t="shared" si="80"/>
        <v>0.72340425531914898</v>
      </c>
      <c r="GZ12" s="16">
        <v>23</v>
      </c>
      <c r="HA12" s="16">
        <v>15</v>
      </c>
      <c r="HB12" s="26">
        <f t="shared" si="81"/>
        <v>0.65217391304347827</v>
      </c>
      <c r="HC12" s="16">
        <v>24</v>
      </c>
      <c r="HD12" s="16">
        <v>19</v>
      </c>
      <c r="HE12" s="59">
        <f t="shared" si="82"/>
        <v>0.79166666666666663</v>
      </c>
      <c r="HF12" s="18">
        <f>+HI12+HL12</f>
        <v>55</v>
      </c>
      <c r="HG12" s="22">
        <f t="shared" si="83"/>
        <v>42</v>
      </c>
      <c r="HH12" s="26">
        <f t="shared" si="84"/>
        <v>0.76363636363636367</v>
      </c>
      <c r="HI12" s="16">
        <v>21</v>
      </c>
      <c r="HJ12" s="16">
        <v>17</v>
      </c>
      <c r="HK12" s="26">
        <f t="shared" si="85"/>
        <v>0.80952380952380953</v>
      </c>
      <c r="HL12" s="37">
        <v>34</v>
      </c>
      <c r="HM12" s="16">
        <v>25</v>
      </c>
      <c r="HN12" s="26">
        <f>IFERROR(HM12/HL12,0)</f>
        <v>0.73529411764705888</v>
      </c>
      <c r="HO12" s="117">
        <f t="shared" si="132"/>
        <v>36.333333333333336</v>
      </c>
      <c r="HP12" s="116">
        <f t="shared" si="133"/>
        <v>24.333333333333332</v>
      </c>
      <c r="HQ12" s="59">
        <f t="shared" si="87"/>
        <v>0.66972477064220171</v>
      </c>
      <c r="HR12" s="18">
        <f t="shared" si="88"/>
        <v>52</v>
      </c>
      <c r="HS12" s="22">
        <f t="shared" si="88"/>
        <v>32</v>
      </c>
      <c r="HT12" s="26">
        <f t="shared" si="89"/>
        <v>0.61538461538461542</v>
      </c>
      <c r="HU12" s="16">
        <v>25</v>
      </c>
      <c r="HV12" s="16">
        <v>17</v>
      </c>
      <c r="HW12" s="26">
        <f t="shared" si="90"/>
        <v>0.68</v>
      </c>
      <c r="HX12" s="16">
        <v>27</v>
      </c>
      <c r="HY12" s="16">
        <v>15</v>
      </c>
      <c r="HZ12" s="26">
        <f t="shared" si="91"/>
        <v>0.55555555555555558</v>
      </c>
      <c r="IA12" s="18">
        <f t="shared" si="92"/>
        <v>52</v>
      </c>
      <c r="IB12" s="22">
        <f t="shared" si="92"/>
        <v>23</v>
      </c>
      <c r="IC12" s="26">
        <f t="shared" si="93"/>
        <v>0.44230769230769229</v>
      </c>
      <c r="ID12" s="16">
        <v>24</v>
      </c>
      <c r="IE12" s="16">
        <v>11</v>
      </c>
      <c r="IF12" s="26">
        <f t="shared" si="94"/>
        <v>0.45833333333333331</v>
      </c>
      <c r="IG12" s="16">
        <v>28</v>
      </c>
      <c r="IH12" s="16">
        <v>12</v>
      </c>
      <c r="II12" s="26">
        <f t="shared" si="95"/>
        <v>0.42857142857142855</v>
      </c>
      <c r="IJ12" s="18">
        <f t="shared" si="134"/>
        <v>52</v>
      </c>
      <c r="IK12" s="22">
        <f t="shared" si="96"/>
        <v>11</v>
      </c>
      <c r="IL12" s="26">
        <f t="shared" si="97"/>
        <v>0.21153846153846154</v>
      </c>
      <c r="IM12" s="16">
        <v>24</v>
      </c>
      <c r="IN12" s="16">
        <v>11</v>
      </c>
      <c r="IO12" s="26">
        <f t="shared" si="98"/>
        <v>0.45833333333333331</v>
      </c>
      <c r="IP12" s="16">
        <v>28</v>
      </c>
      <c r="IQ12" s="16"/>
      <c r="IR12" s="59">
        <f t="shared" si="99"/>
        <v>0</v>
      </c>
    </row>
    <row r="13" spans="8:252" ht="29.25" customHeight="1">
      <c r="H13" s="33">
        <v>5</v>
      </c>
      <c r="I13" s="119" t="s">
        <v>8</v>
      </c>
      <c r="J13" s="179">
        <v>13.384615384615385</v>
      </c>
      <c r="K13" s="182">
        <v>11.115384615384615</v>
      </c>
      <c r="L13" s="183">
        <f t="shared" si="100"/>
        <v>0.83045977011494243</v>
      </c>
      <c r="M13" s="179">
        <f t="shared" si="101"/>
        <v>17.346153846153847</v>
      </c>
      <c r="N13" s="180">
        <f t="shared" si="102"/>
        <v>11.961538461538462</v>
      </c>
      <c r="O13" s="183">
        <f t="shared" si="103"/>
        <v>0.68957871396895787</v>
      </c>
      <c r="P13" s="18">
        <f t="shared" si="0"/>
        <v>5</v>
      </c>
      <c r="Q13" s="22">
        <f t="shared" si="0"/>
        <v>4</v>
      </c>
      <c r="R13" s="26">
        <f t="shared" si="1"/>
        <v>0.8</v>
      </c>
      <c r="S13" s="16">
        <v>2</v>
      </c>
      <c r="T13" s="16">
        <v>2</v>
      </c>
      <c r="U13" s="26">
        <f t="shared" si="2"/>
        <v>1</v>
      </c>
      <c r="V13" s="16">
        <v>3</v>
      </c>
      <c r="W13" s="16">
        <v>2</v>
      </c>
      <c r="X13" s="59">
        <f t="shared" si="3"/>
        <v>0.66666666666666663</v>
      </c>
      <c r="Y13" s="18">
        <f t="shared" si="4"/>
        <v>9</v>
      </c>
      <c r="Z13" s="22">
        <f t="shared" si="4"/>
        <v>9</v>
      </c>
      <c r="AA13" s="26">
        <f t="shared" si="5"/>
        <v>1</v>
      </c>
      <c r="AB13" s="16">
        <v>6</v>
      </c>
      <c r="AC13" s="16">
        <v>6</v>
      </c>
      <c r="AD13" s="26">
        <f t="shared" si="6"/>
        <v>1</v>
      </c>
      <c r="AE13" s="16">
        <v>3</v>
      </c>
      <c r="AF13" s="16">
        <v>3</v>
      </c>
      <c r="AG13" s="26">
        <f t="shared" si="7"/>
        <v>1</v>
      </c>
      <c r="AH13" s="18">
        <f t="shared" si="104"/>
        <v>8</v>
      </c>
      <c r="AI13" s="22">
        <f t="shared" si="8"/>
        <v>6</v>
      </c>
      <c r="AJ13" s="26">
        <f t="shared" si="9"/>
        <v>0.75</v>
      </c>
      <c r="AK13" s="16">
        <v>5</v>
      </c>
      <c r="AL13" s="37">
        <v>5</v>
      </c>
      <c r="AM13" s="26">
        <f t="shared" si="10"/>
        <v>1</v>
      </c>
      <c r="AN13" s="16">
        <v>3</v>
      </c>
      <c r="AO13" s="16">
        <v>1</v>
      </c>
      <c r="AP13" s="59">
        <f t="shared" si="11"/>
        <v>0.33333333333333331</v>
      </c>
      <c r="AQ13" s="18">
        <f t="shared" si="105"/>
        <v>8</v>
      </c>
      <c r="AR13" s="22">
        <f t="shared" si="105"/>
        <v>8</v>
      </c>
      <c r="AS13" s="26">
        <f t="shared" si="12"/>
        <v>1</v>
      </c>
      <c r="AT13" s="16">
        <v>5</v>
      </c>
      <c r="AU13" s="16">
        <v>5</v>
      </c>
      <c r="AV13" s="26">
        <f t="shared" si="13"/>
        <v>1</v>
      </c>
      <c r="AW13" s="16">
        <v>3</v>
      </c>
      <c r="AX13" s="16">
        <v>3</v>
      </c>
      <c r="AY13" s="59">
        <f t="shared" si="14"/>
        <v>1</v>
      </c>
      <c r="AZ13" s="131">
        <f t="shared" si="106"/>
        <v>7.5</v>
      </c>
      <c r="BA13" s="132">
        <f t="shared" si="107"/>
        <v>6.75</v>
      </c>
      <c r="BB13" s="59">
        <f t="shared" si="15"/>
        <v>0.9</v>
      </c>
      <c r="BC13" s="18">
        <f t="shared" si="108"/>
        <v>13</v>
      </c>
      <c r="BD13" s="22">
        <f t="shared" si="16"/>
        <v>10</v>
      </c>
      <c r="BE13" s="26">
        <f t="shared" si="17"/>
        <v>0.76923076923076927</v>
      </c>
      <c r="BF13" s="16">
        <v>8</v>
      </c>
      <c r="BG13" s="16">
        <v>6</v>
      </c>
      <c r="BH13" s="26">
        <f t="shared" si="18"/>
        <v>0.75</v>
      </c>
      <c r="BI13" s="16">
        <v>5</v>
      </c>
      <c r="BJ13" s="16">
        <v>4</v>
      </c>
      <c r="BK13" s="59">
        <f t="shared" si="19"/>
        <v>0.8</v>
      </c>
      <c r="BL13" s="18">
        <f t="shared" si="109"/>
        <v>10</v>
      </c>
      <c r="BM13" s="22">
        <f t="shared" si="110"/>
        <v>5</v>
      </c>
      <c r="BN13" s="26">
        <f t="shared" si="20"/>
        <v>0.5</v>
      </c>
      <c r="BO13" s="16">
        <v>7</v>
      </c>
      <c r="BP13" s="16">
        <v>4</v>
      </c>
      <c r="BQ13" s="26">
        <f t="shared" si="21"/>
        <v>0.5714285714285714</v>
      </c>
      <c r="BR13" s="16">
        <v>3</v>
      </c>
      <c r="BS13" s="16">
        <v>1</v>
      </c>
      <c r="BT13" s="26">
        <f t="shared" si="22"/>
        <v>0.33333333333333331</v>
      </c>
      <c r="BU13" s="18">
        <f t="shared" si="111"/>
        <v>10</v>
      </c>
      <c r="BV13" s="22">
        <f t="shared" si="23"/>
        <v>9</v>
      </c>
      <c r="BW13" s="26">
        <f t="shared" si="24"/>
        <v>0.9</v>
      </c>
      <c r="BX13" s="16">
        <v>8</v>
      </c>
      <c r="BY13" s="16">
        <v>8</v>
      </c>
      <c r="BZ13" s="26">
        <f t="shared" si="25"/>
        <v>1</v>
      </c>
      <c r="CA13" s="16">
        <v>2</v>
      </c>
      <c r="CB13" s="16">
        <v>1</v>
      </c>
      <c r="CC13" s="59">
        <f t="shared" si="26"/>
        <v>0.5</v>
      </c>
      <c r="CD13" s="18">
        <f t="shared" si="112"/>
        <v>13</v>
      </c>
      <c r="CE13" s="22">
        <f t="shared" si="113"/>
        <v>12</v>
      </c>
      <c r="CF13" s="26">
        <f t="shared" si="27"/>
        <v>0.92307692307692313</v>
      </c>
      <c r="CG13" s="16">
        <v>11</v>
      </c>
      <c r="CH13" s="16">
        <v>10</v>
      </c>
      <c r="CI13" s="26">
        <f t="shared" si="28"/>
        <v>0.90909090909090906</v>
      </c>
      <c r="CJ13" s="16">
        <v>2</v>
      </c>
      <c r="CK13" s="16">
        <v>2</v>
      </c>
      <c r="CL13" s="26">
        <f t="shared" si="29"/>
        <v>1</v>
      </c>
      <c r="CM13" s="18">
        <f t="shared" si="114"/>
        <v>13</v>
      </c>
      <c r="CN13" s="22">
        <f t="shared" si="30"/>
        <v>10</v>
      </c>
      <c r="CO13" s="59">
        <f t="shared" si="31"/>
        <v>0.76923076923076927</v>
      </c>
      <c r="CP13" s="16">
        <v>11</v>
      </c>
      <c r="CQ13" s="16">
        <v>10</v>
      </c>
      <c r="CR13" s="26">
        <f t="shared" si="32"/>
        <v>0.90909090909090906</v>
      </c>
      <c r="CS13" s="16">
        <v>2</v>
      </c>
      <c r="CT13" s="16">
        <v>0</v>
      </c>
      <c r="CU13" s="59">
        <f t="shared" si="33"/>
        <v>0</v>
      </c>
      <c r="CV13" s="18">
        <f t="shared" si="34"/>
        <v>20</v>
      </c>
      <c r="CW13" s="22">
        <f t="shared" si="34"/>
        <v>18</v>
      </c>
      <c r="CX13" s="26">
        <f t="shared" si="35"/>
        <v>0.9</v>
      </c>
      <c r="CY13" s="16">
        <v>11</v>
      </c>
      <c r="CZ13" s="16">
        <v>11</v>
      </c>
      <c r="DA13" s="26">
        <f t="shared" si="36"/>
        <v>1</v>
      </c>
      <c r="DB13" s="16">
        <v>9</v>
      </c>
      <c r="DC13" s="16">
        <v>7</v>
      </c>
      <c r="DD13" s="26">
        <f t="shared" si="37"/>
        <v>0.77777777777777779</v>
      </c>
      <c r="DE13" s="117">
        <f t="shared" si="115"/>
        <v>7.166666666666667</v>
      </c>
      <c r="DF13" s="116">
        <f t="shared" si="116"/>
        <v>6.5</v>
      </c>
      <c r="DG13" s="59">
        <f t="shared" si="38"/>
        <v>0.90697674418604646</v>
      </c>
      <c r="DH13" s="18">
        <f t="shared" si="39"/>
        <v>29</v>
      </c>
      <c r="DI13" s="22">
        <f t="shared" si="40"/>
        <v>22</v>
      </c>
      <c r="DJ13" s="26">
        <f t="shared" si="41"/>
        <v>0.75862068965517238</v>
      </c>
      <c r="DK13" s="16">
        <v>19</v>
      </c>
      <c r="DL13" s="16">
        <v>11</v>
      </c>
      <c r="DM13" s="26">
        <f t="shared" si="42"/>
        <v>0.57894736842105265</v>
      </c>
      <c r="DN13" s="16">
        <v>10</v>
      </c>
      <c r="DO13" s="16">
        <v>11</v>
      </c>
      <c r="DP13" s="59">
        <f t="shared" si="43"/>
        <v>1.1000000000000001</v>
      </c>
      <c r="DQ13" s="18">
        <f t="shared" si="117"/>
        <v>29</v>
      </c>
      <c r="DR13" s="22">
        <f t="shared" si="44"/>
        <v>16</v>
      </c>
      <c r="DS13" s="26">
        <f t="shared" si="45"/>
        <v>0.55172413793103448</v>
      </c>
      <c r="DT13" s="16">
        <v>21</v>
      </c>
      <c r="DU13" s="16">
        <v>14</v>
      </c>
      <c r="DV13" s="26">
        <f t="shared" si="46"/>
        <v>0.66666666666666663</v>
      </c>
      <c r="DW13" s="16">
        <v>8</v>
      </c>
      <c r="DX13" s="16">
        <v>2</v>
      </c>
      <c r="DY13" s="59">
        <f t="shared" si="47"/>
        <v>0.25</v>
      </c>
      <c r="DZ13" s="18">
        <f t="shared" si="118"/>
        <v>27</v>
      </c>
      <c r="EA13" s="22">
        <f t="shared" si="119"/>
        <v>10</v>
      </c>
      <c r="EB13" s="26">
        <f t="shared" si="48"/>
        <v>0.37037037037037035</v>
      </c>
      <c r="EC13" s="16">
        <v>19</v>
      </c>
      <c r="ED13" s="16">
        <v>8</v>
      </c>
      <c r="EE13" s="26">
        <f t="shared" si="49"/>
        <v>0.42105263157894735</v>
      </c>
      <c r="EF13" s="16">
        <v>8</v>
      </c>
      <c r="EG13" s="16">
        <v>2</v>
      </c>
      <c r="EH13" s="59">
        <f t="shared" si="50"/>
        <v>0.25</v>
      </c>
      <c r="EI13" s="117">
        <f t="shared" ca="1" si="51"/>
        <v>5.5277777777777786</v>
      </c>
      <c r="EJ13" s="116">
        <f t="shared" ca="1" si="52"/>
        <v>3.5833333333333335</v>
      </c>
      <c r="EK13" s="59">
        <f t="shared" ca="1" si="53"/>
        <v>0.64824120603015067</v>
      </c>
      <c r="EL13" s="16">
        <v>15</v>
      </c>
      <c r="EM13" s="16">
        <v>10</v>
      </c>
      <c r="EN13" s="26">
        <f t="shared" si="54"/>
        <v>0.66666666666666663</v>
      </c>
      <c r="EO13" s="16">
        <v>2</v>
      </c>
      <c r="EP13" s="16">
        <v>1</v>
      </c>
      <c r="EQ13" s="59">
        <f t="shared" si="55"/>
        <v>0.5</v>
      </c>
      <c r="ER13" s="18">
        <f t="shared" si="56"/>
        <v>24</v>
      </c>
      <c r="ES13" s="22">
        <f t="shared" si="57"/>
        <v>22</v>
      </c>
      <c r="ET13" s="26">
        <f t="shared" si="58"/>
        <v>0.91666666666666663</v>
      </c>
      <c r="EU13" s="16">
        <v>13</v>
      </c>
      <c r="EV13" s="16">
        <v>11</v>
      </c>
      <c r="EW13" s="26">
        <f t="shared" si="59"/>
        <v>0.84615384615384615</v>
      </c>
      <c r="EX13" s="16">
        <v>11</v>
      </c>
      <c r="EY13" s="16">
        <v>11</v>
      </c>
      <c r="EZ13" s="59">
        <f t="shared" si="60"/>
        <v>1</v>
      </c>
      <c r="FA13" s="18">
        <f t="shared" si="61"/>
        <v>28</v>
      </c>
      <c r="FB13" s="22">
        <f t="shared" si="62"/>
        <v>25</v>
      </c>
      <c r="FC13" s="26">
        <f t="shared" si="63"/>
        <v>0.8928571428571429</v>
      </c>
      <c r="FD13" s="16">
        <v>13</v>
      </c>
      <c r="FE13" s="16">
        <v>11</v>
      </c>
      <c r="FF13" s="26">
        <f t="shared" si="64"/>
        <v>0.84615384615384615</v>
      </c>
      <c r="FG13" s="16">
        <v>15</v>
      </c>
      <c r="FH13" s="16">
        <v>14</v>
      </c>
      <c r="FI13" s="26">
        <f t="shared" si="65"/>
        <v>0.93333333333333335</v>
      </c>
      <c r="FJ13" s="117">
        <f t="shared" si="120"/>
        <v>22.833333333333332</v>
      </c>
      <c r="FK13" s="116">
        <f t="shared" si="121"/>
        <v>15.833333333333334</v>
      </c>
      <c r="FL13" s="59">
        <f t="shared" si="66"/>
        <v>0.69343065693430661</v>
      </c>
      <c r="FM13" s="18">
        <f t="shared" si="67"/>
        <v>40</v>
      </c>
      <c r="FN13" s="22">
        <f t="shared" si="68"/>
        <v>22</v>
      </c>
      <c r="FO13" s="26">
        <f t="shared" si="69"/>
        <v>0.55000000000000004</v>
      </c>
      <c r="FP13" s="16">
        <v>14</v>
      </c>
      <c r="FQ13" s="16">
        <v>6</v>
      </c>
      <c r="FR13" s="26">
        <f t="shared" si="70"/>
        <v>0.42857142857142855</v>
      </c>
      <c r="FS13" s="16">
        <v>26</v>
      </c>
      <c r="FT13" s="16">
        <v>16</v>
      </c>
      <c r="FU13" s="26">
        <f t="shared" si="71"/>
        <v>0.61538461538461542</v>
      </c>
      <c r="FV13" s="18">
        <f t="shared" si="122"/>
        <v>38</v>
      </c>
      <c r="FW13" s="22">
        <f t="shared" si="123"/>
        <v>26</v>
      </c>
      <c r="FX13" s="26">
        <f t="shared" si="72"/>
        <v>0.68421052631578949</v>
      </c>
      <c r="FY13" s="16">
        <v>13</v>
      </c>
      <c r="FZ13" s="16">
        <v>12</v>
      </c>
      <c r="GA13" s="26">
        <f t="shared" si="73"/>
        <v>0.92307692307692313</v>
      </c>
      <c r="GB13" s="16">
        <v>25</v>
      </c>
      <c r="GC13" s="16">
        <v>14</v>
      </c>
      <c r="GD13" s="59">
        <f t="shared" si="74"/>
        <v>0.56000000000000005</v>
      </c>
      <c r="GE13" s="18">
        <f t="shared" si="124"/>
        <v>27</v>
      </c>
      <c r="GF13" s="22">
        <f t="shared" si="125"/>
        <v>19</v>
      </c>
      <c r="GG13" s="26">
        <f t="shared" si="75"/>
        <v>0.70370370370370372</v>
      </c>
      <c r="GH13" s="16">
        <v>11</v>
      </c>
      <c r="GI13" s="16">
        <v>9</v>
      </c>
      <c r="GJ13" s="26">
        <f t="shared" si="76"/>
        <v>0.81818181818181823</v>
      </c>
      <c r="GK13" s="16">
        <v>16</v>
      </c>
      <c r="GL13" s="16">
        <v>10</v>
      </c>
      <c r="GM13" s="59">
        <f t="shared" si="77"/>
        <v>0.625</v>
      </c>
      <c r="GN13" s="117">
        <f t="shared" si="126"/>
        <v>28</v>
      </c>
      <c r="GO13" s="116">
        <f t="shared" si="127"/>
        <v>22</v>
      </c>
      <c r="GP13" s="59">
        <f t="shared" si="128"/>
        <v>0.7857142857142857</v>
      </c>
      <c r="GQ13" s="16">
        <v>12</v>
      </c>
      <c r="GR13" s="16">
        <v>12</v>
      </c>
      <c r="GS13" s="26">
        <f t="shared" si="78"/>
        <v>1</v>
      </c>
      <c r="GT13" s="16">
        <v>16</v>
      </c>
      <c r="GU13" s="16">
        <v>10</v>
      </c>
      <c r="GV13" s="59">
        <f t="shared" si="79"/>
        <v>0.625</v>
      </c>
      <c r="GW13" s="18">
        <f t="shared" si="129"/>
        <v>30</v>
      </c>
      <c r="GX13" s="22">
        <f t="shared" si="130"/>
        <v>18</v>
      </c>
      <c r="GY13" s="26">
        <f t="shared" si="80"/>
        <v>0.6</v>
      </c>
      <c r="GZ13" s="16">
        <v>14</v>
      </c>
      <c r="HA13" s="16">
        <v>9</v>
      </c>
      <c r="HB13" s="26">
        <f t="shared" si="81"/>
        <v>0.6428571428571429</v>
      </c>
      <c r="HC13" s="16">
        <v>16</v>
      </c>
      <c r="HD13" s="16">
        <v>9</v>
      </c>
      <c r="HE13" s="59">
        <f t="shared" si="82"/>
        <v>0.5625</v>
      </c>
      <c r="HF13" s="18">
        <f>+HI13+HL13</f>
        <v>31</v>
      </c>
      <c r="HG13" s="22">
        <f t="shared" si="83"/>
        <v>19</v>
      </c>
      <c r="HH13" s="26">
        <f t="shared" si="84"/>
        <v>0.61290322580645162</v>
      </c>
      <c r="HI13" s="16">
        <v>16</v>
      </c>
      <c r="HJ13" s="16">
        <v>10</v>
      </c>
      <c r="HK13" s="26">
        <f t="shared" si="85"/>
        <v>0.625</v>
      </c>
      <c r="HL13" s="37">
        <v>15</v>
      </c>
      <c r="HM13" s="16">
        <v>9</v>
      </c>
      <c r="HN13" s="26">
        <f>IFERROR(HM13/HL13,0)</f>
        <v>0.6</v>
      </c>
      <c r="HO13" s="117">
        <f t="shared" si="132"/>
        <v>19.333333333333332</v>
      </c>
      <c r="HP13" s="116">
        <f t="shared" si="133"/>
        <v>13</v>
      </c>
      <c r="HQ13" s="59">
        <f t="shared" si="87"/>
        <v>0.67241379310344829</v>
      </c>
      <c r="HR13" s="18">
        <f t="shared" si="88"/>
        <v>26</v>
      </c>
      <c r="HS13" s="22">
        <f t="shared" si="88"/>
        <v>17</v>
      </c>
      <c r="HT13" s="26">
        <f t="shared" si="89"/>
        <v>0.65384615384615385</v>
      </c>
      <c r="HU13" s="16">
        <v>14</v>
      </c>
      <c r="HV13" s="16">
        <v>6</v>
      </c>
      <c r="HW13" s="26">
        <f t="shared" si="90"/>
        <v>0.42857142857142855</v>
      </c>
      <c r="HX13" s="16">
        <v>12</v>
      </c>
      <c r="HY13" s="16">
        <v>11</v>
      </c>
      <c r="HZ13" s="26">
        <f t="shared" si="91"/>
        <v>0.91666666666666663</v>
      </c>
      <c r="IA13" s="18">
        <f t="shared" si="92"/>
        <v>26</v>
      </c>
      <c r="IB13" s="22">
        <f t="shared" si="92"/>
        <v>14</v>
      </c>
      <c r="IC13" s="26">
        <f t="shared" si="93"/>
        <v>0.53846153846153844</v>
      </c>
      <c r="ID13" s="16">
        <v>14</v>
      </c>
      <c r="IE13" s="16">
        <v>7</v>
      </c>
      <c r="IF13" s="26">
        <f t="shared" si="94"/>
        <v>0.5</v>
      </c>
      <c r="IG13" s="16">
        <v>12</v>
      </c>
      <c r="IH13" s="16">
        <v>7</v>
      </c>
      <c r="II13" s="26">
        <f t="shared" si="95"/>
        <v>0.58333333333333337</v>
      </c>
      <c r="IJ13" s="18">
        <f t="shared" si="134"/>
        <v>26</v>
      </c>
      <c r="IK13" s="22">
        <f t="shared" si="96"/>
        <v>7</v>
      </c>
      <c r="IL13" s="26">
        <f t="shared" si="97"/>
        <v>0.26923076923076922</v>
      </c>
      <c r="IM13" s="16">
        <v>14</v>
      </c>
      <c r="IN13" s="16">
        <v>7</v>
      </c>
      <c r="IO13" s="26">
        <f t="shared" si="98"/>
        <v>0.5</v>
      </c>
      <c r="IP13" s="16">
        <v>12</v>
      </c>
      <c r="IQ13" s="16"/>
      <c r="IR13" s="59">
        <f t="shared" si="99"/>
        <v>0</v>
      </c>
    </row>
    <row r="14" spans="8:252" ht="29.25" customHeight="1">
      <c r="H14" s="12">
        <v>6</v>
      </c>
      <c r="I14" s="119" t="s">
        <v>11</v>
      </c>
      <c r="J14" s="179">
        <v>12.346153846153847</v>
      </c>
      <c r="K14" s="182">
        <v>9.1538461538461533</v>
      </c>
      <c r="L14" s="183">
        <f t="shared" si="100"/>
        <v>0.74143302180685355</v>
      </c>
      <c r="M14" s="179">
        <f t="shared" si="101"/>
        <v>9.884615384615385</v>
      </c>
      <c r="N14" s="180">
        <f t="shared" si="102"/>
        <v>6.8461538461538458</v>
      </c>
      <c r="O14" s="183">
        <f t="shared" si="103"/>
        <v>0.69260700389105057</v>
      </c>
      <c r="P14" s="18">
        <f t="shared" si="0"/>
        <v>16</v>
      </c>
      <c r="Q14" s="22">
        <f t="shared" si="0"/>
        <v>7</v>
      </c>
      <c r="R14" s="26">
        <f t="shared" si="1"/>
        <v>0.4375</v>
      </c>
      <c r="S14" s="16">
        <v>11</v>
      </c>
      <c r="T14" s="16">
        <v>3</v>
      </c>
      <c r="U14" s="26">
        <f t="shared" si="2"/>
        <v>0.27272727272727271</v>
      </c>
      <c r="V14" s="16">
        <v>5</v>
      </c>
      <c r="W14" s="16">
        <v>4</v>
      </c>
      <c r="X14" s="59">
        <f t="shared" si="3"/>
        <v>0.8</v>
      </c>
      <c r="Y14" s="18">
        <f t="shared" si="4"/>
        <v>18</v>
      </c>
      <c r="Z14" s="22">
        <f t="shared" si="4"/>
        <v>10</v>
      </c>
      <c r="AA14" s="26">
        <f t="shared" si="5"/>
        <v>0.55555555555555558</v>
      </c>
      <c r="AB14" s="16">
        <v>10</v>
      </c>
      <c r="AC14" s="16">
        <v>4</v>
      </c>
      <c r="AD14" s="26">
        <f t="shared" si="6"/>
        <v>0.4</v>
      </c>
      <c r="AE14" s="16">
        <v>8</v>
      </c>
      <c r="AF14" s="16">
        <v>6</v>
      </c>
      <c r="AG14" s="26">
        <f t="shared" si="7"/>
        <v>0.75</v>
      </c>
      <c r="AH14" s="18">
        <f t="shared" si="104"/>
        <v>16</v>
      </c>
      <c r="AI14" s="22">
        <f t="shared" si="8"/>
        <v>13</v>
      </c>
      <c r="AJ14" s="26">
        <f t="shared" si="9"/>
        <v>0.8125</v>
      </c>
      <c r="AK14" s="16">
        <v>6</v>
      </c>
      <c r="AL14" s="37">
        <v>4</v>
      </c>
      <c r="AM14" s="26">
        <f t="shared" si="10"/>
        <v>0.66666666666666663</v>
      </c>
      <c r="AN14" s="16">
        <v>10</v>
      </c>
      <c r="AO14" s="16">
        <v>9</v>
      </c>
      <c r="AP14" s="59">
        <f t="shared" si="11"/>
        <v>0.9</v>
      </c>
      <c r="AQ14" s="18">
        <f t="shared" si="105"/>
        <v>18</v>
      </c>
      <c r="AR14" s="22">
        <f t="shared" si="105"/>
        <v>13</v>
      </c>
      <c r="AS14" s="26">
        <f>IFERROR(AR14/AQ14,0)</f>
        <v>0.72222222222222221</v>
      </c>
      <c r="AT14" s="16">
        <v>7</v>
      </c>
      <c r="AU14" s="16">
        <v>4</v>
      </c>
      <c r="AV14" s="26">
        <f t="shared" si="13"/>
        <v>0.5714285714285714</v>
      </c>
      <c r="AW14" s="16">
        <v>11</v>
      </c>
      <c r="AX14" s="16">
        <v>9</v>
      </c>
      <c r="AY14" s="59">
        <f t="shared" si="14"/>
        <v>0.81818181818181823</v>
      </c>
      <c r="AZ14" s="131">
        <f t="shared" si="106"/>
        <v>17</v>
      </c>
      <c r="BA14" s="132">
        <f t="shared" si="107"/>
        <v>10.75</v>
      </c>
      <c r="BB14" s="59">
        <f t="shared" si="15"/>
        <v>0.63235294117647056</v>
      </c>
      <c r="BC14" s="18">
        <f t="shared" si="108"/>
        <v>10</v>
      </c>
      <c r="BD14" s="22">
        <f t="shared" si="16"/>
        <v>9</v>
      </c>
      <c r="BE14" s="26">
        <f t="shared" si="17"/>
        <v>0.9</v>
      </c>
      <c r="BF14" s="16">
        <v>5</v>
      </c>
      <c r="BG14" s="16">
        <v>5</v>
      </c>
      <c r="BH14" s="26">
        <f t="shared" si="18"/>
        <v>1</v>
      </c>
      <c r="BI14" s="16">
        <v>5</v>
      </c>
      <c r="BJ14" s="16">
        <v>4</v>
      </c>
      <c r="BK14" s="59">
        <f t="shared" si="19"/>
        <v>0.8</v>
      </c>
      <c r="BL14" s="18">
        <f t="shared" si="109"/>
        <v>10</v>
      </c>
      <c r="BM14" s="22">
        <f t="shared" si="110"/>
        <v>8</v>
      </c>
      <c r="BN14" s="26">
        <f t="shared" si="20"/>
        <v>0.8</v>
      </c>
      <c r="BO14" s="16">
        <v>5</v>
      </c>
      <c r="BP14" s="16">
        <v>4</v>
      </c>
      <c r="BQ14" s="26">
        <f t="shared" si="21"/>
        <v>0.8</v>
      </c>
      <c r="BR14" s="16">
        <v>5</v>
      </c>
      <c r="BS14" s="16">
        <v>4</v>
      </c>
      <c r="BT14" s="26">
        <f t="shared" si="22"/>
        <v>0.8</v>
      </c>
      <c r="BU14" s="18">
        <f t="shared" si="111"/>
        <v>8</v>
      </c>
      <c r="BV14" s="22">
        <f t="shared" si="23"/>
        <v>7</v>
      </c>
      <c r="BW14" s="26">
        <f t="shared" si="24"/>
        <v>0.875</v>
      </c>
      <c r="BX14" s="16">
        <v>5</v>
      </c>
      <c r="BY14" s="16">
        <v>4</v>
      </c>
      <c r="BZ14" s="26">
        <f t="shared" si="25"/>
        <v>0.8</v>
      </c>
      <c r="CA14" s="16">
        <v>3</v>
      </c>
      <c r="CB14" s="16">
        <v>3</v>
      </c>
      <c r="CC14" s="59">
        <f t="shared" si="26"/>
        <v>1</v>
      </c>
      <c r="CD14" s="18">
        <f t="shared" si="112"/>
        <v>8</v>
      </c>
      <c r="CE14" s="22">
        <f t="shared" si="113"/>
        <v>8</v>
      </c>
      <c r="CF14" s="26">
        <f>IFERROR(CE14/CD14,0)</f>
        <v>1</v>
      </c>
      <c r="CG14" s="16">
        <v>4</v>
      </c>
      <c r="CH14" s="16">
        <v>4</v>
      </c>
      <c r="CI14" s="26">
        <f t="shared" si="28"/>
        <v>1</v>
      </c>
      <c r="CJ14" s="16">
        <v>4</v>
      </c>
      <c r="CK14" s="16">
        <v>4</v>
      </c>
      <c r="CL14" s="26">
        <f t="shared" si="29"/>
        <v>1</v>
      </c>
      <c r="CM14" s="18">
        <f t="shared" si="114"/>
        <v>10</v>
      </c>
      <c r="CN14" s="22">
        <f t="shared" si="30"/>
        <v>9</v>
      </c>
      <c r="CO14" s="59">
        <f t="shared" si="31"/>
        <v>0.9</v>
      </c>
      <c r="CP14" s="16">
        <v>6</v>
      </c>
      <c r="CQ14" s="16">
        <v>6</v>
      </c>
      <c r="CR14" s="26">
        <f t="shared" si="32"/>
        <v>1</v>
      </c>
      <c r="CS14" s="16">
        <v>4</v>
      </c>
      <c r="CT14" s="16">
        <v>3</v>
      </c>
      <c r="CU14" s="59">
        <f t="shared" si="33"/>
        <v>0.75</v>
      </c>
      <c r="CV14" s="18">
        <f t="shared" si="34"/>
        <v>15</v>
      </c>
      <c r="CW14" s="22">
        <f t="shared" si="34"/>
        <v>13</v>
      </c>
      <c r="CX14" s="26">
        <f t="shared" si="35"/>
        <v>0.8666666666666667</v>
      </c>
      <c r="CY14" s="16">
        <v>6</v>
      </c>
      <c r="CZ14" s="16">
        <v>5</v>
      </c>
      <c r="DA14" s="26">
        <f t="shared" si="36"/>
        <v>0.83333333333333337</v>
      </c>
      <c r="DB14" s="16">
        <v>9</v>
      </c>
      <c r="DC14" s="16">
        <v>8</v>
      </c>
      <c r="DD14" s="26">
        <f t="shared" si="37"/>
        <v>0.88888888888888884</v>
      </c>
      <c r="DE14" s="117">
        <f t="shared" si="115"/>
        <v>5.166666666666667</v>
      </c>
      <c r="DF14" s="116">
        <f t="shared" si="116"/>
        <v>4.666666666666667</v>
      </c>
      <c r="DG14" s="59">
        <f t="shared" si="38"/>
        <v>0.90322580645161288</v>
      </c>
      <c r="DH14" s="18">
        <f t="shared" si="39"/>
        <v>13</v>
      </c>
      <c r="DI14" s="22">
        <f t="shared" si="40"/>
        <v>10</v>
      </c>
      <c r="DJ14" s="26">
        <f t="shared" si="41"/>
        <v>0.76923076923076927</v>
      </c>
      <c r="DK14" s="16">
        <v>6</v>
      </c>
      <c r="DL14" s="16">
        <v>6</v>
      </c>
      <c r="DM14" s="26">
        <f t="shared" si="42"/>
        <v>1</v>
      </c>
      <c r="DN14" s="16">
        <v>7</v>
      </c>
      <c r="DO14" s="16">
        <v>4</v>
      </c>
      <c r="DP14" s="59">
        <f t="shared" si="43"/>
        <v>0.5714285714285714</v>
      </c>
      <c r="DQ14" s="18">
        <f t="shared" si="117"/>
        <v>12</v>
      </c>
      <c r="DR14" s="22">
        <f t="shared" si="44"/>
        <v>10</v>
      </c>
      <c r="DS14" s="26">
        <f t="shared" si="45"/>
        <v>0.83333333333333337</v>
      </c>
      <c r="DT14" s="16">
        <v>8</v>
      </c>
      <c r="DU14" s="16">
        <v>6</v>
      </c>
      <c r="DV14" s="26">
        <f t="shared" si="46"/>
        <v>0.75</v>
      </c>
      <c r="DW14" s="16">
        <v>4</v>
      </c>
      <c r="DX14" s="16">
        <v>4</v>
      </c>
      <c r="DY14" s="59">
        <f t="shared" si="47"/>
        <v>1</v>
      </c>
      <c r="DZ14" s="18">
        <f t="shared" si="118"/>
        <v>13</v>
      </c>
      <c r="EA14" s="22">
        <f t="shared" si="119"/>
        <v>9</v>
      </c>
      <c r="EB14" s="26">
        <f>IFERROR(EA14/DZ14,0)</f>
        <v>0.69230769230769229</v>
      </c>
      <c r="EC14" s="16">
        <v>8</v>
      </c>
      <c r="ED14" s="16">
        <v>5</v>
      </c>
      <c r="EE14" s="26">
        <f t="shared" si="49"/>
        <v>0.625</v>
      </c>
      <c r="EF14" s="16">
        <v>5</v>
      </c>
      <c r="EG14" s="16">
        <v>4</v>
      </c>
      <c r="EH14" s="59">
        <f t="shared" si="50"/>
        <v>0.8</v>
      </c>
      <c r="EI14" s="117">
        <f t="shared" ca="1" si="51"/>
        <v>3.5277777777777781</v>
      </c>
      <c r="EJ14" s="116">
        <f t="shared" ca="1" si="52"/>
        <v>2.7777777777777781</v>
      </c>
      <c r="EK14" s="59">
        <f t="shared" ca="1" si="53"/>
        <v>0.78740157480314965</v>
      </c>
      <c r="EL14" s="16">
        <v>5</v>
      </c>
      <c r="EM14" s="16">
        <v>5</v>
      </c>
      <c r="EN14" s="26">
        <f t="shared" si="54"/>
        <v>1</v>
      </c>
      <c r="EO14" s="16">
        <v>8</v>
      </c>
      <c r="EP14" s="16">
        <v>7</v>
      </c>
      <c r="EQ14" s="59">
        <f t="shared" si="55"/>
        <v>0.875</v>
      </c>
      <c r="ER14" s="18">
        <f t="shared" si="56"/>
        <v>13</v>
      </c>
      <c r="ES14" s="22">
        <f t="shared" si="57"/>
        <v>8</v>
      </c>
      <c r="ET14" s="26">
        <f t="shared" si="58"/>
        <v>0.61538461538461542</v>
      </c>
      <c r="EU14" s="16">
        <v>5</v>
      </c>
      <c r="EV14" s="16">
        <v>5</v>
      </c>
      <c r="EW14" s="26">
        <f t="shared" si="59"/>
        <v>1</v>
      </c>
      <c r="EX14" s="16">
        <v>8</v>
      </c>
      <c r="EY14" s="16">
        <v>3</v>
      </c>
      <c r="EZ14" s="59">
        <f t="shared" si="60"/>
        <v>0.375</v>
      </c>
      <c r="FA14" s="18">
        <f t="shared" si="61"/>
        <v>13</v>
      </c>
      <c r="FB14" s="22">
        <f t="shared" si="62"/>
        <v>8</v>
      </c>
      <c r="FC14" s="26">
        <f t="shared" si="63"/>
        <v>0.61538461538461542</v>
      </c>
      <c r="FD14" s="16">
        <v>6</v>
      </c>
      <c r="FE14" s="16">
        <v>4</v>
      </c>
      <c r="FF14" s="26">
        <f t="shared" si="64"/>
        <v>0.66666666666666663</v>
      </c>
      <c r="FG14" s="16">
        <v>7</v>
      </c>
      <c r="FH14" s="16">
        <v>4</v>
      </c>
      <c r="FI14" s="26">
        <f t="shared" si="65"/>
        <v>0.5714285714285714</v>
      </c>
      <c r="FJ14" s="117">
        <f t="shared" si="120"/>
        <v>10.666666666666666</v>
      </c>
      <c r="FK14" s="116">
        <f t="shared" si="121"/>
        <v>7.5</v>
      </c>
      <c r="FL14" s="59">
        <f t="shared" si="66"/>
        <v>0.703125</v>
      </c>
      <c r="FM14" s="18">
        <f t="shared" si="67"/>
        <v>12</v>
      </c>
      <c r="FN14" s="22">
        <f t="shared" si="68"/>
        <v>8</v>
      </c>
      <c r="FO14" s="26">
        <f t="shared" si="69"/>
        <v>0.66666666666666663</v>
      </c>
      <c r="FP14" s="16">
        <v>5</v>
      </c>
      <c r="FQ14" s="16">
        <v>4</v>
      </c>
      <c r="FR14" s="26">
        <f t="shared" si="70"/>
        <v>0.8</v>
      </c>
      <c r="FS14" s="16">
        <v>7</v>
      </c>
      <c r="FT14" s="16">
        <v>4</v>
      </c>
      <c r="FU14" s="26">
        <f t="shared" si="71"/>
        <v>0.5714285714285714</v>
      </c>
      <c r="FV14" s="18">
        <f t="shared" si="122"/>
        <v>11</v>
      </c>
      <c r="FW14" s="22">
        <f t="shared" si="123"/>
        <v>7</v>
      </c>
      <c r="FX14" s="26">
        <f t="shared" si="72"/>
        <v>0.63636363636363635</v>
      </c>
      <c r="FY14" s="16">
        <v>4</v>
      </c>
      <c r="FZ14" s="16">
        <v>3</v>
      </c>
      <c r="GA14" s="26">
        <f t="shared" si="73"/>
        <v>0.75</v>
      </c>
      <c r="GB14" s="16">
        <v>7</v>
      </c>
      <c r="GC14" s="16">
        <v>4</v>
      </c>
      <c r="GD14" s="59">
        <f t="shared" si="74"/>
        <v>0.5714285714285714</v>
      </c>
      <c r="GE14" s="18">
        <f t="shared" si="124"/>
        <v>8</v>
      </c>
      <c r="GF14" s="22">
        <f t="shared" si="125"/>
        <v>6</v>
      </c>
      <c r="GG14" s="26">
        <f>IFERROR(GF14/GE14,0)</f>
        <v>0.75</v>
      </c>
      <c r="GH14" s="16">
        <v>4</v>
      </c>
      <c r="GI14" s="16">
        <v>3</v>
      </c>
      <c r="GJ14" s="26">
        <f t="shared" si="76"/>
        <v>0.75</v>
      </c>
      <c r="GK14" s="16">
        <v>4</v>
      </c>
      <c r="GL14" s="16">
        <v>3</v>
      </c>
      <c r="GM14" s="59">
        <f t="shared" si="77"/>
        <v>0.75</v>
      </c>
      <c r="GN14" s="117">
        <f t="shared" si="126"/>
        <v>11</v>
      </c>
      <c r="GO14" s="116">
        <f t="shared" si="127"/>
        <v>11</v>
      </c>
      <c r="GP14" s="59">
        <f t="shared" si="128"/>
        <v>1</v>
      </c>
      <c r="GQ14" s="16">
        <v>5</v>
      </c>
      <c r="GR14" s="16">
        <v>5</v>
      </c>
      <c r="GS14" s="26">
        <f t="shared" si="78"/>
        <v>1</v>
      </c>
      <c r="GT14" s="16">
        <v>6</v>
      </c>
      <c r="GU14" s="16">
        <v>6</v>
      </c>
      <c r="GV14" s="59">
        <f t="shared" si="79"/>
        <v>1</v>
      </c>
      <c r="GW14" s="18">
        <f t="shared" si="129"/>
        <v>9</v>
      </c>
      <c r="GX14" s="22">
        <f t="shared" si="130"/>
        <v>7</v>
      </c>
      <c r="GY14" s="26">
        <f t="shared" si="80"/>
        <v>0.77777777777777779</v>
      </c>
      <c r="GZ14" s="16">
        <v>5</v>
      </c>
      <c r="HA14" s="16">
        <v>5</v>
      </c>
      <c r="HB14" s="26">
        <f t="shared" si="81"/>
        <v>1</v>
      </c>
      <c r="HC14" s="16">
        <v>4</v>
      </c>
      <c r="HD14" s="16">
        <v>2</v>
      </c>
      <c r="HE14" s="59">
        <f t="shared" si="82"/>
        <v>0.5</v>
      </c>
      <c r="HF14" s="18">
        <f>+HI14+HL14</f>
        <v>12</v>
      </c>
      <c r="HG14" s="22">
        <f t="shared" si="83"/>
        <v>7</v>
      </c>
      <c r="HH14" s="26">
        <f t="shared" si="84"/>
        <v>0.58333333333333337</v>
      </c>
      <c r="HI14" s="16">
        <v>5</v>
      </c>
      <c r="HJ14" s="16">
        <v>3</v>
      </c>
      <c r="HK14" s="26">
        <f t="shared" si="85"/>
        <v>0.6</v>
      </c>
      <c r="HL14" s="37">
        <v>7</v>
      </c>
      <c r="HM14" s="16">
        <v>4</v>
      </c>
      <c r="HN14" s="26">
        <f>IFERROR(HM14/HL14,0)</f>
        <v>0.5714285714285714</v>
      </c>
      <c r="HO14" s="117">
        <f t="shared" si="132"/>
        <v>6.666666666666667</v>
      </c>
      <c r="HP14" s="116">
        <f t="shared" si="133"/>
        <v>5.166666666666667</v>
      </c>
      <c r="HQ14" s="59">
        <f t="shared" si="87"/>
        <v>0.77500000000000002</v>
      </c>
      <c r="HR14" s="18">
        <f t="shared" si="88"/>
        <v>12</v>
      </c>
      <c r="HS14" s="22">
        <f t="shared" si="88"/>
        <v>7</v>
      </c>
      <c r="HT14" s="26">
        <f t="shared" si="89"/>
        <v>0.58333333333333337</v>
      </c>
      <c r="HU14" s="16">
        <v>6</v>
      </c>
      <c r="HV14" s="16">
        <v>4</v>
      </c>
      <c r="HW14" s="26">
        <f t="shared" si="90"/>
        <v>0.66666666666666663</v>
      </c>
      <c r="HX14" s="16">
        <v>6</v>
      </c>
      <c r="HY14" s="16">
        <v>3</v>
      </c>
      <c r="HZ14" s="26">
        <f t="shared" si="91"/>
        <v>0.5</v>
      </c>
      <c r="IA14" s="18">
        <f t="shared" si="92"/>
        <v>10</v>
      </c>
      <c r="IB14" s="22">
        <f t="shared" si="92"/>
        <v>3</v>
      </c>
      <c r="IC14" s="26">
        <f t="shared" si="93"/>
        <v>0.3</v>
      </c>
      <c r="ID14" s="16">
        <v>7</v>
      </c>
      <c r="IE14" s="16">
        <v>2</v>
      </c>
      <c r="IF14" s="26">
        <f t="shared" si="94"/>
        <v>0.2857142857142857</v>
      </c>
      <c r="IG14" s="16">
        <v>3</v>
      </c>
      <c r="IH14" s="16">
        <v>1</v>
      </c>
      <c r="II14" s="26">
        <f t="shared" si="95"/>
        <v>0.33333333333333331</v>
      </c>
      <c r="IJ14" s="18">
        <f t="shared" si="134"/>
        <v>10</v>
      </c>
      <c r="IK14" s="22">
        <f t="shared" si="96"/>
        <v>3</v>
      </c>
      <c r="IL14" s="26">
        <f t="shared" si="97"/>
        <v>0.3</v>
      </c>
      <c r="IM14" s="16">
        <v>7</v>
      </c>
      <c r="IN14" s="16">
        <v>3</v>
      </c>
      <c r="IO14" s="26">
        <f t="shared" si="98"/>
        <v>0.42857142857142855</v>
      </c>
      <c r="IP14" s="16">
        <v>3</v>
      </c>
      <c r="IQ14" s="16"/>
      <c r="IR14" s="59">
        <f t="shared" si="99"/>
        <v>0</v>
      </c>
    </row>
    <row r="15" spans="8:252" ht="29.25" customHeight="1">
      <c r="H15" s="33">
        <v>7</v>
      </c>
      <c r="I15" s="122" t="s">
        <v>19</v>
      </c>
      <c r="J15" s="179">
        <v>37.07692307692308</v>
      </c>
      <c r="K15" s="182">
        <v>31.423076923076923</v>
      </c>
      <c r="L15" s="183">
        <f t="shared" si="100"/>
        <v>0.84751037344398339</v>
      </c>
      <c r="M15" s="179">
        <f t="shared" si="101"/>
        <v>30.76923076923077</v>
      </c>
      <c r="N15" s="180">
        <f t="shared" si="102"/>
        <v>21.03846153846154</v>
      </c>
      <c r="O15" s="183">
        <f t="shared" si="103"/>
        <v>0.68375000000000008</v>
      </c>
      <c r="P15" s="18">
        <f t="shared" si="0"/>
        <v>19</v>
      </c>
      <c r="Q15" s="22">
        <f t="shared" si="0"/>
        <v>16</v>
      </c>
      <c r="R15" s="26">
        <f t="shared" si="1"/>
        <v>0.84210526315789469</v>
      </c>
      <c r="S15" s="16">
        <v>8</v>
      </c>
      <c r="T15" s="16">
        <v>7</v>
      </c>
      <c r="U15" s="26">
        <f t="shared" si="2"/>
        <v>0.875</v>
      </c>
      <c r="V15" s="16">
        <v>11</v>
      </c>
      <c r="W15" s="16">
        <v>9</v>
      </c>
      <c r="X15" s="59">
        <f t="shared" si="3"/>
        <v>0.81818181818181823</v>
      </c>
      <c r="Y15" s="18">
        <f t="shared" si="4"/>
        <v>21</v>
      </c>
      <c r="Z15" s="22">
        <f t="shared" si="4"/>
        <v>17</v>
      </c>
      <c r="AA15" s="26">
        <f t="shared" si="5"/>
        <v>0.80952380952380953</v>
      </c>
      <c r="AB15" s="16">
        <v>9</v>
      </c>
      <c r="AC15" s="16">
        <v>8</v>
      </c>
      <c r="AD15" s="26">
        <f t="shared" si="6"/>
        <v>0.88888888888888884</v>
      </c>
      <c r="AE15" s="16">
        <v>12</v>
      </c>
      <c r="AF15" s="16">
        <v>9</v>
      </c>
      <c r="AG15" s="26">
        <f t="shared" si="7"/>
        <v>0.75</v>
      </c>
      <c r="AH15" s="18">
        <f t="shared" si="104"/>
        <v>19</v>
      </c>
      <c r="AI15" s="22">
        <f t="shared" si="8"/>
        <v>14</v>
      </c>
      <c r="AJ15" s="26">
        <f t="shared" si="9"/>
        <v>0.73684210526315785</v>
      </c>
      <c r="AK15" s="16">
        <v>9</v>
      </c>
      <c r="AL15" s="37">
        <v>7</v>
      </c>
      <c r="AM15" s="26">
        <f t="shared" si="10"/>
        <v>0.77777777777777779</v>
      </c>
      <c r="AN15" s="16">
        <v>10</v>
      </c>
      <c r="AO15" s="16">
        <v>7</v>
      </c>
      <c r="AP15" s="59">
        <f t="shared" si="11"/>
        <v>0.7</v>
      </c>
      <c r="AQ15" s="18">
        <f t="shared" si="105"/>
        <v>20</v>
      </c>
      <c r="AR15" s="22">
        <f t="shared" si="105"/>
        <v>16</v>
      </c>
      <c r="AS15" s="26">
        <f t="shared" si="12"/>
        <v>0.8</v>
      </c>
      <c r="AT15" s="16">
        <v>9</v>
      </c>
      <c r="AU15" s="16">
        <v>8</v>
      </c>
      <c r="AV15" s="26">
        <f t="shared" si="13"/>
        <v>0.88888888888888884</v>
      </c>
      <c r="AW15" s="16">
        <v>11</v>
      </c>
      <c r="AX15" s="16">
        <v>8</v>
      </c>
      <c r="AY15" s="59">
        <f t="shared" si="14"/>
        <v>0.72727272727272729</v>
      </c>
      <c r="AZ15" s="131">
        <f t="shared" si="106"/>
        <v>19.75</v>
      </c>
      <c r="BA15" s="132">
        <f t="shared" si="107"/>
        <v>15.75</v>
      </c>
      <c r="BB15" s="59">
        <f t="shared" si="15"/>
        <v>0.79746835443037978</v>
      </c>
      <c r="BC15" s="18">
        <f t="shared" si="108"/>
        <v>18</v>
      </c>
      <c r="BD15" s="22">
        <f t="shared" si="16"/>
        <v>14</v>
      </c>
      <c r="BE15" s="26">
        <f t="shared" si="17"/>
        <v>0.77777777777777779</v>
      </c>
      <c r="BF15" s="16">
        <v>8</v>
      </c>
      <c r="BG15" s="16">
        <v>6</v>
      </c>
      <c r="BH15" s="26">
        <f t="shared" si="18"/>
        <v>0.75</v>
      </c>
      <c r="BI15" s="16">
        <v>10</v>
      </c>
      <c r="BJ15" s="16">
        <v>8</v>
      </c>
      <c r="BK15" s="59">
        <f t="shared" si="19"/>
        <v>0.8</v>
      </c>
      <c r="BL15" s="18">
        <f t="shared" si="109"/>
        <v>20</v>
      </c>
      <c r="BM15" s="22">
        <f t="shared" si="110"/>
        <v>18</v>
      </c>
      <c r="BN15" s="26">
        <f t="shared" si="20"/>
        <v>0.9</v>
      </c>
      <c r="BO15" s="16">
        <v>12</v>
      </c>
      <c r="BP15" s="16">
        <v>11</v>
      </c>
      <c r="BQ15" s="26">
        <f t="shared" si="21"/>
        <v>0.91666666666666663</v>
      </c>
      <c r="BR15" s="16">
        <v>8</v>
      </c>
      <c r="BS15" s="16">
        <v>7</v>
      </c>
      <c r="BT15" s="26">
        <f t="shared" si="22"/>
        <v>0.875</v>
      </c>
      <c r="BU15" s="18">
        <f>+BX15+CA15</f>
        <v>24</v>
      </c>
      <c r="BV15" s="22">
        <f t="shared" si="23"/>
        <v>23</v>
      </c>
      <c r="BW15" s="26">
        <f t="shared" si="24"/>
        <v>0.95833333333333337</v>
      </c>
      <c r="BX15" s="16">
        <v>12</v>
      </c>
      <c r="BY15" s="16">
        <v>12</v>
      </c>
      <c r="BZ15" s="26">
        <f>IFERROR(BY15/BX15,0)</f>
        <v>1</v>
      </c>
      <c r="CA15" s="16">
        <v>12</v>
      </c>
      <c r="CB15" s="16">
        <v>11</v>
      </c>
      <c r="CC15" s="59">
        <f t="shared" si="26"/>
        <v>0.91666666666666663</v>
      </c>
      <c r="CD15" s="18">
        <f t="shared" si="112"/>
        <v>26</v>
      </c>
      <c r="CE15" s="22">
        <f t="shared" si="113"/>
        <v>23</v>
      </c>
      <c r="CF15" s="26">
        <f t="shared" ref="CF15:CF23" si="135">IFERROR(CE15/CD15,0)</f>
        <v>0.88461538461538458</v>
      </c>
      <c r="CG15" s="16">
        <v>14</v>
      </c>
      <c r="CH15" s="16">
        <v>11</v>
      </c>
      <c r="CI15" s="26">
        <f t="shared" si="28"/>
        <v>0.7857142857142857</v>
      </c>
      <c r="CJ15" s="16">
        <v>12</v>
      </c>
      <c r="CK15" s="16">
        <v>12</v>
      </c>
      <c r="CL15" s="26">
        <f t="shared" si="29"/>
        <v>1</v>
      </c>
      <c r="CM15" s="18">
        <f>+CP15+CS15</f>
        <v>35</v>
      </c>
      <c r="CN15" s="22">
        <f t="shared" si="30"/>
        <v>33</v>
      </c>
      <c r="CO15" s="59">
        <f t="shared" si="31"/>
        <v>0.94285714285714284</v>
      </c>
      <c r="CP15" s="16">
        <v>15</v>
      </c>
      <c r="CQ15" s="16">
        <v>14</v>
      </c>
      <c r="CR15" s="26">
        <f t="shared" si="32"/>
        <v>0.93333333333333335</v>
      </c>
      <c r="CS15" s="16">
        <v>20</v>
      </c>
      <c r="CT15" s="16">
        <v>19</v>
      </c>
      <c r="CU15" s="59">
        <f t="shared" si="33"/>
        <v>0.95</v>
      </c>
      <c r="CV15" s="18">
        <f t="shared" si="34"/>
        <v>42</v>
      </c>
      <c r="CW15" s="22">
        <f t="shared" si="34"/>
        <v>30</v>
      </c>
      <c r="CX15" s="26">
        <f t="shared" si="35"/>
        <v>0.7142857142857143</v>
      </c>
      <c r="CY15" s="16">
        <v>15</v>
      </c>
      <c r="CZ15" s="16">
        <v>13</v>
      </c>
      <c r="DA15" s="26">
        <f t="shared" si="36"/>
        <v>0.8666666666666667</v>
      </c>
      <c r="DB15" s="16">
        <v>27</v>
      </c>
      <c r="DC15" s="16">
        <v>17</v>
      </c>
      <c r="DD15" s="26">
        <f t="shared" si="37"/>
        <v>0.62962962962962965</v>
      </c>
      <c r="DE15" s="117">
        <f t="shared" si="115"/>
        <v>15.333333333333334</v>
      </c>
      <c r="DF15" s="116">
        <f t="shared" si="116"/>
        <v>12.666666666666666</v>
      </c>
      <c r="DG15" s="59">
        <f t="shared" si="38"/>
        <v>0.82608695652173902</v>
      </c>
      <c r="DH15" s="18">
        <f t="shared" si="39"/>
        <v>66</v>
      </c>
      <c r="DI15" s="22">
        <f t="shared" si="40"/>
        <v>25</v>
      </c>
      <c r="DJ15" s="26">
        <f t="shared" si="41"/>
        <v>0.37878787878787878</v>
      </c>
      <c r="DK15" s="16">
        <v>30</v>
      </c>
      <c r="DL15" s="16">
        <v>9</v>
      </c>
      <c r="DM15" s="26">
        <f t="shared" si="42"/>
        <v>0.3</v>
      </c>
      <c r="DN15" s="16">
        <v>36</v>
      </c>
      <c r="DO15" s="16">
        <v>16</v>
      </c>
      <c r="DP15" s="59">
        <f t="shared" si="43"/>
        <v>0.44444444444444442</v>
      </c>
      <c r="DQ15" s="18">
        <f t="shared" si="117"/>
        <v>54</v>
      </c>
      <c r="DR15" s="22">
        <f t="shared" si="44"/>
        <v>27</v>
      </c>
      <c r="DS15" s="26">
        <f t="shared" si="45"/>
        <v>0.5</v>
      </c>
      <c r="DT15" s="16">
        <v>33</v>
      </c>
      <c r="DU15" s="16">
        <v>11</v>
      </c>
      <c r="DV15" s="26">
        <f t="shared" si="46"/>
        <v>0.33333333333333331</v>
      </c>
      <c r="DW15" s="16">
        <v>21</v>
      </c>
      <c r="DX15" s="16">
        <v>16</v>
      </c>
      <c r="DY15" s="59">
        <f t="shared" si="47"/>
        <v>0.76190476190476186</v>
      </c>
      <c r="DZ15" s="18">
        <f t="shared" si="118"/>
        <v>53</v>
      </c>
      <c r="EA15" s="22">
        <f t="shared" si="119"/>
        <v>30</v>
      </c>
      <c r="EB15" s="26">
        <f t="shared" ref="EB15:EB23" si="136">IFERROR(EA15/DZ15,0)</f>
        <v>0.56603773584905659</v>
      </c>
      <c r="EC15" s="16">
        <v>30</v>
      </c>
      <c r="ED15" s="16">
        <v>14</v>
      </c>
      <c r="EE15" s="26">
        <f t="shared" si="49"/>
        <v>0.46666666666666667</v>
      </c>
      <c r="EF15" s="16">
        <v>23</v>
      </c>
      <c r="EG15" s="16">
        <v>16</v>
      </c>
      <c r="EH15" s="59">
        <f t="shared" si="50"/>
        <v>0.69565217391304346</v>
      </c>
      <c r="EI15" s="117">
        <f t="shared" ca="1" si="51"/>
        <v>15.888888888888891</v>
      </c>
      <c r="EJ15" s="116">
        <f t="shared" ca="1" si="52"/>
        <v>10.111111111111111</v>
      </c>
      <c r="EK15" s="59">
        <f t="shared" ca="1" si="53"/>
        <v>0.63636363636363624</v>
      </c>
      <c r="EL15" s="16">
        <v>19</v>
      </c>
      <c r="EM15" s="16">
        <v>12</v>
      </c>
      <c r="EN15" s="26">
        <f t="shared" si="54"/>
        <v>0.63157894736842102</v>
      </c>
      <c r="EO15" s="16">
        <v>20</v>
      </c>
      <c r="EP15" s="16">
        <v>16</v>
      </c>
      <c r="EQ15" s="59">
        <f t="shared" si="55"/>
        <v>0.8</v>
      </c>
      <c r="ER15" s="18">
        <f t="shared" si="56"/>
        <v>50</v>
      </c>
      <c r="ES15" s="22">
        <f t="shared" si="57"/>
        <v>39</v>
      </c>
      <c r="ET15" s="26">
        <f t="shared" si="58"/>
        <v>0.78</v>
      </c>
      <c r="EU15" s="16">
        <v>19</v>
      </c>
      <c r="EV15" s="16">
        <v>11</v>
      </c>
      <c r="EW15" s="26">
        <f t="shared" si="59"/>
        <v>0.57894736842105265</v>
      </c>
      <c r="EX15" s="16">
        <v>31</v>
      </c>
      <c r="EY15" s="16">
        <v>28</v>
      </c>
      <c r="EZ15" s="59">
        <f t="shared" si="60"/>
        <v>0.90322580645161288</v>
      </c>
      <c r="FA15" s="18">
        <f t="shared" si="61"/>
        <v>53</v>
      </c>
      <c r="FB15" s="22">
        <f t="shared" si="62"/>
        <v>41</v>
      </c>
      <c r="FC15" s="26">
        <f t="shared" si="63"/>
        <v>0.77358490566037741</v>
      </c>
      <c r="FD15" s="16">
        <v>20</v>
      </c>
      <c r="FE15" s="16">
        <v>14</v>
      </c>
      <c r="FF15" s="26">
        <f t="shared" si="64"/>
        <v>0.7</v>
      </c>
      <c r="FG15" s="16">
        <v>33</v>
      </c>
      <c r="FH15" s="16">
        <v>27</v>
      </c>
      <c r="FI15" s="26">
        <f t="shared" si="65"/>
        <v>0.81818181818181823</v>
      </c>
      <c r="FJ15" s="117">
        <f t="shared" si="120"/>
        <v>46</v>
      </c>
      <c r="FK15" s="116">
        <f t="shared" si="121"/>
        <v>27</v>
      </c>
      <c r="FL15" s="59">
        <f t="shared" si="66"/>
        <v>0.58695652173913049</v>
      </c>
      <c r="FM15" s="18">
        <f t="shared" si="67"/>
        <v>71</v>
      </c>
      <c r="FN15" s="22">
        <f t="shared" si="68"/>
        <v>36</v>
      </c>
      <c r="FO15" s="26">
        <f t="shared" si="69"/>
        <v>0.50704225352112675</v>
      </c>
      <c r="FP15" s="16">
        <v>33</v>
      </c>
      <c r="FQ15" s="16">
        <v>21</v>
      </c>
      <c r="FR15" s="26">
        <f t="shared" si="70"/>
        <v>0.63636363636363635</v>
      </c>
      <c r="FS15" s="16">
        <v>38</v>
      </c>
      <c r="FT15" s="16">
        <v>15</v>
      </c>
      <c r="FU15" s="26">
        <f t="shared" si="71"/>
        <v>0.39473684210526316</v>
      </c>
      <c r="FV15" s="18">
        <f t="shared" si="122"/>
        <v>51</v>
      </c>
      <c r="FW15" s="22">
        <f t="shared" si="123"/>
        <v>33</v>
      </c>
      <c r="FX15" s="26">
        <f t="shared" si="72"/>
        <v>0.6470588235294118</v>
      </c>
      <c r="FY15" s="16">
        <v>22</v>
      </c>
      <c r="FZ15" s="16">
        <v>16</v>
      </c>
      <c r="GA15" s="26">
        <f t="shared" si="73"/>
        <v>0.72727272727272729</v>
      </c>
      <c r="GB15" s="16">
        <v>29</v>
      </c>
      <c r="GC15" s="16">
        <v>17</v>
      </c>
      <c r="GD15" s="59">
        <f t="shared" si="74"/>
        <v>0.58620689655172409</v>
      </c>
      <c r="GE15" s="18">
        <f t="shared" si="124"/>
        <v>39</v>
      </c>
      <c r="GF15" s="22">
        <f t="shared" si="125"/>
        <v>28</v>
      </c>
      <c r="GG15" s="26">
        <f t="shared" ref="GG15:GG23" si="137">IFERROR(GF15/GE15,0)</f>
        <v>0.71794871794871795</v>
      </c>
      <c r="GH15" s="16">
        <v>19</v>
      </c>
      <c r="GI15" s="16">
        <v>14</v>
      </c>
      <c r="GJ15" s="26">
        <f t="shared" si="76"/>
        <v>0.73684210526315785</v>
      </c>
      <c r="GK15" s="16">
        <v>20</v>
      </c>
      <c r="GL15" s="16">
        <v>14</v>
      </c>
      <c r="GM15" s="59">
        <f t="shared" si="77"/>
        <v>0.7</v>
      </c>
      <c r="GN15" s="117">
        <f t="shared" si="126"/>
        <v>37</v>
      </c>
      <c r="GO15" s="116">
        <f t="shared" si="127"/>
        <v>29</v>
      </c>
      <c r="GP15" s="59">
        <f t="shared" si="128"/>
        <v>0.78378378378378377</v>
      </c>
      <c r="GQ15" s="16">
        <v>20</v>
      </c>
      <c r="GR15" s="16">
        <v>18</v>
      </c>
      <c r="GS15" s="26">
        <f t="shared" si="78"/>
        <v>0.9</v>
      </c>
      <c r="GT15" s="16">
        <v>17</v>
      </c>
      <c r="GU15" s="16">
        <v>11</v>
      </c>
      <c r="GV15" s="59">
        <f t="shared" si="79"/>
        <v>0.6470588235294118</v>
      </c>
      <c r="GW15" s="18">
        <f t="shared" si="129"/>
        <v>35</v>
      </c>
      <c r="GX15" s="22">
        <f t="shared" si="130"/>
        <v>25</v>
      </c>
      <c r="GY15" s="26">
        <f t="shared" si="80"/>
        <v>0.7142857142857143</v>
      </c>
      <c r="GZ15" s="16">
        <v>18</v>
      </c>
      <c r="HA15" s="16">
        <v>13</v>
      </c>
      <c r="HB15" s="26">
        <f t="shared" si="81"/>
        <v>0.72222222222222221</v>
      </c>
      <c r="HC15" s="16">
        <v>17</v>
      </c>
      <c r="HD15" s="16">
        <v>12</v>
      </c>
      <c r="HE15" s="59">
        <f t="shared" si="82"/>
        <v>0.70588235294117652</v>
      </c>
      <c r="HF15" s="18">
        <f t="shared" si="131"/>
        <v>38</v>
      </c>
      <c r="HG15" s="22">
        <f t="shared" si="83"/>
        <v>33</v>
      </c>
      <c r="HH15" s="26">
        <f t="shared" si="84"/>
        <v>0.86842105263157898</v>
      </c>
      <c r="HI15" s="16">
        <v>16</v>
      </c>
      <c r="HJ15" s="16">
        <v>14</v>
      </c>
      <c r="HK15" s="26">
        <f t="shared" si="85"/>
        <v>0.875</v>
      </c>
      <c r="HL15" s="37">
        <v>22</v>
      </c>
      <c r="HM15" s="16">
        <v>19</v>
      </c>
      <c r="HN15" s="26">
        <f t="shared" si="86"/>
        <v>0.86363636363636365</v>
      </c>
      <c r="HO15" s="117">
        <f t="shared" si="132"/>
        <v>24.833333333333332</v>
      </c>
      <c r="HP15" s="116">
        <f t="shared" si="133"/>
        <v>19.166666666666668</v>
      </c>
      <c r="HQ15" s="59">
        <f t="shared" si="87"/>
        <v>0.77181208053691286</v>
      </c>
      <c r="HR15" s="18">
        <f t="shared" si="88"/>
        <v>38</v>
      </c>
      <c r="HS15" s="22">
        <f t="shared" si="88"/>
        <v>31</v>
      </c>
      <c r="HT15" s="26">
        <f t="shared" si="89"/>
        <v>0.81578947368421051</v>
      </c>
      <c r="HU15" s="16">
        <v>16</v>
      </c>
      <c r="HV15" s="16">
        <v>11</v>
      </c>
      <c r="HW15" s="26">
        <f t="shared" si="90"/>
        <v>0.6875</v>
      </c>
      <c r="HX15" s="16">
        <v>22</v>
      </c>
      <c r="HY15" s="16">
        <v>20</v>
      </c>
      <c r="HZ15" s="26">
        <f t="shared" si="91"/>
        <v>0.90909090909090906</v>
      </c>
      <c r="IA15" s="18">
        <f t="shared" si="92"/>
        <v>43</v>
      </c>
      <c r="IB15" s="22">
        <f t="shared" si="92"/>
        <v>28</v>
      </c>
      <c r="IC15" s="26">
        <f t="shared" si="93"/>
        <v>0.65116279069767447</v>
      </c>
      <c r="ID15" s="16">
        <v>18</v>
      </c>
      <c r="IE15" s="16">
        <v>14</v>
      </c>
      <c r="IF15" s="26">
        <f t="shared" si="94"/>
        <v>0.77777777777777779</v>
      </c>
      <c r="IG15" s="16">
        <v>25</v>
      </c>
      <c r="IH15" s="16">
        <v>14</v>
      </c>
      <c r="II15" s="26">
        <f t="shared" si="95"/>
        <v>0.56000000000000005</v>
      </c>
      <c r="IJ15" s="18">
        <f t="shared" si="134"/>
        <v>43</v>
      </c>
      <c r="IK15" s="22">
        <f t="shared" si="96"/>
        <v>11</v>
      </c>
      <c r="IL15" s="26">
        <f t="shared" si="97"/>
        <v>0.2558139534883721</v>
      </c>
      <c r="IM15" s="16">
        <v>18</v>
      </c>
      <c r="IN15" s="16">
        <v>11</v>
      </c>
      <c r="IO15" s="26">
        <f t="shared" si="98"/>
        <v>0.61111111111111116</v>
      </c>
      <c r="IP15" s="16">
        <v>25</v>
      </c>
      <c r="IQ15" s="16"/>
      <c r="IR15" s="59">
        <f t="shared" si="99"/>
        <v>0</v>
      </c>
    </row>
    <row r="16" spans="8:252" ht="29.25" customHeight="1">
      <c r="H16" s="12">
        <v>8</v>
      </c>
      <c r="I16" s="122" t="s">
        <v>10</v>
      </c>
      <c r="J16" s="179">
        <v>10</v>
      </c>
      <c r="K16" s="182">
        <v>8.2692307692307701</v>
      </c>
      <c r="L16" s="183">
        <f t="shared" si="100"/>
        <v>0.82692307692307698</v>
      </c>
      <c r="M16" s="179">
        <f t="shared" si="101"/>
        <v>5.5769230769230766</v>
      </c>
      <c r="N16" s="180">
        <f t="shared" si="102"/>
        <v>4.615384615384615</v>
      </c>
      <c r="O16" s="183">
        <f t="shared" si="103"/>
        <v>0.82758620689655171</v>
      </c>
      <c r="P16" s="18">
        <f t="shared" si="0"/>
        <v>8</v>
      </c>
      <c r="Q16" s="22">
        <f t="shared" si="0"/>
        <v>5</v>
      </c>
      <c r="R16" s="26">
        <f t="shared" si="1"/>
        <v>0.625</v>
      </c>
      <c r="S16" s="31">
        <v>5</v>
      </c>
      <c r="T16" s="31">
        <v>2</v>
      </c>
      <c r="U16" s="26">
        <f t="shared" si="2"/>
        <v>0.4</v>
      </c>
      <c r="V16" s="31">
        <v>3</v>
      </c>
      <c r="W16" s="31">
        <v>3</v>
      </c>
      <c r="X16" s="59">
        <f t="shared" si="3"/>
        <v>1</v>
      </c>
      <c r="Y16" s="18">
        <f t="shared" si="4"/>
        <v>8</v>
      </c>
      <c r="Z16" s="22">
        <f t="shared" si="4"/>
        <v>5</v>
      </c>
      <c r="AA16" s="26">
        <f t="shared" si="5"/>
        <v>0.625</v>
      </c>
      <c r="AB16" s="31">
        <v>5</v>
      </c>
      <c r="AC16" s="31">
        <v>2</v>
      </c>
      <c r="AD16" s="26">
        <f t="shared" si="6"/>
        <v>0.4</v>
      </c>
      <c r="AE16" s="31">
        <v>3</v>
      </c>
      <c r="AF16" s="31">
        <v>3</v>
      </c>
      <c r="AG16" s="26">
        <f t="shared" si="7"/>
        <v>1</v>
      </c>
      <c r="AH16" s="18">
        <f t="shared" si="104"/>
        <v>6</v>
      </c>
      <c r="AI16" s="22">
        <f t="shared" si="8"/>
        <v>6</v>
      </c>
      <c r="AJ16" s="26">
        <f t="shared" si="9"/>
        <v>1</v>
      </c>
      <c r="AK16" s="31">
        <v>2</v>
      </c>
      <c r="AL16" s="37">
        <v>2</v>
      </c>
      <c r="AM16" s="26">
        <f t="shared" si="10"/>
        <v>1</v>
      </c>
      <c r="AN16" s="31">
        <v>4</v>
      </c>
      <c r="AO16" s="31">
        <v>4</v>
      </c>
      <c r="AP16" s="59">
        <f t="shared" si="11"/>
        <v>1</v>
      </c>
      <c r="AQ16" s="18">
        <f t="shared" si="105"/>
        <v>5</v>
      </c>
      <c r="AR16" s="22">
        <f t="shared" si="105"/>
        <v>5</v>
      </c>
      <c r="AS16" s="26">
        <f t="shared" si="12"/>
        <v>1</v>
      </c>
      <c r="AT16" s="31">
        <v>2</v>
      </c>
      <c r="AU16" s="31">
        <v>2</v>
      </c>
      <c r="AV16" s="26">
        <f t="shared" si="13"/>
        <v>1</v>
      </c>
      <c r="AW16" s="31">
        <v>3</v>
      </c>
      <c r="AX16" s="31">
        <v>3</v>
      </c>
      <c r="AY16" s="59">
        <f t="shared" si="14"/>
        <v>1</v>
      </c>
      <c r="AZ16" s="131">
        <f t="shared" si="106"/>
        <v>6.75</v>
      </c>
      <c r="BA16" s="132">
        <f t="shared" si="107"/>
        <v>5.25</v>
      </c>
      <c r="BB16" s="59">
        <f t="shared" si="15"/>
        <v>0.77777777777777779</v>
      </c>
      <c r="BC16" s="18">
        <f t="shared" si="108"/>
        <v>6</v>
      </c>
      <c r="BD16" s="22">
        <f t="shared" si="16"/>
        <v>4</v>
      </c>
      <c r="BE16" s="26">
        <f t="shared" si="17"/>
        <v>0.66666666666666663</v>
      </c>
      <c r="BF16" s="31">
        <v>3</v>
      </c>
      <c r="BG16" s="31">
        <v>2</v>
      </c>
      <c r="BH16" s="26">
        <f t="shared" si="18"/>
        <v>0.66666666666666663</v>
      </c>
      <c r="BI16" s="31">
        <v>3</v>
      </c>
      <c r="BJ16" s="31">
        <v>2</v>
      </c>
      <c r="BK16" s="59">
        <f t="shared" si="19"/>
        <v>0.66666666666666663</v>
      </c>
      <c r="BL16" s="18">
        <f t="shared" si="109"/>
        <v>6</v>
      </c>
      <c r="BM16" s="22">
        <f t="shared" si="110"/>
        <v>4</v>
      </c>
      <c r="BN16" s="26">
        <f t="shared" si="20"/>
        <v>0.66666666666666663</v>
      </c>
      <c r="BO16" s="31">
        <v>3</v>
      </c>
      <c r="BP16" s="31">
        <v>2</v>
      </c>
      <c r="BQ16" s="26">
        <f t="shared" si="21"/>
        <v>0.66666666666666663</v>
      </c>
      <c r="BR16" s="31">
        <v>3</v>
      </c>
      <c r="BS16" s="31">
        <v>2</v>
      </c>
      <c r="BT16" s="26">
        <f t="shared" si="22"/>
        <v>0.66666666666666663</v>
      </c>
      <c r="BU16" s="18">
        <f>+BX16+CA16</f>
        <v>6</v>
      </c>
      <c r="BV16" s="22">
        <f t="shared" si="23"/>
        <v>6</v>
      </c>
      <c r="BW16" s="26">
        <f t="shared" si="24"/>
        <v>1</v>
      </c>
      <c r="BX16" s="31">
        <v>3</v>
      </c>
      <c r="BY16" s="31">
        <v>3</v>
      </c>
      <c r="BZ16" s="26">
        <f>IFERROR(BY16/BX16,0)</f>
        <v>1</v>
      </c>
      <c r="CA16" s="31">
        <v>3</v>
      </c>
      <c r="CB16" s="31">
        <v>3</v>
      </c>
      <c r="CC16" s="59">
        <f t="shared" si="26"/>
        <v>1</v>
      </c>
      <c r="CD16" s="18">
        <f t="shared" si="112"/>
        <v>7</v>
      </c>
      <c r="CE16" s="22">
        <f t="shared" si="113"/>
        <v>7</v>
      </c>
      <c r="CF16" s="26">
        <f t="shared" si="135"/>
        <v>1</v>
      </c>
      <c r="CG16" s="31">
        <v>3</v>
      </c>
      <c r="CH16" s="31">
        <v>3</v>
      </c>
      <c r="CI16" s="26">
        <f t="shared" si="28"/>
        <v>1</v>
      </c>
      <c r="CJ16" s="31">
        <v>4</v>
      </c>
      <c r="CK16" s="31">
        <v>4</v>
      </c>
      <c r="CL16" s="26">
        <f t="shared" si="29"/>
        <v>1</v>
      </c>
      <c r="CM16" s="18">
        <f>+CP16+CS16</f>
        <v>7</v>
      </c>
      <c r="CN16" s="22">
        <f t="shared" si="30"/>
        <v>7</v>
      </c>
      <c r="CO16" s="59">
        <f t="shared" si="31"/>
        <v>1</v>
      </c>
      <c r="CP16" s="31">
        <v>3</v>
      </c>
      <c r="CQ16" s="31">
        <v>3</v>
      </c>
      <c r="CR16" s="26">
        <f t="shared" si="32"/>
        <v>1</v>
      </c>
      <c r="CS16" s="31">
        <v>4</v>
      </c>
      <c r="CT16" s="31">
        <v>4</v>
      </c>
      <c r="CU16" s="59">
        <f t="shared" si="33"/>
        <v>1</v>
      </c>
      <c r="CV16" s="18">
        <f t="shared" si="34"/>
        <v>7</v>
      </c>
      <c r="CW16" s="22">
        <f t="shared" si="34"/>
        <v>7</v>
      </c>
      <c r="CX16" s="26">
        <f t="shared" si="35"/>
        <v>1</v>
      </c>
      <c r="CY16" s="31">
        <v>3</v>
      </c>
      <c r="CZ16" s="31">
        <v>3</v>
      </c>
      <c r="DA16" s="26">
        <f t="shared" si="36"/>
        <v>1</v>
      </c>
      <c r="DB16" s="31">
        <v>4</v>
      </c>
      <c r="DC16" s="31">
        <v>4</v>
      </c>
      <c r="DD16" s="26">
        <f t="shared" si="37"/>
        <v>1</v>
      </c>
      <c r="DE16" s="117">
        <f t="shared" si="115"/>
        <v>3.3333333333333335</v>
      </c>
      <c r="DF16" s="116">
        <f t="shared" si="116"/>
        <v>3.3333333333333335</v>
      </c>
      <c r="DG16" s="59">
        <f t="shared" si="38"/>
        <v>1</v>
      </c>
      <c r="DH16" s="18">
        <f t="shared" si="39"/>
        <v>7</v>
      </c>
      <c r="DI16" s="22">
        <f t="shared" si="40"/>
        <v>7</v>
      </c>
      <c r="DJ16" s="26">
        <f t="shared" si="41"/>
        <v>1</v>
      </c>
      <c r="DK16" s="31">
        <v>3</v>
      </c>
      <c r="DL16" s="31">
        <v>3</v>
      </c>
      <c r="DM16" s="26">
        <f t="shared" si="42"/>
        <v>1</v>
      </c>
      <c r="DN16" s="31">
        <v>4</v>
      </c>
      <c r="DO16" s="31">
        <v>4</v>
      </c>
      <c r="DP16" s="59">
        <f t="shared" si="43"/>
        <v>1</v>
      </c>
      <c r="DQ16" s="18">
        <f t="shared" si="117"/>
        <v>7</v>
      </c>
      <c r="DR16" s="22">
        <f t="shared" si="44"/>
        <v>4</v>
      </c>
      <c r="DS16" s="26">
        <f t="shared" si="45"/>
        <v>0.5714285714285714</v>
      </c>
      <c r="DT16" s="31">
        <v>3</v>
      </c>
      <c r="DU16" s="31">
        <v>3</v>
      </c>
      <c r="DV16" s="26">
        <f t="shared" si="46"/>
        <v>1</v>
      </c>
      <c r="DW16" s="31">
        <v>4</v>
      </c>
      <c r="DX16" s="31">
        <v>1</v>
      </c>
      <c r="DY16" s="59">
        <f t="shared" si="47"/>
        <v>0.25</v>
      </c>
      <c r="DZ16" s="18">
        <f t="shared" si="118"/>
        <v>7</v>
      </c>
      <c r="EA16" s="22">
        <f t="shared" si="119"/>
        <v>3</v>
      </c>
      <c r="EB16" s="26">
        <f t="shared" si="136"/>
        <v>0.42857142857142855</v>
      </c>
      <c r="EC16" s="31">
        <v>3</v>
      </c>
      <c r="ED16" s="31">
        <v>2</v>
      </c>
      <c r="EE16" s="26">
        <f t="shared" si="49"/>
        <v>0.66666666666666663</v>
      </c>
      <c r="EF16" s="31">
        <v>4</v>
      </c>
      <c r="EG16" s="31">
        <v>1</v>
      </c>
      <c r="EH16" s="59">
        <f t="shared" si="50"/>
        <v>0.25</v>
      </c>
      <c r="EI16" s="117">
        <f t="shared" ca="1" si="51"/>
        <v>2.5555555555555558</v>
      </c>
      <c r="EJ16" s="116">
        <f t="shared" ca="1" si="52"/>
        <v>1.5555555555555556</v>
      </c>
      <c r="EK16" s="59">
        <f t="shared" ca="1" si="53"/>
        <v>0.60869565217391297</v>
      </c>
      <c r="EL16" s="31">
        <v>3</v>
      </c>
      <c r="EM16" s="31">
        <v>3</v>
      </c>
      <c r="EN16" s="26">
        <f t="shared" si="54"/>
        <v>1</v>
      </c>
      <c r="EO16" s="31">
        <v>4</v>
      </c>
      <c r="EP16" s="31">
        <v>4</v>
      </c>
      <c r="EQ16" s="59">
        <f t="shared" si="55"/>
        <v>1</v>
      </c>
      <c r="ER16" s="18">
        <f t="shared" si="56"/>
        <v>7</v>
      </c>
      <c r="ES16" s="22">
        <f t="shared" si="57"/>
        <v>6</v>
      </c>
      <c r="ET16" s="26">
        <f t="shared" si="58"/>
        <v>0.8571428571428571</v>
      </c>
      <c r="EU16" s="31">
        <v>3</v>
      </c>
      <c r="EV16" s="31">
        <v>3</v>
      </c>
      <c r="EW16" s="26">
        <f t="shared" si="59"/>
        <v>1</v>
      </c>
      <c r="EX16" s="31">
        <v>4</v>
      </c>
      <c r="EY16" s="31">
        <v>3</v>
      </c>
      <c r="EZ16" s="59">
        <f t="shared" si="60"/>
        <v>0.75</v>
      </c>
      <c r="FA16" s="18">
        <f t="shared" si="61"/>
        <v>7</v>
      </c>
      <c r="FB16" s="22">
        <f t="shared" si="62"/>
        <v>7</v>
      </c>
      <c r="FC16" s="26">
        <f t="shared" si="63"/>
        <v>1</v>
      </c>
      <c r="FD16" s="31">
        <v>3</v>
      </c>
      <c r="FE16" s="31">
        <v>3</v>
      </c>
      <c r="FF16" s="26">
        <f t="shared" si="64"/>
        <v>1</v>
      </c>
      <c r="FG16" s="31">
        <v>4</v>
      </c>
      <c r="FH16" s="31">
        <v>4</v>
      </c>
      <c r="FI16" s="26">
        <f t="shared" si="65"/>
        <v>1</v>
      </c>
      <c r="FJ16" s="117">
        <f t="shared" si="120"/>
        <v>5.833333333333333</v>
      </c>
      <c r="FK16" s="116">
        <f t="shared" si="121"/>
        <v>4.5</v>
      </c>
      <c r="FL16" s="59">
        <f t="shared" si="66"/>
        <v>0.77142857142857146</v>
      </c>
      <c r="FM16" s="18">
        <f t="shared" si="67"/>
        <v>7</v>
      </c>
      <c r="FN16" s="22">
        <f t="shared" si="68"/>
        <v>7</v>
      </c>
      <c r="FO16" s="26">
        <f t="shared" si="69"/>
        <v>1</v>
      </c>
      <c r="FP16" s="31">
        <v>4</v>
      </c>
      <c r="FQ16" s="31">
        <v>4</v>
      </c>
      <c r="FR16" s="26">
        <f t="shared" si="70"/>
        <v>1</v>
      </c>
      <c r="FS16" s="31">
        <v>3</v>
      </c>
      <c r="FT16" s="31">
        <v>3</v>
      </c>
      <c r="FU16" s="26">
        <f t="shared" si="71"/>
        <v>1</v>
      </c>
      <c r="FV16" s="18">
        <f t="shared" si="122"/>
        <v>7</v>
      </c>
      <c r="FW16" s="22">
        <f t="shared" si="123"/>
        <v>7</v>
      </c>
      <c r="FX16" s="26">
        <f t="shared" si="72"/>
        <v>1</v>
      </c>
      <c r="FY16" s="31">
        <v>4</v>
      </c>
      <c r="FZ16" s="31">
        <v>4</v>
      </c>
      <c r="GA16" s="26">
        <f t="shared" si="73"/>
        <v>1</v>
      </c>
      <c r="GB16" s="31">
        <v>3</v>
      </c>
      <c r="GC16" s="31">
        <v>3</v>
      </c>
      <c r="GD16" s="59">
        <f t="shared" si="74"/>
        <v>1</v>
      </c>
      <c r="GE16" s="18">
        <f t="shared" si="124"/>
        <v>7</v>
      </c>
      <c r="GF16" s="22">
        <f t="shared" si="125"/>
        <v>7</v>
      </c>
      <c r="GG16" s="26">
        <f t="shared" si="137"/>
        <v>1</v>
      </c>
      <c r="GH16" s="31">
        <v>4</v>
      </c>
      <c r="GI16" s="31">
        <v>4</v>
      </c>
      <c r="GJ16" s="26">
        <f t="shared" si="76"/>
        <v>1</v>
      </c>
      <c r="GK16" s="31">
        <v>3</v>
      </c>
      <c r="GL16" s="31">
        <v>3</v>
      </c>
      <c r="GM16" s="59">
        <f t="shared" si="77"/>
        <v>1</v>
      </c>
      <c r="GN16" s="117">
        <f t="shared" si="126"/>
        <v>7</v>
      </c>
      <c r="GO16" s="116">
        <f t="shared" si="127"/>
        <v>4</v>
      </c>
      <c r="GP16" s="59">
        <f t="shared" si="128"/>
        <v>0.5714285714285714</v>
      </c>
      <c r="GQ16" s="31">
        <v>4</v>
      </c>
      <c r="GR16" s="31">
        <v>1</v>
      </c>
      <c r="GS16" s="26">
        <f t="shared" si="78"/>
        <v>0.25</v>
      </c>
      <c r="GT16" s="31">
        <v>3</v>
      </c>
      <c r="GU16" s="31">
        <v>3</v>
      </c>
      <c r="GV16" s="59">
        <f t="shared" si="79"/>
        <v>1</v>
      </c>
      <c r="GW16" s="18">
        <f t="shared" si="129"/>
        <v>7</v>
      </c>
      <c r="GX16" s="22">
        <f t="shared" si="130"/>
        <v>5</v>
      </c>
      <c r="GY16" s="26">
        <f t="shared" si="80"/>
        <v>0.7142857142857143</v>
      </c>
      <c r="GZ16" s="31">
        <v>4</v>
      </c>
      <c r="HA16" s="31">
        <v>3</v>
      </c>
      <c r="HB16" s="26">
        <f t="shared" si="81"/>
        <v>0.75</v>
      </c>
      <c r="HC16" s="31">
        <v>3</v>
      </c>
      <c r="HD16" s="31">
        <v>2</v>
      </c>
      <c r="HE16" s="59">
        <f t="shared" si="82"/>
        <v>0.66666666666666663</v>
      </c>
      <c r="HF16" s="18">
        <f t="shared" si="131"/>
        <v>7</v>
      </c>
      <c r="HG16" s="22">
        <f t="shared" si="83"/>
        <v>6</v>
      </c>
      <c r="HH16" s="26">
        <f t="shared" si="84"/>
        <v>0.8571428571428571</v>
      </c>
      <c r="HI16" s="31">
        <v>4</v>
      </c>
      <c r="HJ16" s="31">
        <v>4</v>
      </c>
      <c r="HK16" s="26">
        <f t="shared" si="85"/>
        <v>1</v>
      </c>
      <c r="HL16" s="37">
        <v>3</v>
      </c>
      <c r="HM16" s="31">
        <v>2</v>
      </c>
      <c r="HN16" s="26">
        <f t="shared" si="86"/>
        <v>0.66666666666666663</v>
      </c>
      <c r="HO16" s="117">
        <f t="shared" si="132"/>
        <v>4.666666666666667</v>
      </c>
      <c r="HP16" s="116">
        <f t="shared" si="133"/>
        <v>3.6666666666666665</v>
      </c>
      <c r="HQ16" s="59">
        <f t="shared" si="87"/>
        <v>0.78571428571428559</v>
      </c>
      <c r="HR16" s="18">
        <f t="shared" si="88"/>
        <v>7</v>
      </c>
      <c r="HS16" s="22">
        <f t="shared" si="88"/>
        <v>6</v>
      </c>
      <c r="HT16" s="26">
        <f t="shared" si="89"/>
        <v>0.8571428571428571</v>
      </c>
      <c r="HU16" s="31">
        <v>4</v>
      </c>
      <c r="HV16" s="31">
        <v>4</v>
      </c>
      <c r="HW16" s="26">
        <f t="shared" si="90"/>
        <v>1</v>
      </c>
      <c r="HX16" s="31">
        <v>3</v>
      </c>
      <c r="HY16" s="31">
        <v>2</v>
      </c>
      <c r="HZ16" s="26">
        <f t="shared" si="91"/>
        <v>0.66666666666666663</v>
      </c>
      <c r="IA16" s="18">
        <f t="shared" si="92"/>
        <v>9</v>
      </c>
      <c r="IB16" s="22">
        <f t="shared" si="92"/>
        <v>6</v>
      </c>
      <c r="IC16" s="26">
        <f t="shared" si="93"/>
        <v>0.66666666666666663</v>
      </c>
      <c r="ID16" s="31">
        <v>6</v>
      </c>
      <c r="IE16" s="31">
        <v>6</v>
      </c>
      <c r="IF16" s="26">
        <f t="shared" si="94"/>
        <v>1</v>
      </c>
      <c r="IG16" s="31">
        <v>3</v>
      </c>
      <c r="IH16" s="31">
        <v>0</v>
      </c>
      <c r="II16" s="26">
        <f t="shared" si="95"/>
        <v>0</v>
      </c>
      <c r="IJ16" s="18">
        <f t="shared" si="134"/>
        <v>9</v>
      </c>
      <c r="IK16" s="22">
        <f t="shared" si="96"/>
        <v>3</v>
      </c>
      <c r="IL16" s="26">
        <f t="shared" si="97"/>
        <v>0.33333333333333331</v>
      </c>
      <c r="IM16" s="31">
        <v>6</v>
      </c>
      <c r="IN16" s="31">
        <v>3</v>
      </c>
      <c r="IO16" s="26">
        <f t="shared" si="98"/>
        <v>0.5</v>
      </c>
      <c r="IP16" s="31">
        <v>3</v>
      </c>
      <c r="IQ16" s="31"/>
      <c r="IR16" s="59">
        <f t="shared" si="99"/>
        <v>0</v>
      </c>
    </row>
    <row r="17" spans="4:252" ht="29.25" hidden="1" customHeight="1">
      <c r="H17" s="12">
        <v>9</v>
      </c>
      <c r="I17" s="121" t="s">
        <v>113</v>
      </c>
      <c r="J17" s="179">
        <v>0.80769230769230771</v>
      </c>
      <c r="K17" s="182">
        <v>0.76923076923076927</v>
      </c>
      <c r="L17" s="183">
        <f t="shared" si="100"/>
        <v>0.95238095238095244</v>
      </c>
      <c r="M17" s="179">
        <f t="shared" si="101"/>
        <v>1.8076923076923077</v>
      </c>
      <c r="N17" s="180">
        <f t="shared" si="102"/>
        <v>0.15384615384615385</v>
      </c>
      <c r="O17" s="183">
        <f t="shared" si="103"/>
        <v>8.5106382978723402E-2</v>
      </c>
      <c r="P17" s="18">
        <f t="shared" si="0"/>
        <v>1</v>
      </c>
      <c r="Q17" s="22">
        <f t="shared" si="0"/>
        <v>1</v>
      </c>
      <c r="R17" s="26">
        <f t="shared" si="1"/>
        <v>1</v>
      </c>
      <c r="S17" s="16">
        <v>1</v>
      </c>
      <c r="T17" s="16">
        <v>1</v>
      </c>
      <c r="U17" s="26">
        <f t="shared" si="2"/>
        <v>1</v>
      </c>
      <c r="V17" s="20">
        <v>0</v>
      </c>
      <c r="W17" s="16">
        <v>0</v>
      </c>
      <c r="X17" s="59">
        <f t="shared" si="3"/>
        <v>0</v>
      </c>
      <c r="Y17" s="18">
        <f t="shared" si="4"/>
        <v>0</v>
      </c>
      <c r="Z17" s="22">
        <f t="shared" si="4"/>
        <v>0</v>
      </c>
      <c r="AA17" s="26">
        <f t="shared" si="5"/>
        <v>0</v>
      </c>
      <c r="AB17" s="16">
        <v>0</v>
      </c>
      <c r="AC17" s="16">
        <v>0</v>
      </c>
      <c r="AD17" s="26">
        <f t="shared" si="6"/>
        <v>0</v>
      </c>
      <c r="AE17" s="20">
        <v>0</v>
      </c>
      <c r="AF17" s="16">
        <v>0</v>
      </c>
      <c r="AG17" s="26">
        <f t="shared" si="7"/>
        <v>0</v>
      </c>
      <c r="AH17" s="18">
        <f t="shared" si="104"/>
        <v>1</v>
      </c>
      <c r="AI17" s="22">
        <f t="shared" si="8"/>
        <v>1</v>
      </c>
      <c r="AJ17" s="26">
        <f t="shared" si="9"/>
        <v>1</v>
      </c>
      <c r="AK17" s="16">
        <v>1</v>
      </c>
      <c r="AL17" s="37">
        <v>1</v>
      </c>
      <c r="AM17" s="26">
        <f t="shared" si="10"/>
        <v>1</v>
      </c>
      <c r="AN17" s="20"/>
      <c r="AO17" s="16"/>
      <c r="AP17" s="59">
        <f t="shared" si="11"/>
        <v>0</v>
      </c>
      <c r="AQ17" s="18">
        <f t="shared" si="105"/>
        <v>0</v>
      </c>
      <c r="AR17" s="22">
        <f t="shared" si="105"/>
        <v>0</v>
      </c>
      <c r="AS17" s="26">
        <f t="shared" si="12"/>
        <v>0</v>
      </c>
      <c r="AT17" s="16">
        <v>0</v>
      </c>
      <c r="AU17" s="16">
        <v>0</v>
      </c>
      <c r="AV17" s="26">
        <f t="shared" si="13"/>
        <v>0</v>
      </c>
      <c r="AW17" s="20">
        <v>0</v>
      </c>
      <c r="AX17" s="16">
        <v>0</v>
      </c>
      <c r="AY17" s="59">
        <f t="shared" si="14"/>
        <v>0</v>
      </c>
      <c r="AZ17" s="131">
        <f t="shared" si="106"/>
        <v>0.5</v>
      </c>
      <c r="BA17" s="132">
        <f t="shared" si="107"/>
        <v>0.5</v>
      </c>
      <c r="BB17" s="59">
        <f t="shared" si="15"/>
        <v>1</v>
      </c>
      <c r="BC17" s="18">
        <f t="shared" si="108"/>
        <v>0</v>
      </c>
      <c r="BD17" s="22">
        <f t="shared" si="16"/>
        <v>0</v>
      </c>
      <c r="BE17" s="26">
        <f t="shared" si="17"/>
        <v>0</v>
      </c>
      <c r="BF17" s="16">
        <v>0</v>
      </c>
      <c r="BG17" s="16">
        <v>0</v>
      </c>
      <c r="BH17" s="26">
        <f t="shared" si="18"/>
        <v>0</v>
      </c>
      <c r="BI17" s="20">
        <v>0</v>
      </c>
      <c r="BJ17" s="16">
        <v>0</v>
      </c>
      <c r="BK17" s="59">
        <f t="shared" si="19"/>
        <v>0</v>
      </c>
      <c r="BL17" s="18">
        <f t="shared" si="109"/>
        <v>0</v>
      </c>
      <c r="BM17" s="22">
        <f t="shared" si="110"/>
        <v>0</v>
      </c>
      <c r="BN17" s="26">
        <f t="shared" si="20"/>
        <v>0</v>
      </c>
      <c r="BO17" s="16">
        <v>0</v>
      </c>
      <c r="BP17" s="16">
        <v>0</v>
      </c>
      <c r="BQ17" s="26">
        <f t="shared" si="21"/>
        <v>0</v>
      </c>
      <c r="BR17" s="20">
        <v>0</v>
      </c>
      <c r="BS17" s="16">
        <v>0</v>
      </c>
      <c r="BT17" s="26">
        <f t="shared" si="22"/>
        <v>0</v>
      </c>
      <c r="BU17" s="18">
        <f t="shared" si="111"/>
        <v>0</v>
      </c>
      <c r="BV17" s="22">
        <f t="shared" si="23"/>
        <v>0</v>
      </c>
      <c r="BW17" s="26">
        <f t="shared" si="24"/>
        <v>0</v>
      </c>
      <c r="BX17" s="16">
        <v>0</v>
      </c>
      <c r="BY17" s="16">
        <v>0</v>
      </c>
      <c r="BZ17" s="26">
        <f t="shared" si="25"/>
        <v>0</v>
      </c>
      <c r="CA17" s="20">
        <v>0</v>
      </c>
      <c r="CB17" s="16">
        <v>0</v>
      </c>
      <c r="CC17" s="59">
        <f t="shared" si="26"/>
        <v>0</v>
      </c>
      <c r="CD17" s="18">
        <f t="shared" si="112"/>
        <v>0</v>
      </c>
      <c r="CE17" s="22">
        <f t="shared" si="113"/>
        <v>0</v>
      </c>
      <c r="CF17" s="26">
        <f t="shared" si="135"/>
        <v>0</v>
      </c>
      <c r="CG17" s="16">
        <v>0</v>
      </c>
      <c r="CH17" s="16"/>
      <c r="CI17" s="26">
        <f t="shared" si="28"/>
        <v>0</v>
      </c>
      <c r="CJ17" s="20">
        <v>0</v>
      </c>
      <c r="CK17" s="20">
        <v>0</v>
      </c>
      <c r="CL17" s="26">
        <f t="shared" si="29"/>
        <v>0</v>
      </c>
      <c r="CM17" s="18">
        <f t="shared" ref="CM17:CM21" si="138">+CP17+CS17</f>
        <v>23</v>
      </c>
      <c r="CN17" s="22">
        <f t="shared" si="30"/>
        <v>23</v>
      </c>
      <c r="CO17" s="59">
        <f t="shared" si="31"/>
        <v>1</v>
      </c>
      <c r="CP17" s="20">
        <v>0</v>
      </c>
      <c r="CQ17" s="16">
        <v>0</v>
      </c>
      <c r="CR17" s="26">
        <f t="shared" si="32"/>
        <v>0</v>
      </c>
      <c r="CS17" s="20">
        <v>23</v>
      </c>
      <c r="CT17" s="16">
        <v>23</v>
      </c>
      <c r="CU17" s="59">
        <f t="shared" si="33"/>
        <v>1</v>
      </c>
      <c r="CV17" s="18">
        <f t="shared" si="34"/>
        <v>23</v>
      </c>
      <c r="CW17" s="22">
        <f t="shared" si="34"/>
        <v>2</v>
      </c>
      <c r="CX17" s="26">
        <f t="shared" si="35"/>
        <v>8.6956521739130432E-2</v>
      </c>
      <c r="CY17" s="20">
        <v>0</v>
      </c>
      <c r="CZ17" s="16">
        <v>0</v>
      </c>
      <c r="DA17" s="26">
        <f t="shared" si="36"/>
        <v>0</v>
      </c>
      <c r="DB17" s="20">
        <v>23</v>
      </c>
      <c r="DC17" s="16">
        <v>2</v>
      </c>
      <c r="DD17" s="26">
        <f t="shared" si="37"/>
        <v>8.6956521739130432E-2</v>
      </c>
      <c r="DE17" s="117">
        <f t="shared" si="115"/>
        <v>3.8333333333333335</v>
      </c>
      <c r="DF17" s="116">
        <f t="shared" si="116"/>
        <v>0.33333333333333331</v>
      </c>
      <c r="DG17" s="59">
        <f t="shared" si="38"/>
        <v>8.6956521739130432E-2</v>
      </c>
      <c r="DH17" s="18">
        <f t="shared" si="39"/>
        <v>22</v>
      </c>
      <c r="DI17" s="22">
        <f t="shared" si="40"/>
        <v>0</v>
      </c>
      <c r="DJ17" s="26">
        <f t="shared" si="41"/>
        <v>0</v>
      </c>
      <c r="DK17" s="20">
        <v>0</v>
      </c>
      <c r="DL17" s="16">
        <v>0</v>
      </c>
      <c r="DM17" s="26">
        <f t="shared" si="42"/>
        <v>0</v>
      </c>
      <c r="DN17" s="20">
        <v>22</v>
      </c>
      <c r="DO17" s="16">
        <v>0</v>
      </c>
      <c r="DP17" s="59">
        <f t="shared" si="43"/>
        <v>0</v>
      </c>
      <c r="DQ17" s="18">
        <f t="shared" si="117"/>
        <v>0</v>
      </c>
      <c r="DR17" s="22">
        <f t="shared" si="44"/>
        <v>0</v>
      </c>
      <c r="DS17" s="26">
        <f t="shared" si="45"/>
        <v>0</v>
      </c>
      <c r="DT17" s="20">
        <v>0</v>
      </c>
      <c r="DU17" s="16">
        <v>0</v>
      </c>
      <c r="DV17" s="26">
        <f t="shared" si="46"/>
        <v>0</v>
      </c>
      <c r="DW17" s="20">
        <v>0</v>
      </c>
      <c r="DX17" s="16">
        <v>0</v>
      </c>
      <c r="DY17" s="59">
        <f t="shared" si="47"/>
        <v>0</v>
      </c>
      <c r="DZ17" s="18">
        <f t="shared" si="118"/>
        <v>0</v>
      </c>
      <c r="EA17" s="22">
        <f t="shared" si="119"/>
        <v>0</v>
      </c>
      <c r="EB17" s="26">
        <f t="shared" si="136"/>
        <v>0</v>
      </c>
      <c r="EC17" s="20">
        <v>0</v>
      </c>
      <c r="ED17" s="16">
        <v>0</v>
      </c>
      <c r="EE17" s="26">
        <f t="shared" si="49"/>
        <v>0</v>
      </c>
      <c r="EF17" s="20">
        <v>0</v>
      </c>
      <c r="EG17" s="16">
        <v>0</v>
      </c>
      <c r="EH17" s="59">
        <f t="shared" si="50"/>
        <v>0</v>
      </c>
      <c r="EI17" s="117">
        <f t="shared" ca="1" si="51"/>
        <v>4.3055555555555554</v>
      </c>
      <c r="EJ17" s="116">
        <f t="shared" ca="1" si="52"/>
        <v>5.5555555555555552E-2</v>
      </c>
      <c r="EK17" s="59">
        <f t="shared" ca="1" si="53"/>
        <v>1.2903225806451613E-2</v>
      </c>
      <c r="EL17" s="20">
        <v>0</v>
      </c>
      <c r="EM17" s="16">
        <v>0</v>
      </c>
      <c r="EN17" s="26">
        <f t="shared" si="54"/>
        <v>0</v>
      </c>
      <c r="EO17" s="20">
        <v>0</v>
      </c>
      <c r="EP17" s="16">
        <v>0</v>
      </c>
      <c r="EQ17" s="59">
        <f t="shared" si="55"/>
        <v>0</v>
      </c>
      <c r="ER17" s="18">
        <f t="shared" si="56"/>
        <v>0</v>
      </c>
      <c r="ES17" s="22">
        <f t="shared" si="57"/>
        <v>0</v>
      </c>
      <c r="ET17" s="26">
        <f t="shared" si="58"/>
        <v>0</v>
      </c>
      <c r="EU17" s="20">
        <v>0</v>
      </c>
      <c r="EV17" s="16">
        <v>0</v>
      </c>
      <c r="EW17" s="26">
        <f t="shared" si="59"/>
        <v>0</v>
      </c>
      <c r="EX17" s="20">
        <v>0</v>
      </c>
      <c r="EY17" s="16">
        <v>0</v>
      </c>
      <c r="EZ17" s="59">
        <f t="shared" si="60"/>
        <v>0</v>
      </c>
      <c r="FA17" s="18">
        <f t="shared" si="61"/>
        <v>0</v>
      </c>
      <c r="FB17" s="22">
        <f t="shared" si="62"/>
        <v>0</v>
      </c>
      <c r="FC17" s="26">
        <f t="shared" si="63"/>
        <v>0</v>
      </c>
      <c r="FD17" s="20">
        <v>0</v>
      </c>
      <c r="FE17" s="16">
        <v>0</v>
      </c>
      <c r="FF17" s="26">
        <f t="shared" si="64"/>
        <v>0</v>
      </c>
      <c r="FG17" s="20">
        <v>0</v>
      </c>
      <c r="FH17" s="16">
        <v>0</v>
      </c>
      <c r="FI17" s="97">
        <f t="shared" si="65"/>
        <v>0</v>
      </c>
      <c r="FJ17" s="117">
        <f t="shared" si="120"/>
        <v>3.6666666666666665</v>
      </c>
      <c r="FK17" s="116">
        <f t="shared" si="121"/>
        <v>0</v>
      </c>
      <c r="FL17" s="59">
        <f t="shared" si="66"/>
        <v>0</v>
      </c>
      <c r="FM17" s="18">
        <f t="shared" si="67"/>
        <v>0</v>
      </c>
      <c r="FN17" s="22">
        <f t="shared" si="68"/>
        <v>0</v>
      </c>
      <c r="FO17" s="26">
        <f t="shared" si="69"/>
        <v>0</v>
      </c>
      <c r="FP17" s="20">
        <v>0</v>
      </c>
      <c r="FQ17" s="16">
        <v>0</v>
      </c>
      <c r="FR17" s="26">
        <f t="shared" si="70"/>
        <v>0</v>
      </c>
      <c r="FS17" s="20">
        <v>0</v>
      </c>
      <c r="FT17" s="16">
        <v>0</v>
      </c>
      <c r="FU17" s="26">
        <f t="shared" si="71"/>
        <v>0</v>
      </c>
      <c r="FV17" s="18">
        <f t="shared" si="122"/>
        <v>0</v>
      </c>
      <c r="FW17" s="22">
        <f t="shared" si="123"/>
        <v>0</v>
      </c>
      <c r="FX17" s="26">
        <f t="shared" si="72"/>
        <v>0</v>
      </c>
      <c r="FY17" s="20">
        <v>0</v>
      </c>
      <c r="FZ17" s="16">
        <v>0</v>
      </c>
      <c r="GA17" s="26">
        <f t="shared" si="73"/>
        <v>0</v>
      </c>
      <c r="GB17" s="20">
        <v>0</v>
      </c>
      <c r="GC17" s="16">
        <v>0</v>
      </c>
      <c r="GD17" s="59">
        <f t="shared" si="74"/>
        <v>0</v>
      </c>
      <c r="GE17" s="18">
        <f t="shared" si="124"/>
        <v>0</v>
      </c>
      <c r="GF17" s="22">
        <f t="shared" si="125"/>
        <v>0</v>
      </c>
      <c r="GG17" s="26">
        <f t="shared" si="137"/>
        <v>0</v>
      </c>
      <c r="GH17" s="20">
        <v>0</v>
      </c>
      <c r="GI17" s="16">
        <v>0</v>
      </c>
      <c r="GJ17" s="26">
        <f t="shared" si="76"/>
        <v>0</v>
      </c>
      <c r="GK17" s="20">
        <v>0</v>
      </c>
      <c r="GL17" s="16">
        <v>0</v>
      </c>
      <c r="GM17" s="59">
        <f t="shared" si="77"/>
        <v>0</v>
      </c>
      <c r="GN17" s="117">
        <f t="shared" si="126"/>
        <v>0</v>
      </c>
      <c r="GO17" s="116">
        <f t="shared" si="127"/>
        <v>0</v>
      </c>
      <c r="GP17" s="59">
        <f t="shared" si="128"/>
        <v>0</v>
      </c>
      <c r="GQ17" s="20">
        <v>0</v>
      </c>
      <c r="GR17" s="16">
        <v>0</v>
      </c>
      <c r="GS17" s="26">
        <f t="shared" si="78"/>
        <v>0</v>
      </c>
      <c r="GT17" s="20">
        <v>0</v>
      </c>
      <c r="GU17" s="16">
        <v>0</v>
      </c>
      <c r="GV17" s="59">
        <f t="shared" si="79"/>
        <v>0</v>
      </c>
      <c r="GW17" s="18">
        <f t="shared" si="129"/>
        <v>0</v>
      </c>
      <c r="GX17" s="22">
        <f t="shared" si="130"/>
        <v>0</v>
      </c>
      <c r="GY17" s="26">
        <f t="shared" si="80"/>
        <v>0</v>
      </c>
      <c r="GZ17" s="20">
        <v>0</v>
      </c>
      <c r="HA17" s="16">
        <v>0</v>
      </c>
      <c r="HB17" s="26">
        <f t="shared" si="81"/>
        <v>0</v>
      </c>
      <c r="HC17" s="20">
        <v>0</v>
      </c>
      <c r="HD17" s="16">
        <v>0</v>
      </c>
      <c r="HE17" s="59">
        <f t="shared" si="82"/>
        <v>0</v>
      </c>
      <c r="HF17" s="18">
        <f t="shared" si="131"/>
        <v>0</v>
      </c>
      <c r="HG17" s="22">
        <f t="shared" si="83"/>
        <v>0</v>
      </c>
      <c r="HH17" s="26">
        <f t="shared" si="84"/>
        <v>0</v>
      </c>
      <c r="HI17" s="20">
        <v>0</v>
      </c>
      <c r="HJ17" s="16">
        <v>0</v>
      </c>
      <c r="HK17" s="26">
        <f t="shared" si="85"/>
        <v>0</v>
      </c>
      <c r="HL17" s="20">
        <v>0</v>
      </c>
      <c r="HM17" s="16">
        <v>0</v>
      </c>
      <c r="HN17" s="97">
        <f t="shared" si="86"/>
        <v>0</v>
      </c>
      <c r="HO17" s="117">
        <f t="shared" si="132"/>
        <v>0</v>
      </c>
      <c r="HP17" s="116">
        <f t="shared" si="133"/>
        <v>0</v>
      </c>
      <c r="HQ17" s="59">
        <f t="shared" si="87"/>
        <v>0</v>
      </c>
      <c r="HR17" s="18">
        <f t="shared" si="88"/>
        <v>0</v>
      </c>
      <c r="HS17" s="22">
        <f t="shared" si="88"/>
        <v>0</v>
      </c>
      <c r="HT17" s="26">
        <f t="shared" si="89"/>
        <v>0</v>
      </c>
      <c r="HU17" s="20">
        <v>0</v>
      </c>
      <c r="HV17" s="16">
        <v>0</v>
      </c>
      <c r="HW17" s="26">
        <f t="shared" si="90"/>
        <v>0</v>
      </c>
      <c r="HX17" s="20"/>
      <c r="HY17" s="16"/>
      <c r="HZ17" s="26">
        <f t="shared" si="91"/>
        <v>0</v>
      </c>
      <c r="IA17" s="18">
        <f t="shared" si="92"/>
        <v>0</v>
      </c>
      <c r="IB17" s="22">
        <f t="shared" si="92"/>
        <v>0</v>
      </c>
      <c r="IC17" s="26">
        <f t="shared" si="93"/>
        <v>0</v>
      </c>
      <c r="ID17" s="20">
        <v>0</v>
      </c>
      <c r="IE17" s="16">
        <v>0</v>
      </c>
      <c r="IF17" s="26">
        <f t="shared" si="94"/>
        <v>0</v>
      </c>
      <c r="IG17" s="20">
        <v>0</v>
      </c>
      <c r="IH17" s="16">
        <v>0</v>
      </c>
      <c r="II17" s="26">
        <f t="shared" si="95"/>
        <v>0</v>
      </c>
      <c r="IJ17" s="18">
        <f t="shared" si="134"/>
        <v>0</v>
      </c>
      <c r="IK17" s="22">
        <f t="shared" si="96"/>
        <v>0</v>
      </c>
      <c r="IL17" s="26">
        <f t="shared" si="97"/>
        <v>0</v>
      </c>
      <c r="IM17" s="20">
        <v>0</v>
      </c>
      <c r="IN17" s="16">
        <v>0</v>
      </c>
      <c r="IO17" s="26">
        <f t="shared" si="98"/>
        <v>0</v>
      </c>
      <c r="IP17" s="20">
        <v>0</v>
      </c>
      <c r="IQ17" s="16"/>
      <c r="IR17" s="59">
        <f t="shared" si="99"/>
        <v>0</v>
      </c>
    </row>
    <row r="18" spans="4:252" ht="29.25" customHeight="1">
      <c r="H18" s="12">
        <v>10</v>
      </c>
      <c r="I18" s="120" t="s">
        <v>104</v>
      </c>
      <c r="J18" s="179">
        <v>40.269230769230766</v>
      </c>
      <c r="K18" s="182">
        <v>32.192307692307693</v>
      </c>
      <c r="L18" s="183">
        <f t="shared" si="100"/>
        <v>0.79942693409742127</v>
      </c>
      <c r="M18" s="179">
        <f t="shared" si="101"/>
        <v>17.615384615384617</v>
      </c>
      <c r="N18" s="180">
        <f t="shared" si="102"/>
        <v>12.307692307692308</v>
      </c>
      <c r="O18" s="183">
        <f t="shared" si="103"/>
        <v>0.69868995633187769</v>
      </c>
      <c r="P18" s="18">
        <f t="shared" si="0"/>
        <v>13</v>
      </c>
      <c r="Q18" s="22">
        <f t="shared" si="0"/>
        <v>7</v>
      </c>
      <c r="R18" s="26">
        <f t="shared" si="1"/>
        <v>0.53846153846153844</v>
      </c>
      <c r="S18" s="31">
        <v>9</v>
      </c>
      <c r="T18" s="31">
        <v>4</v>
      </c>
      <c r="U18" s="26">
        <f t="shared" si="2"/>
        <v>0.44444444444444442</v>
      </c>
      <c r="V18" s="16">
        <v>4</v>
      </c>
      <c r="W18" s="31">
        <v>3</v>
      </c>
      <c r="X18" s="59">
        <f t="shared" si="3"/>
        <v>0.75</v>
      </c>
      <c r="Y18" s="18">
        <f t="shared" si="4"/>
        <v>7</v>
      </c>
      <c r="Z18" s="22">
        <f t="shared" si="4"/>
        <v>5</v>
      </c>
      <c r="AA18" s="26">
        <f t="shared" si="5"/>
        <v>0.7142857142857143</v>
      </c>
      <c r="AB18" s="31">
        <v>4</v>
      </c>
      <c r="AC18" s="31">
        <v>3</v>
      </c>
      <c r="AD18" s="26">
        <f t="shared" si="6"/>
        <v>0.75</v>
      </c>
      <c r="AE18" s="16">
        <v>3</v>
      </c>
      <c r="AF18" s="31">
        <v>2</v>
      </c>
      <c r="AG18" s="26">
        <f t="shared" si="7"/>
        <v>0.66666666666666663</v>
      </c>
      <c r="AH18" s="18">
        <f t="shared" si="104"/>
        <v>10</v>
      </c>
      <c r="AI18" s="22">
        <f t="shared" si="8"/>
        <v>7</v>
      </c>
      <c r="AJ18" s="26">
        <f t="shared" si="9"/>
        <v>0.7</v>
      </c>
      <c r="AK18" s="31">
        <v>5</v>
      </c>
      <c r="AL18" s="37">
        <v>4</v>
      </c>
      <c r="AM18" s="26">
        <f t="shared" si="10"/>
        <v>0.8</v>
      </c>
      <c r="AN18" s="16">
        <v>5</v>
      </c>
      <c r="AO18" s="31">
        <v>3</v>
      </c>
      <c r="AP18" s="59">
        <f t="shared" si="11"/>
        <v>0.6</v>
      </c>
      <c r="AQ18" s="18">
        <f t="shared" si="105"/>
        <v>21</v>
      </c>
      <c r="AR18" s="22">
        <f t="shared" si="105"/>
        <v>12</v>
      </c>
      <c r="AS18" s="26">
        <f t="shared" si="12"/>
        <v>0.5714285714285714</v>
      </c>
      <c r="AT18" s="31">
        <v>10</v>
      </c>
      <c r="AU18" s="31">
        <v>7</v>
      </c>
      <c r="AV18" s="26">
        <f t="shared" si="13"/>
        <v>0.7</v>
      </c>
      <c r="AW18" s="16">
        <v>11</v>
      </c>
      <c r="AX18" s="31">
        <v>5</v>
      </c>
      <c r="AY18" s="59">
        <f t="shared" si="14"/>
        <v>0.45454545454545453</v>
      </c>
      <c r="AZ18" s="131">
        <f t="shared" si="106"/>
        <v>12.75</v>
      </c>
      <c r="BA18" s="132">
        <f t="shared" si="107"/>
        <v>7.75</v>
      </c>
      <c r="BB18" s="59">
        <f t="shared" si="15"/>
        <v>0.60784313725490191</v>
      </c>
      <c r="BC18" s="18">
        <f t="shared" si="108"/>
        <v>18</v>
      </c>
      <c r="BD18" s="22">
        <f t="shared" si="16"/>
        <v>16</v>
      </c>
      <c r="BE18" s="26">
        <f t="shared" si="17"/>
        <v>0.88888888888888884</v>
      </c>
      <c r="BF18" s="31">
        <v>11</v>
      </c>
      <c r="BG18" s="31">
        <v>10</v>
      </c>
      <c r="BH18" s="26">
        <f t="shared" si="18"/>
        <v>0.90909090909090906</v>
      </c>
      <c r="BI18" s="16">
        <v>7</v>
      </c>
      <c r="BJ18" s="31">
        <v>6</v>
      </c>
      <c r="BK18" s="59">
        <f t="shared" si="19"/>
        <v>0.8571428571428571</v>
      </c>
      <c r="BL18" s="18">
        <f t="shared" si="109"/>
        <v>18</v>
      </c>
      <c r="BM18" s="22">
        <f t="shared" si="110"/>
        <v>15</v>
      </c>
      <c r="BN18" s="26">
        <f t="shared" si="20"/>
        <v>0.83333333333333337</v>
      </c>
      <c r="BO18" s="31">
        <v>8</v>
      </c>
      <c r="BP18" s="31">
        <v>8</v>
      </c>
      <c r="BQ18" s="26">
        <f t="shared" si="21"/>
        <v>1</v>
      </c>
      <c r="BR18" s="16">
        <v>10</v>
      </c>
      <c r="BS18" s="31">
        <v>7</v>
      </c>
      <c r="BT18" s="26">
        <f t="shared" si="22"/>
        <v>0.7</v>
      </c>
      <c r="BU18" s="18">
        <f t="shared" si="111"/>
        <v>18</v>
      </c>
      <c r="BV18" s="22">
        <f t="shared" si="23"/>
        <v>17</v>
      </c>
      <c r="BW18" s="26">
        <f t="shared" si="24"/>
        <v>0.94444444444444442</v>
      </c>
      <c r="BX18" s="31">
        <v>10</v>
      </c>
      <c r="BY18" s="31">
        <v>9</v>
      </c>
      <c r="BZ18" s="26">
        <f t="shared" si="25"/>
        <v>0.9</v>
      </c>
      <c r="CA18" s="16">
        <v>8</v>
      </c>
      <c r="CB18" s="31">
        <v>8</v>
      </c>
      <c r="CC18" s="59">
        <f t="shared" si="26"/>
        <v>1</v>
      </c>
      <c r="CD18" s="18">
        <f t="shared" si="112"/>
        <v>18</v>
      </c>
      <c r="CE18" s="22">
        <f t="shared" si="113"/>
        <v>15</v>
      </c>
      <c r="CF18" s="26">
        <f t="shared" si="135"/>
        <v>0.83333333333333337</v>
      </c>
      <c r="CG18" s="31">
        <v>9</v>
      </c>
      <c r="CH18" s="31">
        <v>7</v>
      </c>
      <c r="CI18" s="26">
        <f t="shared" si="28"/>
        <v>0.77777777777777779</v>
      </c>
      <c r="CJ18" s="16">
        <v>9</v>
      </c>
      <c r="CK18" s="16">
        <v>8</v>
      </c>
      <c r="CL18" s="26">
        <f t="shared" si="29"/>
        <v>0.88888888888888884</v>
      </c>
      <c r="CM18" s="18">
        <f t="shared" si="138"/>
        <v>19</v>
      </c>
      <c r="CN18" s="22">
        <f t="shared" si="30"/>
        <v>14</v>
      </c>
      <c r="CO18" s="59">
        <f t="shared" si="31"/>
        <v>0.73684210526315785</v>
      </c>
      <c r="CP18" s="16">
        <v>10</v>
      </c>
      <c r="CQ18" s="31">
        <v>7</v>
      </c>
      <c r="CR18" s="26">
        <f t="shared" si="32"/>
        <v>0.7</v>
      </c>
      <c r="CS18" s="16">
        <v>9</v>
      </c>
      <c r="CT18" s="31">
        <v>7</v>
      </c>
      <c r="CU18" s="59">
        <f t="shared" si="33"/>
        <v>0.77777777777777779</v>
      </c>
      <c r="CV18" s="18">
        <f t="shared" si="34"/>
        <v>19</v>
      </c>
      <c r="CW18" s="22">
        <f t="shared" si="34"/>
        <v>14</v>
      </c>
      <c r="CX18" s="26">
        <f t="shared" si="35"/>
        <v>0.73684210526315785</v>
      </c>
      <c r="CY18" s="16">
        <v>10</v>
      </c>
      <c r="CZ18" s="31">
        <v>7</v>
      </c>
      <c r="DA18" s="26">
        <f t="shared" si="36"/>
        <v>0.7</v>
      </c>
      <c r="DB18" s="16">
        <v>9</v>
      </c>
      <c r="DC18" s="31">
        <v>7</v>
      </c>
      <c r="DD18" s="26">
        <f t="shared" si="37"/>
        <v>0.77777777777777779</v>
      </c>
      <c r="DE18" s="117">
        <f t="shared" si="115"/>
        <v>9.1666666666666661</v>
      </c>
      <c r="DF18" s="116">
        <f t="shared" si="116"/>
        <v>7.666666666666667</v>
      </c>
      <c r="DG18" s="59">
        <f t="shared" si="38"/>
        <v>0.83636363636363642</v>
      </c>
      <c r="DH18" s="18">
        <f t="shared" si="39"/>
        <v>20</v>
      </c>
      <c r="DI18" s="22">
        <f t="shared" si="40"/>
        <v>17</v>
      </c>
      <c r="DJ18" s="26">
        <f t="shared" si="41"/>
        <v>0.85</v>
      </c>
      <c r="DK18" s="16">
        <v>14</v>
      </c>
      <c r="DL18" s="31">
        <v>9</v>
      </c>
      <c r="DM18" s="26">
        <f t="shared" si="42"/>
        <v>0.6428571428571429</v>
      </c>
      <c r="DN18" s="16">
        <v>6</v>
      </c>
      <c r="DO18" s="31">
        <v>8</v>
      </c>
      <c r="DP18" s="59">
        <f t="shared" si="43"/>
        <v>1.3333333333333333</v>
      </c>
      <c r="DQ18" s="18">
        <f t="shared" si="117"/>
        <v>25</v>
      </c>
      <c r="DR18" s="22">
        <f t="shared" si="44"/>
        <v>19</v>
      </c>
      <c r="DS18" s="26">
        <f t="shared" si="45"/>
        <v>0.76</v>
      </c>
      <c r="DT18" s="16">
        <v>16</v>
      </c>
      <c r="DU18" s="31">
        <v>12</v>
      </c>
      <c r="DV18" s="26">
        <f t="shared" si="46"/>
        <v>0.75</v>
      </c>
      <c r="DW18" s="16">
        <v>9</v>
      </c>
      <c r="DX18" s="31">
        <v>7</v>
      </c>
      <c r="DY18" s="59">
        <f t="shared" si="47"/>
        <v>0.77777777777777779</v>
      </c>
      <c r="DZ18" s="18">
        <f t="shared" si="118"/>
        <v>25</v>
      </c>
      <c r="EA18" s="22">
        <f t="shared" si="119"/>
        <v>15</v>
      </c>
      <c r="EB18" s="26">
        <f t="shared" si="136"/>
        <v>0.6</v>
      </c>
      <c r="EC18" s="16">
        <v>16</v>
      </c>
      <c r="ED18" s="31">
        <v>8</v>
      </c>
      <c r="EE18" s="26">
        <f t="shared" si="49"/>
        <v>0.5</v>
      </c>
      <c r="EF18" s="16">
        <v>9</v>
      </c>
      <c r="EG18" s="31">
        <v>7</v>
      </c>
      <c r="EH18" s="59">
        <f t="shared" si="50"/>
        <v>0.77777777777777779</v>
      </c>
      <c r="EI18" s="117">
        <f t="shared" ca="1" si="51"/>
        <v>5.5277777777777777</v>
      </c>
      <c r="EJ18" s="116">
        <f t="shared" ca="1" si="52"/>
        <v>4.9444444444444446</v>
      </c>
      <c r="EK18" s="59">
        <f t="shared" ca="1" si="53"/>
        <v>0.89447236180904532</v>
      </c>
      <c r="EL18" s="16">
        <v>10</v>
      </c>
      <c r="EM18" s="31">
        <v>5</v>
      </c>
      <c r="EN18" s="26">
        <f t="shared" si="54"/>
        <v>0.5</v>
      </c>
      <c r="EO18" s="16">
        <v>8</v>
      </c>
      <c r="EP18" s="31">
        <v>7</v>
      </c>
      <c r="EQ18" s="59">
        <f t="shared" si="55"/>
        <v>0.875</v>
      </c>
      <c r="ER18" s="18">
        <f t="shared" si="56"/>
        <v>27</v>
      </c>
      <c r="ES18" s="22">
        <f t="shared" si="57"/>
        <v>20</v>
      </c>
      <c r="ET18" s="26">
        <f t="shared" si="58"/>
        <v>0.7407407407407407</v>
      </c>
      <c r="EU18" s="16">
        <v>11</v>
      </c>
      <c r="EV18" s="31">
        <v>7</v>
      </c>
      <c r="EW18" s="26">
        <f t="shared" si="59"/>
        <v>0.63636363636363635</v>
      </c>
      <c r="EX18" s="16">
        <v>16</v>
      </c>
      <c r="EY18" s="31">
        <v>13</v>
      </c>
      <c r="EZ18" s="59">
        <f t="shared" si="60"/>
        <v>0.8125</v>
      </c>
      <c r="FA18" s="18">
        <f t="shared" si="61"/>
        <v>32</v>
      </c>
      <c r="FB18" s="22">
        <f t="shared" si="62"/>
        <v>28</v>
      </c>
      <c r="FC18" s="26">
        <f t="shared" si="63"/>
        <v>0.875</v>
      </c>
      <c r="FD18" s="16">
        <v>11</v>
      </c>
      <c r="FE18" s="31">
        <v>8</v>
      </c>
      <c r="FF18" s="26">
        <f t="shared" si="64"/>
        <v>0.72727272727272729</v>
      </c>
      <c r="FG18" s="16">
        <v>21</v>
      </c>
      <c r="FH18" s="31">
        <v>20</v>
      </c>
      <c r="FI18" s="26">
        <f t="shared" si="65"/>
        <v>0.95238095238095233</v>
      </c>
      <c r="FJ18" s="117">
        <f t="shared" si="120"/>
        <v>21.5</v>
      </c>
      <c r="FK18" s="116">
        <f t="shared" si="121"/>
        <v>16.5</v>
      </c>
      <c r="FL18" s="59">
        <f t="shared" si="66"/>
        <v>0.76744186046511631</v>
      </c>
      <c r="FM18" s="18">
        <f t="shared" si="67"/>
        <v>40</v>
      </c>
      <c r="FN18" s="22">
        <f t="shared" si="68"/>
        <v>25</v>
      </c>
      <c r="FO18" s="26">
        <f t="shared" si="69"/>
        <v>0.625</v>
      </c>
      <c r="FP18" s="16">
        <v>23</v>
      </c>
      <c r="FQ18" s="31">
        <v>13</v>
      </c>
      <c r="FR18" s="26">
        <f t="shared" si="70"/>
        <v>0.56521739130434778</v>
      </c>
      <c r="FS18" s="16">
        <v>17</v>
      </c>
      <c r="FT18" s="31">
        <v>12</v>
      </c>
      <c r="FU18" s="26">
        <f t="shared" si="71"/>
        <v>0.70588235294117652</v>
      </c>
      <c r="FV18" s="18">
        <f t="shared" si="122"/>
        <v>31</v>
      </c>
      <c r="FW18" s="22">
        <f t="shared" si="123"/>
        <v>17</v>
      </c>
      <c r="FX18" s="26">
        <f t="shared" si="72"/>
        <v>0.54838709677419351</v>
      </c>
      <c r="FY18" s="16">
        <v>14</v>
      </c>
      <c r="FZ18" s="31">
        <v>11</v>
      </c>
      <c r="GA18" s="26">
        <f t="shared" si="73"/>
        <v>0.7857142857142857</v>
      </c>
      <c r="GB18" s="16">
        <v>17</v>
      </c>
      <c r="GC18" s="31">
        <v>6</v>
      </c>
      <c r="GD18" s="59">
        <f t="shared" si="74"/>
        <v>0.35294117647058826</v>
      </c>
      <c r="GE18" s="18">
        <f t="shared" si="124"/>
        <v>25</v>
      </c>
      <c r="GF18" s="22">
        <f t="shared" si="125"/>
        <v>13</v>
      </c>
      <c r="GG18" s="26">
        <f t="shared" si="137"/>
        <v>0.52</v>
      </c>
      <c r="GH18" s="16">
        <v>11</v>
      </c>
      <c r="GI18" s="31">
        <v>9</v>
      </c>
      <c r="GJ18" s="26">
        <f t="shared" si="76"/>
        <v>0.81818181818181823</v>
      </c>
      <c r="GK18" s="16">
        <v>14</v>
      </c>
      <c r="GL18" s="31">
        <v>4</v>
      </c>
      <c r="GM18" s="59">
        <f t="shared" si="77"/>
        <v>0.2857142857142857</v>
      </c>
      <c r="GN18" s="117">
        <f t="shared" si="126"/>
        <v>26</v>
      </c>
      <c r="GO18" s="116">
        <f t="shared" si="127"/>
        <v>15</v>
      </c>
      <c r="GP18" s="59">
        <f t="shared" si="128"/>
        <v>0.57692307692307687</v>
      </c>
      <c r="GQ18" s="16">
        <v>11</v>
      </c>
      <c r="GR18" s="31">
        <v>10</v>
      </c>
      <c r="GS18" s="26">
        <f t="shared" si="78"/>
        <v>0.90909090909090906</v>
      </c>
      <c r="GT18" s="16">
        <v>15</v>
      </c>
      <c r="GU18" s="31">
        <v>5</v>
      </c>
      <c r="GV18" s="59">
        <f t="shared" si="79"/>
        <v>0.33333333333333331</v>
      </c>
      <c r="GW18" s="18">
        <f t="shared" si="129"/>
        <v>20</v>
      </c>
      <c r="GX18" s="22">
        <f t="shared" si="130"/>
        <v>14</v>
      </c>
      <c r="GY18" s="26">
        <f t="shared" si="80"/>
        <v>0.7</v>
      </c>
      <c r="GZ18" s="16">
        <v>11</v>
      </c>
      <c r="HA18" s="31">
        <v>10</v>
      </c>
      <c r="HB18" s="26">
        <f t="shared" si="81"/>
        <v>0.90909090909090906</v>
      </c>
      <c r="HC18" s="16">
        <v>9</v>
      </c>
      <c r="HD18" s="31">
        <v>4</v>
      </c>
      <c r="HE18" s="59">
        <f t="shared" si="82"/>
        <v>0.44444444444444442</v>
      </c>
      <c r="HF18" s="18">
        <f t="shared" si="131"/>
        <v>28</v>
      </c>
      <c r="HG18" s="22">
        <f t="shared" si="83"/>
        <v>20</v>
      </c>
      <c r="HH18" s="26">
        <f t="shared" si="84"/>
        <v>0.7142857142857143</v>
      </c>
      <c r="HI18" s="16">
        <v>11</v>
      </c>
      <c r="HJ18" s="31">
        <v>7</v>
      </c>
      <c r="HK18" s="26">
        <f t="shared" si="85"/>
        <v>0.63636363636363635</v>
      </c>
      <c r="HL18" s="16">
        <v>17</v>
      </c>
      <c r="HM18" s="31">
        <v>13</v>
      </c>
      <c r="HN18" s="26">
        <f t="shared" si="86"/>
        <v>0.76470588235294112</v>
      </c>
      <c r="HO18" s="117">
        <f t="shared" si="132"/>
        <v>16.5</v>
      </c>
      <c r="HP18" s="116">
        <f t="shared" si="133"/>
        <v>10.333333333333334</v>
      </c>
      <c r="HQ18" s="59">
        <f t="shared" si="87"/>
        <v>0.6262626262626263</v>
      </c>
      <c r="HR18" s="18">
        <f t="shared" si="88"/>
        <v>23</v>
      </c>
      <c r="HS18" s="22">
        <f t="shared" si="88"/>
        <v>15</v>
      </c>
      <c r="HT18" s="26">
        <f t="shared" si="89"/>
        <v>0.65217391304347827</v>
      </c>
      <c r="HU18" s="16">
        <v>10</v>
      </c>
      <c r="HV18" s="31">
        <v>9</v>
      </c>
      <c r="HW18" s="26">
        <f t="shared" si="90"/>
        <v>0.9</v>
      </c>
      <c r="HX18" s="16">
        <v>13</v>
      </c>
      <c r="HY18" s="31">
        <v>6</v>
      </c>
      <c r="HZ18" s="26">
        <f t="shared" si="91"/>
        <v>0.46153846153846156</v>
      </c>
      <c r="IA18" s="18">
        <f t="shared" si="92"/>
        <v>20</v>
      </c>
      <c r="IB18" s="22">
        <f t="shared" si="92"/>
        <v>9</v>
      </c>
      <c r="IC18" s="26">
        <f t="shared" si="93"/>
        <v>0.45</v>
      </c>
      <c r="ID18" s="16">
        <v>9</v>
      </c>
      <c r="IE18" s="31">
        <v>5</v>
      </c>
      <c r="IF18" s="26">
        <f t="shared" si="94"/>
        <v>0.55555555555555558</v>
      </c>
      <c r="IG18" s="16">
        <v>11</v>
      </c>
      <c r="IH18" s="31">
        <v>4</v>
      </c>
      <c r="II18" s="26">
        <f t="shared" si="95"/>
        <v>0.36363636363636365</v>
      </c>
      <c r="IJ18" s="18">
        <f t="shared" si="134"/>
        <v>20</v>
      </c>
      <c r="IK18" s="22">
        <f t="shared" si="96"/>
        <v>5</v>
      </c>
      <c r="IL18" s="26">
        <f t="shared" si="97"/>
        <v>0.25</v>
      </c>
      <c r="IM18" s="16">
        <v>9</v>
      </c>
      <c r="IN18" s="31">
        <v>5</v>
      </c>
      <c r="IO18" s="26">
        <f t="shared" si="98"/>
        <v>0.55555555555555558</v>
      </c>
      <c r="IP18" s="16">
        <v>11</v>
      </c>
      <c r="IQ18" s="31"/>
      <c r="IR18" s="59">
        <f t="shared" si="99"/>
        <v>0</v>
      </c>
    </row>
    <row r="19" spans="4:252" ht="29.25" customHeight="1">
      <c r="H19" s="12">
        <v>11</v>
      </c>
      <c r="I19" s="119" t="s">
        <v>253</v>
      </c>
      <c r="J19" s="179">
        <v>19.23076923076923</v>
      </c>
      <c r="K19" s="182">
        <v>15.423076923076923</v>
      </c>
      <c r="L19" s="183">
        <f t="shared" si="100"/>
        <v>0.80200000000000005</v>
      </c>
      <c r="M19" s="179">
        <f t="shared" si="101"/>
        <v>6</v>
      </c>
      <c r="N19" s="180">
        <f t="shared" si="102"/>
        <v>4.8076923076923075</v>
      </c>
      <c r="O19" s="183">
        <f t="shared" si="103"/>
        <v>0.80128205128205121</v>
      </c>
      <c r="P19" s="18">
        <f t="shared" si="0"/>
        <v>6</v>
      </c>
      <c r="Q19" s="22">
        <f t="shared" si="0"/>
        <v>2</v>
      </c>
      <c r="R19" s="26">
        <f t="shared" si="1"/>
        <v>0.33333333333333331</v>
      </c>
      <c r="S19" s="16">
        <v>3</v>
      </c>
      <c r="T19" s="16">
        <v>1</v>
      </c>
      <c r="U19" s="26">
        <f t="shared" si="2"/>
        <v>0.33333333333333331</v>
      </c>
      <c r="V19" s="16">
        <v>3</v>
      </c>
      <c r="W19" s="16">
        <v>1</v>
      </c>
      <c r="X19" s="59">
        <f t="shared" si="3"/>
        <v>0.33333333333333331</v>
      </c>
      <c r="Y19" s="18">
        <f t="shared" si="4"/>
        <v>6</v>
      </c>
      <c r="Z19" s="22">
        <f t="shared" si="4"/>
        <v>4</v>
      </c>
      <c r="AA19" s="26">
        <f t="shared" si="5"/>
        <v>0.66666666666666663</v>
      </c>
      <c r="AB19" s="16">
        <v>3</v>
      </c>
      <c r="AC19" s="16">
        <v>3</v>
      </c>
      <c r="AD19" s="26">
        <f t="shared" si="6"/>
        <v>1</v>
      </c>
      <c r="AE19" s="16">
        <v>3</v>
      </c>
      <c r="AF19" s="16">
        <v>1</v>
      </c>
      <c r="AG19" s="26">
        <f t="shared" si="7"/>
        <v>0.33333333333333331</v>
      </c>
      <c r="AH19" s="18">
        <f t="shared" si="104"/>
        <v>7</v>
      </c>
      <c r="AI19" s="22">
        <f t="shared" si="8"/>
        <v>4</v>
      </c>
      <c r="AJ19" s="26">
        <f t="shared" si="9"/>
        <v>0.5714285714285714</v>
      </c>
      <c r="AK19" s="16">
        <v>3</v>
      </c>
      <c r="AL19" s="37">
        <v>2</v>
      </c>
      <c r="AM19" s="26">
        <f t="shared" si="10"/>
        <v>0.66666666666666663</v>
      </c>
      <c r="AN19" s="16">
        <v>4</v>
      </c>
      <c r="AO19" s="16">
        <v>2</v>
      </c>
      <c r="AP19" s="59">
        <f t="shared" si="11"/>
        <v>0.5</v>
      </c>
      <c r="AQ19" s="18">
        <f t="shared" si="105"/>
        <v>4</v>
      </c>
      <c r="AR19" s="22">
        <f t="shared" si="105"/>
        <v>4</v>
      </c>
      <c r="AS19" s="26">
        <f t="shared" si="12"/>
        <v>1</v>
      </c>
      <c r="AT19" s="16">
        <v>3</v>
      </c>
      <c r="AU19" s="16">
        <v>3</v>
      </c>
      <c r="AV19" s="26">
        <f t="shared" si="13"/>
        <v>1</v>
      </c>
      <c r="AW19" s="16">
        <v>1</v>
      </c>
      <c r="AX19" s="16">
        <v>1</v>
      </c>
      <c r="AY19" s="59">
        <f t="shared" si="14"/>
        <v>1</v>
      </c>
      <c r="AZ19" s="131">
        <f t="shared" si="106"/>
        <v>5.75</v>
      </c>
      <c r="BA19" s="132">
        <f t="shared" si="107"/>
        <v>3.5</v>
      </c>
      <c r="BB19" s="59">
        <f t="shared" si="15"/>
        <v>0.60869565217391308</v>
      </c>
      <c r="BC19" s="18">
        <f t="shared" si="108"/>
        <v>7</v>
      </c>
      <c r="BD19" s="22">
        <f t="shared" si="16"/>
        <v>5</v>
      </c>
      <c r="BE19" s="26">
        <f t="shared" si="17"/>
        <v>0.7142857142857143</v>
      </c>
      <c r="BF19" s="16">
        <v>5</v>
      </c>
      <c r="BG19" s="16">
        <v>4</v>
      </c>
      <c r="BH19" s="26">
        <f t="shared" si="18"/>
        <v>0.8</v>
      </c>
      <c r="BI19" s="16">
        <v>2</v>
      </c>
      <c r="BJ19" s="16">
        <v>1</v>
      </c>
      <c r="BK19" s="59">
        <f t="shared" si="19"/>
        <v>0.5</v>
      </c>
      <c r="BL19" s="18">
        <f t="shared" si="109"/>
        <v>9</v>
      </c>
      <c r="BM19" s="22">
        <f t="shared" si="110"/>
        <v>7</v>
      </c>
      <c r="BN19" s="26">
        <f t="shared" si="20"/>
        <v>0.77777777777777779</v>
      </c>
      <c r="BO19" s="16">
        <v>6</v>
      </c>
      <c r="BP19" s="16">
        <v>4</v>
      </c>
      <c r="BQ19" s="26">
        <f t="shared" si="21"/>
        <v>0.66666666666666663</v>
      </c>
      <c r="BR19" s="16">
        <v>3</v>
      </c>
      <c r="BS19" s="16">
        <v>3</v>
      </c>
      <c r="BT19" s="26">
        <f t="shared" si="22"/>
        <v>1</v>
      </c>
      <c r="BU19" s="18">
        <f t="shared" si="111"/>
        <v>9</v>
      </c>
      <c r="BV19" s="22">
        <f t="shared" si="23"/>
        <v>9</v>
      </c>
      <c r="BW19" s="26">
        <f t="shared" si="24"/>
        <v>1</v>
      </c>
      <c r="BX19" s="16">
        <v>3</v>
      </c>
      <c r="BY19" s="16">
        <v>3</v>
      </c>
      <c r="BZ19" s="26">
        <f t="shared" si="25"/>
        <v>1</v>
      </c>
      <c r="CA19" s="16">
        <v>6</v>
      </c>
      <c r="CB19" s="16">
        <v>6</v>
      </c>
      <c r="CC19" s="59">
        <f t="shared" si="26"/>
        <v>1</v>
      </c>
      <c r="CD19" s="18">
        <f t="shared" si="112"/>
        <v>9</v>
      </c>
      <c r="CE19" s="22">
        <f t="shared" si="113"/>
        <v>9</v>
      </c>
      <c r="CF19" s="26">
        <f t="shared" si="135"/>
        <v>1</v>
      </c>
      <c r="CG19" s="16">
        <v>3</v>
      </c>
      <c r="CH19" s="16">
        <v>3</v>
      </c>
      <c r="CI19" s="26">
        <f t="shared" si="28"/>
        <v>1</v>
      </c>
      <c r="CJ19" s="16">
        <v>6</v>
      </c>
      <c r="CK19" s="16">
        <v>6</v>
      </c>
      <c r="CL19" s="26">
        <f t="shared" si="29"/>
        <v>1</v>
      </c>
      <c r="CM19" s="18">
        <f t="shared" si="138"/>
        <v>12</v>
      </c>
      <c r="CN19" s="22">
        <f t="shared" si="30"/>
        <v>9</v>
      </c>
      <c r="CO19" s="59">
        <f t="shared" si="31"/>
        <v>0.75</v>
      </c>
      <c r="CP19" s="16">
        <v>4</v>
      </c>
      <c r="CQ19" s="16">
        <v>3</v>
      </c>
      <c r="CR19" s="26">
        <f t="shared" si="32"/>
        <v>0.75</v>
      </c>
      <c r="CS19" s="16">
        <v>8</v>
      </c>
      <c r="CT19" s="16">
        <v>6</v>
      </c>
      <c r="CU19" s="59">
        <f t="shared" si="33"/>
        <v>0.75</v>
      </c>
      <c r="CV19" s="18">
        <f t="shared" si="34"/>
        <v>10</v>
      </c>
      <c r="CW19" s="22">
        <f t="shared" si="34"/>
        <v>8</v>
      </c>
      <c r="CX19" s="26">
        <f t="shared" si="35"/>
        <v>0.8</v>
      </c>
      <c r="CY19" s="16">
        <v>4</v>
      </c>
      <c r="CZ19" s="16">
        <v>4</v>
      </c>
      <c r="DA19" s="26">
        <f t="shared" si="36"/>
        <v>1</v>
      </c>
      <c r="DB19" s="16">
        <v>6</v>
      </c>
      <c r="DC19" s="16">
        <v>4</v>
      </c>
      <c r="DD19" s="26">
        <f t="shared" si="37"/>
        <v>0.66666666666666663</v>
      </c>
      <c r="DE19" s="117">
        <f t="shared" si="115"/>
        <v>4.666666666666667</v>
      </c>
      <c r="DF19" s="116">
        <f t="shared" si="116"/>
        <v>4.333333333333333</v>
      </c>
      <c r="DG19" s="59">
        <f t="shared" si="38"/>
        <v>0.92857142857142849</v>
      </c>
      <c r="DH19" s="18">
        <f t="shared" si="39"/>
        <v>5</v>
      </c>
      <c r="DI19" s="22">
        <f t="shared" si="40"/>
        <v>5</v>
      </c>
      <c r="DJ19" s="26">
        <f t="shared" si="41"/>
        <v>1</v>
      </c>
      <c r="DK19" s="16">
        <v>3</v>
      </c>
      <c r="DL19" s="16">
        <v>1</v>
      </c>
      <c r="DM19" s="26">
        <f t="shared" si="42"/>
        <v>0.33333333333333331</v>
      </c>
      <c r="DN19" s="16">
        <v>2</v>
      </c>
      <c r="DO19" s="16">
        <v>4</v>
      </c>
      <c r="DP19" s="59">
        <f t="shared" si="43"/>
        <v>2</v>
      </c>
      <c r="DQ19" s="18">
        <f t="shared" si="117"/>
        <v>7</v>
      </c>
      <c r="DR19" s="22">
        <f t="shared" si="44"/>
        <v>4</v>
      </c>
      <c r="DS19" s="26">
        <f t="shared" si="45"/>
        <v>0.5714285714285714</v>
      </c>
      <c r="DT19" s="16">
        <v>3</v>
      </c>
      <c r="DU19" s="16">
        <v>1</v>
      </c>
      <c r="DV19" s="26">
        <f t="shared" si="46"/>
        <v>0.33333333333333331</v>
      </c>
      <c r="DW19" s="16">
        <v>4</v>
      </c>
      <c r="DX19" s="16">
        <v>3</v>
      </c>
      <c r="DY19" s="59">
        <f t="shared" si="47"/>
        <v>0.75</v>
      </c>
      <c r="DZ19" s="18">
        <f t="shared" si="118"/>
        <v>7</v>
      </c>
      <c r="EA19" s="22">
        <f t="shared" si="119"/>
        <v>4</v>
      </c>
      <c r="EB19" s="26">
        <f t="shared" si="136"/>
        <v>0.5714285714285714</v>
      </c>
      <c r="EC19" s="16">
        <v>3</v>
      </c>
      <c r="ED19" s="16">
        <v>1</v>
      </c>
      <c r="EE19" s="26">
        <f t="shared" si="49"/>
        <v>0.33333333333333331</v>
      </c>
      <c r="EF19" s="16">
        <v>4</v>
      </c>
      <c r="EG19" s="16">
        <v>3</v>
      </c>
      <c r="EH19" s="59">
        <f t="shared" si="50"/>
        <v>0.75</v>
      </c>
      <c r="EI19" s="117">
        <f t="shared" ca="1" si="51"/>
        <v>2.4444444444444446</v>
      </c>
      <c r="EJ19" s="116">
        <f t="shared" ca="1" si="52"/>
        <v>2.3888888888888888</v>
      </c>
      <c r="EK19" s="59">
        <f t="shared" ca="1" si="53"/>
        <v>0.97727272727272718</v>
      </c>
      <c r="EL19" s="16">
        <v>2</v>
      </c>
      <c r="EM19" s="16">
        <v>1</v>
      </c>
      <c r="EN19" s="26">
        <f t="shared" si="54"/>
        <v>0.5</v>
      </c>
      <c r="EO19" s="16">
        <v>4</v>
      </c>
      <c r="EP19" s="16">
        <v>4</v>
      </c>
      <c r="EQ19" s="59">
        <f t="shared" si="55"/>
        <v>1</v>
      </c>
      <c r="ER19" s="18">
        <f t="shared" si="56"/>
        <v>5</v>
      </c>
      <c r="ES19" s="22">
        <f t="shared" si="57"/>
        <v>5</v>
      </c>
      <c r="ET19" s="26">
        <f t="shared" si="58"/>
        <v>1</v>
      </c>
      <c r="EU19" s="16">
        <v>1</v>
      </c>
      <c r="EV19" s="16">
        <v>1</v>
      </c>
      <c r="EW19" s="26">
        <f t="shared" si="59"/>
        <v>1</v>
      </c>
      <c r="EX19" s="16">
        <v>4</v>
      </c>
      <c r="EY19" s="16">
        <v>4</v>
      </c>
      <c r="EZ19" s="59">
        <f t="shared" si="60"/>
        <v>1</v>
      </c>
      <c r="FA19" s="18">
        <f t="shared" si="61"/>
        <v>8</v>
      </c>
      <c r="FB19" s="22">
        <f t="shared" si="62"/>
        <v>5</v>
      </c>
      <c r="FC19" s="26">
        <f t="shared" si="63"/>
        <v>0.625</v>
      </c>
      <c r="FD19" s="16">
        <v>4</v>
      </c>
      <c r="FE19" s="16">
        <v>1</v>
      </c>
      <c r="FF19" s="26">
        <f t="shared" si="64"/>
        <v>0.25</v>
      </c>
      <c r="FG19" s="16">
        <v>4</v>
      </c>
      <c r="FH19" s="16">
        <v>4</v>
      </c>
      <c r="FI19" s="26">
        <f t="shared" si="65"/>
        <v>1</v>
      </c>
      <c r="FJ19" s="117">
        <f t="shared" si="120"/>
        <v>5.333333333333333</v>
      </c>
      <c r="FK19" s="116">
        <f t="shared" si="121"/>
        <v>3.8333333333333335</v>
      </c>
      <c r="FL19" s="59">
        <f t="shared" si="66"/>
        <v>0.71875000000000011</v>
      </c>
      <c r="FM19" s="18">
        <f t="shared" si="67"/>
        <v>6</v>
      </c>
      <c r="FN19" s="22">
        <f t="shared" si="68"/>
        <v>4</v>
      </c>
      <c r="FO19" s="26">
        <f t="shared" si="69"/>
        <v>0.66666666666666663</v>
      </c>
      <c r="FP19" s="16">
        <v>4</v>
      </c>
      <c r="FQ19" s="16">
        <v>3</v>
      </c>
      <c r="FR19" s="26">
        <f t="shared" si="70"/>
        <v>0.75</v>
      </c>
      <c r="FS19" s="16">
        <v>2</v>
      </c>
      <c r="FT19" s="16">
        <v>1</v>
      </c>
      <c r="FU19" s="26">
        <f t="shared" si="71"/>
        <v>0.5</v>
      </c>
      <c r="FV19" s="18">
        <f t="shared" si="122"/>
        <v>6</v>
      </c>
      <c r="FW19" s="22">
        <f t="shared" si="123"/>
        <v>6</v>
      </c>
      <c r="FX19" s="26">
        <f t="shared" si="72"/>
        <v>1</v>
      </c>
      <c r="FY19" s="16">
        <v>5</v>
      </c>
      <c r="FZ19" s="16">
        <v>5</v>
      </c>
      <c r="GA19" s="26">
        <f t="shared" si="73"/>
        <v>1</v>
      </c>
      <c r="GB19" s="16">
        <v>1</v>
      </c>
      <c r="GC19" s="16">
        <v>1</v>
      </c>
      <c r="GD19" s="59">
        <f t="shared" si="74"/>
        <v>1</v>
      </c>
      <c r="GE19" s="18">
        <f t="shared" si="124"/>
        <v>6</v>
      </c>
      <c r="GF19" s="22">
        <f t="shared" si="125"/>
        <v>6</v>
      </c>
      <c r="GG19" s="26">
        <f t="shared" si="137"/>
        <v>1</v>
      </c>
      <c r="GH19" s="16">
        <v>5</v>
      </c>
      <c r="GI19" s="16">
        <v>5</v>
      </c>
      <c r="GJ19" s="26">
        <f t="shared" si="76"/>
        <v>1</v>
      </c>
      <c r="GK19" s="16">
        <v>1</v>
      </c>
      <c r="GL19" s="16">
        <v>1</v>
      </c>
      <c r="GM19" s="59">
        <f t="shared" si="77"/>
        <v>1</v>
      </c>
      <c r="GN19" s="117">
        <f t="shared" si="126"/>
        <v>6</v>
      </c>
      <c r="GO19" s="116">
        <f t="shared" si="127"/>
        <v>6</v>
      </c>
      <c r="GP19" s="59">
        <f t="shared" si="128"/>
        <v>1</v>
      </c>
      <c r="GQ19" s="16">
        <v>5</v>
      </c>
      <c r="GR19" s="16">
        <v>5</v>
      </c>
      <c r="GS19" s="26">
        <f t="shared" si="78"/>
        <v>1</v>
      </c>
      <c r="GT19" s="16">
        <v>1</v>
      </c>
      <c r="GU19" s="16">
        <v>1</v>
      </c>
      <c r="GV19" s="59">
        <f t="shared" si="79"/>
        <v>1</v>
      </c>
      <c r="GW19" s="18">
        <f t="shared" si="129"/>
        <v>7</v>
      </c>
      <c r="GX19" s="22">
        <f t="shared" si="130"/>
        <v>6</v>
      </c>
      <c r="GY19" s="26">
        <f t="shared" si="80"/>
        <v>0.8571428571428571</v>
      </c>
      <c r="GZ19" s="16">
        <v>5</v>
      </c>
      <c r="HA19" s="16">
        <v>5</v>
      </c>
      <c r="HB19" s="26">
        <f t="shared" si="81"/>
        <v>1</v>
      </c>
      <c r="HC19" s="16">
        <v>2</v>
      </c>
      <c r="HD19" s="16">
        <v>1</v>
      </c>
      <c r="HE19" s="59">
        <f t="shared" si="82"/>
        <v>0.5</v>
      </c>
      <c r="HF19" s="18">
        <f t="shared" si="131"/>
        <v>9</v>
      </c>
      <c r="HG19" s="22">
        <f t="shared" si="83"/>
        <v>8</v>
      </c>
      <c r="HH19" s="26">
        <f t="shared" si="84"/>
        <v>0.88888888888888884</v>
      </c>
      <c r="HI19" s="16">
        <v>5</v>
      </c>
      <c r="HJ19" s="16">
        <v>4</v>
      </c>
      <c r="HK19" s="26">
        <f t="shared" si="85"/>
        <v>0.8</v>
      </c>
      <c r="HL19" s="16">
        <v>4</v>
      </c>
      <c r="HM19" s="16">
        <v>4</v>
      </c>
      <c r="HN19" s="26">
        <f t="shared" si="86"/>
        <v>1</v>
      </c>
      <c r="HO19" s="117">
        <f t="shared" si="132"/>
        <v>4.666666666666667</v>
      </c>
      <c r="HP19" s="116">
        <f t="shared" si="133"/>
        <v>4.333333333333333</v>
      </c>
      <c r="HQ19" s="59">
        <f t="shared" si="87"/>
        <v>0.92857142857142849</v>
      </c>
      <c r="HR19" s="18">
        <f t="shared" si="88"/>
        <v>11</v>
      </c>
      <c r="HS19" s="22">
        <f t="shared" si="88"/>
        <v>10</v>
      </c>
      <c r="HT19" s="26">
        <f t="shared" si="89"/>
        <v>0.90909090909090906</v>
      </c>
      <c r="HU19" s="16">
        <v>6</v>
      </c>
      <c r="HV19" s="16">
        <v>6</v>
      </c>
      <c r="HW19" s="26">
        <f t="shared" si="90"/>
        <v>1</v>
      </c>
      <c r="HX19" s="16">
        <v>5</v>
      </c>
      <c r="HY19" s="16">
        <v>4</v>
      </c>
      <c r="HZ19" s="26">
        <f t="shared" si="91"/>
        <v>0.8</v>
      </c>
      <c r="IA19" s="18">
        <f t="shared" si="92"/>
        <v>12</v>
      </c>
      <c r="IB19" s="22">
        <f t="shared" si="92"/>
        <v>10</v>
      </c>
      <c r="IC19" s="26">
        <f t="shared" si="93"/>
        <v>0.83333333333333337</v>
      </c>
      <c r="ID19" s="16">
        <v>6</v>
      </c>
      <c r="IE19" s="16">
        <v>5</v>
      </c>
      <c r="IF19" s="26">
        <f t="shared" si="94"/>
        <v>0.83333333333333337</v>
      </c>
      <c r="IG19" s="16">
        <v>6</v>
      </c>
      <c r="IH19" s="16">
        <v>5</v>
      </c>
      <c r="II19" s="26">
        <f t="shared" si="95"/>
        <v>0.83333333333333337</v>
      </c>
      <c r="IJ19" s="18">
        <f t="shared" si="134"/>
        <v>12</v>
      </c>
      <c r="IK19" s="22">
        <f t="shared" si="96"/>
        <v>5</v>
      </c>
      <c r="IL19" s="26">
        <f t="shared" si="97"/>
        <v>0.41666666666666669</v>
      </c>
      <c r="IM19" s="16">
        <v>6</v>
      </c>
      <c r="IN19" s="16">
        <v>5</v>
      </c>
      <c r="IO19" s="26">
        <f t="shared" si="98"/>
        <v>0.83333333333333337</v>
      </c>
      <c r="IP19" s="16">
        <v>6</v>
      </c>
      <c r="IQ19" s="16"/>
      <c r="IR19" s="59">
        <f t="shared" si="99"/>
        <v>0</v>
      </c>
    </row>
    <row r="20" spans="4:252" ht="23.25" hidden="1" customHeight="1">
      <c r="H20" s="12">
        <v>12</v>
      </c>
      <c r="I20" s="119" t="s">
        <v>336</v>
      </c>
      <c r="J20" s="179">
        <v>13.423076923076923</v>
      </c>
      <c r="K20" s="182">
        <v>11.038461538461538</v>
      </c>
      <c r="L20" s="183">
        <f t="shared" si="100"/>
        <v>0.82234957020057309</v>
      </c>
      <c r="M20" s="179">
        <f t="shared" si="101"/>
        <v>0</v>
      </c>
      <c r="N20" s="180">
        <f t="shared" si="102"/>
        <v>0</v>
      </c>
      <c r="O20" s="183">
        <f t="shared" si="103"/>
        <v>0</v>
      </c>
      <c r="P20" s="18">
        <f t="shared" si="0"/>
        <v>0</v>
      </c>
      <c r="Q20" s="77">
        <f t="shared" si="0"/>
        <v>0</v>
      </c>
      <c r="R20" s="78">
        <f t="shared" si="1"/>
        <v>0</v>
      </c>
      <c r="S20" s="30">
        <v>0</v>
      </c>
      <c r="T20" s="31">
        <v>0</v>
      </c>
      <c r="U20" s="78">
        <f t="shared" si="2"/>
        <v>0</v>
      </c>
      <c r="V20" s="30">
        <v>0</v>
      </c>
      <c r="W20" s="31">
        <v>0</v>
      </c>
      <c r="X20" s="85">
        <f t="shared" si="3"/>
        <v>0</v>
      </c>
      <c r="Y20" s="76">
        <f t="shared" si="4"/>
        <v>0</v>
      </c>
      <c r="Z20" s="77">
        <f t="shared" si="4"/>
        <v>0</v>
      </c>
      <c r="AA20" s="78">
        <f t="shared" si="5"/>
        <v>0</v>
      </c>
      <c r="AB20" s="30">
        <v>0</v>
      </c>
      <c r="AC20" s="31">
        <v>0</v>
      </c>
      <c r="AD20" s="78">
        <f t="shared" si="6"/>
        <v>0</v>
      </c>
      <c r="AE20" s="106">
        <v>0</v>
      </c>
      <c r="AF20" s="106">
        <v>0</v>
      </c>
      <c r="AG20" s="26">
        <f t="shared" si="7"/>
        <v>0</v>
      </c>
      <c r="AH20" s="76">
        <f t="shared" si="104"/>
        <v>0</v>
      </c>
      <c r="AI20" s="77">
        <f t="shared" si="8"/>
        <v>0</v>
      </c>
      <c r="AJ20" s="78">
        <f t="shared" si="9"/>
        <v>0</v>
      </c>
      <c r="AK20" s="105">
        <v>0</v>
      </c>
      <c r="AL20" s="37">
        <v>0</v>
      </c>
      <c r="AM20" s="26">
        <f t="shared" si="10"/>
        <v>0</v>
      </c>
      <c r="AN20" s="106">
        <v>0</v>
      </c>
      <c r="AO20" s="106">
        <v>0</v>
      </c>
      <c r="AP20" s="111">
        <f t="shared" si="11"/>
        <v>0</v>
      </c>
      <c r="AQ20" s="76">
        <f t="shared" si="105"/>
        <v>0</v>
      </c>
      <c r="AR20" s="77">
        <f t="shared" si="105"/>
        <v>0</v>
      </c>
      <c r="AS20" s="78">
        <f t="shared" si="12"/>
        <v>0</v>
      </c>
      <c r="AT20" s="30">
        <v>0</v>
      </c>
      <c r="AU20" s="31">
        <v>0</v>
      </c>
      <c r="AV20" s="78">
        <f t="shared" si="13"/>
        <v>0</v>
      </c>
      <c r="AW20" s="106">
        <v>0</v>
      </c>
      <c r="AX20" s="106">
        <v>0</v>
      </c>
      <c r="AY20" s="111">
        <f t="shared" si="14"/>
        <v>0</v>
      </c>
      <c r="AZ20" s="131">
        <f t="shared" si="106"/>
        <v>0</v>
      </c>
      <c r="BA20" s="132">
        <f t="shared" si="107"/>
        <v>0</v>
      </c>
      <c r="BB20" s="85">
        <f t="shared" si="15"/>
        <v>0</v>
      </c>
      <c r="BC20" s="18">
        <f t="shared" si="108"/>
        <v>0</v>
      </c>
      <c r="BD20" s="77">
        <f t="shared" si="16"/>
        <v>0</v>
      </c>
      <c r="BE20" s="78">
        <f t="shared" si="17"/>
        <v>0</v>
      </c>
      <c r="BF20" s="30">
        <v>0</v>
      </c>
      <c r="BG20" s="31">
        <v>0</v>
      </c>
      <c r="BH20" s="78">
        <f t="shared" si="18"/>
        <v>0</v>
      </c>
      <c r="BI20" s="106">
        <v>0</v>
      </c>
      <c r="BJ20" s="106">
        <v>0</v>
      </c>
      <c r="BK20" s="85">
        <f t="shared" si="19"/>
        <v>0</v>
      </c>
      <c r="BL20" s="76">
        <f t="shared" si="109"/>
        <v>0</v>
      </c>
      <c r="BM20" s="77">
        <f t="shared" si="110"/>
        <v>0</v>
      </c>
      <c r="BN20" s="78">
        <f t="shared" si="20"/>
        <v>0</v>
      </c>
      <c r="BO20" s="106">
        <v>0</v>
      </c>
      <c r="BP20" s="106">
        <v>0</v>
      </c>
      <c r="BQ20" s="78">
        <f t="shared" si="21"/>
        <v>0</v>
      </c>
      <c r="BR20" s="106">
        <v>0</v>
      </c>
      <c r="BS20" s="106">
        <v>0</v>
      </c>
      <c r="BT20" s="26">
        <f t="shared" si="22"/>
        <v>0</v>
      </c>
      <c r="BU20" s="76">
        <f t="shared" si="111"/>
        <v>0</v>
      </c>
      <c r="BV20" s="77">
        <f t="shared" si="23"/>
        <v>0</v>
      </c>
      <c r="BW20" s="78">
        <f t="shared" si="24"/>
        <v>0</v>
      </c>
      <c r="BX20" s="106">
        <v>0</v>
      </c>
      <c r="BY20" s="106">
        <v>0</v>
      </c>
      <c r="BZ20" s="26">
        <f t="shared" si="25"/>
        <v>0</v>
      </c>
      <c r="CA20" s="106">
        <v>0</v>
      </c>
      <c r="CB20" s="106">
        <v>0</v>
      </c>
      <c r="CC20" s="111">
        <f t="shared" si="26"/>
        <v>0</v>
      </c>
      <c r="CD20" s="76">
        <f t="shared" si="112"/>
        <v>0</v>
      </c>
      <c r="CE20" s="77">
        <f t="shared" si="113"/>
        <v>0</v>
      </c>
      <c r="CF20" s="78">
        <f t="shared" si="135"/>
        <v>0</v>
      </c>
      <c r="CG20" s="106">
        <v>0</v>
      </c>
      <c r="CH20" s="106">
        <v>0</v>
      </c>
      <c r="CI20" s="78">
        <f t="shared" si="28"/>
        <v>0</v>
      </c>
      <c r="CJ20" s="106">
        <v>0</v>
      </c>
      <c r="CK20" s="106">
        <v>0</v>
      </c>
      <c r="CL20" s="111">
        <f t="shared" si="29"/>
        <v>0</v>
      </c>
      <c r="CM20" s="76">
        <f t="shared" si="138"/>
        <v>0</v>
      </c>
      <c r="CN20" s="77">
        <f t="shared" si="30"/>
        <v>0</v>
      </c>
      <c r="CO20" s="85">
        <f t="shared" si="31"/>
        <v>0</v>
      </c>
      <c r="CP20" s="106">
        <v>0</v>
      </c>
      <c r="CQ20" s="106">
        <v>0</v>
      </c>
      <c r="CR20" s="78">
        <f t="shared" si="32"/>
        <v>0</v>
      </c>
      <c r="CS20" s="106">
        <v>0</v>
      </c>
      <c r="CT20" s="106">
        <v>0</v>
      </c>
      <c r="CU20" s="111">
        <f t="shared" si="33"/>
        <v>0</v>
      </c>
      <c r="CV20" s="76">
        <f t="shared" si="34"/>
        <v>0</v>
      </c>
      <c r="CW20" s="77">
        <f t="shared" si="34"/>
        <v>0</v>
      </c>
      <c r="CX20" s="78">
        <f t="shared" si="35"/>
        <v>0</v>
      </c>
      <c r="CY20" s="106">
        <v>0</v>
      </c>
      <c r="CZ20" s="106">
        <v>0</v>
      </c>
      <c r="DA20" s="78">
        <f t="shared" si="36"/>
        <v>0</v>
      </c>
      <c r="DB20" s="106">
        <v>0</v>
      </c>
      <c r="DC20" s="106">
        <v>0</v>
      </c>
      <c r="DD20" s="111">
        <f t="shared" si="37"/>
        <v>0</v>
      </c>
      <c r="DE20" s="117">
        <f t="shared" si="115"/>
        <v>0</v>
      </c>
      <c r="DF20" s="116">
        <f t="shared" si="116"/>
        <v>0</v>
      </c>
      <c r="DG20" s="85">
        <f t="shared" si="38"/>
        <v>0</v>
      </c>
      <c r="DH20" s="76">
        <f t="shared" si="39"/>
        <v>0</v>
      </c>
      <c r="DI20" s="77">
        <f t="shared" si="40"/>
        <v>0</v>
      </c>
      <c r="DJ20" s="78">
        <f t="shared" si="41"/>
        <v>0</v>
      </c>
      <c r="DK20" s="106">
        <v>0</v>
      </c>
      <c r="DL20" s="106">
        <v>0</v>
      </c>
      <c r="DM20" s="78">
        <f t="shared" si="42"/>
        <v>0</v>
      </c>
      <c r="DN20" s="106">
        <v>0</v>
      </c>
      <c r="DO20" s="106">
        <v>0</v>
      </c>
      <c r="DP20" s="59">
        <f t="shared" si="43"/>
        <v>0</v>
      </c>
      <c r="DQ20" s="76">
        <f t="shared" si="117"/>
        <v>0</v>
      </c>
      <c r="DR20" s="77">
        <f t="shared" si="44"/>
        <v>0</v>
      </c>
      <c r="DS20" s="78">
        <f t="shared" si="45"/>
        <v>0</v>
      </c>
      <c r="DT20" s="106">
        <v>0</v>
      </c>
      <c r="DU20" s="106">
        <v>0</v>
      </c>
      <c r="DV20" s="26">
        <f t="shared" si="46"/>
        <v>0</v>
      </c>
      <c r="DW20" s="106">
        <v>0</v>
      </c>
      <c r="DX20" s="106">
        <v>0</v>
      </c>
      <c r="DY20" s="111">
        <f t="shared" si="47"/>
        <v>0</v>
      </c>
      <c r="DZ20" s="76">
        <f t="shared" si="118"/>
        <v>0</v>
      </c>
      <c r="EA20" s="77">
        <f t="shared" si="119"/>
        <v>0</v>
      </c>
      <c r="EB20" s="78">
        <f t="shared" si="136"/>
        <v>0</v>
      </c>
      <c r="EC20" s="106">
        <v>0</v>
      </c>
      <c r="ED20" s="106">
        <v>0</v>
      </c>
      <c r="EE20" s="78">
        <f t="shared" si="49"/>
        <v>0</v>
      </c>
      <c r="EF20" s="106">
        <v>0</v>
      </c>
      <c r="EG20" s="106">
        <v>0</v>
      </c>
      <c r="EH20" s="111">
        <f t="shared" si="50"/>
        <v>0</v>
      </c>
      <c r="EI20" s="117">
        <f t="shared" ca="1" si="51"/>
        <v>0</v>
      </c>
      <c r="EJ20" s="116">
        <f t="shared" ca="1" si="52"/>
        <v>0</v>
      </c>
      <c r="EK20" s="85">
        <f t="shared" ca="1" si="53"/>
        <v>0</v>
      </c>
      <c r="EL20" s="106">
        <v>0</v>
      </c>
      <c r="EM20" s="106">
        <v>0</v>
      </c>
      <c r="EN20" s="78">
        <f t="shared" si="54"/>
        <v>0</v>
      </c>
      <c r="EO20" s="106">
        <v>0</v>
      </c>
      <c r="EP20" s="106">
        <v>0</v>
      </c>
      <c r="EQ20" s="111">
        <f t="shared" si="55"/>
        <v>0</v>
      </c>
      <c r="ER20" s="76">
        <f t="shared" si="56"/>
        <v>0</v>
      </c>
      <c r="ES20" s="77">
        <f t="shared" si="57"/>
        <v>0</v>
      </c>
      <c r="ET20" s="78">
        <f t="shared" si="58"/>
        <v>0</v>
      </c>
      <c r="EU20" s="106">
        <v>0</v>
      </c>
      <c r="EV20" s="106">
        <v>0</v>
      </c>
      <c r="EW20" s="78">
        <f t="shared" si="59"/>
        <v>0</v>
      </c>
      <c r="EX20" s="106">
        <v>0</v>
      </c>
      <c r="EY20" s="106">
        <v>0</v>
      </c>
      <c r="EZ20" s="111">
        <f t="shared" si="60"/>
        <v>0</v>
      </c>
      <c r="FA20" s="76">
        <f t="shared" si="61"/>
        <v>0</v>
      </c>
      <c r="FB20" s="77">
        <f t="shared" si="62"/>
        <v>0</v>
      </c>
      <c r="FC20" s="78">
        <f t="shared" si="63"/>
        <v>0</v>
      </c>
      <c r="FD20" s="106">
        <v>0</v>
      </c>
      <c r="FE20" s="106">
        <v>0</v>
      </c>
      <c r="FF20" s="78">
        <f t="shared" si="64"/>
        <v>0</v>
      </c>
      <c r="FG20" s="106">
        <v>0</v>
      </c>
      <c r="FH20" s="106">
        <v>0</v>
      </c>
      <c r="FI20" s="26">
        <f t="shared" si="65"/>
        <v>0</v>
      </c>
      <c r="FJ20" s="117">
        <f t="shared" si="120"/>
        <v>0</v>
      </c>
      <c r="FK20" s="116">
        <f t="shared" si="121"/>
        <v>0</v>
      </c>
      <c r="FL20" s="85">
        <f t="shared" si="66"/>
        <v>0</v>
      </c>
      <c r="FM20" s="76">
        <f t="shared" si="67"/>
        <v>0</v>
      </c>
      <c r="FN20" s="77">
        <f t="shared" si="68"/>
        <v>0</v>
      </c>
      <c r="FO20" s="78">
        <f t="shared" si="69"/>
        <v>0</v>
      </c>
      <c r="FP20" s="106">
        <v>0</v>
      </c>
      <c r="FQ20" s="106">
        <v>0</v>
      </c>
      <c r="FR20" s="78">
        <f t="shared" si="70"/>
        <v>0</v>
      </c>
      <c r="FS20" s="106">
        <v>0</v>
      </c>
      <c r="FT20" s="106">
        <v>0</v>
      </c>
      <c r="FU20" s="26">
        <f t="shared" si="71"/>
        <v>0</v>
      </c>
      <c r="FV20" s="76">
        <f t="shared" si="122"/>
        <v>0</v>
      </c>
      <c r="FW20" s="77">
        <f t="shared" si="123"/>
        <v>0</v>
      </c>
      <c r="FX20" s="78">
        <f t="shared" si="72"/>
        <v>0</v>
      </c>
      <c r="FY20" s="106">
        <v>0</v>
      </c>
      <c r="FZ20" s="106">
        <v>0</v>
      </c>
      <c r="GA20" s="26">
        <f t="shared" si="73"/>
        <v>0</v>
      </c>
      <c r="GB20" s="106">
        <v>0</v>
      </c>
      <c r="GC20" s="106">
        <v>0</v>
      </c>
      <c r="GD20" s="59">
        <f t="shared" si="74"/>
        <v>0</v>
      </c>
      <c r="GE20" s="76">
        <f t="shared" si="124"/>
        <v>0</v>
      </c>
      <c r="GF20" s="77">
        <f t="shared" si="125"/>
        <v>0</v>
      </c>
      <c r="GG20" s="78">
        <f t="shared" si="137"/>
        <v>0</v>
      </c>
      <c r="GH20" s="106">
        <v>0</v>
      </c>
      <c r="GI20" s="106">
        <v>0</v>
      </c>
      <c r="GJ20" s="26">
        <f t="shared" si="76"/>
        <v>0</v>
      </c>
      <c r="GK20" s="106">
        <v>0</v>
      </c>
      <c r="GL20" s="106">
        <v>0</v>
      </c>
      <c r="GM20" s="111">
        <f t="shared" si="77"/>
        <v>0</v>
      </c>
      <c r="GN20" s="117">
        <f t="shared" si="126"/>
        <v>0</v>
      </c>
      <c r="GO20" s="116">
        <f t="shared" si="127"/>
        <v>0</v>
      </c>
      <c r="GP20" s="85">
        <f t="shared" si="128"/>
        <v>0</v>
      </c>
      <c r="GQ20" s="106">
        <v>0</v>
      </c>
      <c r="GR20" s="106">
        <v>0</v>
      </c>
      <c r="GS20" s="78">
        <f t="shared" si="78"/>
        <v>0</v>
      </c>
      <c r="GT20" s="106">
        <v>0</v>
      </c>
      <c r="GU20" s="106">
        <v>0</v>
      </c>
      <c r="GV20" s="111">
        <f t="shared" si="79"/>
        <v>0</v>
      </c>
      <c r="GW20" s="76">
        <f t="shared" si="129"/>
        <v>0</v>
      </c>
      <c r="GX20" s="77">
        <f t="shared" si="130"/>
        <v>0</v>
      </c>
      <c r="GY20" s="78">
        <f t="shared" si="80"/>
        <v>0</v>
      </c>
      <c r="GZ20" s="106">
        <v>0</v>
      </c>
      <c r="HA20" s="106">
        <v>0</v>
      </c>
      <c r="HB20" s="78">
        <f t="shared" si="81"/>
        <v>0</v>
      </c>
      <c r="HC20" s="106">
        <v>0</v>
      </c>
      <c r="HD20" s="106">
        <v>0</v>
      </c>
      <c r="HE20" s="111">
        <f t="shared" si="82"/>
        <v>0</v>
      </c>
      <c r="HF20" s="76">
        <f t="shared" si="131"/>
        <v>0</v>
      </c>
      <c r="HG20" s="77">
        <f t="shared" si="83"/>
        <v>0</v>
      </c>
      <c r="HH20" s="78">
        <f t="shared" si="84"/>
        <v>0</v>
      </c>
      <c r="HI20" s="106">
        <v>0</v>
      </c>
      <c r="HJ20" s="106">
        <v>0</v>
      </c>
      <c r="HK20" s="78">
        <f t="shared" si="85"/>
        <v>0</v>
      </c>
      <c r="HL20" s="106">
        <v>0</v>
      </c>
      <c r="HM20" s="106">
        <v>0</v>
      </c>
      <c r="HN20" s="26">
        <f t="shared" si="86"/>
        <v>0</v>
      </c>
      <c r="HO20" s="117">
        <f t="shared" si="132"/>
        <v>0</v>
      </c>
      <c r="HP20" s="116">
        <f t="shared" si="133"/>
        <v>0</v>
      </c>
      <c r="HQ20" s="85">
        <f t="shared" si="87"/>
        <v>0</v>
      </c>
      <c r="HR20" s="76">
        <f t="shared" si="88"/>
        <v>0</v>
      </c>
      <c r="HS20" s="77">
        <f t="shared" si="88"/>
        <v>0</v>
      </c>
      <c r="HT20" s="78">
        <f t="shared" si="89"/>
        <v>0</v>
      </c>
      <c r="HU20" s="106">
        <v>0</v>
      </c>
      <c r="HV20" s="106">
        <v>0</v>
      </c>
      <c r="HW20" s="78">
        <f t="shared" si="90"/>
        <v>0</v>
      </c>
      <c r="HX20" s="106"/>
      <c r="HY20" s="106"/>
      <c r="HZ20" s="111">
        <f t="shared" si="91"/>
        <v>0</v>
      </c>
      <c r="IA20" s="76">
        <f t="shared" si="92"/>
        <v>0</v>
      </c>
      <c r="IB20" s="77">
        <f t="shared" si="92"/>
        <v>0</v>
      </c>
      <c r="IC20" s="78">
        <f t="shared" si="93"/>
        <v>0</v>
      </c>
      <c r="ID20" s="106">
        <v>0</v>
      </c>
      <c r="IE20" s="106">
        <v>0</v>
      </c>
      <c r="IF20" s="78">
        <f t="shared" si="94"/>
        <v>0</v>
      </c>
      <c r="IG20" s="106">
        <v>0</v>
      </c>
      <c r="IH20" s="106">
        <v>0</v>
      </c>
      <c r="II20" s="111">
        <f t="shared" si="95"/>
        <v>0</v>
      </c>
      <c r="IJ20" s="76">
        <f t="shared" si="134"/>
        <v>0</v>
      </c>
      <c r="IK20" s="77">
        <f t="shared" si="96"/>
        <v>0</v>
      </c>
      <c r="IL20" s="78">
        <f t="shared" si="97"/>
        <v>0</v>
      </c>
      <c r="IM20" s="106">
        <v>0</v>
      </c>
      <c r="IN20" s="106">
        <v>0</v>
      </c>
      <c r="IO20" s="78">
        <f t="shared" si="98"/>
        <v>0</v>
      </c>
      <c r="IP20" s="106">
        <v>0</v>
      </c>
      <c r="IQ20" s="106"/>
      <c r="IR20" s="59">
        <f t="shared" si="99"/>
        <v>0</v>
      </c>
    </row>
    <row r="21" spans="4:252" ht="29.25" customHeight="1">
      <c r="H21" s="55">
        <v>12</v>
      </c>
      <c r="I21" s="137" t="s">
        <v>337</v>
      </c>
      <c r="J21" s="184">
        <v>6.7307692307692308</v>
      </c>
      <c r="K21" s="185">
        <v>4.615384615384615</v>
      </c>
      <c r="L21" s="186">
        <f t="shared" si="100"/>
        <v>0.68571428571428561</v>
      </c>
      <c r="M21" s="179">
        <f t="shared" si="101"/>
        <v>41.5</v>
      </c>
      <c r="N21" s="180">
        <f t="shared" si="102"/>
        <v>22.76923076923077</v>
      </c>
      <c r="O21" s="186">
        <f t="shared" si="103"/>
        <v>0.54865616311399446</v>
      </c>
      <c r="P21" s="19">
        <f t="shared" si="0"/>
        <v>8</v>
      </c>
      <c r="Q21" s="23">
        <f t="shared" si="0"/>
        <v>1</v>
      </c>
      <c r="R21" s="27">
        <f t="shared" si="1"/>
        <v>0.125</v>
      </c>
      <c r="S21" s="21">
        <v>8</v>
      </c>
      <c r="T21" s="17">
        <v>1</v>
      </c>
      <c r="U21" s="27">
        <f t="shared" si="2"/>
        <v>0.125</v>
      </c>
      <c r="V21" s="17">
        <v>0</v>
      </c>
      <c r="W21" s="17">
        <v>0</v>
      </c>
      <c r="X21" s="112">
        <f t="shared" si="3"/>
        <v>0</v>
      </c>
      <c r="Y21" s="19">
        <f t="shared" si="4"/>
        <v>13</v>
      </c>
      <c r="Z21" s="23">
        <f t="shared" si="4"/>
        <v>5</v>
      </c>
      <c r="AA21" s="27">
        <f t="shared" si="5"/>
        <v>0.38461538461538464</v>
      </c>
      <c r="AB21" s="21">
        <v>9</v>
      </c>
      <c r="AC21" s="17">
        <v>1</v>
      </c>
      <c r="AD21" s="27">
        <f t="shared" si="6"/>
        <v>0.1111111111111111</v>
      </c>
      <c r="AE21" s="17">
        <v>4</v>
      </c>
      <c r="AF21" s="17">
        <v>4</v>
      </c>
      <c r="AG21" s="112">
        <f t="shared" si="7"/>
        <v>1</v>
      </c>
      <c r="AH21" s="19">
        <f t="shared" si="104"/>
        <v>12</v>
      </c>
      <c r="AI21" s="23">
        <f t="shared" si="8"/>
        <v>11</v>
      </c>
      <c r="AJ21" s="27">
        <f t="shared" si="9"/>
        <v>0.91666666666666663</v>
      </c>
      <c r="AK21" s="21">
        <v>2</v>
      </c>
      <c r="AL21" s="17">
        <v>1</v>
      </c>
      <c r="AM21" s="27">
        <f t="shared" si="10"/>
        <v>0.5</v>
      </c>
      <c r="AN21" s="17">
        <v>10</v>
      </c>
      <c r="AO21" s="17">
        <v>10</v>
      </c>
      <c r="AP21" s="66">
        <f t="shared" si="11"/>
        <v>1</v>
      </c>
      <c r="AQ21" s="19">
        <f t="shared" si="105"/>
        <v>26</v>
      </c>
      <c r="AR21" s="23">
        <f t="shared" si="105"/>
        <v>22</v>
      </c>
      <c r="AS21" s="27">
        <f t="shared" si="12"/>
        <v>0.84615384615384615</v>
      </c>
      <c r="AT21" s="21">
        <v>7</v>
      </c>
      <c r="AU21" s="17">
        <v>4</v>
      </c>
      <c r="AV21" s="27">
        <f t="shared" si="13"/>
        <v>0.5714285714285714</v>
      </c>
      <c r="AW21" s="17">
        <v>19</v>
      </c>
      <c r="AX21" s="17">
        <v>18</v>
      </c>
      <c r="AY21" s="112">
        <f t="shared" si="14"/>
        <v>0.94736842105263153</v>
      </c>
      <c r="AZ21" s="133">
        <f t="shared" si="106"/>
        <v>14.75</v>
      </c>
      <c r="BA21" s="134">
        <f t="shared" si="107"/>
        <v>9.75</v>
      </c>
      <c r="BB21" s="112">
        <f t="shared" si="15"/>
        <v>0.66101694915254239</v>
      </c>
      <c r="BC21" s="19">
        <f t="shared" si="108"/>
        <v>15</v>
      </c>
      <c r="BD21" s="23">
        <f t="shared" si="16"/>
        <v>6</v>
      </c>
      <c r="BE21" s="27">
        <f t="shared" si="17"/>
        <v>0.4</v>
      </c>
      <c r="BF21" s="21">
        <v>7</v>
      </c>
      <c r="BG21" s="17">
        <v>2</v>
      </c>
      <c r="BH21" s="27">
        <f t="shared" si="18"/>
        <v>0.2857142857142857</v>
      </c>
      <c r="BI21" s="17">
        <v>8</v>
      </c>
      <c r="BJ21" s="17">
        <v>4</v>
      </c>
      <c r="BK21" s="112">
        <f t="shared" si="19"/>
        <v>0.5</v>
      </c>
      <c r="BL21" s="19">
        <f t="shared" si="109"/>
        <v>17</v>
      </c>
      <c r="BM21" s="23">
        <f t="shared" si="110"/>
        <v>6</v>
      </c>
      <c r="BN21" s="27">
        <f t="shared" si="20"/>
        <v>0.35294117647058826</v>
      </c>
      <c r="BO21" s="17">
        <v>7</v>
      </c>
      <c r="BP21" s="17">
        <v>1</v>
      </c>
      <c r="BQ21" s="27">
        <f t="shared" si="21"/>
        <v>0.14285714285714285</v>
      </c>
      <c r="BR21" s="17">
        <v>10</v>
      </c>
      <c r="BS21" s="17">
        <v>5</v>
      </c>
      <c r="BT21" s="112">
        <f t="shared" si="22"/>
        <v>0.5</v>
      </c>
      <c r="BU21" s="19">
        <f t="shared" si="111"/>
        <v>11</v>
      </c>
      <c r="BV21" s="23">
        <f t="shared" si="23"/>
        <v>10</v>
      </c>
      <c r="BW21" s="27">
        <f t="shared" si="24"/>
        <v>0.90909090909090906</v>
      </c>
      <c r="BX21" s="17">
        <v>2</v>
      </c>
      <c r="BY21" s="17">
        <v>1</v>
      </c>
      <c r="BZ21" s="27">
        <f t="shared" si="25"/>
        <v>0.5</v>
      </c>
      <c r="CA21" s="17">
        <v>9</v>
      </c>
      <c r="CB21" s="17">
        <v>9</v>
      </c>
      <c r="CC21" s="66">
        <f t="shared" si="26"/>
        <v>1</v>
      </c>
      <c r="CD21" s="19">
        <f t="shared" si="112"/>
        <v>14</v>
      </c>
      <c r="CE21" s="23">
        <f t="shared" si="113"/>
        <v>14</v>
      </c>
      <c r="CF21" s="27">
        <f t="shared" si="135"/>
        <v>1</v>
      </c>
      <c r="CG21" s="17">
        <v>6</v>
      </c>
      <c r="CH21" s="17">
        <v>6</v>
      </c>
      <c r="CI21" s="27">
        <f t="shared" si="28"/>
        <v>1</v>
      </c>
      <c r="CJ21" s="17">
        <v>8</v>
      </c>
      <c r="CK21" s="17">
        <v>8</v>
      </c>
      <c r="CL21" s="112">
        <f t="shared" si="29"/>
        <v>1</v>
      </c>
      <c r="CM21" s="19">
        <f t="shared" si="138"/>
        <v>27</v>
      </c>
      <c r="CN21" s="23">
        <f t="shared" si="30"/>
        <v>18</v>
      </c>
      <c r="CO21" s="112">
        <f t="shared" si="31"/>
        <v>0.66666666666666663</v>
      </c>
      <c r="CP21" s="17">
        <v>9</v>
      </c>
      <c r="CQ21" s="17">
        <v>9</v>
      </c>
      <c r="CR21" s="27">
        <f t="shared" si="32"/>
        <v>1</v>
      </c>
      <c r="CS21" s="17">
        <v>18</v>
      </c>
      <c r="CT21" s="17">
        <v>9</v>
      </c>
      <c r="CU21" s="112">
        <f t="shared" si="33"/>
        <v>0.5</v>
      </c>
      <c r="CV21" s="19">
        <f t="shared" si="34"/>
        <v>35</v>
      </c>
      <c r="CW21" s="23">
        <f t="shared" si="34"/>
        <v>22</v>
      </c>
      <c r="CX21" s="27">
        <f t="shared" si="35"/>
        <v>0.62857142857142856</v>
      </c>
      <c r="CY21" s="17">
        <v>9</v>
      </c>
      <c r="CZ21" s="17">
        <v>6</v>
      </c>
      <c r="DA21" s="27">
        <f t="shared" si="36"/>
        <v>0.66666666666666663</v>
      </c>
      <c r="DB21" s="17">
        <v>26</v>
      </c>
      <c r="DC21" s="17">
        <v>16</v>
      </c>
      <c r="DD21" s="112">
        <f t="shared" si="37"/>
        <v>0.61538461538461542</v>
      </c>
      <c r="DE21" s="138">
        <f t="shared" si="115"/>
        <v>10</v>
      </c>
      <c r="DF21" s="139">
        <f t="shared" si="116"/>
        <v>7.666666666666667</v>
      </c>
      <c r="DG21" s="112">
        <f t="shared" si="38"/>
        <v>0.76666666666666672</v>
      </c>
      <c r="DH21" s="19">
        <f t="shared" si="39"/>
        <v>60</v>
      </c>
      <c r="DI21" s="23">
        <f t="shared" si="40"/>
        <v>14</v>
      </c>
      <c r="DJ21" s="27">
        <f t="shared" si="41"/>
        <v>0.23333333333333334</v>
      </c>
      <c r="DK21" s="17">
        <v>30</v>
      </c>
      <c r="DL21" s="17">
        <v>4</v>
      </c>
      <c r="DM21" s="27">
        <f t="shared" si="42"/>
        <v>0.13333333333333333</v>
      </c>
      <c r="DN21" s="17">
        <v>30</v>
      </c>
      <c r="DO21" s="17">
        <v>10</v>
      </c>
      <c r="DP21" s="112">
        <f t="shared" si="43"/>
        <v>0.33333333333333331</v>
      </c>
      <c r="DQ21" s="19">
        <f t="shared" si="117"/>
        <v>73</v>
      </c>
      <c r="DR21" s="23">
        <f t="shared" si="44"/>
        <v>43</v>
      </c>
      <c r="DS21" s="27">
        <f t="shared" si="45"/>
        <v>0.58904109589041098</v>
      </c>
      <c r="DT21" s="17">
        <v>33</v>
      </c>
      <c r="DU21" s="17">
        <v>7</v>
      </c>
      <c r="DV21" s="27">
        <f t="shared" si="46"/>
        <v>0.21212121212121213</v>
      </c>
      <c r="DW21" s="17">
        <v>40</v>
      </c>
      <c r="DX21" s="17">
        <v>36</v>
      </c>
      <c r="DY21" s="66">
        <f t="shared" si="47"/>
        <v>0.9</v>
      </c>
      <c r="DZ21" s="19">
        <f t="shared" si="118"/>
        <v>73</v>
      </c>
      <c r="EA21" s="23">
        <f t="shared" si="119"/>
        <v>48</v>
      </c>
      <c r="EB21" s="27">
        <f t="shared" si="136"/>
        <v>0.65753424657534243</v>
      </c>
      <c r="EC21" s="17">
        <v>32</v>
      </c>
      <c r="ED21" s="17">
        <v>11</v>
      </c>
      <c r="EE21" s="27">
        <f t="shared" si="49"/>
        <v>0.34375</v>
      </c>
      <c r="EF21" s="17">
        <v>41</v>
      </c>
      <c r="EG21" s="17">
        <v>37</v>
      </c>
      <c r="EH21" s="112">
        <f t="shared" si="50"/>
        <v>0.90243902439024393</v>
      </c>
      <c r="EI21" s="138">
        <f t="shared" ca="1" si="51"/>
        <v>20.166666666666668</v>
      </c>
      <c r="EJ21" s="139">
        <f t="shared" ca="1" si="52"/>
        <v>15.111111111111112</v>
      </c>
      <c r="EK21" s="112">
        <f t="shared" ca="1" si="53"/>
        <v>0.74931129476584024</v>
      </c>
      <c r="EL21" s="17">
        <v>30</v>
      </c>
      <c r="EM21" s="17">
        <v>15</v>
      </c>
      <c r="EN21" s="27">
        <f t="shared" si="54"/>
        <v>0.5</v>
      </c>
      <c r="EO21" s="17">
        <v>65</v>
      </c>
      <c r="EP21" s="17">
        <v>48</v>
      </c>
      <c r="EQ21" s="112">
        <f t="shared" si="55"/>
        <v>0.7384615384615385</v>
      </c>
      <c r="ER21" s="19">
        <f t="shared" si="56"/>
        <v>84</v>
      </c>
      <c r="ES21" s="23">
        <f t="shared" si="57"/>
        <v>46</v>
      </c>
      <c r="ET21" s="27">
        <f t="shared" si="58"/>
        <v>0.54761904761904767</v>
      </c>
      <c r="EU21" s="17">
        <v>33</v>
      </c>
      <c r="EV21" s="17">
        <v>13</v>
      </c>
      <c r="EW21" s="27">
        <f t="shared" si="59"/>
        <v>0.39393939393939392</v>
      </c>
      <c r="EX21" s="17">
        <v>51</v>
      </c>
      <c r="EY21" s="17">
        <v>33</v>
      </c>
      <c r="EZ21" s="112">
        <f t="shared" si="60"/>
        <v>0.6470588235294118</v>
      </c>
      <c r="FA21" s="19">
        <f t="shared" si="61"/>
        <v>83</v>
      </c>
      <c r="FB21" s="23">
        <f t="shared" si="62"/>
        <v>49</v>
      </c>
      <c r="FC21" s="27">
        <f t="shared" si="63"/>
        <v>0.59036144578313254</v>
      </c>
      <c r="FD21" s="17">
        <v>38</v>
      </c>
      <c r="FE21" s="17">
        <v>15</v>
      </c>
      <c r="FF21" s="27">
        <f t="shared" si="64"/>
        <v>0.39473684210526316</v>
      </c>
      <c r="FG21" s="17">
        <v>45</v>
      </c>
      <c r="FH21" s="17">
        <v>34</v>
      </c>
      <c r="FI21" s="27">
        <f t="shared" si="65"/>
        <v>0.75555555555555554</v>
      </c>
      <c r="FJ21" s="138">
        <f t="shared" si="120"/>
        <v>62.166666666666664</v>
      </c>
      <c r="FK21" s="139">
        <f t="shared" si="121"/>
        <v>33.333333333333336</v>
      </c>
      <c r="FL21" s="112">
        <f t="shared" si="66"/>
        <v>0.53619302949061665</v>
      </c>
      <c r="FM21" s="19">
        <f t="shared" si="67"/>
        <v>113</v>
      </c>
      <c r="FN21" s="23">
        <f t="shared" si="68"/>
        <v>47</v>
      </c>
      <c r="FO21" s="27">
        <f t="shared" si="69"/>
        <v>0.41592920353982299</v>
      </c>
      <c r="FP21" s="17">
        <v>29</v>
      </c>
      <c r="FQ21" s="17">
        <v>15</v>
      </c>
      <c r="FR21" s="27">
        <f t="shared" si="70"/>
        <v>0.51724137931034486</v>
      </c>
      <c r="FS21" s="17">
        <v>84</v>
      </c>
      <c r="FT21" s="17">
        <v>32</v>
      </c>
      <c r="FU21" s="112">
        <f t="shared" si="71"/>
        <v>0.38095238095238093</v>
      </c>
      <c r="FV21" s="19">
        <f t="shared" si="122"/>
        <v>101</v>
      </c>
      <c r="FW21" s="23">
        <f t="shared" si="123"/>
        <v>53</v>
      </c>
      <c r="FX21" s="27">
        <f t="shared" si="72"/>
        <v>0.52475247524752477</v>
      </c>
      <c r="FY21" s="17">
        <v>22</v>
      </c>
      <c r="FZ21" s="17">
        <v>17</v>
      </c>
      <c r="GA21" s="27">
        <f t="shared" si="73"/>
        <v>0.77272727272727271</v>
      </c>
      <c r="GB21" s="17">
        <v>79</v>
      </c>
      <c r="GC21" s="17">
        <v>36</v>
      </c>
      <c r="GD21" s="112">
        <f t="shared" si="74"/>
        <v>0.45569620253164556</v>
      </c>
      <c r="GE21" s="19">
        <f t="shared" si="124"/>
        <v>85</v>
      </c>
      <c r="GF21" s="23">
        <f t="shared" si="125"/>
        <v>40</v>
      </c>
      <c r="GG21" s="27">
        <f t="shared" si="137"/>
        <v>0.47058823529411764</v>
      </c>
      <c r="GH21" s="17">
        <v>21</v>
      </c>
      <c r="GI21" s="17">
        <v>13</v>
      </c>
      <c r="GJ21" s="27">
        <f t="shared" si="76"/>
        <v>0.61904761904761907</v>
      </c>
      <c r="GK21" s="17">
        <v>64</v>
      </c>
      <c r="GL21" s="17">
        <v>27</v>
      </c>
      <c r="GM21" s="112">
        <f t="shared" si="77"/>
        <v>0.421875</v>
      </c>
      <c r="GN21" s="138">
        <f t="shared" si="126"/>
        <v>74</v>
      </c>
      <c r="GO21" s="139">
        <f t="shared" si="127"/>
        <v>42</v>
      </c>
      <c r="GP21" s="112">
        <f t="shared" si="128"/>
        <v>0.56756756756756754</v>
      </c>
      <c r="GQ21" s="17">
        <v>23</v>
      </c>
      <c r="GR21" s="17">
        <v>12</v>
      </c>
      <c r="GS21" s="27">
        <f t="shared" si="78"/>
        <v>0.52173913043478259</v>
      </c>
      <c r="GT21" s="17">
        <v>51</v>
      </c>
      <c r="GU21" s="17">
        <v>30</v>
      </c>
      <c r="GV21" s="112">
        <f t="shared" si="79"/>
        <v>0.58823529411764708</v>
      </c>
      <c r="GW21" s="19">
        <f t="shared" si="129"/>
        <v>66</v>
      </c>
      <c r="GX21" s="23">
        <f t="shared" si="130"/>
        <v>41</v>
      </c>
      <c r="GY21" s="27">
        <f t="shared" si="80"/>
        <v>0.62121212121212122</v>
      </c>
      <c r="GZ21" s="17">
        <v>21</v>
      </c>
      <c r="HA21" s="17">
        <v>12</v>
      </c>
      <c r="HB21" s="27">
        <f t="shared" si="81"/>
        <v>0.5714285714285714</v>
      </c>
      <c r="HC21" s="17">
        <v>45</v>
      </c>
      <c r="HD21" s="17">
        <v>29</v>
      </c>
      <c r="HE21" s="112">
        <f t="shared" si="82"/>
        <v>0.64444444444444449</v>
      </c>
      <c r="HF21" s="19">
        <f t="shared" si="131"/>
        <v>70</v>
      </c>
      <c r="HG21" s="23">
        <f t="shared" si="83"/>
        <v>46</v>
      </c>
      <c r="HH21" s="27">
        <f t="shared" si="84"/>
        <v>0.65714285714285714</v>
      </c>
      <c r="HI21" s="17">
        <v>18</v>
      </c>
      <c r="HJ21" s="17">
        <v>14</v>
      </c>
      <c r="HK21" s="27">
        <f t="shared" si="85"/>
        <v>0.77777777777777779</v>
      </c>
      <c r="HL21" s="17">
        <v>52</v>
      </c>
      <c r="HM21" s="17">
        <v>32</v>
      </c>
      <c r="HN21" s="27">
        <f t="shared" si="86"/>
        <v>0.61538461538461542</v>
      </c>
      <c r="HO21" s="138">
        <f t="shared" si="132"/>
        <v>49.166666666666664</v>
      </c>
      <c r="HP21" s="139">
        <f t="shared" si="133"/>
        <v>28.166666666666668</v>
      </c>
      <c r="HQ21" s="112">
        <f t="shared" si="87"/>
        <v>0.57288135593220346</v>
      </c>
      <c r="HR21" s="19">
        <f>+HU21+HX21</f>
        <v>56</v>
      </c>
      <c r="HS21" s="23">
        <f t="shared" si="88"/>
        <v>41</v>
      </c>
      <c r="HT21" s="27">
        <f t="shared" si="89"/>
        <v>0.7321428571428571</v>
      </c>
      <c r="HU21" s="17">
        <v>20</v>
      </c>
      <c r="HV21" s="17">
        <v>15</v>
      </c>
      <c r="HW21" s="27">
        <f t="shared" si="90"/>
        <v>0.75</v>
      </c>
      <c r="HX21" s="17">
        <v>36</v>
      </c>
      <c r="HY21" s="17">
        <v>26</v>
      </c>
      <c r="HZ21" s="112">
        <f t="shared" si="91"/>
        <v>0.72222222222222221</v>
      </c>
      <c r="IA21" s="19">
        <f>+ID21+IG21</f>
        <v>64</v>
      </c>
      <c r="IB21" s="23">
        <f t="shared" si="92"/>
        <v>27</v>
      </c>
      <c r="IC21" s="27">
        <f t="shared" si="93"/>
        <v>0.421875</v>
      </c>
      <c r="ID21" s="17">
        <v>19</v>
      </c>
      <c r="IE21" s="17">
        <v>11</v>
      </c>
      <c r="IF21" s="27">
        <f t="shared" si="94"/>
        <v>0.57894736842105265</v>
      </c>
      <c r="IG21" s="17">
        <v>45</v>
      </c>
      <c r="IH21" s="17">
        <v>16</v>
      </c>
      <c r="II21" s="112">
        <f t="shared" si="95"/>
        <v>0.35555555555555557</v>
      </c>
      <c r="IJ21" s="19">
        <f>+IM21+IP21</f>
        <v>70</v>
      </c>
      <c r="IK21" s="23">
        <f t="shared" si="96"/>
        <v>19</v>
      </c>
      <c r="IL21" s="27">
        <f t="shared" si="97"/>
        <v>0.27142857142857141</v>
      </c>
      <c r="IM21" s="17">
        <v>25</v>
      </c>
      <c r="IN21" s="17">
        <v>19</v>
      </c>
      <c r="IO21" s="27">
        <f t="shared" si="98"/>
        <v>0.76</v>
      </c>
      <c r="IP21" s="17">
        <v>45</v>
      </c>
      <c r="IQ21" s="17"/>
      <c r="IR21" s="112">
        <f t="shared" si="99"/>
        <v>0</v>
      </c>
    </row>
    <row r="22" spans="4:252" ht="29.25" hidden="1" customHeight="1">
      <c r="D22" s="10">
        <f t="shared" ref="D22:D23" si="139">+G22+CQ22</f>
        <v>0</v>
      </c>
      <c r="H22" s="14">
        <v>13</v>
      </c>
      <c r="I22" s="162" t="s">
        <v>359</v>
      </c>
      <c r="J22" s="114"/>
      <c r="K22" s="118"/>
      <c r="L22" s="114"/>
      <c r="M22" s="114"/>
      <c r="N22" s="118">
        <f>+SUMIF($P$1:$DP$1,"b",P22:DP22)/14</f>
        <v>3.7857142857142856</v>
      </c>
      <c r="O22" s="114"/>
      <c r="P22" s="48">
        <f>+S22+V22</f>
        <v>0</v>
      </c>
      <c r="Q22" s="49">
        <f>+T22+W22</f>
        <v>0</v>
      </c>
      <c r="R22" s="50">
        <f t="shared" si="1"/>
        <v>0</v>
      </c>
      <c r="S22" s="51">
        <v>0</v>
      </c>
      <c r="T22" s="52">
        <v>0</v>
      </c>
      <c r="U22" s="50">
        <f t="shared" si="2"/>
        <v>0</v>
      </c>
      <c r="V22" s="51">
        <v>0</v>
      </c>
      <c r="W22" s="52">
        <v>0</v>
      </c>
      <c r="X22" s="53">
        <f t="shared" si="3"/>
        <v>0</v>
      </c>
      <c r="Y22" s="48">
        <f t="shared" si="4"/>
        <v>0</v>
      </c>
      <c r="Z22" s="49">
        <f t="shared" si="4"/>
        <v>0</v>
      </c>
      <c r="AA22" s="50">
        <f t="shared" si="5"/>
        <v>0</v>
      </c>
      <c r="AB22" s="51">
        <v>0</v>
      </c>
      <c r="AC22" s="52">
        <v>0</v>
      </c>
      <c r="AD22" s="50">
        <f t="shared" si="6"/>
        <v>0</v>
      </c>
      <c r="AE22" s="51">
        <v>0</v>
      </c>
      <c r="AF22" s="52"/>
      <c r="AG22" s="53">
        <f t="shared" si="7"/>
        <v>0</v>
      </c>
      <c r="AH22" s="48">
        <f t="shared" si="104"/>
        <v>0</v>
      </c>
      <c r="AI22" s="49">
        <f t="shared" si="8"/>
        <v>0</v>
      </c>
      <c r="AJ22" s="50">
        <f t="shared" si="9"/>
        <v>0</v>
      </c>
      <c r="AK22" s="51">
        <v>0</v>
      </c>
      <c r="AL22" s="52">
        <v>0</v>
      </c>
      <c r="AM22" s="50">
        <f t="shared" si="10"/>
        <v>0</v>
      </c>
      <c r="AN22" s="51">
        <v>0</v>
      </c>
      <c r="AO22" s="52"/>
      <c r="AP22" s="53">
        <f t="shared" si="11"/>
        <v>0</v>
      </c>
      <c r="AQ22" s="48">
        <f>+AT22+AW22</f>
        <v>0</v>
      </c>
      <c r="AR22" s="49">
        <f>+AU22+AX22</f>
        <v>0</v>
      </c>
      <c r="AS22" s="50">
        <f t="shared" si="12"/>
        <v>0</v>
      </c>
      <c r="AT22" s="51">
        <v>0</v>
      </c>
      <c r="AU22" s="52">
        <v>0</v>
      </c>
      <c r="AV22" s="50">
        <f t="shared" si="13"/>
        <v>0</v>
      </c>
      <c r="AW22" s="51">
        <v>0</v>
      </c>
      <c r="AX22" s="52">
        <v>0</v>
      </c>
      <c r="AY22" s="53">
        <f t="shared" si="14"/>
        <v>0</v>
      </c>
      <c r="AZ22" s="113"/>
      <c r="BA22" s="113"/>
      <c r="BB22" s="113"/>
      <c r="BC22" s="48">
        <f>+BF22+BI22</f>
        <v>0</v>
      </c>
      <c r="BD22" s="49">
        <f>+BG22+BJ22</f>
        <v>0</v>
      </c>
      <c r="BE22" s="50">
        <f t="shared" si="17"/>
        <v>0</v>
      </c>
      <c r="BF22" s="51">
        <v>0</v>
      </c>
      <c r="BG22" s="52">
        <v>0</v>
      </c>
      <c r="BH22" s="50">
        <f t="shared" si="18"/>
        <v>0</v>
      </c>
      <c r="BI22" s="51">
        <v>0</v>
      </c>
      <c r="BJ22" s="52">
        <v>0</v>
      </c>
      <c r="BK22" s="53">
        <f t="shared" si="19"/>
        <v>0</v>
      </c>
      <c r="BL22" s="48">
        <f t="shared" si="109"/>
        <v>0</v>
      </c>
      <c r="BM22" s="49">
        <f t="shared" si="110"/>
        <v>0</v>
      </c>
      <c r="BN22" s="50">
        <f t="shared" si="20"/>
        <v>0</v>
      </c>
      <c r="BO22" s="51">
        <v>0</v>
      </c>
      <c r="BP22" s="52">
        <v>0</v>
      </c>
      <c r="BQ22" s="50">
        <f t="shared" si="21"/>
        <v>0</v>
      </c>
      <c r="BR22" s="51">
        <v>0</v>
      </c>
      <c r="BS22" s="52"/>
      <c r="BT22" s="53">
        <f t="shared" si="22"/>
        <v>0</v>
      </c>
      <c r="BU22" s="48">
        <f t="shared" si="111"/>
        <v>0</v>
      </c>
      <c r="BV22" s="49">
        <f t="shared" si="23"/>
        <v>0</v>
      </c>
      <c r="BW22" s="50">
        <f t="shared" si="24"/>
        <v>0</v>
      </c>
      <c r="BX22" s="51">
        <v>0</v>
      </c>
      <c r="BY22" s="52">
        <v>0</v>
      </c>
      <c r="BZ22" s="50">
        <f t="shared" si="25"/>
        <v>0</v>
      </c>
      <c r="CA22" s="51">
        <v>0</v>
      </c>
      <c r="CB22" s="52">
        <v>0</v>
      </c>
      <c r="CC22" s="53">
        <f t="shared" si="26"/>
        <v>0</v>
      </c>
      <c r="CD22" s="48">
        <f>+CG22+CJ22</f>
        <v>0</v>
      </c>
      <c r="CE22" s="49">
        <f>+CH22+CK22</f>
        <v>0</v>
      </c>
      <c r="CF22" s="50">
        <f t="shared" si="135"/>
        <v>0</v>
      </c>
      <c r="CG22" s="51">
        <v>0</v>
      </c>
      <c r="CH22" s="52">
        <v>0</v>
      </c>
      <c r="CI22" s="50">
        <f t="shared" si="28"/>
        <v>0</v>
      </c>
      <c r="CJ22" s="51">
        <v>0</v>
      </c>
      <c r="CK22" s="52">
        <v>0</v>
      </c>
      <c r="CL22" s="53">
        <f t="shared" si="29"/>
        <v>0</v>
      </c>
      <c r="CM22" s="113"/>
      <c r="CN22" s="113"/>
      <c r="CO22" s="113"/>
      <c r="CP22" s="51">
        <v>0</v>
      </c>
      <c r="CQ22" s="52">
        <v>0</v>
      </c>
      <c r="CR22" s="50">
        <f t="shared" si="32"/>
        <v>0</v>
      </c>
      <c r="CS22" s="51">
        <v>31</v>
      </c>
      <c r="CT22" s="52">
        <v>30</v>
      </c>
      <c r="CU22" s="53">
        <f t="shared" si="33"/>
        <v>0.967741935483871</v>
      </c>
      <c r="CV22" s="48">
        <f>+CY22+DB22</f>
        <v>44</v>
      </c>
      <c r="CW22" s="49">
        <f>+CZ22+DC22</f>
        <v>0</v>
      </c>
      <c r="CX22" s="50">
        <f t="shared" si="35"/>
        <v>0</v>
      </c>
      <c r="CY22" s="51">
        <v>0</v>
      </c>
      <c r="CZ22" s="52">
        <v>0</v>
      </c>
      <c r="DA22" s="50">
        <f t="shared" si="36"/>
        <v>0</v>
      </c>
      <c r="DB22" s="51">
        <v>44</v>
      </c>
      <c r="DC22" s="52"/>
      <c r="DD22" s="53">
        <f t="shared" si="37"/>
        <v>0</v>
      </c>
      <c r="DE22" s="113"/>
      <c r="DF22" s="113"/>
      <c r="DG22" s="113"/>
      <c r="DH22" s="48">
        <f t="shared" si="39"/>
        <v>52</v>
      </c>
      <c r="DI22" s="49">
        <f t="shared" si="40"/>
        <v>53</v>
      </c>
      <c r="DJ22" s="50">
        <f t="shared" si="41"/>
        <v>1.0192307692307692</v>
      </c>
      <c r="DK22" s="51">
        <v>52</v>
      </c>
      <c r="DL22" s="52">
        <v>26</v>
      </c>
      <c r="DM22" s="50">
        <f t="shared" si="42"/>
        <v>0.5</v>
      </c>
      <c r="DN22" s="51">
        <v>0</v>
      </c>
      <c r="DO22" s="52">
        <v>27</v>
      </c>
      <c r="DP22" s="53">
        <f t="shared" si="43"/>
        <v>0</v>
      </c>
      <c r="DQ22" s="48">
        <f t="shared" si="117"/>
        <v>29</v>
      </c>
      <c r="DR22" s="49">
        <f t="shared" si="44"/>
        <v>58</v>
      </c>
      <c r="DS22" s="50">
        <f t="shared" si="45"/>
        <v>2</v>
      </c>
      <c r="DT22" s="51">
        <v>0</v>
      </c>
      <c r="DU22" s="52">
        <v>29</v>
      </c>
      <c r="DV22" s="50">
        <f t="shared" si="46"/>
        <v>0</v>
      </c>
      <c r="DW22" s="51">
        <v>29</v>
      </c>
      <c r="DX22" s="52">
        <v>29</v>
      </c>
      <c r="DY22" s="53">
        <f t="shared" si="47"/>
        <v>1</v>
      </c>
      <c r="DZ22" s="48">
        <f>+EC22+EF22</f>
        <v>0</v>
      </c>
      <c r="EA22" s="49">
        <f>+ED22+EG22</f>
        <v>0</v>
      </c>
      <c r="EB22" s="50">
        <f t="shared" si="136"/>
        <v>0</v>
      </c>
      <c r="EC22" s="51">
        <v>0</v>
      </c>
      <c r="ED22" s="52">
        <v>0</v>
      </c>
      <c r="EE22" s="50">
        <f t="shared" si="49"/>
        <v>0</v>
      </c>
      <c r="EF22" s="51">
        <v>0</v>
      </c>
      <c r="EG22" s="52">
        <v>0</v>
      </c>
      <c r="EH22" s="53">
        <f t="shared" si="50"/>
        <v>0</v>
      </c>
      <c r="EI22" s="113"/>
      <c r="EJ22" s="113"/>
      <c r="EK22" s="113"/>
      <c r="EL22" s="51">
        <v>0</v>
      </c>
      <c r="EM22" s="52">
        <v>0</v>
      </c>
      <c r="EN22" s="50">
        <f t="shared" si="54"/>
        <v>0</v>
      </c>
      <c r="EO22" s="51">
        <v>0</v>
      </c>
      <c r="EP22" s="52">
        <v>22</v>
      </c>
      <c r="EQ22" s="53">
        <f t="shared" si="55"/>
        <v>0</v>
      </c>
      <c r="ER22" s="48">
        <f>+EU22+EX22</f>
        <v>42</v>
      </c>
      <c r="ES22" s="49">
        <f>+EV22+EY22</f>
        <v>71</v>
      </c>
      <c r="ET22" s="50">
        <f t="shared" si="58"/>
        <v>1.6904761904761905</v>
      </c>
      <c r="EU22" s="51">
        <v>0</v>
      </c>
      <c r="EV22" s="52">
        <v>30</v>
      </c>
      <c r="EW22" s="50">
        <f t="shared" si="59"/>
        <v>0</v>
      </c>
      <c r="EX22" s="51">
        <v>42</v>
      </c>
      <c r="EY22" s="52">
        <v>41</v>
      </c>
      <c r="EZ22" s="53">
        <f t="shared" si="60"/>
        <v>0.97619047619047616</v>
      </c>
      <c r="FA22" s="48">
        <f>+FD22+FG22</f>
        <v>0</v>
      </c>
      <c r="FB22" s="49">
        <f>+FE22+FH22</f>
        <v>67</v>
      </c>
      <c r="FC22" s="50">
        <f t="shared" si="63"/>
        <v>0</v>
      </c>
      <c r="FD22" s="51">
        <v>0</v>
      </c>
      <c r="FE22" s="52">
        <v>32</v>
      </c>
      <c r="FF22" s="50">
        <f t="shared" si="64"/>
        <v>0</v>
      </c>
      <c r="FG22" s="51">
        <v>0</v>
      </c>
      <c r="FH22" s="52">
        <v>35</v>
      </c>
      <c r="FI22" s="53">
        <f t="shared" si="65"/>
        <v>0</v>
      </c>
      <c r="FJ22" s="113"/>
      <c r="FK22" s="113"/>
      <c r="FL22" s="113"/>
      <c r="FM22" s="48">
        <f t="shared" si="67"/>
        <v>0</v>
      </c>
      <c r="FN22" s="49">
        <f t="shared" si="68"/>
        <v>0</v>
      </c>
      <c r="FO22" s="50">
        <f t="shared" si="69"/>
        <v>0</v>
      </c>
      <c r="FP22" s="51">
        <v>0</v>
      </c>
      <c r="FQ22" s="52">
        <v>0</v>
      </c>
      <c r="FR22" s="50">
        <f t="shared" si="70"/>
        <v>0</v>
      </c>
      <c r="FS22" s="51">
        <v>0</v>
      </c>
      <c r="FT22" s="52"/>
      <c r="FU22" s="53">
        <f t="shared" si="71"/>
        <v>0</v>
      </c>
      <c r="FV22" s="48">
        <f t="shared" si="122"/>
        <v>0</v>
      </c>
      <c r="FW22" s="49">
        <f t="shared" ref="FW22:FW23" si="140">+FZ22+GC22</f>
        <v>0</v>
      </c>
      <c r="FX22" s="50">
        <f t="shared" si="72"/>
        <v>0</v>
      </c>
      <c r="FY22" s="51">
        <v>0</v>
      </c>
      <c r="FZ22" s="52">
        <v>0</v>
      </c>
      <c r="GA22" s="50">
        <f t="shared" ref="GA22" si="141">IFERROR(FZ22/FY22,0)</f>
        <v>0</v>
      </c>
      <c r="GB22" s="51">
        <v>0</v>
      </c>
      <c r="GC22" s="52">
        <v>0</v>
      </c>
      <c r="GD22" s="53">
        <f t="shared" si="74"/>
        <v>0</v>
      </c>
      <c r="GE22" s="48">
        <f>+GH22+GK22</f>
        <v>0</v>
      </c>
      <c r="GF22" s="49">
        <f>+GI22+GL22</f>
        <v>0</v>
      </c>
      <c r="GG22" s="50">
        <f t="shared" si="137"/>
        <v>0</v>
      </c>
      <c r="GH22" s="51">
        <v>0</v>
      </c>
      <c r="GI22" s="52">
        <v>0</v>
      </c>
      <c r="GJ22" s="50">
        <f t="shared" si="76"/>
        <v>0</v>
      </c>
      <c r="GK22" s="51">
        <v>0</v>
      </c>
      <c r="GL22" s="52">
        <v>0</v>
      </c>
      <c r="GM22" s="53">
        <f t="shared" si="77"/>
        <v>0</v>
      </c>
      <c r="GN22" s="124">
        <f t="shared" si="126"/>
        <v>0</v>
      </c>
      <c r="GO22" s="113"/>
      <c r="GP22" s="113"/>
      <c r="GQ22" s="51">
        <v>0</v>
      </c>
      <c r="GR22" s="52">
        <v>0</v>
      </c>
      <c r="GS22" s="50">
        <f t="shared" si="78"/>
        <v>0</v>
      </c>
      <c r="GT22" s="51">
        <v>0</v>
      </c>
      <c r="GU22" s="52">
        <v>0</v>
      </c>
      <c r="GV22" s="53">
        <f t="shared" si="79"/>
        <v>0</v>
      </c>
      <c r="GW22" s="48">
        <f>+GZ22+HC22</f>
        <v>0</v>
      </c>
      <c r="GX22" s="49">
        <f>+HA22+HD22</f>
        <v>0</v>
      </c>
      <c r="GY22" s="50">
        <f t="shared" si="80"/>
        <v>0</v>
      </c>
      <c r="GZ22" s="51">
        <v>0</v>
      </c>
      <c r="HA22" s="52">
        <v>0</v>
      </c>
      <c r="HB22" s="50">
        <f t="shared" si="81"/>
        <v>0</v>
      </c>
      <c r="HC22" s="51">
        <v>0</v>
      </c>
      <c r="HD22" s="52"/>
      <c r="HE22" s="53">
        <f t="shared" si="82"/>
        <v>0</v>
      </c>
      <c r="HF22" s="48">
        <f>+HI22+HL22</f>
        <v>0</v>
      </c>
      <c r="HG22" s="49">
        <f>+HJ22+HM22</f>
        <v>0</v>
      </c>
      <c r="HH22" s="50">
        <f t="shared" si="84"/>
        <v>0</v>
      </c>
      <c r="HI22" s="51">
        <v>0</v>
      </c>
      <c r="HJ22" s="52">
        <v>0</v>
      </c>
      <c r="HK22" s="50">
        <f t="shared" si="85"/>
        <v>0</v>
      </c>
      <c r="HL22" s="51">
        <v>0</v>
      </c>
      <c r="HM22" s="52"/>
      <c r="HN22" s="53">
        <f t="shared" si="86"/>
        <v>0</v>
      </c>
      <c r="HO22" s="113"/>
      <c r="HP22" s="113"/>
      <c r="HQ22" s="113"/>
      <c r="HR22" s="48">
        <f>+HU22+HX22</f>
        <v>0</v>
      </c>
      <c r="HS22" s="49">
        <f>+HV22+HY22</f>
        <v>0</v>
      </c>
      <c r="HT22" s="50">
        <f t="shared" si="89"/>
        <v>0</v>
      </c>
      <c r="HU22" s="51">
        <v>0</v>
      </c>
      <c r="HV22" s="52">
        <v>0</v>
      </c>
      <c r="HW22" s="50">
        <f t="shared" si="90"/>
        <v>0</v>
      </c>
      <c r="HX22" s="51">
        <v>0</v>
      </c>
      <c r="HY22" s="52"/>
      <c r="HZ22" s="53">
        <f t="shared" si="91"/>
        <v>0</v>
      </c>
      <c r="IA22" s="48">
        <f>+ID22+IG22</f>
        <v>0</v>
      </c>
      <c r="IB22" s="49">
        <f>+IE22+IH22</f>
        <v>0</v>
      </c>
      <c r="IC22" s="50">
        <f t="shared" si="93"/>
        <v>0</v>
      </c>
      <c r="ID22" s="51">
        <v>0</v>
      </c>
      <c r="IE22" s="52">
        <v>0</v>
      </c>
      <c r="IF22" s="50">
        <f t="shared" si="94"/>
        <v>0</v>
      </c>
      <c r="IG22" s="51">
        <v>0</v>
      </c>
      <c r="IH22" s="52"/>
      <c r="II22" s="53">
        <f t="shared" si="95"/>
        <v>0</v>
      </c>
      <c r="IJ22" s="48">
        <f>+IM22+IP22</f>
        <v>0</v>
      </c>
      <c r="IK22" s="49">
        <f>+IN22+IQ22</f>
        <v>0</v>
      </c>
      <c r="IL22" s="50">
        <f t="shared" si="97"/>
        <v>0</v>
      </c>
      <c r="IM22" s="51">
        <v>0</v>
      </c>
      <c r="IN22" s="52">
        <v>0</v>
      </c>
      <c r="IO22" s="50">
        <f t="shared" si="98"/>
        <v>0</v>
      </c>
      <c r="IP22" s="51">
        <v>0</v>
      </c>
      <c r="IQ22" s="52"/>
      <c r="IR22" s="53">
        <f t="shared" si="99"/>
        <v>0</v>
      </c>
    </row>
    <row r="23" spans="4:252" ht="29.25" hidden="1" customHeight="1">
      <c r="D23" s="10">
        <f t="shared" si="139"/>
        <v>0</v>
      </c>
      <c r="H23" s="33">
        <v>14</v>
      </c>
      <c r="I23" s="47" t="s">
        <v>27</v>
      </c>
      <c r="J23" s="114"/>
      <c r="K23" s="136"/>
      <c r="L23" s="114"/>
      <c r="M23" s="114"/>
      <c r="N23" s="136">
        <f>+SUMIF($P$1:$DP$1,"b",P23:DP23)/14</f>
        <v>3.7857142857142856</v>
      </c>
      <c r="O23" s="114"/>
      <c r="P23" s="48">
        <f>+S23+V23</f>
        <v>0</v>
      </c>
      <c r="Q23" s="49">
        <f>+T23+W23</f>
        <v>0</v>
      </c>
      <c r="R23" s="50">
        <f t="shared" si="1"/>
        <v>0</v>
      </c>
      <c r="S23" s="51">
        <v>0</v>
      </c>
      <c r="T23" s="52">
        <v>0</v>
      </c>
      <c r="U23" s="50"/>
      <c r="V23" s="51">
        <v>0</v>
      </c>
      <c r="W23" s="52">
        <v>0</v>
      </c>
      <c r="X23" s="53">
        <f t="shared" si="3"/>
        <v>0</v>
      </c>
      <c r="Y23" s="48">
        <f t="shared" si="4"/>
        <v>0</v>
      </c>
      <c r="Z23" s="49">
        <f t="shared" si="4"/>
        <v>0</v>
      </c>
      <c r="AA23" s="50">
        <f t="shared" si="5"/>
        <v>0</v>
      </c>
      <c r="AB23" s="51">
        <v>0</v>
      </c>
      <c r="AC23" s="52">
        <v>0</v>
      </c>
      <c r="AD23" s="50"/>
      <c r="AE23" s="51">
        <v>0</v>
      </c>
      <c r="AF23" s="52"/>
      <c r="AG23" s="53">
        <f t="shared" si="7"/>
        <v>0</v>
      </c>
      <c r="AH23" s="48">
        <f t="shared" si="104"/>
        <v>0</v>
      </c>
      <c r="AI23" s="49">
        <f t="shared" si="8"/>
        <v>0</v>
      </c>
      <c r="AJ23" s="50">
        <f t="shared" si="9"/>
        <v>0</v>
      </c>
      <c r="AK23" s="51">
        <v>0</v>
      </c>
      <c r="AL23" s="52">
        <v>0</v>
      </c>
      <c r="AM23" s="50"/>
      <c r="AN23" s="51">
        <v>0</v>
      </c>
      <c r="AO23" s="52"/>
      <c r="AP23" s="53">
        <f t="shared" si="11"/>
        <v>0</v>
      </c>
      <c r="AQ23" s="48">
        <f>+AT23+AW23</f>
        <v>0</v>
      </c>
      <c r="AR23" s="49">
        <f>+AU23+AX23</f>
        <v>0</v>
      </c>
      <c r="AS23" s="50">
        <f t="shared" si="12"/>
        <v>0</v>
      </c>
      <c r="AT23" s="51">
        <v>0</v>
      </c>
      <c r="AU23" s="52">
        <v>0</v>
      </c>
      <c r="AV23" s="50"/>
      <c r="AW23" s="51">
        <v>0</v>
      </c>
      <c r="AX23" s="52">
        <v>0</v>
      </c>
      <c r="AY23" s="53">
        <f t="shared" si="14"/>
        <v>0</v>
      </c>
      <c r="AZ23" s="113"/>
      <c r="BA23" s="113"/>
      <c r="BB23" s="113"/>
      <c r="BC23" s="48">
        <f>+BF23+BI23</f>
        <v>0</v>
      </c>
      <c r="BD23" s="49">
        <f>+BG23+BJ23</f>
        <v>0</v>
      </c>
      <c r="BE23" s="50">
        <f t="shared" si="17"/>
        <v>0</v>
      </c>
      <c r="BF23" s="51">
        <v>0</v>
      </c>
      <c r="BG23" s="52">
        <v>0</v>
      </c>
      <c r="BH23" s="50"/>
      <c r="BI23" s="51">
        <v>0</v>
      </c>
      <c r="BJ23" s="52">
        <v>0</v>
      </c>
      <c r="BK23" s="53">
        <f t="shared" si="19"/>
        <v>0</v>
      </c>
      <c r="BL23" s="48">
        <f t="shared" si="109"/>
        <v>0</v>
      </c>
      <c r="BM23" s="49">
        <f t="shared" si="110"/>
        <v>0</v>
      </c>
      <c r="BN23" s="50">
        <f t="shared" si="20"/>
        <v>0</v>
      </c>
      <c r="BO23" s="51">
        <v>0</v>
      </c>
      <c r="BP23" s="52">
        <v>0</v>
      </c>
      <c r="BQ23" s="50"/>
      <c r="BR23" s="51">
        <v>0</v>
      </c>
      <c r="BS23" s="52"/>
      <c r="BT23" s="53">
        <f t="shared" si="22"/>
        <v>0</v>
      </c>
      <c r="BU23" s="48">
        <f t="shared" si="111"/>
        <v>0</v>
      </c>
      <c r="BV23" s="49">
        <f t="shared" si="23"/>
        <v>0</v>
      </c>
      <c r="BW23" s="50">
        <f t="shared" si="24"/>
        <v>0</v>
      </c>
      <c r="BX23" s="51">
        <v>0</v>
      </c>
      <c r="BY23" s="52">
        <v>0</v>
      </c>
      <c r="BZ23" s="50"/>
      <c r="CA23" s="51">
        <v>0</v>
      </c>
      <c r="CB23" s="52">
        <v>0</v>
      </c>
      <c r="CC23" s="53">
        <f t="shared" si="26"/>
        <v>0</v>
      </c>
      <c r="CD23" s="48">
        <f>+CG23+CJ23</f>
        <v>0</v>
      </c>
      <c r="CE23" s="49">
        <f>+CH23+CK23</f>
        <v>0</v>
      </c>
      <c r="CF23" s="50">
        <f t="shared" si="135"/>
        <v>0</v>
      </c>
      <c r="CG23" s="51">
        <v>0</v>
      </c>
      <c r="CH23" s="52">
        <v>0</v>
      </c>
      <c r="CI23" s="50"/>
      <c r="CJ23" s="51">
        <v>0</v>
      </c>
      <c r="CK23" s="52">
        <v>0</v>
      </c>
      <c r="CL23" s="53">
        <f t="shared" si="29"/>
        <v>0</v>
      </c>
      <c r="CM23" s="113"/>
      <c r="CN23" s="113"/>
      <c r="CO23" s="113"/>
      <c r="CP23" s="51">
        <v>0</v>
      </c>
      <c r="CQ23" s="52">
        <v>0</v>
      </c>
      <c r="CR23" s="50"/>
      <c r="CS23" s="51">
        <v>31</v>
      </c>
      <c r="CT23" s="52">
        <v>30</v>
      </c>
      <c r="CU23" s="53">
        <f t="shared" si="33"/>
        <v>0.967741935483871</v>
      </c>
      <c r="CV23" s="48">
        <f>+CY23+DB23</f>
        <v>44</v>
      </c>
      <c r="CW23" s="49">
        <f>+CZ23+DC23</f>
        <v>0</v>
      </c>
      <c r="CX23" s="50">
        <f t="shared" si="35"/>
        <v>0</v>
      </c>
      <c r="CY23" s="51">
        <v>0</v>
      </c>
      <c r="CZ23" s="52">
        <v>0</v>
      </c>
      <c r="DA23" s="50"/>
      <c r="DB23" s="51">
        <v>44</v>
      </c>
      <c r="DC23" s="52"/>
      <c r="DD23" s="53">
        <f t="shared" si="37"/>
        <v>0</v>
      </c>
      <c r="DE23" s="113"/>
      <c r="DF23" s="113"/>
      <c r="DG23" s="113"/>
      <c r="DH23" s="48">
        <f t="shared" si="39"/>
        <v>52</v>
      </c>
      <c r="DI23" s="49">
        <f t="shared" si="40"/>
        <v>53</v>
      </c>
      <c r="DJ23" s="50">
        <f t="shared" si="41"/>
        <v>1.0192307692307692</v>
      </c>
      <c r="DK23" s="51">
        <v>52</v>
      </c>
      <c r="DL23" s="52">
        <v>26</v>
      </c>
      <c r="DM23" s="50"/>
      <c r="DN23" s="51">
        <v>0</v>
      </c>
      <c r="DO23" s="52">
        <v>27</v>
      </c>
      <c r="DP23" s="53">
        <f t="shared" si="43"/>
        <v>0</v>
      </c>
      <c r="DQ23" s="48">
        <f t="shared" si="117"/>
        <v>29</v>
      </c>
      <c r="DR23" s="49">
        <f t="shared" si="44"/>
        <v>58</v>
      </c>
      <c r="DS23" s="50">
        <f t="shared" si="45"/>
        <v>2</v>
      </c>
      <c r="DT23" s="51">
        <v>0</v>
      </c>
      <c r="DU23" s="52">
        <v>29</v>
      </c>
      <c r="DV23" s="50"/>
      <c r="DW23" s="51">
        <v>29</v>
      </c>
      <c r="DX23" s="52">
        <v>29</v>
      </c>
      <c r="DY23" s="53">
        <f t="shared" si="47"/>
        <v>1</v>
      </c>
      <c r="DZ23" s="48">
        <f>+EC23+EF23</f>
        <v>0</v>
      </c>
      <c r="EA23" s="49">
        <f>+ED23+EG23</f>
        <v>0</v>
      </c>
      <c r="EB23" s="50">
        <f t="shared" si="136"/>
        <v>0</v>
      </c>
      <c r="EC23" s="51">
        <v>0</v>
      </c>
      <c r="ED23" s="52">
        <v>0</v>
      </c>
      <c r="EE23" s="50"/>
      <c r="EF23" s="51">
        <v>0</v>
      </c>
      <c r="EG23" s="52">
        <v>0</v>
      </c>
      <c r="EH23" s="53">
        <f t="shared" si="50"/>
        <v>0</v>
      </c>
      <c r="EI23" s="113"/>
      <c r="EJ23" s="113"/>
      <c r="EK23" s="113"/>
      <c r="EL23" s="51">
        <v>0</v>
      </c>
      <c r="EM23" s="52">
        <v>0</v>
      </c>
      <c r="EN23" s="50"/>
      <c r="EO23" s="51">
        <v>0</v>
      </c>
      <c r="EP23" s="52">
        <v>22</v>
      </c>
      <c r="EQ23" s="53">
        <f t="shared" si="55"/>
        <v>0</v>
      </c>
      <c r="ER23" s="48">
        <f>+EU23+EX23</f>
        <v>42</v>
      </c>
      <c r="ES23" s="49">
        <f>+EV23+EY23</f>
        <v>71</v>
      </c>
      <c r="ET23" s="50">
        <f t="shared" si="58"/>
        <v>1.6904761904761905</v>
      </c>
      <c r="EU23" s="51">
        <v>0</v>
      </c>
      <c r="EV23" s="52">
        <v>30</v>
      </c>
      <c r="EW23" s="50"/>
      <c r="EX23" s="51">
        <v>42</v>
      </c>
      <c r="EY23" s="52">
        <v>41</v>
      </c>
      <c r="EZ23" s="53">
        <f t="shared" si="60"/>
        <v>0.97619047619047616</v>
      </c>
      <c r="FA23" s="48">
        <f>+FD23+FG23</f>
        <v>0</v>
      </c>
      <c r="FB23" s="49">
        <f>+FE23+FH23</f>
        <v>67</v>
      </c>
      <c r="FC23" s="50">
        <f t="shared" si="63"/>
        <v>0</v>
      </c>
      <c r="FD23" s="51">
        <v>0</v>
      </c>
      <c r="FE23" s="52">
        <v>32</v>
      </c>
      <c r="FF23" s="50"/>
      <c r="FG23" s="51">
        <v>0</v>
      </c>
      <c r="FH23" s="52">
        <v>35</v>
      </c>
      <c r="FI23" s="53">
        <f t="shared" si="65"/>
        <v>0</v>
      </c>
      <c r="FJ23" s="113"/>
      <c r="FK23" s="113"/>
      <c r="FL23" s="113"/>
      <c r="FM23" s="48">
        <f t="shared" si="67"/>
        <v>0</v>
      </c>
      <c r="FN23" s="49">
        <f t="shared" si="68"/>
        <v>0</v>
      </c>
      <c r="FO23" s="50">
        <f t="shared" si="69"/>
        <v>0</v>
      </c>
      <c r="FP23" s="51">
        <v>0</v>
      </c>
      <c r="FQ23" s="52">
        <v>0</v>
      </c>
      <c r="FR23" s="50"/>
      <c r="FS23" s="51">
        <v>0</v>
      </c>
      <c r="FT23" s="52"/>
      <c r="FU23" s="53">
        <f t="shared" si="71"/>
        <v>0</v>
      </c>
      <c r="FV23" s="48">
        <f t="shared" si="122"/>
        <v>0</v>
      </c>
      <c r="FW23" s="49">
        <f t="shared" si="140"/>
        <v>0</v>
      </c>
      <c r="FX23" s="50">
        <f t="shared" si="72"/>
        <v>0</v>
      </c>
      <c r="FY23" s="51">
        <v>0</v>
      </c>
      <c r="FZ23" s="52">
        <v>0</v>
      </c>
      <c r="GA23" s="50"/>
      <c r="GB23" s="51">
        <v>0</v>
      </c>
      <c r="GC23" s="52">
        <v>0</v>
      </c>
      <c r="GD23" s="53">
        <f t="shared" si="74"/>
        <v>0</v>
      </c>
      <c r="GE23" s="48">
        <f>+GH23+GK23</f>
        <v>0</v>
      </c>
      <c r="GF23" s="49">
        <f>+GI23+GL23</f>
        <v>0</v>
      </c>
      <c r="GG23" s="50">
        <f t="shared" si="137"/>
        <v>0</v>
      </c>
      <c r="GH23" s="51">
        <v>0</v>
      </c>
      <c r="GI23" s="52">
        <v>0</v>
      </c>
      <c r="GJ23" s="50"/>
      <c r="GK23" s="51">
        <v>0</v>
      </c>
      <c r="GL23" s="52">
        <v>0</v>
      </c>
      <c r="GM23" s="53">
        <f t="shared" si="77"/>
        <v>0</v>
      </c>
      <c r="GN23" s="124">
        <f t="shared" si="126"/>
        <v>0</v>
      </c>
      <c r="GO23" s="113"/>
      <c r="GP23" s="113"/>
      <c r="GQ23" s="51">
        <v>0</v>
      </c>
      <c r="GR23" s="52">
        <v>0</v>
      </c>
      <c r="GS23" s="50"/>
      <c r="GT23" s="51">
        <v>0</v>
      </c>
      <c r="GU23" s="52">
        <v>0</v>
      </c>
      <c r="GV23" s="53">
        <f t="shared" si="79"/>
        <v>0</v>
      </c>
      <c r="GW23" s="48">
        <f>+GZ23+HC23</f>
        <v>0</v>
      </c>
      <c r="GX23" s="49">
        <f>+HA23+HD23</f>
        <v>0</v>
      </c>
      <c r="GY23" s="50">
        <f t="shared" si="80"/>
        <v>0</v>
      </c>
      <c r="GZ23" s="51">
        <v>0</v>
      </c>
      <c r="HA23" s="52">
        <v>0</v>
      </c>
      <c r="HB23" s="50"/>
      <c r="HC23" s="51">
        <v>0</v>
      </c>
      <c r="HD23" s="52"/>
      <c r="HE23" s="53">
        <f t="shared" si="82"/>
        <v>0</v>
      </c>
      <c r="HF23" s="48">
        <f>+HI23+HL23</f>
        <v>0</v>
      </c>
      <c r="HG23" s="49">
        <f>+HJ23+HM23</f>
        <v>0</v>
      </c>
      <c r="HH23" s="50">
        <f t="shared" si="84"/>
        <v>0</v>
      </c>
      <c r="HI23" s="51">
        <v>0</v>
      </c>
      <c r="HJ23" s="52">
        <v>0</v>
      </c>
      <c r="HK23" s="50"/>
      <c r="HL23" s="51">
        <v>0</v>
      </c>
      <c r="HM23" s="52"/>
      <c r="HN23" s="53">
        <f t="shared" si="86"/>
        <v>0</v>
      </c>
      <c r="HO23" s="113"/>
      <c r="HP23" s="113"/>
      <c r="HQ23" s="113"/>
      <c r="HR23" s="48">
        <f>+HU23+HX23</f>
        <v>0</v>
      </c>
      <c r="HS23" s="49">
        <f>+HV23+HY23</f>
        <v>0</v>
      </c>
      <c r="HT23" s="50">
        <f t="shared" si="89"/>
        <v>0</v>
      </c>
      <c r="HU23" s="51">
        <v>0</v>
      </c>
      <c r="HV23" s="52">
        <v>0</v>
      </c>
      <c r="HW23" s="50"/>
      <c r="HX23" s="51">
        <v>0</v>
      </c>
      <c r="HY23" s="52"/>
      <c r="HZ23" s="53">
        <f t="shared" si="91"/>
        <v>0</v>
      </c>
      <c r="IA23" s="48">
        <f>+ID23+IG23</f>
        <v>0</v>
      </c>
      <c r="IB23" s="49">
        <f>+IE23+IH23</f>
        <v>0</v>
      </c>
      <c r="IC23" s="50">
        <f t="shared" si="93"/>
        <v>0</v>
      </c>
      <c r="ID23" s="51">
        <v>0</v>
      </c>
      <c r="IE23" s="52">
        <v>0</v>
      </c>
      <c r="IF23" s="50"/>
      <c r="IG23" s="51">
        <v>0</v>
      </c>
      <c r="IH23" s="52"/>
      <c r="II23" s="53">
        <f t="shared" si="95"/>
        <v>0</v>
      </c>
      <c r="IJ23" s="48">
        <f>+IM23+IP23</f>
        <v>0</v>
      </c>
      <c r="IK23" s="49">
        <f>+IN23+IQ23</f>
        <v>0</v>
      </c>
      <c r="IL23" s="50">
        <f t="shared" si="97"/>
        <v>0</v>
      </c>
      <c r="IM23" s="51">
        <v>0</v>
      </c>
      <c r="IN23" s="52">
        <v>0</v>
      </c>
      <c r="IO23" s="50"/>
      <c r="IP23" s="51">
        <v>0</v>
      </c>
      <c r="IQ23" s="52"/>
      <c r="IR23" s="53">
        <f t="shared" si="99"/>
        <v>0</v>
      </c>
    </row>
  </sheetData>
  <mergeCells count="358">
    <mergeCell ref="HI6:HI7"/>
    <mergeCell ref="HJ6:HJ7"/>
    <mergeCell ref="HK6:HK7"/>
    <mergeCell ref="HL6:HL7"/>
    <mergeCell ref="HM6:HM7"/>
    <mergeCell ref="HN6:HN7"/>
    <mergeCell ref="HC6:HC7"/>
    <mergeCell ref="HD6:HD7"/>
    <mergeCell ref="HE6:HE7"/>
    <mergeCell ref="HF6:HF7"/>
    <mergeCell ref="HG6:HG7"/>
    <mergeCell ref="HH6:HH7"/>
    <mergeCell ref="H8:I8"/>
    <mergeCell ref="AZ4:BB4"/>
    <mergeCell ref="AZ5:BB5"/>
    <mergeCell ref="AZ6:AZ7"/>
    <mergeCell ref="BA6:BA7"/>
    <mergeCell ref="BB6:BB7"/>
    <mergeCell ref="J4:L4"/>
    <mergeCell ref="J5:L5"/>
    <mergeCell ref="J6:J7"/>
    <mergeCell ref="K6:K7"/>
    <mergeCell ref="AY6:AY7"/>
    <mergeCell ref="AP6:AP7"/>
    <mergeCell ref="AE6:AE7"/>
    <mergeCell ref="AF6:AF7"/>
    <mergeCell ref="AG6:AG7"/>
    <mergeCell ref="AH6:AH7"/>
    <mergeCell ref="AI6:AI7"/>
    <mergeCell ref="AJ6:AJ7"/>
    <mergeCell ref="U6:U7"/>
    <mergeCell ref="V6:V7"/>
    <mergeCell ref="W6:W7"/>
    <mergeCell ref="X6:X7"/>
    <mergeCell ref="AK6:AK7"/>
    <mergeCell ref="AL6:AL7"/>
    <mergeCell ref="ID6:ID7"/>
    <mergeCell ref="IE6:IE7"/>
    <mergeCell ref="IF6:IF7"/>
    <mergeCell ref="IG6:IG7"/>
    <mergeCell ref="IH6:IH7"/>
    <mergeCell ref="II6:II7"/>
    <mergeCell ref="IA6:IA7"/>
    <mergeCell ref="IB6:IB7"/>
    <mergeCell ref="IC6:IC7"/>
    <mergeCell ref="HU6:HU7"/>
    <mergeCell ref="HV6:HV7"/>
    <mergeCell ref="HW6:HW7"/>
    <mergeCell ref="HX6:HX7"/>
    <mergeCell ref="HY6:HY7"/>
    <mergeCell ref="HZ6:HZ7"/>
    <mergeCell ref="HO6:HO7"/>
    <mergeCell ref="HP6:HP7"/>
    <mergeCell ref="HQ6:HQ7"/>
    <mergeCell ref="HR6:HR7"/>
    <mergeCell ref="HS6:HS7"/>
    <mergeCell ref="HT6:HT7"/>
    <mergeCell ref="GW6:GW7"/>
    <mergeCell ref="GX6:GX7"/>
    <mergeCell ref="GY6:GY7"/>
    <mergeCell ref="GZ6:GZ7"/>
    <mergeCell ref="HA6:HA7"/>
    <mergeCell ref="HB6:HB7"/>
    <mergeCell ref="GQ6:GQ7"/>
    <mergeCell ref="GR6:GR7"/>
    <mergeCell ref="GS6:GS7"/>
    <mergeCell ref="GT6:GT7"/>
    <mergeCell ref="GU6:GU7"/>
    <mergeCell ref="GV6:GV7"/>
    <mergeCell ref="GK6:GK7"/>
    <mergeCell ref="GL6:GL7"/>
    <mergeCell ref="GM6:GM7"/>
    <mergeCell ref="GN6:GN7"/>
    <mergeCell ref="GO6:GO7"/>
    <mergeCell ref="GP6:GP7"/>
    <mergeCell ref="GE6:GE7"/>
    <mergeCell ref="GF6:GF7"/>
    <mergeCell ref="GG6:GG7"/>
    <mergeCell ref="GH6:GH7"/>
    <mergeCell ref="GI6:GI7"/>
    <mergeCell ref="GJ6:GJ7"/>
    <mergeCell ref="FY6:FY7"/>
    <mergeCell ref="FZ6:FZ7"/>
    <mergeCell ref="GA6:GA7"/>
    <mergeCell ref="GB6:GB7"/>
    <mergeCell ref="GC6:GC7"/>
    <mergeCell ref="GD6:GD7"/>
    <mergeCell ref="FS6:FS7"/>
    <mergeCell ref="FT6:FT7"/>
    <mergeCell ref="FU6:FU7"/>
    <mergeCell ref="FV6:FV7"/>
    <mergeCell ref="FW6:FW7"/>
    <mergeCell ref="FX6:FX7"/>
    <mergeCell ref="FM6:FM7"/>
    <mergeCell ref="FN6:FN7"/>
    <mergeCell ref="FO6:FO7"/>
    <mergeCell ref="FP6:FP7"/>
    <mergeCell ref="FQ6:FQ7"/>
    <mergeCell ref="FR6:FR7"/>
    <mergeCell ref="FG6:FG7"/>
    <mergeCell ref="FH6:FH7"/>
    <mergeCell ref="FI6:FI7"/>
    <mergeCell ref="FJ6:FJ7"/>
    <mergeCell ref="FK6:FK7"/>
    <mergeCell ref="FL6:FL7"/>
    <mergeCell ref="FA6:FA7"/>
    <mergeCell ref="FB6:FB7"/>
    <mergeCell ref="FC6:FC7"/>
    <mergeCell ref="FD6:FD7"/>
    <mergeCell ref="FE6:FE7"/>
    <mergeCell ref="FF6:FF7"/>
    <mergeCell ref="EU6:EU7"/>
    <mergeCell ref="EV6:EV7"/>
    <mergeCell ref="EW6:EW7"/>
    <mergeCell ref="EX6:EX7"/>
    <mergeCell ref="EY6:EY7"/>
    <mergeCell ref="EZ6:EZ7"/>
    <mergeCell ref="EO6:EO7"/>
    <mergeCell ref="EP6:EP7"/>
    <mergeCell ref="EQ6:EQ7"/>
    <mergeCell ref="ER6:ER7"/>
    <mergeCell ref="ES6:ES7"/>
    <mergeCell ref="ET6:ET7"/>
    <mergeCell ref="EI6:EI7"/>
    <mergeCell ref="EJ6:EJ7"/>
    <mergeCell ref="EK6:EK7"/>
    <mergeCell ref="EL6:EL7"/>
    <mergeCell ref="EM6:EM7"/>
    <mergeCell ref="EN6:EN7"/>
    <mergeCell ref="EC6:EC7"/>
    <mergeCell ref="ED6:ED7"/>
    <mergeCell ref="EE6:EE7"/>
    <mergeCell ref="EF6:EF7"/>
    <mergeCell ref="EG6:EG7"/>
    <mergeCell ref="EH6:EH7"/>
    <mergeCell ref="DW6:DW7"/>
    <mergeCell ref="DX6:DX7"/>
    <mergeCell ref="DY6:DY7"/>
    <mergeCell ref="DZ6:DZ7"/>
    <mergeCell ref="EA6:EA7"/>
    <mergeCell ref="EB6:EB7"/>
    <mergeCell ref="DQ6:DQ7"/>
    <mergeCell ref="DR6:DR7"/>
    <mergeCell ref="DS6:DS7"/>
    <mergeCell ref="DT6:DT7"/>
    <mergeCell ref="DU6:DU7"/>
    <mergeCell ref="DV6:DV7"/>
    <mergeCell ref="DK6:DK7"/>
    <mergeCell ref="DL6:DL7"/>
    <mergeCell ref="DM6:DM7"/>
    <mergeCell ref="DN6:DN7"/>
    <mergeCell ref="DO6:DO7"/>
    <mergeCell ref="DP6:DP7"/>
    <mergeCell ref="DH6:DH7"/>
    <mergeCell ref="DI6:DI7"/>
    <mergeCell ref="DJ6:DJ7"/>
    <mergeCell ref="DE6:DE7"/>
    <mergeCell ref="DF6:DF7"/>
    <mergeCell ref="DG6:DG7"/>
    <mergeCell ref="CY6:CY7"/>
    <mergeCell ref="CZ6:CZ7"/>
    <mergeCell ref="DA6:DA7"/>
    <mergeCell ref="DB6:DB7"/>
    <mergeCell ref="DC6:DC7"/>
    <mergeCell ref="DD6:DD7"/>
    <mergeCell ref="CS6:CS7"/>
    <mergeCell ref="CT6:CT7"/>
    <mergeCell ref="CU6:CU7"/>
    <mergeCell ref="CV6:CV7"/>
    <mergeCell ref="CW6:CW7"/>
    <mergeCell ref="CX6:CX7"/>
    <mergeCell ref="CM6:CM7"/>
    <mergeCell ref="CN6:CN7"/>
    <mergeCell ref="CO6:CO7"/>
    <mergeCell ref="CP6:CP7"/>
    <mergeCell ref="CQ6:CQ7"/>
    <mergeCell ref="CR6:CR7"/>
    <mergeCell ref="CG6:CG7"/>
    <mergeCell ref="CH6:CH7"/>
    <mergeCell ref="CI6:CI7"/>
    <mergeCell ref="CJ6:CJ7"/>
    <mergeCell ref="CK6:CK7"/>
    <mergeCell ref="CL6:CL7"/>
    <mergeCell ref="CA6:CA7"/>
    <mergeCell ref="CB6:CB7"/>
    <mergeCell ref="CC6:CC7"/>
    <mergeCell ref="CD6:CD7"/>
    <mergeCell ref="CE6:CE7"/>
    <mergeCell ref="CF6:CF7"/>
    <mergeCell ref="BU6:BU7"/>
    <mergeCell ref="BV6:BV7"/>
    <mergeCell ref="BW6:BW7"/>
    <mergeCell ref="BX6:BX7"/>
    <mergeCell ref="BY6:BY7"/>
    <mergeCell ref="BZ6:BZ7"/>
    <mergeCell ref="BR6:BR7"/>
    <mergeCell ref="BS6:BS7"/>
    <mergeCell ref="BT6:BT7"/>
    <mergeCell ref="BL6:BL7"/>
    <mergeCell ref="BM6:BM7"/>
    <mergeCell ref="BN6:BN7"/>
    <mergeCell ref="BO6:BO7"/>
    <mergeCell ref="BP6:BP7"/>
    <mergeCell ref="BQ6:BQ7"/>
    <mergeCell ref="BF6:BF7"/>
    <mergeCell ref="BG6:BG7"/>
    <mergeCell ref="BH6:BH7"/>
    <mergeCell ref="BI6:BI7"/>
    <mergeCell ref="BJ6:BJ7"/>
    <mergeCell ref="BK6:BK7"/>
    <mergeCell ref="BC6:BC7"/>
    <mergeCell ref="BD6:BD7"/>
    <mergeCell ref="BE6:BE7"/>
    <mergeCell ref="AQ6:AQ7"/>
    <mergeCell ref="AR6:AR7"/>
    <mergeCell ref="AS6:AS7"/>
    <mergeCell ref="AT6:AT7"/>
    <mergeCell ref="AU6:AU7"/>
    <mergeCell ref="AV6:AV7"/>
    <mergeCell ref="AW6:AW7"/>
    <mergeCell ref="AX6:AX7"/>
    <mergeCell ref="AM6:AM7"/>
    <mergeCell ref="AN6:AN7"/>
    <mergeCell ref="AO6:AO7"/>
    <mergeCell ref="GB5:GD5"/>
    <mergeCell ref="GE5:GG5"/>
    <mergeCell ref="GH5:GJ5"/>
    <mergeCell ref="GK5:GM5"/>
    <mergeCell ref="GN5:GP5"/>
    <mergeCell ref="FG5:FI5"/>
    <mergeCell ref="FJ5:FL5"/>
    <mergeCell ref="FM5:FO5"/>
    <mergeCell ref="FP5:FR5"/>
    <mergeCell ref="FS5:FU5"/>
    <mergeCell ref="FV5:FX5"/>
    <mergeCell ref="FA5:FC5"/>
    <mergeCell ref="FD5:FF5"/>
    <mergeCell ref="DW5:DY5"/>
    <mergeCell ref="DZ5:EB5"/>
    <mergeCell ref="EC5:EE5"/>
    <mergeCell ref="EF5:EH5"/>
    <mergeCell ref="EI5:EK5"/>
    <mergeCell ref="EL5:EN5"/>
    <mergeCell ref="FY5:GA5"/>
    <mergeCell ref="DN5:DP5"/>
    <mergeCell ref="IG5:II5"/>
    <mergeCell ref="HI5:HK5"/>
    <mergeCell ref="HL5:HN5"/>
    <mergeCell ref="HO5:HQ5"/>
    <mergeCell ref="HR5:HT5"/>
    <mergeCell ref="HU5:HW5"/>
    <mergeCell ref="HX5:HZ5"/>
    <mergeCell ref="GQ5:GS5"/>
    <mergeCell ref="GT5:GV5"/>
    <mergeCell ref="GW5:GY5"/>
    <mergeCell ref="GZ5:HB5"/>
    <mergeCell ref="HC5:HE5"/>
    <mergeCell ref="HF5:HH5"/>
    <mergeCell ref="IA5:IC5"/>
    <mergeCell ref="ID5:IF5"/>
    <mergeCell ref="DQ5:DS5"/>
    <mergeCell ref="DT5:DV5"/>
    <mergeCell ref="DE5:DG5"/>
    <mergeCell ref="CS5:CU5"/>
    <mergeCell ref="CV5:CX5"/>
    <mergeCell ref="CY5:DA5"/>
    <mergeCell ref="DB5:DD5"/>
    <mergeCell ref="EX5:EZ5"/>
    <mergeCell ref="EO5:EQ5"/>
    <mergeCell ref="ER5:ET5"/>
    <mergeCell ref="EU5:EW5"/>
    <mergeCell ref="CM5:CO5"/>
    <mergeCell ref="CP5:CR5"/>
    <mergeCell ref="BL5:BN5"/>
    <mergeCell ref="BO5:BQ5"/>
    <mergeCell ref="BR5:BT5"/>
    <mergeCell ref="BU5:BW5"/>
    <mergeCell ref="BX5:BZ5"/>
    <mergeCell ref="DH5:DJ5"/>
    <mergeCell ref="DK5:DM5"/>
    <mergeCell ref="BL4:BT4"/>
    <mergeCell ref="BU4:CC4"/>
    <mergeCell ref="CD4:CL4"/>
    <mergeCell ref="CM4:CU4"/>
    <mergeCell ref="CV4:DD4"/>
    <mergeCell ref="P4:X4"/>
    <mergeCell ref="Y4:AG4"/>
    <mergeCell ref="AH4:AP4"/>
    <mergeCell ref="AQ5:AS5"/>
    <mergeCell ref="AT5:AV5"/>
    <mergeCell ref="AW5:AY5"/>
    <mergeCell ref="BC5:BE5"/>
    <mergeCell ref="BF5:BH5"/>
    <mergeCell ref="BI5:BK5"/>
    <mergeCell ref="Y5:AA5"/>
    <mergeCell ref="AB5:AD5"/>
    <mergeCell ref="AE5:AG5"/>
    <mergeCell ref="AH5:AJ5"/>
    <mergeCell ref="AK5:AM5"/>
    <mergeCell ref="AN5:AP5"/>
    <mergeCell ref="CA5:CC5"/>
    <mergeCell ref="CD5:CF5"/>
    <mergeCell ref="CG5:CI5"/>
    <mergeCell ref="CJ5:CL5"/>
    <mergeCell ref="HR4:HZ4"/>
    <mergeCell ref="IA4:II4"/>
    <mergeCell ref="FM4:FU4"/>
    <mergeCell ref="ER4:EZ4"/>
    <mergeCell ref="FA4:FI4"/>
    <mergeCell ref="FJ4:FL4"/>
    <mergeCell ref="FV4:GD4"/>
    <mergeCell ref="DH4:DP4"/>
    <mergeCell ref="DE4:DG4"/>
    <mergeCell ref="DQ4:DY4"/>
    <mergeCell ref="DZ4:EH4"/>
    <mergeCell ref="EI4:EQ4"/>
    <mergeCell ref="GE4:GM4"/>
    <mergeCell ref="GN4:GV4"/>
    <mergeCell ref="GW4:HE4"/>
    <mergeCell ref="HF4:HN4"/>
    <mergeCell ref="HO4:HQ4"/>
    <mergeCell ref="AQ4:AY4"/>
    <mergeCell ref="BC4:BK4"/>
    <mergeCell ref="M4:O4"/>
    <mergeCell ref="H4:H7"/>
    <mergeCell ref="I4:I7"/>
    <mergeCell ref="P5:R5"/>
    <mergeCell ref="S5:U5"/>
    <mergeCell ref="V5:X5"/>
    <mergeCell ref="M5:O5"/>
    <mergeCell ref="P6:P7"/>
    <mergeCell ref="Q6:Q7"/>
    <mergeCell ref="R6:R7"/>
    <mergeCell ref="M6:M7"/>
    <mergeCell ref="N6:N7"/>
    <mergeCell ref="O6:O7"/>
    <mergeCell ref="L6:L7"/>
    <mergeCell ref="Y6:Y7"/>
    <mergeCell ref="Z6:Z7"/>
    <mergeCell ref="AA6:AA7"/>
    <mergeCell ref="AB6:AB7"/>
    <mergeCell ref="AC6:AC7"/>
    <mergeCell ref="AD6:AD7"/>
    <mergeCell ref="S6:S7"/>
    <mergeCell ref="T6:T7"/>
    <mergeCell ref="IJ4:IR4"/>
    <mergeCell ref="IJ5:IL5"/>
    <mergeCell ref="IM5:IO5"/>
    <mergeCell ref="IP5:IR5"/>
    <mergeCell ref="IJ6:IJ7"/>
    <mergeCell ref="IK6:IK7"/>
    <mergeCell ref="IL6:IL7"/>
    <mergeCell ref="IM6:IM7"/>
    <mergeCell ref="IN6:IN7"/>
    <mergeCell ref="IO6:IO7"/>
    <mergeCell ref="IP6:IP7"/>
    <mergeCell ref="IQ6:IQ7"/>
    <mergeCell ref="IR6:IR7"/>
  </mergeCells>
  <conditionalFormatting sqref="U9:U16 AD9:AD16 AG9:AG16 AV9:AV16 CR9:CR16 DA9:DA16 HW9:HW16">
    <cfRule type="expression" dxfId="3092" priority="1365">
      <formula>#REF!&lt;50%</formula>
    </cfRule>
    <cfRule type="cellIs" dxfId="3091" priority="1376" operator="lessThan">
      <formula>0.5</formula>
    </cfRule>
    <cfRule type="cellIs" dxfId="3090" priority="1377" operator="between">
      <formula>0</formula>
      <formula>0.5</formula>
    </cfRule>
    <cfRule type="cellIs" dxfId="3089" priority="1379" operator="lessThan">
      <formula>"&lt;50%"</formula>
    </cfRule>
    <cfRule type="cellIs" dxfId="3088" priority="1363" operator="between">
      <formula>0</formula>
      <formula>0.49</formula>
    </cfRule>
    <cfRule type="cellIs" dxfId="3087" priority="1364" operator="lessThan">
      <formula>#REF!</formula>
    </cfRule>
    <cfRule type="cellIs" dxfId="3086" priority="1373" operator="between">
      <formula>0.6</formula>
      <formula>0.69</formula>
    </cfRule>
    <cfRule type="cellIs" dxfId="3085" priority="1374" operator="between">
      <formula>0.5</formula>
      <formula>0.59</formula>
    </cfRule>
    <cfRule type="cellIs" dxfId="3084" priority="1375" operator="between">
      <formula>0</formula>
      <formula>0.49</formula>
    </cfRule>
  </conditionalFormatting>
  <conditionalFormatting sqref="U18:U19">
    <cfRule type="cellIs" dxfId="3083" priority="1333" operator="between">
      <formula>0.5</formula>
      <formula>0.59</formula>
    </cfRule>
    <cfRule type="cellIs" dxfId="3082" priority="1332" operator="between">
      <formula>0.6</formula>
      <formula>0.69</formula>
    </cfRule>
    <cfRule type="expression" dxfId="3081" priority="1331">
      <formula>#REF!&lt;50%</formula>
    </cfRule>
    <cfRule type="cellIs" dxfId="3080" priority="1330" operator="lessThan">
      <formula>#REF!</formula>
    </cfRule>
    <cfRule type="cellIs" dxfId="3079" priority="1329" operator="between">
      <formula>0</formula>
      <formula>0.49</formula>
    </cfRule>
    <cfRule type="cellIs" dxfId="3078" priority="1338" operator="lessThan">
      <formula>"&lt;50%"</formula>
    </cfRule>
    <cfRule type="cellIs" dxfId="3077" priority="1336" operator="between">
      <formula>0</formula>
      <formula>0.5</formula>
    </cfRule>
    <cfRule type="cellIs" dxfId="3076" priority="1335" operator="lessThan">
      <formula>0.5</formula>
    </cfRule>
    <cfRule type="cellIs" dxfId="3075" priority="1334" operator="between">
      <formula>0</formula>
      <formula>0.49</formula>
    </cfRule>
  </conditionalFormatting>
  <conditionalFormatting sqref="U22">
    <cfRule type="cellIs" dxfId="3074" priority="1345" operator="lessThan">
      <formula>"&lt;50%"</formula>
    </cfRule>
    <cfRule type="cellIs" dxfId="3073" priority="1343" operator="between">
      <formula>0</formula>
      <formula>0.5</formula>
    </cfRule>
    <cfRule type="cellIs" dxfId="3072" priority="1342" operator="lessThan">
      <formula>0.5</formula>
    </cfRule>
    <cfRule type="cellIs" dxfId="3071" priority="1341" operator="between">
      <formula>0</formula>
      <formula>0.49</formula>
    </cfRule>
    <cfRule type="cellIs" dxfId="3070" priority="1339" operator="between">
      <formula>0.6</formula>
      <formula>0.69</formula>
    </cfRule>
    <cfRule type="cellIs" dxfId="3069" priority="1340" operator="between">
      <formula>0.5</formula>
      <formula>0.59</formula>
    </cfRule>
  </conditionalFormatting>
  <conditionalFormatting sqref="AD18:AD19">
    <cfRule type="cellIs" dxfId="3068" priority="1321" operator="lessThan">
      <formula>"&lt;50%"</formula>
    </cfRule>
    <cfRule type="cellIs" dxfId="3067" priority="1319" operator="between">
      <formula>0</formula>
      <formula>0.5</formula>
    </cfRule>
    <cfRule type="cellIs" dxfId="3066" priority="1318" operator="lessThan">
      <formula>0.5</formula>
    </cfRule>
    <cfRule type="cellIs" dxfId="3065" priority="1317" operator="between">
      <formula>0</formula>
      <formula>0.49</formula>
    </cfRule>
    <cfRule type="cellIs" dxfId="3064" priority="1312" operator="between">
      <formula>0</formula>
      <formula>0.49</formula>
    </cfRule>
    <cfRule type="cellIs" dxfId="3063" priority="1313" operator="lessThan">
      <formula>#REF!</formula>
    </cfRule>
    <cfRule type="cellIs" dxfId="3062" priority="1315" operator="between">
      <formula>0.6</formula>
      <formula>0.69</formula>
    </cfRule>
    <cfRule type="cellIs" dxfId="3061" priority="1316" operator="between">
      <formula>0.5</formula>
      <formula>0.59</formula>
    </cfRule>
    <cfRule type="expression" dxfId="3060" priority="1314">
      <formula>#REF!&lt;50%</formula>
    </cfRule>
  </conditionalFormatting>
  <conditionalFormatting sqref="AD21">
    <cfRule type="expression" dxfId="3059" priority="910">
      <formula>#REF!&lt;50%</formula>
    </cfRule>
    <cfRule type="cellIs" dxfId="3058" priority="908" operator="between">
      <formula>0</formula>
      <formula>0.49</formula>
    </cfRule>
    <cfRule type="cellIs" dxfId="3057" priority="909" operator="lessThan">
      <formula>#REF!</formula>
    </cfRule>
  </conditionalFormatting>
  <conditionalFormatting sqref="AD21:AD22">
    <cfRule type="cellIs" dxfId="3056" priority="911" operator="between">
      <formula>0.6</formula>
      <formula>0.69</formula>
    </cfRule>
    <cfRule type="cellIs" dxfId="3055" priority="915" operator="between">
      <formula>0</formula>
      <formula>0.5</formula>
    </cfRule>
    <cfRule type="cellIs" dxfId="3054" priority="913" operator="between">
      <formula>0</formula>
      <formula>0.49</formula>
    </cfRule>
    <cfRule type="cellIs" dxfId="3053" priority="914" operator="lessThan">
      <formula>0.5</formula>
    </cfRule>
    <cfRule type="cellIs" dxfId="3052" priority="917" operator="lessThan">
      <formula>"&lt;50%"</formula>
    </cfRule>
    <cfRule type="cellIs" dxfId="3051" priority="912" operator="between">
      <formula>0.5</formula>
      <formula>0.59</formula>
    </cfRule>
  </conditionalFormatting>
  <conditionalFormatting sqref="AG18:AG20">
    <cfRule type="cellIs" dxfId="3050" priority="951" operator="between">
      <formula>0.6</formula>
      <formula>0.69</formula>
    </cfRule>
    <cfRule type="expression" dxfId="3049" priority="950">
      <formula>#REF!&lt;50%</formula>
    </cfRule>
    <cfRule type="cellIs" dxfId="3048" priority="949" operator="lessThan">
      <formula>#REF!</formula>
    </cfRule>
    <cfRule type="cellIs" dxfId="3047" priority="948" operator="between">
      <formula>0</formula>
      <formula>0.49</formula>
    </cfRule>
    <cfRule type="cellIs" dxfId="3046" priority="954" operator="lessThan">
      <formula>0.5</formula>
    </cfRule>
    <cfRule type="cellIs" dxfId="3045" priority="955" operator="between">
      <formula>0</formula>
      <formula>0.5</formula>
    </cfRule>
    <cfRule type="cellIs" dxfId="3044" priority="957" operator="lessThan">
      <formula>"&lt;50%"</formula>
    </cfRule>
    <cfRule type="cellIs" dxfId="3043" priority="953" operator="between">
      <formula>0</formula>
      <formula>0.49</formula>
    </cfRule>
    <cfRule type="cellIs" dxfId="3042" priority="952" operator="between">
      <formula>0.5</formula>
      <formula>0.59</formula>
    </cfRule>
  </conditionalFormatting>
  <conditionalFormatting sqref="AM9:AM21">
    <cfRule type="cellIs" dxfId="3041" priority="898" operator="between">
      <formula>0</formula>
      <formula>0.49</formula>
    </cfRule>
    <cfRule type="cellIs" dxfId="3040" priority="899" operator="lessThan">
      <formula>#REF!</formula>
    </cfRule>
    <cfRule type="expression" dxfId="3039" priority="900">
      <formula>#REF!&lt;50%</formula>
    </cfRule>
  </conditionalFormatting>
  <conditionalFormatting sqref="AM9:AM22">
    <cfRule type="cellIs" dxfId="3038" priority="901" operator="between">
      <formula>0.6</formula>
      <formula>0.69</formula>
    </cfRule>
    <cfRule type="cellIs" dxfId="3037" priority="902" operator="between">
      <formula>0.5</formula>
      <formula>0.59</formula>
    </cfRule>
    <cfRule type="cellIs" dxfId="3036" priority="903" operator="between">
      <formula>0</formula>
      <formula>0.49</formula>
    </cfRule>
    <cfRule type="cellIs" dxfId="3035" priority="904" operator="lessThan">
      <formula>0.5</formula>
    </cfRule>
    <cfRule type="cellIs" dxfId="3034" priority="907" operator="lessThan">
      <formula>"&lt;50%"</formula>
    </cfRule>
    <cfRule type="cellIs" dxfId="3033" priority="905" operator="between">
      <formula>0</formula>
      <formula>0.5</formula>
    </cfRule>
  </conditionalFormatting>
  <conditionalFormatting sqref="AV18:AV19">
    <cfRule type="cellIs" dxfId="3032" priority="1293" operator="between">
      <formula>0</formula>
      <formula>0.49</formula>
    </cfRule>
    <cfRule type="cellIs" dxfId="3031" priority="1292" operator="between">
      <formula>0.5</formula>
      <formula>0.59</formula>
    </cfRule>
    <cfRule type="cellIs" dxfId="3030" priority="1291" operator="between">
      <formula>0.6</formula>
      <formula>0.69</formula>
    </cfRule>
    <cfRule type="expression" dxfId="3029" priority="1290">
      <formula>#REF!&lt;50%</formula>
    </cfRule>
    <cfRule type="cellIs" dxfId="3028" priority="1295" operator="between">
      <formula>0</formula>
      <formula>0.5</formula>
    </cfRule>
    <cfRule type="cellIs" dxfId="3027" priority="1297" operator="lessThan">
      <formula>"&lt;50%"</formula>
    </cfRule>
    <cfRule type="cellIs" dxfId="3026" priority="1289" operator="lessThan">
      <formula>#REF!</formula>
    </cfRule>
    <cfRule type="cellIs" dxfId="3025" priority="1288" operator="between">
      <formula>0</formula>
      <formula>0.49</formula>
    </cfRule>
    <cfRule type="cellIs" dxfId="3024" priority="1294" operator="lessThan">
      <formula>0.5</formula>
    </cfRule>
  </conditionalFormatting>
  <conditionalFormatting sqref="AV21">
    <cfRule type="cellIs" dxfId="3023" priority="889" operator="lessThan">
      <formula>#REF!</formula>
    </cfRule>
    <cfRule type="expression" dxfId="3022" priority="890">
      <formula>#REF!&lt;50%</formula>
    </cfRule>
    <cfRule type="cellIs" dxfId="3021" priority="888" operator="between">
      <formula>0</formula>
      <formula>0.49</formula>
    </cfRule>
  </conditionalFormatting>
  <conditionalFormatting sqref="AV21:AV22">
    <cfRule type="cellIs" dxfId="3020" priority="892" operator="between">
      <formula>0.5</formula>
      <formula>0.59</formula>
    </cfRule>
    <cfRule type="cellIs" dxfId="3019" priority="893" operator="between">
      <formula>0</formula>
      <formula>0.49</formula>
    </cfRule>
    <cfRule type="cellIs" dxfId="3018" priority="897" operator="lessThan">
      <formula>"&lt;50%"</formula>
    </cfRule>
    <cfRule type="cellIs" dxfId="3017" priority="895" operator="between">
      <formula>0</formula>
      <formula>0.5</formula>
    </cfRule>
    <cfRule type="cellIs" dxfId="3016" priority="894" operator="lessThan">
      <formula>0.5</formula>
    </cfRule>
    <cfRule type="cellIs" dxfId="3015" priority="891" operator="between">
      <formula>0.6</formula>
      <formula>0.69</formula>
    </cfRule>
  </conditionalFormatting>
  <conditionalFormatting sqref="AY21">
    <cfRule type="cellIs" dxfId="3014" priority="878" operator="between">
      <formula>0</formula>
      <formula>0.49</formula>
    </cfRule>
    <cfRule type="cellIs" dxfId="3013" priority="879" operator="lessThan">
      <formula>#REF!</formula>
    </cfRule>
    <cfRule type="expression" dxfId="3012" priority="880">
      <formula>#REF!&lt;50%</formula>
    </cfRule>
    <cfRule type="cellIs" dxfId="3011" priority="881" operator="between">
      <formula>0.6</formula>
      <formula>0.69</formula>
    </cfRule>
    <cfRule type="cellIs" dxfId="3010" priority="882" operator="between">
      <formula>0.5</formula>
      <formula>0.59</formula>
    </cfRule>
    <cfRule type="cellIs" dxfId="3009" priority="884" operator="lessThan">
      <formula>0.5</formula>
    </cfRule>
    <cfRule type="cellIs" dxfId="3008" priority="885" operator="between">
      <formula>0</formula>
      <formula>0.5</formula>
    </cfRule>
    <cfRule type="cellIs" dxfId="3007" priority="887" operator="lessThan">
      <formula>"&lt;50%"</formula>
    </cfRule>
    <cfRule type="cellIs" dxfId="3006" priority="883" operator="between">
      <formula>0</formula>
      <formula>0.49</formula>
    </cfRule>
  </conditionalFormatting>
  <conditionalFormatting sqref="BH9:BH16 BQ9:BQ16 BT9:BT16 CI9:CI16">
    <cfRule type="cellIs" dxfId="3005" priority="629" operator="lessThan">
      <formula>"&lt;50%"</formula>
    </cfRule>
    <cfRule type="cellIs" dxfId="3004" priority="621" operator="lessThan">
      <formula>#REF!</formula>
    </cfRule>
    <cfRule type="cellIs" dxfId="3003" priority="626" operator="lessThan">
      <formula>0.5</formula>
    </cfRule>
    <cfRule type="cellIs" dxfId="3002" priority="620" operator="between">
      <formula>0</formula>
      <formula>0.49</formula>
    </cfRule>
    <cfRule type="expression" dxfId="3001" priority="622">
      <formula>#REF!&lt;50%</formula>
    </cfRule>
    <cfRule type="cellIs" dxfId="3000" priority="623" operator="between">
      <formula>0.6</formula>
      <formula>0.69</formula>
    </cfRule>
    <cfRule type="cellIs" dxfId="2999" priority="624" operator="between">
      <formula>0.5</formula>
      <formula>0.59</formula>
    </cfRule>
    <cfRule type="cellIs" dxfId="2998" priority="625" operator="between">
      <formula>0</formula>
      <formula>0.49</formula>
    </cfRule>
    <cfRule type="cellIs" dxfId="2997" priority="627" operator="between">
      <formula>0</formula>
      <formula>0.5</formula>
    </cfRule>
  </conditionalFormatting>
  <conditionalFormatting sqref="BH18:BH19">
    <cfRule type="expression" dxfId="2996" priority="605">
      <formula>#REF!&lt;50%</formula>
    </cfRule>
    <cfRule type="cellIs" dxfId="2995" priority="606" operator="between">
      <formula>0.6</formula>
      <formula>0.69</formula>
    </cfRule>
    <cfRule type="cellIs" dxfId="2994" priority="607" operator="between">
      <formula>0.5</formula>
      <formula>0.59</formula>
    </cfRule>
    <cfRule type="cellIs" dxfId="2993" priority="608" operator="between">
      <formula>0</formula>
      <formula>0.49</formula>
    </cfRule>
    <cfRule type="cellIs" dxfId="2992" priority="609" operator="lessThan">
      <formula>0.5</formula>
    </cfRule>
    <cfRule type="cellIs" dxfId="2991" priority="610" operator="between">
      <formula>0</formula>
      <formula>0.5</formula>
    </cfRule>
    <cfRule type="cellIs" dxfId="2990" priority="612" operator="lessThan">
      <formula>"&lt;50%"</formula>
    </cfRule>
    <cfRule type="cellIs" dxfId="2989" priority="604" operator="lessThan">
      <formula>#REF!</formula>
    </cfRule>
    <cfRule type="cellIs" dxfId="2988" priority="603" operator="between">
      <formula>0</formula>
      <formula>0.49</formula>
    </cfRule>
  </conditionalFormatting>
  <conditionalFormatting sqref="BH22">
    <cfRule type="cellIs" dxfId="2987" priority="614" operator="between">
      <formula>0.5</formula>
      <formula>0.59</formula>
    </cfRule>
    <cfRule type="cellIs" dxfId="2986" priority="615" operator="between">
      <formula>0</formula>
      <formula>0.49</formula>
    </cfRule>
    <cfRule type="cellIs" dxfId="2985" priority="613" operator="between">
      <formula>0.6</formula>
      <formula>0.69</formula>
    </cfRule>
    <cfRule type="cellIs" dxfId="2984" priority="617" operator="between">
      <formula>0</formula>
      <formula>0.5</formula>
    </cfRule>
    <cfRule type="cellIs" dxfId="2983" priority="619" operator="lessThan">
      <formula>"&lt;50%"</formula>
    </cfRule>
    <cfRule type="cellIs" dxfId="2982" priority="616" operator="lessThan">
      <formula>0.5</formula>
    </cfRule>
  </conditionalFormatting>
  <conditionalFormatting sqref="BQ18:BQ19">
    <cfRule type="cellIs" dxfId="2981" priority="586" operator="between">
      <formula>0</formula>
      <formula>0.49</formula>
    </cfRule>
    <cfRule type="cellIs" dxfId="2980" priority="587" operator="lessThan">
      <formula>#REF!</formula>
    </cfRule>
    <cfRule type="expression" dxfId="2979" priority="588">
      <formula>#REF!&lt;50%</formula>
    </cfRule>
    <cfRule type="cellIs" dxfId="2978" priority="589" operator="between">
      <formula>0.6</formula>
      <formula>0.69</formula>
    </cfRule>
    <cfRule type="cellIs" dxfId="2977" priority="595" operator="lessThan">
      <formula>"&lt;50%"</formula>
    </cfRule>
    <cfRule type="cellIs" dxfId="2976" priority="593" operator="between">
      <formula>0</formula>
      <formula>0.5</formula>
    </cfRule>
    <cfRule type="cellIs" dxfId="2975" priority="592" operator="lessThan">
      <formula>0.5</formula>
    </cfRule>
    <cfRule type="cellIs" dxfId="2974" priority="591" operator="between">
      <formula>0</formula>
      <formula>0.49</formula>
    </cfRule>
    <cfRule type="cellIs" dxfId="2973" priority="590" operator="between">
      <formula>0.5</formula>
      <formula>0.59</formula>
    </cfRule>
  </conditionalFormatting>
  <conditionalFormatting sqref="BQ21">
    <cfRule type="expression" dxfId="2972" priority="544">
      <formula>#REF!&lt;50%</formula>
    </cfRule>
    <cfRule type="cellIs" dxfId="2971" priority="542" operator="between">
      <formula>0</formula>
      <formula>0.49</formula>
    </cfRule>
    <cfRule type="cellIs" dxfId="2970" priority="543" operator="lessThan">
      <formula>#REF!</formula>
    </cfRule>
  </conditionalFormatting>
  <conditionalFormatting sqref="BQ21:BQ22">
    <cfRule type="cellIs" dxfId="2969" priority="545" operator="between">
      <formula>0.6</formula>
      <formula>0.69</formula>
    </cfRule>
    <cfRule type="cellIs" dxfId="2968" priority="549" operator="between">
      <formula>0</formula>
      <formula>0.5</formula>
    </cfRule>
    <cfRule type="cellIs" dxfId="2967" priority="551" operator="lessThan">
      <formula>"&lt;50%"</formula>
    </cfRule>
    <cfRule type="cellIs" dxfId="2966" priority="548" operator="lessThan">
      <formula>0.5</formula>
    </cfRule>
    <cfRule type="cellIs" dxfId="2965" priority="547" operator="between">
      <formula>0</formula>
      <formula>0.49</formula>
    </cfRule>
    <cfRule type="cellIs" dxfId="2964" priority="546" operator="between">
      <formula>0.5</formula>
      <formula>0.59</formula>
    </cfRule>
  </conditionalFormatting>
  <conditionalFormatting sqref="BT18:BT20">
    <cfRule type="cellIs" dxfId="2963" priority="561" operator="lessThan">
      <formula>"&lt;50%"</formula>
    </cfRule>
    <cfRule type="cellIs" dxfId="2962" priority="552" operator="between">
      <formula>0</formula>
      <formula>0.49</formula>
    </cfRule>
    <cfRule type="cellIs" dxfId="2961" priority="559" operator="between">
      <formula>0</formula>
      <formula>0.5</formula>
    </cfRule>
    <cfRule type="cellIs" dxfId="2960" priority="557" operator="between">
      <formula>0</formula>
      <formula>0.49</formula>
    </cfRule>
    <cfRule type="cellIs" dxfId="2959" priority="556" operator="between">
      <formula>0.5</formula>
      <formula>0.59</formula>
    </cfRule>
    <cfRule type="cellIs" dxfId="2958" priority="555" operator="between">
      <formula>0.6</formula>
      <formula>0.69</formula>
    </cfRule>
    <cfRule type="expression" dxfId="2957" priority="554">
      <formula>#REF!&lt;50%</formula>
    </cfRule>
    <cfRule type="cellIs" dxfId="2956" priority="553" operator="lessThan">
      <formula>#REF!</formula>
    </cfRule>
    <cfRule type="cellIs" dxfId="2955" priority="558" operator="lessThan">
      <formula>0.5</formula>
    </cfRule>
  </conditionalFormatting>
  <conditionalFormatting sqref="BZ9:BZ21">
    <cfRule type="cellIs" dxfId="2954" priority="533" operator="lessThan">
      <formula>#REF!</formula>
    </cfRule>
    <cfRule type="expression" dxfId="2953" priority="534">
      <formula>#REF!&lt;50%</formula>
    </cfRule>
    <cfRule type="cellIs" dxfId="2952" priority="532" operator="between">
      <formula>0</formula>
      <formula>0.49</formula>
    </cfRule>
  </conditionalFormatting>
  <conditionalFormatting sqref="BZ9:BZ22">
    <cfRule type="cellIs" dxfId="2951" priority="541" operator="lessThan">
      <formula>"&lt;50%"</formula>
    </cfRule>
    <cfRule type="cellIs" dxfId="2950" priority="539" operator="between">
      <formula>0</formula>
      <formula>0.5</formula>
    </cfRule>
    <cfRule type="cellIs" dxfId="2949" priority="538" operator="lessThan">
      <formula>0.5</formula>
    </cfRule>
    <cfRule type="cellIs" dxfId="2948" priority="537" operator="between">
      <formula>0</formula>
      <formula>0.49</formula>
    </cfRule>
    <cfRule type="cellIs" dxfId="2947" priority="536" operator="between">
      <formula>0.5</formula>
      <formula>0.59</formula>
    </cfRule>
    <cfRule type="cellIs" dxfId="2946" priority="535" operator="between">
      <formula>0.6</formula>
      <formula>0.69</formula>
    </cfRule>
  </conditionalFormatting>
  <conditionalFormatting sqref="CI18:CI19">
    <cfRule type="cellIs" dxfId="2945" priority="565" operator="between">
      <formula>0.6</formula>
      <formula>0.69</formula>
    </cfRule>
    <cfRule type="expression" dxfId="2944" priority="564">
      <formula>#REF!&lt;50%</formula>
    </cfRule>
    <cfRule type="cellIs" dxfId="2943" priority="563" operator="lessThan">
      <formula>#REF!</formula>
    </cfRule>
    <cfRule type="cellIs" dxfId="2942" priority="562" operator="between">
      <formula>0</formula>
      <formula>0.49</formula>
    </cfRule>
    <cfRule type="cellIs" dxfId="2941" priority="571" operator="lessThan">
      <formula>"&lt;50%"</formula>
    </cfRule>
    <cfRule type="cellIs" dxfId="2940" priority="569" operator="between">
      <formula>0</formula>
      <formula>0.5</formula>
    </cfRule>
    <cfRule type="cellIs" dxfId="2939" priority="568" operator="lessThan">
      <formula>0.5</formula>
    </cfRule>
    <cfRule type="cellIs" dxfId="2938" priority="566" operator="between">
      <formula>0.5</formula>
      <formula>0.59</formula>
    </cfRule>
    <cfRule type="cellIs" dxfId="2937" priority="567" operator="between">
      <formula>0</formula>
      <formula>0.49</formula>
    </cfRule>
  </conditionalFormatting>
  <conditionalFormatting sqref="CI21">
    <cfRule type="cellIs" dxfId="2936" priority="523" operator="lessThan">
      <formula>#REF!</formula>
    </cfRule>
    <cfRule type="cellIs" dxfId="2935" priority="522" operator="between">
      <formula>0</formula>
      <formula>0.49</formula>
    </cfRule>
    <cfRule type="expression" dxfId="2934" priority="524">
      <formula>#REF!&lt;50%</formula>
    </cfRule>
  </conditionalFormatting>
  <conditionalFormatting sqref="CI21:CI22">
    <cfRule type="cellIs" dxfId="2933" priority="525" operator="between">
      <formula>0.6</formula>
      <formula>0.69</formula>
    </cfRule>
    <cfRule type="cellIs" dxfId="2932" priority="526" operator="between">
      <formula>0.5</formula>
      <formula>0.59</formula>
    </cfRule>
    <cfRule type="cellIs" dxfId="2931" priority="527" operator="between">
      <formula>0</formula>
      <formula>0.49</formula>
    </cfRule>
    <cfRule type="cellIs" dxfId="2930" priority="528" operator="lessThan">
      <formula>0.5</formula>
    </cfRule>
    <cfRule type="cellIs" dxfId="2929" priority="529" operator="between">
      <formula>0</formula>
      <formula>0.5</formula>
    </cfRule>
    <cfRule type="cellIs" dxfId="2928" priority="531" operator="lessThan">
      <formula>"&lt;50%"</formula>
    </cfRule>
  </conditionalFormatting>
  <conditionalFormatting sqref="CL9:CL19">
    <cfRule type="expression" dxfId="2927" priority="80">
      <formula>#REF!&lt;50%</formula>
    </cfRule>
    <cfRule type="cellIs" dxfId="2926" priority="81" operator="between">
      <formula>0.6</formula>
      <formula>0.69</formula>
    </cfRule>
    <cfRule type="cellIs" dxfId="2925" priority="82" operator="between">
      <formula>0.5</formula>
      <formula>0.59</formula>
    </cfRule>
    <cfRule type="cellIs" dxfId="2924" priority="83" operator="between">
      <formula>0</formula>
      <formula>0.49</formula>
    </cfRule>
    <cfRule type="cellIs" dxfId="2923" priority="84" operator="lessThan">
      <formula>0.5</formula>
    </cfRule>
    <cfRule type="cellIs" dxfId="2922" priority="85" operator="between">
      <formula>0</formula>
      <formula>0.5</formula>
    </cfRule>
    <cfRule type="cellIs" dxfId="2921" priority="87" operator="lessThan">
      <formula>"&lt;50%"</formula>
    </cfRule>
    <cfRule type="cellIs" dxfId="2920" priority="78" operator="between">
      <formula>0</formula>
      <formula>0.49</formula>
    </cfRule>
    <cfRule type="cellIs" dxfId="2919" priority="79" operator="lessThan">
      <formula>#REF!</formula>
    </cfRule>
  </conditionalFormatting>
  <conditionalFormatting sqref="CL21">
    <cfRule type="cellIs" dxfId="2918" priority="521" operator="lessThan">
      <formula>"&lt;50%"</formula>
    </cfRule>
    <cfRule type="cellIs" dxfId="2917" priority="516" operator="between">
      <formula>0.5</formula>
      <formula>0.59</formula>
    </cfRule>
    <cfRule type="cellIs" dxfId="2916" priority="517" operator="between">
      <formula>0</formula>
      <formula>0.49</formula>
    </cfRule>
    <cfRule type="cellIs" dxfId="2915" priority="519" operator="between">
      <formula>0</formula>
      <formula>0.5</formula>
    </cfRule>
    <cfRule type="cellIs" dxfId="2914" priority="518" operator="lessThan">
      <formula>0.5</formula>
    </cfRule>
    <cfRule type="cellIs" dxfId="2913" priority="512" operator="between">
      <formula>0</formula>
      <formula>0.49</formula>
    </cfRule>
    <cfRule type="cellIs" dxfId="2912" priority="513" operator="lessThan">
      <formula>#REF!</formula>
    </cfRule>
    <cfRule type="expression" dxfId="2911" priority="514">
      <formula>#REF!&lt;50%</formula>
    </cfRule>
    <cfRule type="cellIs" dxfId="2910" priority="515" operator="between">
      <formula>0.6</formula>
      <formula>0.69</formula>
    </cfRule>
  </conditionalFormatting>
  <conditionalFormatting sqref="CR18:CR19">
    <cfRule type="cellIs" dxfId="2909" priority="1208" operator="between">
      <formula>0</formula>
      <formula>0.49</formula>
    </cfRule>
    <cfRule type="cellIs" dxfId="2908" priority="1203" operator="between">
      <formula>0</formula>
      <formula>0.49</formula>
    </cfRule>
    <cfRule type="cellIs" dxfId="2907" priority="1204" operator="lessThan">
      <formula>#REF!</formula>
    </cfRule>
    <cfRule type="cellIs" dxfId="2906" priority="1206" operator="between">
      <formula>0.6</formula>
      <formula>0.69</formula>
    </cfRule>
    <cfRule type="cellIs" dxfId="2905" priority="1207" operator="between">
      <formula>0.5</formula>
      <formula>0.59</formula>
    </cfRule>
    <cfRule type="cellIs" dxfId="2904" priority="1209" operator="lessThan">
      <formula>0.5</formula>
    </cfRule>
    <cfRule type="cellIs" dxfId="2903" priority="1210" operator="between">
      <formula>0</formula>
      <formula>0.5</formula>
    </cfRule>
    <cfRule type="cellIs" dxfId="2902" priority="1212" operator="lessThan">
      <formula>"&lt;50%"</formula>
    </cfRule>
    <cfRule type="expression" dxfId="2901" priority="1205">
      <formula>#REF!&lt;50%</formula>
    </cfRule>
  </conditionalFormatting>
  <conditionalFormatting sqref="CR21">
    <cfRule type="cellIs" dxfId="2900" priority="828" operator="between">
      <formula>0</formula>
      <formula>0.49</formula>
    </cfRule>
    <cfRule type="cellIs" dxfId="2899" priority="829" operator="lessThan">
      <formula>#REF!</formula>
    </cfRule>
    <cfRule type="expression" dxfId="2898" priority="830">
      <formula>#REF!&lt;50%</formula>
    </cfRule>
  </conditionalFormatting>
  <conditionalFormatting sqref="CR21:CR22">
    <cfRule type="cellIs" dxfId="2897" priority="837" operator="lessThan">
      <formula>"&lt;50%"</formula>
    </cfRule>
    <cfRule type="cellIs" dxfId="2896" priority="835" operator="between">
      <formula>0</formula>
      <formula>0.5</formula>
    </cfRule>
    <cfRule type="cellIs" dxfId="2895" priority="834" operator="lessThan">
      <formula>0.5</formula>
    </cfRule>
    <cfRule type="cellIs" dxfId="2894" priority="833" operator="between">
      <formula>0</formula>
      <formula>0.49</formula>
    </cfRule>
    <cfRule type="cellIs" dxfId="2893" priority="832" operator="between">
      <formula>0.5</formula>
      <formula>0.59</formula>
    </cfRule>
    <cfRule type="cellIs" dxfId="2892" priority="831" operator="between">
      <formula>0.6</formula>
      <formula>0.69</formula>
    </cfRule>
  </conditionalFormatting>
  <conditionalFormatting sqref="DA18:DA19">
    <cfRule type="cellIs" dxfId="2891" priority="1186" operator="between">
      <formula>0</formula>
      <formula>0.49</formula>
    </cfRule>
    <cfRule type="cellIs" dxfId="2890" priority="1187" operator="lessThan">
      <formula>#REF!</formula>
    </cfRule>
    <cfRule type="expression" dxfId="2889" priority="1188">
      <formula>#REF!&lt;50%</formula>
    </cfRule>
    <cfRule type="cellIs" dxfId="2888" priority="1189" operator="between">
      <formula>0.6</formula>
      <formula>0.69</formula>
    </cfRule>
    <cfRule type="cellIs" dxfId="2887" priority="1190" operator="between">
      <formula>0.5</formula>
      <formula>0.59</formula>
    </cfRule>
    <cfRule type="cellIs" dxfId="2886" priority="1191" operator="between">
      <formula>0</formula>
      <formula>0.49</formula>
    </cfRule>
    <cfRule type="cellIs" dxfId="2885" priority="1193" operator="between">
      <formula>0</formula>
      <formula>0.5</formula>
    </cfRule>
    <cfRule type="cellIs" dxfId="2884" priority="1195" operator="lessThan">
      <formula>"&lt;50%"</formula>
    </cfRule>
    <cfRule type="cellIs" dxfId="2883" priority="1192" operator="lessThan">
      <formula>0.5</formula>
    </cfRule>
  </conditionalFormatting>
  <conditionalFormatting sqref="DA21">
    <cfRule type="cellIs" dxfId="2882" priority="818" operator="between">
      <formula>0</formula>
      <formula>0.49</formula>
    </cfRule>
    <cfRule type="expression" dxfId="2881" priority="820">
      <formula>#REF!&lt;50%</formula>
    </cfRule>
    <cfRule type="cellIs" dxfId="2880" priority="819" operator="lessThan">
      <formula>#REF!</formula>
    </cfRule>
  </conditionalFormatting>
  <conditionalFormatting sqref="DA21:DA22">
    <cfRule type="cellIs" dxfId="2879" priority="824" operator="lessThan">
      <formula>0.5</formula>
    </cfRule>
    <cfRule type="cellIs" dxfId="2878" priority="823" operator="between">
      <formula>0</formula>
      <formula>0.49</formula>
    </cfRule>
    <cfRule type="cellIs" dxfId="2877" priority="822" operator="between">
      <formula>0.5</formula>
      <formula>0.59</formula>
    </cfRule>
    <cfRule type="cellIs" dxfId="2876" priority="821" operator="between">
      <formula>0.6</formula>
      <formula>0.69</formula>
    </cfRule>
    <cfRule type="cellIs" dxfId="2875" priority="825" operator="between">
      <formula>0</formula>
      <formula>0.5</formula>
    </cfRule>
    <cfRule type="cellIs" dxfId="2874" priority="827" operator="lessThan">
      <formula>"&lt;50%"</formula>
    </cfRule>
  </conditionalFormatting>
  <conditionalFormatting sqref="DD9:DD19">
    <cfRule type="cellIs" dxfId="2873" priority="77" operator="lessThan">
      <formula>"&lt;50%"</formula>
    </cfRule>
    <cfRule type="cellIs" dxfId="2872" priority="68" operator="between">
      <formula>0</formula>
      <formula>0.49</formula>
    </cfRule>
    <cfRule type="expression" dxfId="2871" priority="70">
      <formula>#REF!&lt;50%</formula>
    </cfRule>
    <cfRule type="cellIs" dxfId="2870" priority="69" operator="lessThan">
      <formula>#REF!</formula>
    </cfRule>
    <cfRule type="cellIs" dxfId="2869" priority="71" operator="between">
      <formula>0.6</formula>
      <formula>0.69</formula>
    </cfRule>
    <cfRule type="cellIs" dxfId="2868" priority="72" operator="between">
      <formula>0.5</formula>
      <formula>0.59</formula>
    </cfRule>
    <cfRule type="cellIs" dxfId="2867" priority="73" operator="between">
      <formula>0</formula>
      <formula>0.49</formula>
    </cfRule>
    <cfRule type="cellIs" dxfId="2866" priority="74" operator="lessThan">
      <formula>0.5</formula>
    </cfRule>
    <cfRule type="cellIs" dxfId="2865" priority="75" operator="between">
      <formula>0</formula>
      <formula>0.5</formula>
    </cfRule>
  </conditionalFormatting>
  <conditionalFormatting sqref="DM9:DM16 EE9:EE16">
    <cfRule type="cellIs" dxfId="2864" priority="391" operator="between">
      <formula>0</formula>
      <formula>0.49</formula>
    </cfRule>
    <cfRule type="cellIs" dxfId="2863" priority="392" operator="lessThan">
      <formula>#REF!</formula>
    </cfRule>
    <cfRule type="expression" dxfId="2862" priority="393">
      <formula>#REF!&lt;50%</formula>
    </cfRule>
    <cfRule type="cellIs" dxfId="2861" priority="400" operator="lessThan">
      <formula>"&lt;50%"</formula>
    </cfRule>
    <cfRule type="cellIs" dxfId="2860" priority="398" operator="between">
      <formula>0</formula>
      <formula>0.5</formula>
    </cfRule>
    <cfRule type="cellIs" dxfId="2859" priority="397" operator="lessThan">
      <formula>0.5</formula>
    </cfRule>
    <cfRule type="cellIs" dxfId="2858" priority="396" operator="between">
      <formula>0</formula>
      <formula>0.49</formula>
    </cfRule>
    <cfRule type="cellIs" dxfId="2857" priority="395" operator="between">
      <formula>0.5</formula>
      <formula>0.59</formula>
    </cfRule>
    <cfRule type="cellIs" dxfId="2856" priority="394" operator="between">
      <formula>0.6</formula>
      <formula>0.69</formula>
    </cfRule>
  </conditionalFormatting>
  <conditionalFormatting sqref="DM18:DM19">
    <cfRule type="cellIs" dxfId="2855" priority="380" operator="lessThan">
      <formula>0.5</formula>
    </cfRule>
    <cfRule type="cellIs" dxfId="2854" priority="381" operator="between">
      <formula>0</formula>
      <formula>0.5</formula>
    </cfRule>
    <cfRule type="cellIs" dxfId="2853" priority="383" operator="lessThan">
      <formula>"&lt;50%"</formula>
    </cfRule>
    <cfRule type="cellIs" dxfId="2852" priority="374" operator="between">
      <formula>0</formula>
      <formula>0.49</formula>
    </cfRule>
    <cfRule type="cellIs" dxfId="2851" priority="375" operator="lessThan">
      <formula>#REF!</formula>
    </cfRule>
    <cfRule type="expression" dxfId="2850" priority="376">
      <formula>#REF!&lt;50%</formula>
    </cfRule>
    <cfRule type="cellIs" dxfId="2849" priority="377" operator="between">
      <formula>0.6</formula>
      <formula>0.69</formula>
    </cfRule>
    <cfRule type="cellIs" dxfId="2848" priority="378" operator="between">
      <formula>0.5</formula>
      <formula>0.59</formula>
    </cfRule>
    <cfRule type="cellIs" dxfId="2847" priority="379" operator="between">
      <formula>0</formula>
      <formula>0.49</formula>
    </cfRule>
  </conditionalFormatting>
  <conditionalFormatting sqref="DM21">
    <cfRule type="expression" dxfId="2846" priority="332">
      <formula>#REF!&lt;50%</formula>
    </cfRule>
    <cfRule type="cellIs" dxfId="2845" priority="330" operator="between">
      <formula>0</formula>
      <formula>0.49</formula>
    </cfRule>
    <cfRule type="cellIs" dxfId="2844" priority="331" operator="lessThan">
      <formula>#REF!</formula>
    </cfRule>
  </conditionalFormatting>
  <conditionalFormatting sqref="DM21:DM22">
    <cfRule type="cellIs" dxfId="2843" priority="337" operator="between">
      <formula>0</formula>
      <formula>0.5</formula>
    </cfRule>
    <cfRule type="cellIs" dxfId="2842" priority="339" operator="lessThan">
      <formula>"&lt;50%"</formula>
    </cfRule>
    <cfRule type="cellIs" dxfId="2841" priority="333" operator="between">
      <formula>0.6</formula>
      <formula>0.69</formula>
    </cfRule>
    <cfRule type="cellIs" dxfId="2840" priority="334" operator="between">
      <formula>0.5</formula>
      <formula>0.59</formula>
    </cfRule>
    <cfRule type="cellIs" dxfId="2839" priority="335" operator="between">
      <formula>0</formula>
      <formula>0.49</formula>
    </cfRule>
    <cfRule type="cellIs" dxfId="2838" priority="336" operator="lessThan">
      <formula>0.5</formula>
    </cfRule>
  </conditionalFormatting>
  <conditionalFormatting sqref="DV9:DV21">
    <cfRule type="cellIs" dxfId="2837" priority="320" operator="between">
      <formula>0</formula>
      <formula>0.49</formula>
    </cfRule>
    <cfRule type="cellIs" dxfId="2836" priority="321" operator="lessThan">
      <formula>#REF!</formula>
    </cfRule>
    <cfRule type="expression" dxfId="2835" priority="322">
      <formula>#REF!&lt;50%</formula>
    </cfRule>
  </conditionalFormatting>
  <conditionalFormatting sqref="DV9:DV22">
    <cfRule type="cellIs" dxfId="2834" priority="326" operator="lessThan">
      <formula>0.5</formula>
    </cfRule>
    <cfRule type="cellIs" dxfId="2833" priority="323" operator="between">
      <formula>0.6</formula>
      <formula>0.69</formula>
    </cfRule>
    <cfRule type="cellIs" dxfId="2832" priority="324" operator="between">
      <formula>0.5</formula>
      <formula>0.59</formula>
    </cfRule>
    <cfRule type="cellIs" dxfId="2831" priority="325" operator="between">
      <formula>0</formula>
      <formula>0.49</formula>
    </cfRule>
    <cfRule type="cellIs" dxfId="2830" priority="327" operator="between">
      <formula>0</formula>
      <formula>0.5</formula>
    </cfRule>
    <cfRule type="cellIs" dxfId="2829" priority="329" operator="lessThan">
      <formula>"&lt;50%"</formula>
    </cfRule>
  </conditionalFormatting>
  <conditionalFormatting sqref="EE18:EE19">
    <cfRule type="cellIs" dxfId="2828" priority="350" operator="between">
      <formula>0</formula>
      <formula>0.49</formula>
    </cfRule>
    <cfRule type="expression" dxfId="2827" priority="352">
      <formula>#REF!&lt;50%</formula>
    </cfRule>
    <cfRule type="cellIs" dxfId="2826" priority="359" operator="lessThan">
      <formula>"&lt;50%"</formula>
    </cfRule>
    <cfRule type="cellIs" dxfId="2825" priority="357" operator="between">
      <formula>0</formula>
      <formula>0.5</formula>
    </cfRule>
    <cfRule type="cellIs" dxfId="2824" priority="356" operator="lessThan">
      <formula>0.5</formula>
    </cfRule>
    <cfRule type="cellIs" dxfId="2823" priority="355" operator="between">
      <formula>0</formula>
      <formula>0.49</formula>
    </cfRule>
    <cfRule type="cellIs" dxfId="2822" priority="354" operator="between">
      <formula>0.5</formula>
      <formula>0.59</formula>
    </cfRule>
    <cfRule type="cellIs" dxfId="2821" priority="353" operator="between">
      <formula>0.6</formula>
      <formula>0.69</formula>
    </cfRule>
    <cfRule type="cellIs" dxfId="2820" priority="351" operator="lessThan">
      <formula>#REF!</formula>
    </cfRule>
  </conditionalFormatting>
  <conditionalFormatting sqref="EE21">
    <cfRule type="expression" dxfId="2819" priority="312">
      <formula>#REF!&lt;50%</formula>
    </cfRule>
    <cfRule type="cellIs" dxfId="2818" priority="311" operator="lessThan">
      <formula>#REF!</formula>
    </cfRule>
    <cfRule type="cellIs" dxfId="2817" priority="310" operator="between">
      <formula>0</formula>
      <formula>0.49</formula>
    </cfRule>
  </conditionalFormatting>
  <conditionalFormatting sqref="EE21:EE22">
    <cfRule type="cellIs" dxfId="2816" priority="313" operator="between">
      <formula>0.6</formula>
      <formula>0.69</formula>
    </cfRule>
    <cfRule type="cellIs" dxfId="2815" priority="317" operator="between">
      <formula>0</formula>
      <formula>0.5</formula>
    </cfRule>
    <cfRule type="cellIs" dxfId="2814" priority="314" operator="between">
      <formula>0.5</formula>
      <formula>0.59</formula>
    </cfRule>
    <cfRule type="cellIs" dxfId="2813" priority="315" operator="between">
      <formula>0</formula>
      <formula>0.49</formula>
    </cfRule>
    <cfRule type="cellIs" dxfId="2812" priority="316" operator="lessThan">
      <formula>0.5</formula>
    </cfRule>
    <cfRule type="cellIs" dxfId="2811" priority="319" operator="lessThan">
      <formula>"&lt;50%"</formula>
    </cfRule>
  </conditionalFormatting>
  <conditionalFormatting sqref="EH21">
    <cfRule type="cellIs" dxfId="2810" priority="309" operator="lessThan">
      <formula>"&lt;50%"</formula>
    </cfRule>
    <cfRule type="cellIs" dxfId="2809" priority="303" operator="between">
      <formula>0.6</formula>
      <formula>0.69</formula>
    </cfRule>
    <cfRule type="cellIs" dxfId="2808" priority="307" operator="between">
      <formula>0</formula>
      <formula>0.5</formula>
    </cfRule>
    <cfRule type="cellIs" dxfId="2807" priority="306" operator="lessThan">
      <formula>0.5</formula>
    </cfRule>
    <cfRule type="cellIs" dxfId="2806" priority="305" operator="between">
      <formula>0</formula>
      <formula>0.49</formula>
    </cfRule>
    <cfRule type="cellIs" dxfId="2805" priority="304" operator="between">
      <formula>0.5</formula>
      <formula>0.59</formula>
    </cfRule>
    <cfRule type="expression" dxfId="2804" priority="302">
      <formula>#REF!&lt;50%</formula>
    </cfRule>
    <cfRule type="cellIs" dxfId="2803" priority="300" operator="between">
      <formula>0</formula>
      <formula>0.49</formula>
    </cfRule>
    <cfRule type="cellIs" dxfId="2802" priority="301" operator="lessThan">
      <formula>#REF!</formula>
    </cfRule>
  </conditionalFormatting>
  <conditionalFormatting sqref="EN9:EN16 EW9:EW16 FF9:FF16 FI9:FI16">
    <cfRule type="cellIs" dxfId="2801" priority="508" operator="lessThan">
      <formula>0.5</formula>
    </cfRule>
    <cfRule type="cellIs" dxfId="2800" priority="507" operator="between">
      <formula>0</formula>
      <formula>0.49</formula>
    </cfRule>
    <cfRule type="cellIs" dxfId="2799" priority="505" operator="between">
      <formula>0.6</formula>
      <formula>0.69</formula>
    </cfRule>
    <cfRule type="cellIs" dxfId="2798" priority="506" operator="between">
      <formula>0.5</formula>
      <formula>0.59</formula>
    </cfRule>
    <cfRule type="cellIs" dxfId="2797" priority="509" operator="between">
      <formula>0</formula>
      <formula>0.5</formula>
    </cfRule>
    <cfRule type="cellIs" dxfId="2796" priority="511" operator="lessThan">
      <formula>"&lt;50%"</formula>
    </cfRule>
    <cfRule type="cellIs" dxfId="2795" priority="502" operator="between">
      <formula>0</formula>
      <formula>0.49</formula>
    </cfRule>
    <cfRule type="cellIs" dxfId="2794" priority="503" operator="lessThan">
      <formula>#REF!</formula>
    </cfRule>
    <cfRule type="expression" dxfId="2793" priority="504">
      <formula>#REF!&lt;50%</formula>
    </cfRule>
  </conditionalFormatting>
  <conditionalFormatting sqref="EN18:EN19">
    <cfRule type="cellIs" dxfId="2792" priority="485" operator="between">
      <formula>0</formula>
      <formula>0.49</formula>
    </cfRule>
    <cfRule type="cellIs" dxfId="2791" priority="490" operator="between">
      <formula>0</formula>
      <formula>0.49</formula>
    </cfRule>
    <cfRule type="cellIs" dxfId="2790" priority="491" operator="lessThan">
      <formula>0.5</formula>
    </cfRule>
    <cfRule type="cellIs" dxfId="2789" priority="488" operator="between">
      <formula>0.6</formula>
      <formula>0.69</formula>
    </cfRule>
    <cfRule type="expression" dxfId="2788" priority="487">
      <formula>#REF!&lt;50%</formula>
    </cfRule>
    <cfRule type="cellIs" dxfId="2787" priority="486" operator="lessThan">
      <formula>#REF!</formula>
    </cfRule>
    <cfRule type="cellIs" dxfId="2786" priority="489" operator="between">
      <formula>0.5</formula>
      <formula>0.59</formula>
    </cfRule>
    <cfRule type="cellIs" dxfId="2785" priority="494" operator="lessThan">
      <formula>"&lt;50%"</formula>
    </cfRule>
    <cfRule type="cellIs" dxfId="2784" priority="492" operator="between">
      <formula>0</formula>
      <formula>0.5</formula>
    </cfRule>
  </conditionalFormatting>
  <conditionalFormatting sqref="EN21">
    <cfRule type="cellIs" dxfId="2783" priority="431" operator="between">
      <formula>0</formula>
      <formula>0.49</formula>
    </cfRule>
    <cfRule type="expression" dxfId="2782" priority="433">
      <formula>#REF!&lt;50%</formula>
    </cfRule>
    <cfRule type="cellIs" dxfId="2781" priority="432" operator="lessThan">
      <formula>#REF!</formula>
    </cfRule>
  </conditionalFormatting>
  <conditionalFormatting sqref="EN21:EN22">
    <cfRule type="cellIs" dxfId="2780" priority="440" operator="lessThan">
      <formula>"&lt;50%"</formula>
    </cfRule>
    <cfRule type="cellIs" dxfId="2779" priority="436" operator="between">
      <formula>0</formula>
      <formula>0.49</formula>
    </cfRule>
    <cfRule type="cellIs" dxfId="2778" priority="438" operator="between">
      <formula>0</formula>
      <formula>0.5</formula>
    </cfRule>
    <cfRule type="cellIs" dxfId="2777" priority="437" operator="lessThan">
      <formula>0.5</formula>
    </cfRule>
    <cfRule type="cellIs" dxfId="2776" priority="435" operator="between">
      <formula>0.5</formula>
      <formula>0.59</formula>
    </cfRule>
    <cfRule type="cellIs" dxfId="2775" priority="434" operator="between">
      <formula>0.6</formula>
      <formula>0.69</formula>
    </cfRule>
  </conditionalFormatting>
  <conditionalFormatting sqref="EW18:EW19">
    <cfRule type="cellIs" dxfId="2774" priority="471" operator="between">
      <formula>0.6</formula>
      <formula>0.69</formula>
    </cfRule>
    <cfRule type="cellIs" dxfId="2773" priority="472" operator="between">
      <formula>0.5</formula>
      <formula>0.59</formula>
    </cfRule>
    <cfRule type="cellIs" dxfId="2772" priority="473" operator="between">
      <formula>0</formula>
      <formula>0.49</formula>
    </cfRule>
    <cfRule type="cellIs" dxfId="2771" priority="474" operator="lessThan">
      <formula>0.5</formula>
    </cfRule>
    <cfRule type="cellIs" dxfId="2770" priority="475" operator="between">
      <formula>0</formula>
      <formula>0.5</formula>
    </cfRule>
    <cfRule type="cellIs" dxfId="2769" priority="477" operator="lessThan">
      <formula>"&lt;50%"</formula>
    </cfRule>
    <cfRule type="cellIs" dxfId="2768" priority="468" operator="between">
      <formula>0</formula>
      <formula>0.49</formula>
    </cfRule>
    <cfRule type="cellIs" dxfId="2767" priority="469" operator="lessThan">
      <formula>#REF!</formula>
    </cfRule>
    <cfRule type="expression" dxfId="2766" priority="470">
      <formula>#REF!&lt;50%</formula>
    </cfRule>
  </conditionalFormatting>
  <conditionalFormatting sqref="EW21">
    <cfRule type="expression" dxfId="2765" priority="423">
      <formula>#REF!&lt;50%</formula>
    </cfRule>
    <cfRule type="cellIs" dxfId="2764" priority="421" operator="between">
      <formula>0</formula>
      <formula>0.49</formula>
    </cfRule>
    <cfRule type="cellIs" dxfId="2763" priority="422" operator="lessThan">
      <formula>#REF!</formula>
    </cfRule>
  </conditionalFormatting>
  <conditionalFormatting sqref="EW21:EW22">
    <cfRule type="cellIs" dxfId="2762" priority="424" operator="between">
      <formula>0.6</formula>
      <formula>0.69</formula>
    </cfRule>
    <cfRule type="cellIs" dxfId="2761" priority="425" operator="between">
      <formula>0.5</formula>
      <formula>0.59</formula>
    </cfRule>
    <cfRule type="cellIs" dxfId="2760" priority="426" operator="between">
      <formula>0</formula>
      <formula>0.49</formula>
    </cfRule>
    <cfRule type="cellIs" dxfId="2759" priority="427" operator="lessThan">
      <formula>0.5</formula>
    </cfRule>
    <cfRule type="cellIs" dxfId="2758" priority="428" operator="between">
      <formula>0</formula>
      <formula>0.5</formula>
    </cfRule>
    <cfRule type="cellIs" dxfId="2757" priority="430" operator="lessThan">
      <formula>"&lt;50%"</formula>
    </cfRule>
  </conditionalFormatting>
  <conditionalFormatting sqref="FF18:FF19">
    <cfRule type="cellIs" dxfId="2756" priority="451" operator="between">
      <formula>0</formula>
      <formula>0.49</formula>
    </cfRule>
    <cfRule type="cellIs" dxfId="2755" priority="460" operator="lessThan">
      <formula>"&lt;50%"</formula>
    </cfRule>
    <cfRule type="cellIs" dxfId="2754" priority="455" operator="between">
      <formula>0.5</formula>
      <formula>0.59</formula>
    </cfRule>
    <cfRule type="cellIs" dxfId="2753" priority="458" operator="between">
      <formula>0</formula>
      <formula>0.5</formula>
    </cfRule>
    <cfRule type="cellIs" dxfId="2752" priority="457" operator="lessThan">
      <formula>0.5</formula>
    </cfRule>
    <cfRule type="cellIs" dxfId="2751" priority="454" operator="between">
      <formula>0.6</formula>
      <formula>0.69</formula>
    </cfRule>
    <cfRule type="cellIs" dxfId="2750" priority="456" operator="between">
      <formula>0</formula>
      <formula>0.49</formula>
    </cfRule>
    <cfRule type="expression" dxfId="2749" priority="453">
      <formula>#REF!&lt;50%</formula>
    </cfRule>
    <cfRule type="cellIs" dxfId="2748" priority="452" operator="lessThan">
      <formula>#REF!</formula>
    </cfRule>
  </conditionalFormatting>
  <conditionalFormatting sqref="FF21">
    <cfRule type="cellIs" dxfId="2747" priority="412" operator="lessThan">
      <formula>#REF!</formula>
    </cfRule>
    <cfRule type="expression" dxfId="2746" priority="413">
      <formula>#REF!&lt;50%</formula>
    </cfRule>
    <cfRule type="cellIs" dxfId="2745" priority="411" operator="between">
      <formula>0</formula>
      <formula>0.49</formula>
    </cfRule>
  </conditionalFormatting>
  <conditionalFormatting sqref="FF21:FF22">
    <cfRule type="cellIs" dxfId="2744" priority="414" operator="between">
      <formula>0.6</formula>
      <formula>0.69</formula>
    </cfRule>
    <cfRule type="cellIs" dxfId="2743" priority="415" operator="between">
      <formula>0.5</formula>
      <formula>0.59</formula>
    </cfRule>
    <cfRule type="cellIs" dxfId="2742" priority="416" operator="between">
      <formula>0</formula>
      <formula>0.49</formula>
    </cfRule>
    <cfRule type="cellIs" dxfId="2741" priority="417" operator="lessThan">
      <formula>0.5</formula>
    </cfRule>
    <cfRule type="cellIs" dxfId="2740" priority="418" operator="between">
      <formula>0</formula>
      <formula>0.5</formula>
    </cfRule>
    <cfRule type="cellIs" dxfId="2739" priority="420" operator="lessThan">
      <formula>"&lt;50%"</formula>
    </cfRule>
  </conditionalFormatting>
  <conditionalFormatting sqref="FI18:FI21">
    <cfRule type="cellIs" dxfId="2738" priority="402" operator="lessThan">
      <formula>#REF!</formula>
    </cfRule>
    <cfRule type="expression" dxfId="2737" priority="403">
      <formula>#REF!&lt;50%</formula>
    </cfRule>
    <cfRule type="cellIs" dxfId="2736" priority="404" operator="between">
      <formula>0.6</formula>
      <formula>0.69</formula>
    </cfRule>
    <cfRule type="cellIs" dxfId="2735" priority="405" operator="between">
      <formula>0.5</formula>
      <formula>0.59</formula>
    </cfRule>
    <cfRule type="cellIs" dxfId="2734" priority="406" operator="between">
      <formula>0</formula>
      <formula>0.49</formula>
    </cfRule>
    <cfRule type="cellIs" dxfId="2733" priority="407" operator="lessThan">
      <formula>0.5</formula>
    </cfRule>
    <cfRule type="cellIs" dxfId="2732" priority="408" operator="between">
      <formula>0</formula>
      <formula>0.5</formula>
    </cfRule>
    <cfRule type="cellIs" dxfId="2731" priority="410" operator="lessThan">
      <formula>"&lt;50%"</formula>
    </cfRule>
    <cfRule type="cellIs" dxfId="2730" priority="401" operator="between">
      <formula>0</formula>
      <formula>0.49</formula>
    </cfRule>
  </conditionalFormatting>
  <conditionalFormatting sqref="FR9:FR16 FU9:FU16">
    <cfRule type="cellIs" dxfId="2729" priority="180" operator="lessThan">
      <formula>#REF!</formula>
    </cfRule>
    <cfRule type="cellIs" dxfId="2728" priority="179" operator="between">
      <formula>0</formula>
      <formula>0.49</formula>
    </cfRule>
    <cfRule type="cellIs" dxfId="2727" priority="188" operator="lessThan">
      <formula>"&lt;50%"</formula>
    </cfRule>
    <cfRule type="cellIs" dxfId="2726" priority="186" operator="between">
      <formula>0</formula>
      <formula>0.5</formula>
    </cfRule>
    <cfRule type="cellIs" dxfId="2725" priority="185" operator="lessThan">
      <formula>0.5</formula>
    </cfRule>
    <cfRule type="cellIs" dxfId="2724" priority="184" operator="between">
      <formula>0</formula>
      <formula>0.49</formula>
    </cfRule>
    <cfRule type="cellIs" dxfId="2723" priority="183" operator="between">
      <formula>0.5</formula>
      <formula>0.59</formula>
    </cfRule>
    <cfRule type="cellIs" dxfId="2722" priority="182" operator="between">
      <formula>0.6</formula>
      <formula>0.69</formula>
    </cfRule>
    <cfRule type="expression" dxfId="2721" priority="181">
      <formula>#REF!&lt;50%</formula>
    </cfRule>
  </conditionalFormatting>
  <conditionalFormatting sqref="FR18:FR19">
    <cfRule type="cellIs" dxfId="2720" priority="169" operator="between">
      <formula>0</formula>
      <formula>0.5</formula>
    </cfRule>
    <cfRule type="cellIs" dxfId="2719" priority="168" operator="lessThan">
      <formula>0.5</formula>
    </cfRule>
    <cfRule type="cellIs" dxfId="2718" priority="167" operator="between">
      <formula>0</formula>
      <formula>0.49</formula>
    </cfRule>
    <cfRule type="cellIs" dxfId="2717" priority="166" operator="between">
      <formula>0.5</formula>
      <formula>0.59</formula>
    </cfRule>
    <cfRule type="cellIs" dxfId="2716" priority="165" operator="between">
      <formula>0.6</formula>
      <formula>0.69</formula>
    </cfRule>
    <cfRule type="expression" dxfId="2715" priority="164">
      <formula>#REF!&lt;50%</formula>
    </cfRule>
    <cfRule type="cellIs" dxfId="2714" priority="163" operator="lessThan">
      <formula>#REF!</formula>
    </cfRule>
    <cfRule type="cellIs" dxfId="2713" priority="162" operator="between">
      <formula>0</formula>
      <formula>0.49</formula>
    </cfRule>
    <cfRule type="cellIs" dxfId="2712" priority="171" operator="lessThan">
      <formula>"&lt;50%"</formula>
    </cfRule>
  </conditionalFormatting>
  <conditionalFormatting sqref="FR21">
    <cfRule type="cellIs" dxfId="2711" priority="119" operator="lessThan">
      <formula>#REF!</formula>
    </cfRule>
    <cfRule type="cellIs" dxfId="2710" priority="118" operator="between">
      <formula>0</formula>
      <formula>0.49</formula>
    </cfRule>
    <cfRule type="expression" dxfId="2709" priority="120">
      <formula>#REF!&lt;50%</formula>
    </cfRule>
  </conditionalFormatting>
  <conditionalFormatting sqref="FR21:FR22">
    <cfRule type="cellIs" dxfId="2708" priority="125" operator="between">
      <formula>0</formula>
      <formula>0.5</formula>
    </cfRule>
    <cfRule type="cellIs" dxfId="2707" priority="127" operator="lessThan">
      <formula>"&lt;50%"</formula>
    </cfRule>
    <cfRule type="cellIs" dxfId="2706" priority="124" operator="lessThan">
      <formula>0.5</formula>
    </cfRule>
    <cfRule type="cellIs" dxfId="2705" priority="121" operator="between">
      <formula>0.6</formula>
      <formula>0.69</formula>
    </cfRule>
    <cfRule type="cellIs" dxfId="2704" priority="122" operator="between">
      <formula>0.5</formula>
      <formula>0.59</formula>
    </cfRule>
    <cfRule type="cellIs" dxfId="2703" priority="123" operator="between">
      <formula>0</formula>
      <formula>0.49</formula>
    </cfRule>
  </conditionalFormatting>
  <conditionalFormatting sqref="FU18:FU20">
    <cfRule type="cellIs" dxfId="2702" priority="128" operator="between">
      <formula>0</formula>
      <formula>0.49</formula>
    </cfRule>
    <cfRule type="cellIs" dxfId="2701" priority="137" operator="lessThan">
      <formula>"&lt;50%"</formula>
    </cfRule>
    <cfRule type="cellIs" dxfId="2700" priority="135" operator="between">
      <formula>0</formula>
      <formula>0.5</formula>
    </cfRule>
    <cfRule type="cellIs" dxfId="2699" priority="129" operator="lessThan">
      <formula>#REF!</formula>
    </cfRule>
    <cfRule type="cellIs" dxfId="2698" priority="132" operator="between">
      <formula>0.5</formula>
      <formula>0.59</formula>
    </cfRule>
    <cfRule type="cellIs" dxfId="2697" priority="133" operator="between">
      <formula>0</formula>
      <formula>0.49</formula>
    </cfRule>
    <cfRule type="cellIs" dxfId="2696" priority="134" operator="lessThan">
      <formula>0.5</formula>
    </cfRule>
    <cfRule type="expression" dxfId="2695" priority="130">
      <formula>#REF!&lt;50%</formula>
    </cfRule>
    <cfRule type="cellIs" dxfId="2694" priority="131" operator="between">
      <formula>0.6</formula>
      <formula>0.69</formula>
    </cfRule>
  </conditionalFormatting>
  <conditionalFormatting sqref="GA9:GA21">
    <cfRule type="cellIs" dxfId="2693" priority="59" operator="lessThan">
      <formula>#REF!</formula>
    </cfRule>
    <cfRule type="cellIs" dxfId="2692" priority="58" operator="between">
      <formula>0</formula>
      <formula>0.49</formula>
    </cfRule>
    <cfRule type="expression" dxfId="2691" priority="60">
      <formula>#REF!&lt;50%</formula>
    </cfRule>
  </conditionalFormatting>
  <conditionalFormatting sqref="GA9:GA22">
    <cfRule type="cellIs" dxfId="2690" priority="61" operator="between">
      <formula>0.6</formula>
      <formula>0.69</formula>
    </cfRule>
    <cfRule type="cellIs" dxfId="2689" priority="62" operator="between">
      <formula>0.5</formula>
      <formula>0.59</formula>
    </cfRule>
    <cfRule type="cellIs" dxfId="2688" priority="63" operator="between">
      <formula>0</formula>
      <formula>0.49</formula>
    </cfRule>
    <cfRule type="cellIs" dxfId="2687" priority="64" operator="lessThan">
      <formula>0.5</formula>
    </cfRule>
    <cfRule type="cellIs" dxfId="2686" priority="65" operator="between">
      <formula>0</formula>
      <formula>0.5</formula>
    </cfRule>
    <cfRule type="cellIs" dxfId="2685" priority="67" operator="lessThan">
      <formula>"&lt;50%"</formula>
    </cfRule>
  </conditionalFormatting>
  <conditionalFormatting sqref="GD9:GD21">
    <cfRule type="cellIs" dxfId="2684" priority="48" operator="between">
      <formula>0</formula>
      <formula>0.49</formula>
    </cfRule>
    <cfRule type="cellIs" dxfId="2683" priority="52" operator="between">
      <formula>0.5</formula>
      <formula>0.59</formula>
    </cfRule>
    <cfRule type="cellIs" dxfId="2682" priority="57" operator="lessThan">
      <formula>"&lt;50%"</formula>
    </cfRule>
    <cfRule type="cellIs" dxfId="2681" priority="55" operator="between">
      <formula>0</formula>
      <formula>0.5</formula>
    </cfRule>
    <cfRule type="cellIs" dxfId="2680" priority="54" operator="lessThan">
      <formula>0.5</formula>
    </cfRule>
    <cfRule type="cellIs" dxfId="2679" priority="53" operator="between">
      <formula>0</formula>
      <formula>0.49</formula>
    </cfRule>
    <cfRule type="cellIs" dxfId="2678" priority="51" operator="between">
      <formula>0.6</formula>
      <formula>0.69</formula>
    </cfRule>
    <cfRule type="expression" dxfId="2677" priority="50">
      <formula>#REF!&lt;50%</formula>
    </cfRule>
    <cfRule type="cellIs" dxfId="2676" priority="49" operator="lessThan">
      <formula>#REF!</formula>
    </cfRule>
  </conditionalFormatting>
  <conditionalFormatting sqref="GJ9:GJ19">
    <cfRule type="cellIs" dxfId="2675" priority="38" operator="between">
      <formula>0</formula>
      <formula>0.49</formula>
    </cfRule>
    <cfRule type="expression" dxfId="2674" priority="40">
      <formula>#REF!&lt;50%</formula>
    </cfRule>
    <cfRule type="cellIs" dxfId="2673" priority="39" operator="lessThan">
      <formula>#REF!</formula>
    </cfRule>
    <cfRule type="cellIs" dxfId="2672" priority="45" operator="between">
      <formula>0</formula>
      <formula>0.5</formula>
    </cfRule>
    <cfRule type="cellIs" dxfId="2671" priority="44" operator="lessThan">
      <formula>0.5</formula>
    </cfRule>
    <cfRule type="cellIs" dxfId="2670" priority="47" operator="lessThan">
      <formula>"&lt;50%"</formula>
    </cfRule>
    <cfRule type="cellIs" dxfId="2669" priority="43" operator="between">
      <formula>0</formula>
      <formula>0.49</formula>
    </cfRule>
    <cfRule type="cellIs" dxfId="2668" priority="42" operator="between">
      <formula>0.5</formula>
      <formula>0.59</formula>
    </cfRule>
    <cfRule type="cellIs" dxfId="2667" priority="41" operator="between">
      <formula>0.6</formula>
      <formula>0.69</formula>
    </cfRule>
  </conditionalFormatting>
  <conditionalFormatting sqref="GJ21">
    <cfRule type="cellIs" dxfId="2666" priority="98" operator="between">
      <formula>0</formula>
      <formula>0.49</formula>
    </cfRule>
    <cfRule type="expression" dxfId="2665" priority="100">
      <formula>#REF!&lt;50%</formula>
    </cfRule>
    <cfRule type="cellIs" dxfId="2664" priority="99" operator="lessThan">
      <formula>#REF!</formula>
    </cfRule>
  </conditionalFormatting>
  <conditionalFormatting sqref="GJ21:GJ22">
    <cfRule type="cellIs" dxfId="2663" priority="102" operator="between">
      <formula>0.5</formula>
      <formula>0.59</formula>
    </cfRule>
    <cfRule type="cellIs" dxfId="2662" priority="101" operator="between">
      <formula>0.6</formula>
      <formula>0.69</formula>
    </cfRule>
    <cfRule type="cellIs" dxfId="2661" priority="107" operator="lessThan">
      <formula>"&lt;50%"</formula>
    </cfRule>
    <cfRule type="cellIs" dxfId="2660" priority="105" operator="between">
      <formula>0</formula>
      <formula>0.5</formula>
    </cfRule>
    <cfRule type="cellIs" dxfId="2659" priority="104" operator="lessThan">
      <formula>0.5</formula>
    </cfRule>
    <cfRule type="cellIs" dxfId="2658" priority="103" operator="between">
      <formula>0</formula>
      <formula>0.49</formula>
    </cfRule>
  </conditionalFormatting>
  <conditionalFormatting sqref="GM21">
    <cfRule type="expression" dxfId="2657" priority="90">
      <formula>#REF!&lt;50%</formula>
    </cfRule>
    <cfRule type="cellIs" dxfId="2656" priority="97" operator="lessThan">
      <formula>"&lt;50%"</formula>
    </cfRule>
    <cfRule type="cellIs" dxfId="2655" priority="95" operator="between">
      <formula>0</formula>
      <formula>0.5</formula>
    </cfRule>
    <cfRule type="cellIs" dxfId="2654" priority="94" operator="lessThan">
      <formula>0.5</formula>
    </cfRule>
    <cfRule type="cellIs" dxfId="2653" priority="93" operator="between">
      <formula>0</formula>
      <formula>0.49</formula>
    </cfRule>
    <cfRule type="cellIs" dxfId="2652" priority="88" operator="between">
      <formula>0</formula>
      <formula>0.49</formula>
    </cfRule>
    <cfRule type="cellIs" dxfId="2651" priority="89" operator="lessThan">
      <formula>#REF!</formula>
    </cfRule>
    <cfRule type="cellIs" dxfId="2650" priority="92" operator="between">
      <formula>0.5</formula>
      <formula>0.59</formula>
    </cfRule>
    <cfRule type="cellIs" dxfId="2649" priority="91" operator="between">
      <formula>0.6</formula>
      <formula>0.69</formula>
    </cfRule>
  </conditionalFormatting>
  <conditionalFormatting sqref="GS9:GS16 HB9:HB16 HK9:HK16 HN9:HN16">
    <cfRule type="cellIs" dxfId="2648" priority="299" operator="lessThan">
      <formula>"&lt;50%"</formula>
    </cfRule>
    <cfRule type="cellIs" dxfId="2647" priority="297" operator="between">
      <formula>0</formula>
      <formula>0.5</formula>
    </cfRule>
    <cfRule type="cellIs" dxfId="2646" priority="296" operator="lessThan">
      <formula>0.5</formula>
    </cfRule>
    <cfRule type="cellIs" dxfId="2645" priority="295" operator="between">
      <formula>0</formula>
      <formula>0.49</formula>
    </cfRule>
    <cfRule type="cellIs" dxfId="2644" priority="294" operator="between">
      <formula>0.5</formula>
      <formula>0.59</formula>
    </cfRule>
    <cfRule type="expression" dxfId="2643" priority="292">
      <formula>#REF!&lt;50%</formula>
    </cfRule>
    <cfRule type="cellIs" dxfId="2642" priority="291" operator="lessThan">
      <formula>#REF!</formula>
    </cfRule>
    <cfRule type="cellIs" dxfId="2641" priority="293" operator="between">
      <formula>0.6</formula>
      <formula>0.69</formula>
    </cfRule>
    <cfRule type="cellIs" dxfId="2640" priority="290" operator="between">
      <formula>0</formula>
      <formula>0.49</formula>
    </cfRule>
  </conditionalFormatting>
  <conditionalFormatting sqref="GS18:GS19">
    <cfRule type="expression" dxfId="2639" priority="275">
      <formula>#REF!&lt;50%</formula>
    </cfRule>
    <cfRule type="cellIs" dxfId="2638" priority="282" operator="lessThan">
      <formula>"&lt;50%"</formula>
    </cfRule>
    <cfRule type="cellIs" dxfId="2637" priority="280" operator="between">
      <formula>0</formula>
      <formula>0.5</formula>
    </cfRule>
    <cfRule type="cellIs" dxfId="2636" priority="279" operator="lessThan">
      <formula>0.5</formula>
    </cfRule>
    <cfRule type="cellIs" dxfId="2635" priority="278" operator="between">
      <formula>0</formula>
      <formula>0.49</formula>
    </cfRule>
    <cfRule type="cellIs" dxfId="2634" priority="277" operator="between">
      <formula>0.5</formula>
      <formula>0.59</formula>
    </cfRule>
    <cfRule type="cellIs" dxfId="2633" priority="273" operator="between">
      <formula>0</formula>
      <formula>0.49</formula>
    </cfRule>
    <cfRule type="cellIs" dxfId="2632" priority="276" operator="between">
      <formula>0.6</formula>
      <formula>0.69</formula>
    </cfRule>
    <cfRule type="cellIs" dxfId="2631" priority="274" operator="lessThan">
      <formula>#REF!</formula>
    </cfRule>
  </conditionalFormatting>
  <conditionalFormatting sqref="GS21">
    <cfRule type="expression" dxfId="2630" priority="221">
      <formula>#REF!&lt;50%</formula>
    </cfRule>
    <cfRule type="cellIs" dxfId="2629" priority="219" operator="between">
      <formula>0</formula>
      <formula>0.49</formula>
    </cfRule>
    <cfRule type="cellIs" dxfId="2628" priority="220" operator="lessThan">
      <formula>#REF!</formula>
    </cfRule>
  </conditionalFormatting>
  <conditionalFormatting sqref="GS21:GS22">
    <cfRule type="cellIs" dxfId="2627" priority="222" operator="between">
      <formula>0.6</formula>
      <formula>0.69</formula>
    </cfRule>
    <cfRule type="cellIs" dxfId="2626" priority="223" operator="between">
      <formula>0.5</formula>
      <formula>0.59</formula>
    </cfRule>
    <cfRule type="cellIs" dxfId="2625" priority="228" operator="lessThan">
      <formula>"&lt;50%"</formula>
    </cfRule>
    <cfRule type="cellIs" dxfId="2624" priority="224" operator="between">
      <formula>0</formula>
      <formula>0.49</formula>
    </cfRule>
    <cfRule type="cellIs" dxfId="2623" priority="225" operator="lessThan">
      <formula>0.5</formula>
    </cfRule>
    <cfRule type="cellIs" dxfId="2622" priority="226" operator="between">
      <formula>0</formula>
      <formula>0.5</formula>
    </cfRule>
  </conditionalFormatting>
  <conditionalFormatting sqref="HB18:HB19">
    <cfRule type="expression" dxfId="2621" priority="258">
      <formula>#REF!&lt;50%</formula>
    </cfRule>
    <cfRule type="cellIs" dxfId="2620" priority="265" operator="lessThan">
      <formula>"&lt;50%"</formula>
    </cfRule>
    <cfRule type="cellIs" dxfId="2619" priority="259" operator="between">
      <formula>0.6</formula>
      <formula>0.69</formula>
    </cfRule>
    <cfRule type="cellIs" dxfId="2618" priority="263" operator="between">
      <formula>0</formula>
      <formula>0.5</formula>
    </cfRule>
    <cfRule type="cellIs" dxfId="2617" priority="262" operator="lessThan">
      <formula>0.5</formula>
    </cfRule>
    <cfRule type="cellIs" dxfId="2616" priority="261" operator="between">
      <formula>0</formula>
      <formula>0.49</formula>
    </cfRule>
    <cfRule type="cellIs" dxfId="2615" priority="260" operator="between">
      <formula>0.5</formula>
      <formula>0.59</formula>
    </cfRule>
    <cfRule type="cellIs" dxfId="2614" priority="257" operator="lessThan">
      <formula>#REF!</formula>
    </cfRule>
    <cfRule type="cellIs" dxfId="2613" priority="256" operator="between">
      <formula>0</formula>
      <formula>0.49</formula>
    </cfRule>
  </conditionalFormatting>
  <conditionalFormatting sqref="HB21">
    <cfRule type="cellIs" dxfId="2612" priority="210" operator="lessThan">
      <formula>#REF!</formula>
    </cfRule>
    <cfRule type="expression" dxfId="2611" priority="211">
      <formula>#REF!&lt;50%</formula>
    </cfRule>
    <cfRule type="cellIs" dxfId="2610" priority="209" operator="between">
      <formula>0</formula>
      <formula>0.49</formula>
    </cfRule>
  </conditionalFormatting>
  <conditionalFormatting sqref="HB21:HB22">
    <cfRule type="cellIs" dxfId="2609" priority="218" operator="lessThan">
      <formula>"&lt;50%"</formula>
    </cfRule>
    <cfRule type="cellIs" dxfId="2608" priority="216" operator="between">
      <formula>0</formula>
      <formula>0.5</formula>
    </cfRule>
    <cfRule type="cellIs" dxfId="2607" priority="212" operator="between">
      <formula>0.6</formula>
      <formula>0.69</formula>
    </cfRule>
    <cfRule type="cellIs" dxfId="2606" priority="213" operator="between">
      <formula>0.5</formula>
      <formula>0.59</formula>
    </cfRule>
    <cfRule type="cellIs" dxfId="2605" priority="214" operator="between">
      <formula>0</formula>
      <formula>0.49</formula>
    </cfRule>
    <cfRule type="cellIs" dxfId="2604" priority="215" operator="lessThan">
      <formula>0.5</formula>
    </cfRule>
  </conditionalFormatting>
  <conditionalFormatting sqref="HK18:HK19">
    <cfRule type="cellIs" dxfId="2603" priority="243" operator="between">
      <formula>0.5</formula>
      <formula>0.59</formula>
    </cfRule>
    <cfRule type="cellIs" dxfId="2602" priority="248" operator="lessThan">
      <formula>"&lt;50%"</formula>
    </cfRule>
    <cfRule type="cellIs" dxfId="2601" priority="246" operator="between">
      <formula>0</formula>
      <formula>0.5</formula>
    </cfRule>
    <cfRule type="cellIs" dxfId="2600" priority="245" operator="lessThan">
      <formula>0.5</formula>
    </cfRule>
    <cfRule type="cellIs" dxfId="2599" priority="244" operator="between">
      <formula>0</formula>
      <formula>0.49</formula>
    </cfRule>
    <cfRule type="cellIs" dxfId="2598" priority="242" operator="between">
      <formula>0.6</formula>
      <formula>0.69</formula>
    </cfRule>
    <cfRule type="expression" dxfId="2597" priority="241">
      <formula>#REF!&lt;50%</formula>
    </cfRule>
    <cfRule type="cellIs" dxfId="2596" priority="240" operator="lessThan">
      <formula>#REF!</formula>
    </cfRule>
    <cfRule type="cellIs" dxfId="2595" priority="239" operator="between">
      <formula>0</formula>
      <formula>0.49</formula>
    </cfRule>
  </conditionalFormatting>
  <conditionalFormatting sqref="HK21">
    <cfRule type="cellIs" dxfId="2594" priority="200" operator="lessThan">
      <formula>#REF!</formula>
    </cfRule>
    <cfRule type="expression" dxfId="2593" priority="201">
      <formula>#REF!&lt;50%</formula>
    </cfRule>
    <cfRule type="cellIs" dxfId="2592" priority="199" operator="between">
      <formula>0</formula>
      <formula>0.49</formula>
    </cfRule>
  </conditionalFormatting>
  <conditionalFormatting sqref="HK21:HK22">
    <cfRule type="cellIs" dxfId="2591" priority="203" operator="between">
      <formula>0.5</formula>
      <formula>0.59</formula>
    </cfRule>
    <cfRule type="cellIs" dxfId="2590" priority="202" operator="between">
      <formula>0.6</formula>
      <formula>0.69</formula>
    </cfRule>
    <cfRule type="cellIs" dxfId="2589" priority="205" operator="lessThan">
      <formula>0.5</formula>
    </cfRule>
    <cfRule type="cellIs" dxfId="2588" priority="208" operator="lessThan">
      <formula>"&lt;50%"</formula>
    </cfRule>
    <cfRule type="cellIs" dxfId="2587" priority="206" operator="between">
      <formula>0</formula>
      <formula>0.5</formula>
    </cfRule>
    <cfRule type="cellIs" dxfId="2586" priority="204" operator="between">
      <formula>0</formula>
      <formula>0.49</formula>
    </cfRule>
  </conditionalFormatting>
  <conditionalFormatting sqref="HN18:HN21">
    <cfRule type="cellIs" dxfId="2585" priority="196" operator="between">
      <formula>0</formula>
      <formula>0.5</formula>
    </cfRule>
    <cfRule type="cellIs" dxfId="2584" priority="195" operator="lessThan">
      <formula>0.5</formula>
    </cfRule>
    <cfRule type="cellIs" dxfId="2583" priority="194" operator="between">
      <formula>0</formula>
      <formula>0.49</formula>
    </cfRule>
    <cfRule type="cellIs" dxfId="2582" priority="193" operator="between">
      <formula>0.5</formula>
      <formula>0.59</formula>
    </cfRule>
    <cfRule type="cellIs" dxfId="2581" priority="192" operator="between">
      <formula>0.6</formula>
      <formula>0.69</formula>
    </cfRule>
    <cfRule type="expression" dxfId="2580" priority="191">
      <formula>#REF!&lt;50%</formula>
    </cfRule>
    <cfRule type="cellIs" dxfId="2579" priority="190" operator="lessThan">
      <formula>#REF!</formula>
    </cfRule>
    <cfRule type="cellIs" dxfId="2578" priority="189" operator="between">
      <formula>0</formula>
      <formula>0.49</formula>
    </cfRule>
    <cfRule type="cellIs" dxfId="2577" priority="198" operator="lessThan">
      <formula>"&lt;50%"</formula>
    </cfRule>
  </conditionalFormatting>
  <conditionalFormatting sqref="HW18:HW19">
    <cfRule type="cellIs" dxfId="2576" priority="959" operator="lessThan">
      <formula>#REF!</formula>
    </cfRule>
    <cfRule type="cellIs" dxfId="2575" priority="967" operator="lessThan">
      <formula>"&lt;50%"</formula>
    </cfRule>
    <cfRule type="cellIs" dxfId="2574" priority="963" operator="between">
      <formula>0</formula>
      <formula>0.49</formula>
    </cfRule>
    <cfRule type="cellIs" dxfId="2573" priority="965" operator="between">
      <formula>0</formula>
      <formula>0.5</formula>
    </cfRule>
    <cfRule type="cellIs" dxfId="2572" priority="964" operator="lessThan">
      <formula>0.5</formula>
    </cfRule>
    <cfRule type="cellIs" dxfId="2571" priority="962" operator="between">
      <formula>0.5</formula>
      <formula>0.59</formula>
    </cfRule>
    <cfRule type="cellIs" dxfId="2570" priority="961" operator="between">
      <formula>0.6</formula>
      <formula>0.69</formula>
    </cfRule>
    <cfRule type="cellIs" dxfId="2569" priority="958" operator="between">
      <formula>0</formula>
      <formula>0.49</formula>
    </cfRule>
    <cfRule type="expression" dxfId="2568" priority="960">
      <formula>#REF!&lt;50%</formula>
    </cfRule>
  </conditionalFormatting>
  <conditionalFormatting sqref="HW22">
    <cfRule type="cellIs" dxfId="2567" priority="974" operator="lessThan">
      <formula>"&lt;50%"</formula>
    </cfRule>
    <cfRule type="cellIs" dxfId="2566" priority="969" operator="between">
      <formula>0.5</formula>
      <formula>0.59</formula>
    </cfRule>
    <cfRule type="cellIs" dxfId="2565" priority="970" operator="between">
      <formula>0</formula>
      <formula>0.49</formula>
    </cfRule>
    <cfRule type="cellIs" dxfId="2564" priority="968" operator="between">
      <formula>0.6</formula>
      <formula>0.69</formula>
    </cfRule>
    <cfRule type="cellIs" dxfId="2563" priority="971" operator="lessThan">
      <formula>0.5</formula>
    </cfRule>
    <cfRule type="cellIs" dxfId="2562" priority="972" operator="between">
      <formula>0</formula>
      <formula>0.5</formula>
    </cfRule>
  </conditionalFormatting>
  <conditionalFormatting sqref="HZ9:HZ19">
    <cfRule type="cellIs" dxfId="2561" priority="728" operator="between">
      <formula>0</formula>
      <formula>0.5</formula>
    </cfRule>
    <cfRule type="cellIs" dxfId="2560" priority="724" operator="between">
      <formula>0.6</formula>
      <formula>0.69</formula>
    </cfRule>
    <cfRule type="cellIs" dxfId="2559" priority="730" operator="lessThan">
      <formula>"&lt;50%"</formula>
    </cfRule>
    <cfRule type="cellIs" dxfId="2558" priority="721" operator="between">
      <formula>0</formula>
      <formula>0.49</formula>
    </cfRule>
    <cfRule type="cellIs" dxfId="2557" priority="722" operator="lessThan">
      <formula>#REF!</formula>
    </cfRule>
    <cfRule type="expression" dxfId="2556" priority="723">
      <formula>#REF!&lt;50%</formula>
    </cfRule>
    <cfRule type="cellIs" dxfId="2555" priority="725" operator="between">
      <formula>0.5</formula>
      <formula>0.59</formula>
    </cfRule>
    <cfRule type="cellIs" dxfId="2554" priority="726" operator="between">
      <formula>0</formula>
      <formula>0.49</formula>
    </cfRule>
    <cfRule type="cellIs" dxfId="2553" priority="727" operator="lessThan">
      <formula>0.5</formula>
    </cfRule>
  </conditionalFormatting>
  <conditionalFormatting sqref="IF9:IF16">
    <cfRule type="expression" dxfId="2552" priority="750">
      <formula>#REF!&lt;50%</formula>
    </cfRule>
    <cfRule type="cellIs" dxfId="2551" priority="749" operator="lessThan">
      <formula>#REF!</formula>
    </cfRule>
    <cfRule type="cellIs" dxfId="2550" priority="753" operator="between">
      <formula>0</formula>
      <formula>0.49</formula>
    </cfRule>
    <cfRule type="cellIs" dxfId="2549" priority="754" operator="lessThan">
      <formula>0.5</formula>
    </cfRule>
    <cfRule type="cellIs" dxfId="2548" priority="755" operator="between">
      <formula>0</formula>
      <formula>0.5</formula>
    </cfRule>
    <cfRule type="cellIs" dxfId="2547" priority="757" operator="lessThan">
      <formula>"&lt;50%"</formula>
    </cfRule>
    <cfRule type="cellIs" dxfId="2546" priority="748" operator="between">
      <formula>0</formula>
      <formula>0.49</formula>
    </cfRule>
    <cfRule type="cellIs" dxfId="2545" priority="751" operator="between">
      <formula>0.6</formula>
      <formula>0.69</formula>
    </cfRule>
    <cfRule type="cellIs" dxfId="2544" priority="752" operator="between">
      <formula>0.5</formula>
      <formula>0.59</formula>
    </cfRule>
  </conditionalFormatting>
  <conditionalFormatting sqref="IF18:IF19">
    <cfRule type="cellIs" dxfId="2543" priority="732" operator="lessThan">
      <formula>#REF!</formula>
    </cfRule>
    <cfRule type="cellIs" dxfId="2542" priority="734" operator="between">
      <formula>0.6</formula>
      <formula>0.69</formula>
    </cfRule>
    <cfRule type="expression" dxfId="2541" priority="733">
      <formula>#REF!&lt;50%</formula>
    </cfRule>
    <cfRule type="cellIs" dxfId="2540" priority="736" operator="between">
      <formula>0</formula>
      <formula>0.49</formula>
    </cfRule>
    <cfRule type="cellIs" dxfId="2539" priority="737" operator="lessThan">
      <formula>0.5</formula>
    </cfRule>
    <cfRule type="cellIs" dxfId="2538" priority="738" operator="between">
      <formula>0</formula>
      <formula>0.5</formula>
    </cfRule>
    <cfRule type="cellIs" dxfId="2537" priority="740" operator="lessThan">
      <formula>"&lt;50%"</formula>
    </cfRule>
    <cfRule type="cellIs" dxfId="2536" priority="735" operator="between">
      <formula>0.5</formula>
      <formula>0.59</formula>
    </cfRule>
    <cfRule type="cellIs" dxfId="2535" priority="731" operator="between">
      <formula>0</formula>
      <formula>0.49</formula>
    </cfRule>
  </conditionalFormatting>
  <conditionalFormatting sqref="IF22">
    <cfRule type="cellIs" dxfId="2534" priority="743" operator="between">
      <formula>0</formula>
      <formula>0.49</formula>
    </cfRule>
    <cfRule type="cellIs" dxfId="2533" priority="744" operator="lessThan">
      <formula>0.5</formula>
    </cfRule>
    <cfRule type="cellIs" dxfId="2532" priority="747" operator="lessThan">
      <formula>"&lt;50%"</formula>
    </cfRule>
    <cfRule type="cellIs" dxfId="2531" priority="745" operator="between">
      <formula>0</formula>
      <formula>0.5</formula>
    </cfRule>
    <cfRule type="cellIs" dxfId="2530" priority="741" operator="between">
      <formula>0.6</formula>
      <formula>0.69</formula>
    </cfRule>
    <cfRule type="cellIs" dxfId="2529" priority="742" operator="between">
      <formula>0.5</formula>
      <formula>0.59</formula>
    </cfRule>
  </conditionalFormatting>
  <conditionalFormatting sqref="II9:II19">
    <cfRule type="cellIs" dxfId="2528" priority="693" operator="lessThan">
      <formula>"&lt;50%"</formula>
    </cfRule>
    <cfRule type="cellIs" dxfId="2527" priority="691" operator="between">
      <formula>0</formula>
      <formula>0.5</formula>
    </cfRule>
    <cfRule type="expression" dxfId="2526" priority="686">
      <formula>#REF!&lt;50%</formula>
    </cfRule>
    <cfRule type="cellIs" dxfId="2525" priority="689" operator="between">
      <formula>0</formula>
      <formula>0.49</formula>
    </cfRule>
    <cfRule type="cellIs" dxfId="2524" priority="685" operator="lessThan">
      <formula>#REF!</formula>
    </cfRule>
    <cfRule type="cellIs" dxfId="2523" priority="688" operator="between">
      <formula>0.5</formula>
      <formula>0.59</formula>
    </cfRule>
    <cfRule type="cellIs" dxfId="2522" priority="684" operator="between">
      <formula>0</formula>
      <formula>0.49</formula>
    </cfRule>
    <cfRule type="cellIs" dxfId="2521" priority="690" operator="lessThan">
      <formula>0.5</formula>
    </cfRule>
    <cfRule type="cellIs" dxfId="2520" priority="687" operator="between">
      <formula>0.6</formula>
      <formula>0.69</formula>
    </cfRule>
  </conditionalFormatting>
  <conditionalFormatting sqref="IO9:IO16">
    <cfRule type="cellIs" dxfId="2519" priority="31" operator="between">
      <formula>0.6</formula>
      <formula>0.69</formula>
    </cfRule>
    <cfRule type="cellIs" dxfId="2518" priority="29" operator="lessThan">
      <formula>#REF!</formula>
    </cfRule>
    <cfRule type="cellIs" dxfId="2517" priority="28" operator="between">
      <formula>0</formula>
      <formula>0.49</formula>
    </cfRule>
    <cfRule type="expression" dxfId="2516" priority="30">
      <formula>#REF!&lt;50%</formula>
    </cfRule>
    <cfRule type="cellIs" dxfId="2515" priority="37" operator="lessThan">
      <formula>"&lt;50%"</formula>
    </cfRule>
    <cfRule type="cellIs" dxfId="2514" priority="35" operator="between">
      <formula>0</formula>
      <formula>0.5</formula>
    </cfRule>
    <cfRule type="cellIs" dxfId="2513" priority="34" operator="lessThan">
      <formula>0.5</formula>
    </cfRule>
    <cfRule type="cellIs" dxfId="2512" priority="33" operator="between">
      <formula>0</formula>
      <formula>0.49</formula>
    </cfRule>
    <cfRule type="cellIs" dxfId="2511" priority="32" operator="between">
      <formula>0.5</formula>
      <formula>0.59</formula>
    </cfRule>
  </conditionalFormatting>
  <conditionalFormatting sqref="IO18:IO19">
    <cfRule type="cellIs" dxfId="2510" priority="11" operator="between">
      <formula>0</formula>
      <formula>0.49</formula>
    </cfRule>
    <cfRule type="cellIs" dxfId="2509" priority="12" operator="lessThan">
      <formula>#REF!</formula>
    </cfRule>
    <cfRule type="expression" dxfId="2508" priority="13">
      <formula>#REF!&lt;50%</formula>
    </cfRule>
    <cfRule type="cellIs" dxfId="2507" priority="14" operator="between">
      <formula>0.6</formula>
      <formula>0.69</formula>
    </cfRule>
    <cfRule type="cellIs" dxfId="2506" priority="20" operator="lessThan">
      <formula>"&lt;50%"</formula>
    </cfRule>
    <cfRule type="cellIs" dxfId="2505" priority="18" operator="between">
      <formula>0</formula>
      <formula>0.5</formula>
    </cfRule>
    <cfRule type="cellIs" dxfId="2504" priority="17" operator="lessThan">
      <formula>0.5</formula>
    </cfRule>
    <cfRule type="cellIs" dxfId="2503" priority="16" operator="between">
      <formula>0</formula>
      <formula>0.49</formula>
    </cfRule>
    <cfRule type="cellIs" dxfId="2502" priority="15" operator="between">
      <formula>0.5</formula>
      <formula>0.59</formula>
    </cfRule>
  </conditionalFormatting>
  <conditionalFormatting sqref="IO22">
    <cfRule type="cellIs" dxfId="2501" priority="27" operator="lessThan">
      <formula>"&lt;50%"</formula>
    </cfRule>
    <cfRule type="cellIs" dxfId="2500" priority="25" operator="between">
      <formula>0</formula>
      <formula>0.5</formula>
    </cfRule>
    <cfRule type="cellIs" dxfId="2499" priority="24" operator="lessThan">
      <formula>0.5</formula>
    </cfRule>
    <cfRule type="cellIs" dxfId="2498" priority="23" operator="between">
      <formula>0</formula>
      <formula>0.49</formula>
    </cfRule>
    <cfRule type="cellIs" dxfId="2497" priority="22" operator="between">
      <formula>0.5</formula>
      <formula>0.59</formula>
    </cfRule>
    <cfRule type="cellIs" dxfId="2496" priority="21" operator="between">
      <formula>0.6</formula>
      <formula>0.69</formula>
    </cfRule>
  </conditionalFormatting>
  <pageMargins left="0.7" right="0.7" top="0.75" bottom="0.75" header="0.3" footer="0.3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JY23"/>
  <sheetViews>
    <sheetView showGridLines="0" zoomScale="90" zoomScaleNormal="90" workbookViewId="0">
      <pane xSplit="9" ySplit="8" topLeftCell="ID9" activePane="bottomRight" state="frozen"/>
      <selection pane="topRight" activeCell="I1" sqref="I1"/>
      <selection pane="bottomLeft" activeCell="A9" sqref="A9"/>
      <selection pane="bottomRight" activeCell="JT9" sqref="JT9:JU21"/>
    </sheetView>
  </sheetViews>
  <sheetFormatPr defaultColWidth="4.3046875" defaultRowHeight="15.45"/>
  <cols>
    <col min="1" max="1" width="6.84375" style="10" customWidth="1"/>
    <col min="2" max="2" width="5.53515625" style="10" customWidth="1"/>
    <col min="3" max="3" width="6" style="10" customWidth="1"/>
    <col min="4" max="4" width="5.53515625" style="10" customWidth="1"/>
    <col min="5" max="5" width="8" style="10" customWidth="1"/>
    <col min="6" max="6" width="7.15234375" style="10" customWidth="1"/>
    <col min="7" max="7" width="4.3828125" style="10" customWidth="1"/>
    <col min="8" max="8" width="11.69140625" style="8" customWidth="1"/>
    <col min="9" max="9" width="17.53515625" style="8" customWidth="1"/>
    <col min="10" max="14" width="4.3046875" style="8" hidden="1" customWidth="1"/>
    <col min="15" max="18" width="7.3046875" style="8" hidden="1" customWidth="1"/>
    <col min="19" max="19" width="7.15234375" style="8" hidden="1" customWidth="1" collapsed="1"/>
    <col min="20" max="27" width="7.15234375" style="8" hidden="1" customWidth="1"/>
    <col min="28" max="28" width="6.15234375" style="8" hidden="1" customWidth="1" collapsed="1"/>
    <col min="29" max="45" width="6.15234375" style="8" hidden="1" customWidth="1"/>
    <col min="46" max="46" width="6.15234375" style="8" hidden="1" customWidth="1" collapsed="1"/>
    <col min="47" max="57" width="6.15234375" style="8" hidden="1" customWidth="1"/>
    <col min="58" max="58" width="6.15234375" style="8" hidden="1" customWidth="1" collapsed="1"/>
    <col min="59" max="66" width="6.15234375" style="8" hidden="1" customWidth="1"/>
    <col min="67" max="67" width="6.15234375" style="8" hidden="1" customWidth="1" collapsed="1"/>
    <col min="68" max="75" width="6.15234375" style="8" hidden="1" customWidth="1"/>
    <col min="76" max="76" width="6.15234375" style="8" hidden="1" customWidth="1" collapsed="1"/>
    <col min="77" max="84" width="6.15234375" style="8" hidden="1" customWidth="1"/>
    <col min="85" max="85" width="6.15234375" style="8" hidden="1" customWidth="1" collapsed="1"/>
    <col min="86" max="93" width="6.15234375" style="8" hidden="1" customWidth="1"/>
    <col min="94" max="102" width="6.69140625" style="8" hidden="1" customWidth="1"/>
    <col min="103" max="103" width="6.69140625" style="8" hidden="1" customWidth="1" collapsed="1"/>
    <col min="104" max="114" width="6.69140625" style="8" hidden="1" customWidth="1"/>
    <col min="115" max="115" width="7" style="8" hidden="1" customWidth="1" collapsed="1"/>
    <col min="116" max="123" width="7" style="8" hidden="1" customWidth="1"/>
    <col min="124" max="124" width="7" style="8" hidden="1" customWidth="1" collapsed="1"/>
    <col min="125" max="132" width="7" style="8" hidden="1" customWidth="1"/>
    <col min="133" max="133" width="6.84375" style="8" hidden="1" customWidth="1" collapsed="1"/>
    <col min="134" max="141" width="6.84375" style="8" hidden="1" customWidth="1"/>
    <col min="142" max="150" width="5.84375" style="8" hidden="1" customWidth="1"/>
    <col min="151" max="151" width="5.84375" style="8" hidden="1" customWidth="1" collapsed="1"/>
    <col min="152" max="159" width="5.84375" style="8" hidden="1" customWidth="1"/>
    <col min="160" max="160" width="5.84375" style="8" hidden="1" customWidth="1" collapsed="1"/>
    <col min="161" max="171" width="5.84375" style="8" hidden="1" customWidth="1"/>
    <col min="172" max="172" width="5.84375" style="8" hidden="1" customWidth="1" collapsed="1"/>
    <col min="173" max="180" width="5.84375" style="8" hidden="1" customWidth="1"/>
    <col min="181" max="181" width="5.84375" style="8" hidden="1" customWidth="1" collapsed="1"/>
    <col min="182" max="189" width="5.84375" style="8" hidden="1" customWidth="1"/>
    <col min="190" max="190" width="5.84375" style="8" hidden="1" customWidth="1" collapsed="1"/>
    <col min="191" max="207" width="5.84375" style="8" hidden="1" customWidth="1"/>
    <col min="208" max="208" width="5.84375" style="8" hidden="1" customWidth="1" collapsed="1"/>
    <col min="209" max="216" width="5.84375" style="8" hidden="1" customWidth="1"/>
    <col min="217" max="217" width="5.84375" style="8" hidden="1" customWidth="1" collapsed="1"/>
    <col min="218" max="228" width="5.84375" style="8" hidden="1" customWidth="1"/>
    <col min="229" max="229" width="5.84375" style="8" hidden="1" customWidth="1" collapsed="1"/>
    <col min="230" max="237" width="5.84375" style="8" hidden="1" customWidth="1"/>
    <col min="238" max="238" width="5.84375" style="8" hidden="1" customWidth="1" collapsed="1"/>
    <col min="239" max="246" width="5.84375" style="8" hidden="1" customWidth="1"/>
    <col min="247" max="247" width="5.84375" style="8" hidden="1" customWidth="1" collapsed="1"/>
    <col min="248" max="255" width="5.84375" style="8" hidden="1" customWidth="1"/>
    <col min="256" max="256" width="5.84375" style="8" hidden="1" customWidth="1" collapsed="1"/>
    <col min="257" max="264" width="5.84375" style="8" hidden="1" customWidth="1"/>
    <col min="265" max="265" width="5.84375" style="8" customWidth="1" collapsed="1"/>
    <col min="266" max="273" width="5.84375" style="8" customWidth="1"/>
    <col min="274" max="276" width="5.84375" style="8" hidden="1" customWidth="1"/>
    <col min="277" max="277" width="5.84375" style="8" customWidth="1" collapsed="1"/>
    <col min="278" max="285" width="5.84375" style="8" customWidth="1"/>
    <col min="286" max="16384" width="4.3046875" style="10"/>
  </cols>
  <sheetData>
    <row r="1" spans="6:285" ht="15.75" customHeight="1"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0" t="s">
        <v>352</v>
      </c>
      <c r="T1" s="10" t="s">
        <v>351</v>
      </c>
      <c r="U1" s="10" t="s">
        <v>350</v>
      </c>
      <c r="V1" s="10" t="s">
        <v>349</v>
      </c>
      <c r="W1" s="10" t="s">
        <v>348</v>
      </c>
      <c r="X1" s="10" t="s">
        <v>347</v>
      </c>
      <c r="Y1" s="10" t="s">
        <v>346</v>
      </c>
      <c r="Z1" s="10" t="s">
        <v>345</v>
      </c>
      <c r="AA1" s="10" t="s">
        <v>344</v>
      </c>
      <c r="AB1" s="10" t="s">
        <v>352</v>
      </c>
      <c r="AC1" s="10" t="s">
        <v>351</v>
      </c>
      <c r="AD1" s="10" t="s">
        <v>350</v>
      </c>
      <c r="AE1" s="10" t="s">
        <v>349</v>
      </c>
      <c r="AF1" s="10" t="s">
        <v>348</v>
      </c>
      <c r="AG1" s="10" t="s">
        <v>347</v>
      </c>
      <c r="AH1" s="10" t="s">
        <v>346</v>
      </c>
      <c r="AI1" s="10" t="s">
        <v>345</v>
      </c>
      <c r="AJ1" s="10" t="s">
        <v>344</v>
      </c>
      <c r="AK1" s="10" t="s">
        <v>352</v>
      </c>
      <c r="AL1" s="10" t="s">
        <v>351</v>
      </c>
      <c r="AM1" s="10" t="s">
        <v>350</v>
      </c>
      <c r="AN1" s="10" t="s">
        <v>349</v>
      </c>
      <c r="AO1" s="10" t="s">
        <v>348</v>
      </c>
      <c r="AP1" s="10" t="s">
        <v>347</v>
      </c>
      <c r="AQ1" s="10" t="s">
        <v>346</v>
      </c>
      <c r="AR1" s="10" t="s">
        <v>345</v>
      </c>
      <c r="AS1" s="10" t="s">
        <v>344</v>
      </c>
      <c r="AT1" s="10" t="s">
        <v>352</v>
      </c>
      <c r="AU1" s="10" t="s">
        <v>351</v>
      </c>
      <c r="AV1" s="10" t="s">
        <v>350</v>
      </c>
      <c r="AW1" s="10" t="s">
        <v>349</v>
      </c>
      <c r="AX1" s="10" t="s">
        <v>348</v>
      </c>
      <c r="AY1" s="10" t="s">
        <v>347</v>
      </c>
      <c r="AZ1" s="10" t="s">
        <v>346</v>
      </c>
      <c r="BA1" s="10" t="s">
        <v>345</v>
      </c>
      <c r="BB1" s="10" t="s">
        <v>344</v>
      </c>
      <c r="BC1" s="10"/>
      <c r="BD1" s="10"/>
      <c r="BE1" s="10"/>
      <c r="BF1" s="10" t="s">
        <v>352</v>
      </c>
      <c r="BG1" s="10" t="s">
        <v>351</v>
      </c>
      <c r="BH1" s="10" t="s">
        <v>350</v>
      </c>
      <c r="BI1" s="10" t="s">
        <v>349</v>
      </c>
      <c r="BJ1" s="10" t="s">
        <v>348</v>
      </c>
      <c r="BK1" s="10" t="s">
        <v>347</v>
      </c>
      <c r="BL1" s="10" t="s">
        <v>346</v>
      </c>
      <c r="BM1" s="10" t="s">
        <v>345</v>
      </c>
      <c r="BN1" s="10" t="s">
        <v>344</v>
      </c>
      <c r="BO1" s="10" t="s">
        <v>352</v>
      </c>
      <c r="BP1" s="10" t="s">
        <v>351</v>
      </c>
      <c r="BQ1" s="10" t="s">
        <v>350</v>
      </c>
      <c r="BR1" s="10" t="s">
        <v>349</v>
      </c>
      <c r="BS1" s="10" t="s">
        <v>348</v>
      </c>
      <c r="BT1" s="10" t="s">
        <v>347</v>
      </c>
      <c r="BU1" s="10" t="s">
        <v>346</v>
      </c>
      <c r="BV1" s="10" t="s">
        <v>345</v>
      </c>
      <c r="BW1" s="10" t="s">
        <v>344</v>
      </c>
      <c r="BX1" s="10" t="s">
        <v>352</v>
      </c>
      <c r="BY1" s="10" t="s">
        <v>351</v>
      </c>
      <c r="BZ1" s="10" t="s">
        <v>350</v>
      </c>
      <c r="CA1" s="10" t="s">
        <v>349</v>
      </c>
      <c r="CB1" s="10" t="s">
        <v>348</v>
      </c>
      <c r="CC1" s="10" t="s">
        <v>347</v>
      </c>
      <c r="CD1" s="10" t="s">
        <v>346</v>
      </c>
      <c r="CE1" s="10" t="s">
        <v>345</v>
      </c>
      <c r="CF1" s="10" t="s">
        <v>344</v>
      </c>
      <c r="CG1" s="10" t="s">
        <v>352</v>
      </c>
      <c r="CH1" s="10" t="s">
        <v>351</v>
      </c>
      <c r="CI1" s="10" t="s">
        <v>350</v>
      </c>
      <c r="CJ1" s="10" t="s">
        <v>349</v>
      </c>
      <c r="CK1" s="10" t="s">
        <v>348</v>
      </c>
      <c r="CL1" s="10" t="s">
        <v>347</v>
      </c>
      <c r="CM1" s="10" t="s">
        <v>346</v>
      </c>
      <c r="CN1" s="10" t="s">
        <v>345</v>
      </c>
      <c r="CO1" s="10" t="s">
        <v>344</v>
      </c>
      <c r="CP1" s="10"/>
      <c r="CQ1" s="10"/>
      <c r="CR1" s="10"/>
      <c r="CS1" s="10" t="s">
        <v>349</v>
      </c>
      <c r="CT1" s="10" t="s">
        <v>348</v>
      </c>
      <c r="CU1" s="10" t="s">
        <v>347</v>
      </c>
      <c r="CV1" s="10" t="s">
        <v>346</v>
      </c>
      <c r="CW1" s="10" t="s">
        <v>345</v>
      </c>
      <c r="CX1" s="10" t="s">
        <v>344</v>
      </c>
      <c r="CY1" s="10" t="s">
        <v>352</v>
      </c>
      <c r="CZ1" s="10" t="s">
        <v>351</v>
      </c>
      <c r="DA1" s="10" t="s">
        <v>350</v>
      </c>
      <c r="DB1" s="10" t="s">
        <v>349</v>
      </c>
      <c r="DC1" s="10" t="s">
        <v>348</v>
      </c>
      <c r="DD1" s="10" t="s">
        <v>347</v>
      </c>
      <c r="DE1" s="10" t="s">
        <v>346</v>
      </c>
      <c r="DF1" s="10" t="s">
        <v>345</v>
      </c>
      <c r="DG1" s="10" t="s">
        <v>344</v>
      </c>
      <c r="DH1" s="10"/>
      <c r="DI1" s="10"/>
      <c r="DJ1" s="10"/>
      <c r="DK1" s="10" t="s">
        <v>352</v>
      </c>
      <c r="DL1" s="10" t="s">
        <v>351</v>
      </c>
      <c r="DM1" s="10" t="s">
        <v>350</v>
      </c>
      <c r="DN1" s="10" t="s">
        <v>349</v>
      </c>
      <c r="DO1" s="10" t="s">
        <v>348</v>
      </c>
      <c r="DP1" s="10" t="s">
        <v>347</v>
      </c>
      <c r="DQ1" s="10" t="s">
        <v>346</v>
      </c>
      <c r="DR1" s="10" t="s">
        <v>345</v>
      </c>
      <c r="DS1" s="10" t="s">
        <v>344</v>
      </c>
      <c r="DT1" s="10" t="s">
        <v>352</v>
      </c>
      <c r="DU1" s="10" t="s">
        <v>351</v>
      </c>
      <c r="DV1" s="10" t="s">
        <v>350</v>
      </c>
      <c r="DW1" s="10" t="s">
        <v>349</v>
      </c>
      <c r="DX1" s="10" t="s">
        <v>348</v>
      </c>
      <c r="DY1" s="10" t="s">
        <v>347</v>
      </c>
      <c r="DZ1" s="10" t="s">
        <v>346</v>
      </c>
      <c r="EA1" s="10" t="s">
        <v>345</v>
      </c>
      <c r="EB1" s="10" t="s">
        <v>344</v>
      </c>
      <c r="EC1" s="10" t="s">
        <v>352</v>
      </c>
      <c r="ED1" s="10" t="s">
        <v>351</v>
      </c>
      <c r="EE1" s="10" t="s">
        <v>350</v>
      </c>
      <c r="EF1" s="10" t="s">
        <v>349</v>
      </c>
      <c r="EG1" s="10" t="s">
        <v>348</v>
      </c>
      <c r="EH1" s="10" t="s">
        <v>347</v>
      </c>
      <c r="EI1" s="10" t="s">
        <v>346</v>
      </c>
      <c r="EJ1" s="10" t="s">
        <v>345</v>
      </c>
      <c r="EK1" s="10" t="s">
        <v>344</v>
      </c>
      <c r="EL1" s="10"/>
      <c r="EM1" s="10"/>
      <c r="EN1" s="10"/>
      <c r="EO1" s="10" t="s">
        <v>349</v>
      </c>
      <c r="EP1" s="10" t="s">
        <v>348</v>
      </c>
      <c r="EQ1" s="10" t="s">
        <v>347</v>
      </c>
      <c r="ER1" s="10" t="s">
        <v>346</v>
      </c>
      <c r="ES1" s="10" t="s">
        <v>345</v>
      </c>
      <c r="ET1" s="10" t="s">
        <v>344</v>
      </c>
      <c r="EU1" s="10" t="s">
        <v>352</v>
      </c>
      <c r="EV1" s="10" t="s">
        <v>351</v>
      </c>
      <c r="EW1" s="10" t="s">
        <v>350</v>
      </c>
      <c r="EX1" s="10" t="s">
        <v>349</v>
      </c>
      <c r="EY1" s="10" t="s">
        <v>348</v>
      </c>
      <c r="EZ1" s="10" t="s">
        <v>347</v>
      </c>
      <c r="FA1" s="10" t="s">
        <v>346</v>
      </c>
      <c r="FB1" s="10" t="s">
        <v>345</v>
      </c>
      <c r="FC1" s="10" t="s">
        <v>344</v>
      </c>
      <c r="FD1" s="10" t="s">
        <v>352</v>
      </c>
      <c r="FE1" s="10" t="s">
        <v>351</v>
      </c>
      <c r="FF1" s="10" t="s">
        <v>350</v>
      </c>
      <c r="FG1" s="10" t="s">
        <v>349</v>
      </c>
      <c r="FH1" s="10" t="s">
        <v>348</v>
      </c>
      <c r="FI1" s="10" t="s">
        <v>347</v>
      </c>
      <c r="FJ1" s="10" t="s">
        <v>346</v>
      </c>
      <c r="FK1" s="10" t="s">
        <v>345</v>
      </c>
      <c r="FL1" s="10" t="s">
        <v>344</v>
      </c>
      <c r="FM1" s="10"/>
      <c r="FN1" s="10"/>
      <c r="FO1" s="10"/>
      <c r="FP1" s="10" t="s">
        <v>352</v>
      </c>
      <c r="FQ1" s="10" t="s">
        <v>351</v>
      </c>
      <c r="FR1" s="10" t="s">
        <v>350</v>
      </c>
      <c r="FS1" s="10" t="s">
        <v>349</v>
      </c>
      <c r="FT1" s="10" t="s">
        <v>348</v>
      </c>
      <c r="FU1" s="10" t="s">
        <v>347</v>
      </c>
      <c r="FV1" s="10" t="s">
        <v>346</v>
      </c>
      <c r="FW1" s="10" t="s">
        <v>345</v>
      </c>
      <c r="FX1" s="10" t="s">
        <v>344</v>
      </c>
      <c r="FY1" s="10" t="s">
        <v>352</v>
      </c>
      <c r="FZ1" s="10" t="s">
        <v>351</v>
      </c>
      <c r="GA1" s="10" t="s">
        <v>350</v>
      </c>
      <c r="GB1" s="10" t="s">
        <v>349</v>
      </c>
      <c r="GC1" s="10" t="s">
        <v>348</v>
      </c>
      <c r="GD1" s="10" t="s">
        <v>347</v>
      </c>
      <c r="GE1" s="10" t="s">
        <v>346</v>
      </c>
      <c r="GF1" s="10" t="s">
        <v>345</v>
      </c>
      <c r="GG1" s="10" t="s">
        <v>344</v>
      </c>
      <c r="GH1" s="10" t="s">
        <v>352</v>
      </c>
      <c r="GI1" s="10" t="s">
        <v>351</v>
      </c>
      <c r="GJ1" s="10" t="s">
        <v>350</v>
      </c>
      <c r="GK1" s="10" t="s">
        <v>349</v>
      </c>
      <c r="GL1" s="10" t="s">
        <v>348</v>
      </c>
      <c r="GM1" s="10" t="s">
        <v>347</v>
      </c>
      <c r="GN1" s="10" t="s">
        <v>346</v>
      </c>
      <c r="GO1" s="10" t="s">
        <v>345</v>
      </c>
      <c r="GP1" s="10" t="s">
        <v>344</v>
      </c>
      <c r="GQ1" s="10"/>
      <c r="GR1" s="10"/>
      <c r="GS1" s="10"/>
      <c r="GT1" s="10" t="s">
        <v>349</v>
      </c>
      <c r="GU1" s="10" t="s">
        <v>348</v>
      </c>
      <c r="GV1" s="10" t="s">
        <v>347</v>
      </c>
      <c r="GW1" s="10" t="s">
        <v>346</v>
      </c>
      <c r="GX1" s="10" t="s">
        <v>345</v>
      </c>
      <c r="GY1" s="10" t="s">
        <v>344</v>
      </c>
      <c r="GZ1" s="10" t="s">
        <v>352</v>
      </c>
      <c r="HA1" s="10" t="s">
        <v>351</v>
      </c>
      <c r="HB1" s="10" t="s">
        <v>350</v>
      </c>
      <c r="HC1" s="10" t="s">
        <v>349</v>
      </c>
      <c r="HD1" s="10" t="s">
        <v>348</v>
      </c>
      <c r="HE1" s="10" t="s">
        <v>347</v>
      </c>
      <c r="HF1" s="10" t="s">
        <v>346</v>
      </c>
      <c r="HG1" s="10" t="s">
        <v>345</v>
      </c>
      <c r="HH1" s="10" t="s">
        <v>344</v>
      </c>
      <c r="HI1" s="10" t="s">
        <v>352</v>
      </c>
      <c r="HJ1" s="10" t="s">
        <v>351</v>
      </c>
      <c r="HK1" s="10" t="s">
        <v>350</v>
      </c>
      <c r="HL1" s="10" t="s">
        <v>349</v>
      </c>
      <c r="HM1" s="10" t="s">
        <v>348</v>
      </c>
      <c r="HN1" s="10" t="s">
        <v>347</v>
      </c>
      <c r="HO1" s="10" t="s">
        <v>346</v>
      </c>
      <c r="HP1" s="10" t="s">
        <v>345</v>
      </c>
      <c r="HQ1" s="10" t="s">
        <v>344</v>
      </c>
      <c r="HR1" s="10"/>
      <c r="HS1" s="10"/>
      <c r="HT1" s="10"/>
      <c r="HU1" s="10" t="s">
        <v>352</v>
      </c>
      <c r="HV1" s="10" t="s">
        <v>351</v>
      </c>
      <c r="HW1" s="10" t="s">
        <v>350</v>
      </c>
      <c r="HX1" s="10" t="s">
        <v>349</v>
      </c>
      <c r="HY1" s="10" t="s">
        <v>348</v>
      </c>
      <c r="HZ1" s="10" t="s">
        <v>347</v>
      </c>
      <c r="IA1" s="10" t="s">
        <v>346</v>
      </c>
      <c r="IB1" s="10" t="s">
        <v>345</v>
      </c>
      <c r="IC1" s="10" t="s">
        <v>344</v>
      </c>
      <c r="ID1" s="10" t="s">
        <v>352</v>
      </c>
      <c r="IE1" s="10" t="s">
        <v>351</v>
      </c>
      <c r="IF1" s="10" t="s">
        <v>350</v>
      </c>
      <c r="IG1" s="10" t="s">
        <v>349</v>
      </c>
      <c r="IH1" s="10" t="s">
        <v>348</v>
      </c>
      <c r="II1" s="10" t="s">
        <v>347</v>
      </c>
      <c r="IJ1" s="10" t="s">
        <v>346</v>
      </c>
      <c r="IK1" s="10" t="s">
        <v>345</v>
      </c>
      <c r="IL1" s="10" t="s">
        <v>344</v>
      </c>
      <c r="IM1" s="10" t="s">
        <v>352</v>
      </c>
      <c r="IN1" s="10" t="s">
        <v>351</v>
      </c>
      <c r="IO1" s="10" t="s">
        <v>350</v>
      </c>
      <c r="IP1" s="10" t="s">
        <v>349</v>
      </c>
      <c r="IQ1" s="10" t="s">
        <v>348</v>
      </c>
      <c r="IR1" s="10" t="s">
        <v>347</v>
      </c>
      <c r="IS1" s="10" t="s">
        <v>346</v>
      </c>
      <c r="IT1" s="10" t="s">
        <v>345</v>
      </c>
      <c r="IU1" s="10" t="s">
        <v>344</v>
      </c>
      <c r="IV1" s="10" t="s">
        <v>352</v>
      </c>
      <c r="IW1" s="10" t="s">
        <v>351</v>
      </c>
      <c r="IX1" s="10" t="s">
        <v>350</v>
      </c>
      <c r="IY1" s="10" t="s">
        <v>349</v>
      </c>
      <c r="IZ1" s="10" t="s">
        <v>348</v>
      </c>
      <c r="JA1" s="10" t="s">
        <v>347</v>
      </c>
      <c r="JB1" s="10" t="s">
        <v>346</v>
      </c>
      <c r="JC1" s="10" t="s">
        <v>345</v>
      </c>
      <c r="JD1" s="10" t="s">
        <v>344</v>
      </c>
      <c r="JE1" s="10" t="s">
        <v>352</v>
      </c>
      <c r="JF1" s="10" t="s">
        <v>351</v>
      </c>
      <c r="JG1" s="10" t="s">
        <v>350</v>
      </c>
      <c r="JH1" s="10" t="s">
        <v>349</v>
      </c>
      <c r="JI1" s="10" t="s">
        <v>348</v>
      </c>
      <c r="JJ1" s="10" t="s">
        <v>347</v>
      </c>
      <c r="JK1" s="10" t="s">
        <v>346</v>
      </c>
      <c r="JL1" s="10" t="s">
        <v>345</v>
      </c>
      <c r="JM1" s="10" t="s">
        <v>344</v>
      </c>
      <c r="JN1" s="10"/>
      <c r="JO1" s="10"/>
      <c r="JP1" s="10"/>
      <c r="JQ1" s="10" t="s">
        <v>352</v>
      </c>
      <c r="JR1" s="10" t="s">
        <v>351</v>
      </c>
      <c r="JS1" s="10" t="s">
        <v>350</v>
      </c>
      <c r="JT1" s="10" t="s">
        <v>349</v>
      </c>
      <c r="JU1" s="10" t="s">
        <v>348</v>
      </c>
      <c r="JV1" s="10" t="s">
        <v>347</v>
      </c>
      <c r="JW1" s="10" t="s">
        <v>346</v>
      </c>
      <c r="JX1" s="10" t="s">
        <v>345</v>
      </c>
      <c r="JY1" s="10" t="s">
        <v>344</v>
      </c>
    </row>
    <row r="2" spans="6:285" ht="18.75" customHeight="1">
      <c r="H2" s="25" t="s">
        <v>33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</row>
    <row r="3" spans="6:285" ht="10.5" customHeight="1"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</row>
    <row r="4" spans="6:285" ht="29.25" customHeight="1">
      <c r="H4" s="218" t="s">
        <v>15</v>
      </c>
      <c r="I4" s="219" t="s">
        <v>16</v>
      </c>
      <c r="J4" s="237" t="s">
        <v>341</v>
      </c>
      <c r="K4" s="238"/>
      <c r="L4" s="239"/>
      <c r="M4" s="237" t="s">
        <v>364</v>
      </c>
      <c r="N4" s="238"/>
      <c r="O4" s="239"/>
      <c r="P4" s="237" t="s">
        <v>367</v>
      </c>
      <c r="Q4" s="238"/>
      <c r="R4" s="239"/>
      <c r="S4" s="199">
        <v>45931</v>
      </c>
      <c r="T4" s="200"/>
      <c r="U4" s="200"/>
      <c r="V4" s="201"/>
      <c r="W4" s="201"/>
      <c r="X4" s="201"/>
      <c r="Y4" s="201"/>
      <c r="Z4" s="201"/>
      <c r="AA4" s="202"/>
      <c r="AB4" s="199">
        <v>45932</v>
      </c>
      <c r="AC4" s="200"/>
      <c r="AD4" s="200"/>
      <c r="AE4" s="201"/>
      <c r="AF4" s="201"/>
      <c r="AG4" s="201"/>
      <c r="AH4" s="201"/>
      <c r="AI4" s="201"/>
      <c r="AJ4" s="202"/>
      <c r="AK4" s="199">
        <v>45933</v>
      </c>
      <c r="AL4" s="200"/>
      <c r="AM4" s="200"/>
      <c r="AN4" s="201"/>
      <c r="AO4" s="201"/>
      <c r="AP4" s="201"/>
      <c r="AQ4" s="201"/>
      <c r="AR4" s="201"/>
      <c r="AS4" s="202"/>
      <c r="AT4" s="199">
        <v>45934</v>
      </c>
      <c r="AU4" s="200"/>
      <c r="AV4" s="200"/>
      <c r="AW4" s="201"/>
      <c r="AX4" s="201"/>
      <c r="AY4" s="201"/>
      <c r="AZ4" s="201"/>
      <c r="BA4" s="201"/>
      <c r="BB4" s="202"/>
      <c r="BC4" s="199" t="s">
        <v>339</v>
      </c>
      <c r="BD4" s="200"/>
      <c r="BE4" s="222"/>
      <c r="BF4" s="199">
        <v>45936</v>
      </c>
      <c r="BG4" s="200"/>
      <c r="BH4" s="200"/>
      <c r="BI4" s="201"/>
      <c r="BJ4" s="201"/>
      <c r="BK4" s="201"/>
      <c r="BL4" s="201"/>
      <c r="BM4" s="201"/>
      <c r="BN4" s="202"/>
      <c r="BO4" s="199">
        <v>45937</v>
      </c>
      <c r="BP4" s="200"/>
      <c r="BQ4" s="200"/>
      <c r="BR4" s="201"/>
      <c r="BS4" s="201"/>
      <c r="BT4" s="201"/>
      <c r="BU4" s="201"/>
      <c r="BV4" s="201"/>
      <c r="BW4" s="202"/>
      <c r="BX4" s="199">
        <v>45938</v>
      </c>
      <c r="BY4" s="200"/>
      <c r="BZ4" s="200"/>
      <c r="CA4" s="201"/>
      <c r="CB4" s="201"/>
      <c r="CC4" s="201"/>
      <c r="CD4" s="201"/>
      <c r="CE4" s="201"/>
      <c r="CF4" s="202"/>
      <c r="CG4" s="199">
        <v>45939</v>
      </c>
      <c r="CH4" s="200"/>
      <c r="CI4" s="200"/>
      <c r="CJ4" s="201"/>
      <c r="CK4" s="201"/>
      <c r="CL4" s="201"/>
      <c r="CM4" s="201"/>
      <c r="CN4" s="201"/>
      <c r="CO4" s="202"/>
      <c r="CP4" s="199">
        <v>45940</v>
      </c>
      <c r="CQ4" s="200"/>
      <c r="CR4" s="200"/>
      <c r="CS4" s="201"/>
      <c r="CT4" s="201"/>
      <c r="CU4" s="201"/>
      <c r="CV4" s="201"/>
      <c r="CW4" s="201"/>
      <c r="CX4" s="202"/>
      <c r="CY4" s="199">
        <v>45941</v>
      </c>
      <c r="CZ4" s="200"/>
      <c r="DA4" s="200"/>
      <c r="DB4" s="201"/>
      <c r="DC4" s="201"/>
      <c r="DD4" s="201"/>
      <c r="DE4" s="201"/>
      <c r="DF4" s="201"/>
      <c r="DG4" s="202"/>
      <c r="DH4" s="199" t="s">
        <v>365</v>
      </c>
      <c r="DI4" s="200"/>
      <c r="DJ4" s="222"/>
      <c r="DK4" s="199">
        <v>45913</v>
      </c>
      <c r="DL4" s="200"/>
      <c r="DM4" s="200"/>
      <c r="DN4" s="201"/>
      <c r="DO4" s="201"/>
      <c r="DP4" s="201"/>
      <c r="DQ4" s="201"/>
      <c r="DR4" s="201"/>
      <c r="DS4" s="202"/>
      <c r="DT4" s="199">
        <v>45914</v>
      </c>
      <c r="DU4" s="200"/>
      <c r="DV4" s="200"/>
      <c r="DW4" s="201"/>
      <c r="DX4" s="201"/>
      <c r="DY4" s="201"/>
      <c r="DZ4" s="201"/>
      <c r="EA4" s="201"/>
      <c r="EB4" s="202"/>
      <c r="EC4" s="199">
        <v>45915</v>
      </c>
      <c r="ED4" s="200"/>
      <c r="EE4" s="200"/>
      <c r="EF4" s="201"/>
      <c r="EG4" s="201"/>
      <c r="EH4" s="201"/>
      <c r="EI4" s="201"/>
      <c r="EJ4" s="201"/>
      <c r="EK4" s="202"/>
      <c r="EL4" s="199">
        <v>45916</v>
      </c>
      <c r="EM4" s="200"/>
      <c r="EN4" s="200"/>
      <c r="EO4" s="201"/>
      <c r="EP4" s="201"/>
      <c r="EQ4" s="201"/>
      <c r="ER4" s="201"/>
      <c r="ES4" s="201"/>
      <c r="ET4" s="202"/>
      <c r="EU4" s="199">
        <v>45917</v>
      </c>
      <c r="EV4" s="200"/>
      <c r="EW4" s="200"/>
      <c r="EX4" s="201"/>
      <c r="EY4" s="201"/>
      <c r="EZ4" s="201"/>
      <c r="FA4" s="201"/>
      <c r="FB4" s="201"/>
      <c r="FC4" s="202"/>
      <c r="FD4" s="199">
        <v>45918</v>
      </c>
      <c r="FE4" s="200"/>
      <c r="FF4" s="200"/>
      <c r="FG4" s="201"/>
      <c r="FH4" s="201"/>
      <c r="FI4" s="201"/>
      <c r="FJ4" s="201"/>
      <c r="FK4" s="201"/>
      <c r="FL4" s="202"/>
      <c r="FM4" s="199" t="s">
        <v>366</v>
      </c>
      <c r="FN4" s="200"/>
      <c r="FO4" s="222"/>
      <c r="FP4" s="199">
        <v>45950</v>
      </c>
      <c r="FQ4" s="200"/>
      <c r="FR4" s="200"/>
      <c r="FS4" s="201"/>
      <c r="FT4" s="201"/>
      <c r="FU4" s="201"/>
      <c r="FV4" s="201"/>
      <c r="FW4" s="201"/>
      <c r="FX4" s="202"/>
      <c r="FY4" s="199">
        <v>45951</v>
      </c>
      <c r="FZ4" s="200"/>
      <c r="GA4" s="200"/>
      <c r="GB4" s="201"/>
      <c r="GC4" s="201"/>
      <c r="GD4" s="201"/>
      <c r="GE4" s="201"/>
      <c r="GF4" s="201"/>
      <c r="GG4" s="202"/>
      <c r="GH4" s="199">
        <v>45952</v>
      </c>
      <c r="GI4" s="200"/>
      <c r="GJ4" s="200"/>
      <c r="GK4" s="201"/>
      <c r="GL4" s="201"/>
      <c r="GM4" s="201"/>
      <c r="GN4" s="201"/>
      <c r="GO4" s="201"/>
      <c r="GP4" s="202"/>
      <c r="GQ4" s="199">
        <v>45953</v>
      </c>
      <c r="GR4" s="200"/>
      <c r="GS4" s="200"/>
      <c r="GT4" s="201"/>
      <c r="GU4" s="201"/>
      <c r="GV4" s="201"/>
      <c r="GW4" s="201"/>
      <c r="GX4" s="201"/>
      <c r="GY4" s="202"/>
      <c r="GZ4" s="199">
        <v>45954</v>
      </c>
      <c r="HA4" s="200"/>
      <c r="HB4" s="200"/>
      <c r="HC4" s="201"/>
      <c r="HD4" s="201"/>
      <c r="HE4" s="201"/>
      <c r="HF4" s="201"/>
      <c r="HG4" s="201"/>
      <c r="HH4" s="202"/>
      <c r="HI4" s="199">
        <v>45955</v>
      </c>
      <c r="HJ4" s="200"/>
      <c r="HK4" s="200"/>
      <c r="HL4" s="201"/>
      <c r="HM4" s="201"/>
      <c r="HN4" s="201"/>
      <c r="HO4" s="201"/>
      <c r="HP4" s="201"/>
      <c r="HQ4" s="202"/>
      <c r="HR4" s="199" t="s">
        <v>365</v>
      </c>
      <c r="HS4" s="200"/>
      <c r="HT4" s="222"/>
      <c r="HU4" s="199">
        <v>45957</v>
      </c>
      <c r="HV4" s="200"/>
      <c r="HW4" s="200"/>
      <c r="HX4" s="201"/>
      <c r="HY4" s="201"/>
      <c r="HZ4" s="201"/>
      <c r="IA4" s="201"/>
      <c r="IB4" s="201"/>
      <c r="IC4" s="202"/>
      <c r="ID4" s="199">
        <v>45958</v>
      </c>
      <c r="IE4" s="200"/>
      <c r="IF4" s="200"/>
      <c r="IG4" s="201"/>
      <c r="IH4" s="201"/>
      <c r="II4" s="201"/>
      <c r="IJ4" s="201"/>
      <c r="IK4" s="201"/>
      <c r="IL4" s="202"/>
      <c r="IM4" s="199">
        <v>45959</v>
      </c>
      <c r="IN4" s="200"/>
      <c r="IO4" s="200"/>
      <c r="IP4" s="201"/>
      <c r="IQ4" s="201"/>
      <c r="IR4" s="201"/>
      <c r="IS4" s="201"/>
      <c r="IT4" s="201"/>
      <c r="IU4" s="202"/>
      <c r="IV4" s="199">
        <v>45960</v>
      </c>
      <c r="IW4" s="200"/>
      <c r="IX4" s="200"/>
      <c r="IY4" s="201"/>
      <c r="IZ4" s="201"/>
      <c r="JA4" s="201"/>
      <c r="JB4" s="201"/>
      <c r="JC4" s="201"/>
      <c r="JD4" s="202"/>
      <c r="JE4" s="199">
        <v>45961</v>
      </c>
      <c r="JF4" s="200"/>
      <c r="JG4" s="200"/>
      <c r="JH4" s="201"/>
      <c r="JI4" s="201"/>
      <c r="JJ4" s="201"/>
      <c r="JK4" s="201"/>
      <c r="JL4" s="201"/>
      <c r="JM4" s="202"/>
      <c r="JN4" s="199" t="s">
        <v>368</v>
      </c>
      <c r="JO4" s="200"/>
      <c r="JP4" s="222"/>
      <c r="JQ4" s="199">
        <v>45962</v>
      </c>
      <c r="JR4" s="200"/>
      <c r="JS4" s="200"/>
      <c r="JT4" s="201"/>
      <c r="JU4" s="201"/>
      <c r="JV4" s="201"/>
      <c r="JW4" s="201"/>
      <c r="JX4" s="201"/>
      <c r="JY4" s="202"/>
    </row>
    <row r="5" spans="6:285" ht="29.25" customHeight="1">
      <c r="H5" s="218"/>
      <c r="I5" s="219"/>
      <c r="J5" s="228" t="s">
        <v>20</v>
      </c>
      <c r="K5" s="229"/>
      <c r="L5" s="230"/>
      <c r="M5" s="228" t="s">
        <v>20</v>
      </c>
      <c r="N5" s="229"/>
      <c r="O5" s="230"/>
      <c r="P5" s="228" t="s">
        <v>20</v>
      </c>
      <c r="Q5" s="229"/>
      <c r="R5" s="230"/>
      <c r="S5" s="203" t="s">
        <v>20</v>
      </c>
      <c r="T5" s="204"/>
      <c r="U5" s="205"/>
      <c r="V5" s="206" t="s">
        <v>13</v>
      </c>
      <c r="W5" s="207"/>
      <c r="X5" s="208"/>
      <c r="Y5" s="206" t="s">
        <v>17</v>
      </c>
      <c r="Z5" s="207"/>
      <c r="AA5" s="209"/>
      <c r="AB5" s="203" t="s">
        <v>20</v>
      </c>
      <c r="AC5" s="204"/>
      <c r="AD5" s="205"/>
      <c r="AE5" s="206" t="s">
        <v>13</v>
      </c>
      <c r="AF5" s="207"/>
      <c r="AG5" s="208"/>
      <c r="AH5" s="206" t="s">
        <v>17</v>
      </c>
      <c r="AI5" s="207"/>
      <c r="AJ5" s="209"/>
      <c r="AK5" s="203" t="s">
        <v>20</v>
      </c>
      <c r="AL5" s="204"/>
      <c r="AM5" s="205"/>
      <c r="AN5" s="206" t="s">
        <v>13</v>
      </c>
      <c r="AO5" s="207"/>
      <c r="AP5" s="208"/>
      <c r="AQ5" s="206" t="s">
        <v>17</v>
      </c>
      <c r="AR5" s="207"/>
      <c r="AS5" s="209"/>
      <c r="AT5" s="203" t="s">
        <v>20</v>
      </c>
      <c r="AU5" s="204"/>
      <c r="AV5" s="205"/>
      <c r="AW5" s="206" t="s">
        <v>13</v>
      </c>
      <c r="AX5" s="207"/>
      <c r="AY5" s="208"/>
      <c r="AZ5" s="206" t="s">
        <v>17</v>
      </c>
      <c r="BA5" s="207"/>
      <c r="BB5" s="209"/>
      <c r="BC5" s="203" t="s">
        <v>20</v>
      </c>
      <c r="BD5" s="204"/>
      <c r="BE5" s="223"/>
      <c r="BF5" s="203" t="s">
        <v>20</v>
      </c>
      <c r="BG5" s="204"/>
      <c r="BH5" s="205"/>
      <c r="BI5" s="206" t="s">
        <v>13</v>
      </c>
      <c r="BJ5" s="207"/>
      <c r="BK5" s="208"/>
      <c r="BL5" s="206" t="s">
        <v>17</v>
      </c>
      <c r="BM5" s="207"/>
      <c r="BN5" s="209"/>
      <c r="BO5" s="203" t="s">
        <v>20</v>
      </c>
      <c r="BP5" s="204"/>
      <c r="BQ5" s="205"/>
      <c r="BR5" s="206" t="s">
        <v>13</v>
      </c>
      <c r="BS5" s="207"/>
      <c r="BT5" s="208"/>
      <c r="BU5" s="206" t="s">
        <v>17</v>
      </c>
      <c r="BV5" s="207"/>
      <c r="BW5" s="209"/>
      <c r="BX5" s="203" t="s">
        <v>20</v>
      </c>
      <c r="BY5" s="204"/>
      <c r="BZ5" s="205"/>
      <c r="CA5" s="206" t="s">
        <v>13</v>
      </c>
      <c r="CB5" s="207"/>
      <c r="CC5" s="208"/>
      <c r="CD5" s="206" t="s">
        <v>17</v>
      </c>
      <c r="CE5" s="207"/>
      <c r="CF5" s="209"/>
      <c r="CG5" s="203" t="s">
        <v>20</v>
      </c>
      <c r="CH5" s="204"/>
      <c r="CI5" s="205"/>
      <c r="CJ5" s="206" t="s">
        <v>13</v>
      </c>
      <c r="CK5" s="207"/>
      <c r="CL5" s="208"/>
      <c r="CM5" s="206" t="s">
        <v>17</v>
      </c>
      <c r="CN5" s="207"/>
      <c r="CO5" s="209"/>
      <c r="CP5" s="203" t="s">
        <v>20</v>
      </c>
      <c r="CQ5" s="204"/>
      <c r="CR5" s="223"/>
      <c r="CS5" s="206" t="s">
        <v>13</v>
      </c>
      <c r="CT5" s="207"/>
      <c r="CU5" s="208"/>
      <c r="CV5" s="206" t="s">
        <v>17</v>
      </c>
      <c r="CW5" s="207"/>
      <c r="CX5" s="209"/>
      <c r="CY5" s="203" t="s">
        <v>20</v>
      </c>
      <c r="CZ5" s="204"/>
      <c r="DA5" s="205"/>
      <c r="DB5" s="206" t="s">
        <v>13</v>
      </c>
      <c r="DC5" s="207"/>
      <c r="DD5" s="208"/>
      <c r="DE5" s="206" t="s">
        <v>17</v>
      </c>
      <c r="DF5" s="207"/>
      <c r="DG5" s="209"/>
      <c r="DH5" s="203" t="s">
        <v>20</v>
      </c>
      <c r="DI5" s="204"/>
      <c r="DJ5" s="223"/>
      <c r="DK5" s="203" t="s">
        <v>20</v>
      </c>
      <c r="DL5" s="204"/>
      <c r="DM5" s="205"/>
      <c r="DN5" s="206" t="s">
        <v>13</v>
      </c>
      <c r="DO5" s="207"/>
      <c r="DP5" s="208"/>
      <c r="DQ5" s="206" t="s">
        <v>17</v>
      </c>
      <c r="DR5" s="207"/>
      <c r="DS5" s="209"/>
      <c r="DT5" s="203" t="s">
        <v>20</v>
      </c>
      <c r="DU5" s="204"/>
      <c r="DV5" s="205"/>
      <c r="DW5" s="206" t="s">
        <v>13</v>
      </c>
      <c r="DX5" s="207"/>
      <c r="DY5" s="208"/>
      <c r="DZ5" s="206" t="s">
        <v>17</v>
      </c>
      <c r="EA5" s="207"/>
      <c r="EB5" s="209"/>
      <c r="EC5" s="203" t="s">
        <v>20</v>
      </c>
      <c r="ED5" s="204"/>
      <c r="EE5" s="205"/>
      <c r="EF5" s="206" t="s">
        <v>13</v>
      </c>
      <c r="EG5" s="207"/>
      <c r="EH5" s="208"/>
      <c r="EI5" s="206" t="s">
        <v>17</v>
      </c>
      <c r="EJ5" s="207"/>
      <c r="EK5" s="209"/>
      <c r="EL5" s="203" t="s">
        <v>20</v>
      </c>
      <c r="EM5" s="204"/>
      <c r="EN5" s="223"/>
      <c r="EO5" s="206" t="s">
        <v>13</v>
      </c>
      <c r="EP5" s="207"/>
      <c r="EQ5" s="208"/>
      <c r="ER5" s="206" t="s">
        <v>17</v>
      </c>
      <c r="ES5" s="207"/>
      <c r="ET5" s="209"/>
      <c r="EU5" s="203" t="s">
        <v>20</v>
      </c>
      <c r="EV5" s="204"/>
      <c r="EW5" s="205"/>
      <c r="EX5" s="206" t="s">
        <v>13</v>
      </c>
      <c r="EY5" s="207"/>
      <c r="EZ5" s="208"/>
      <c r="FA5" s="206" t="s">
        <v>17</v>
      </c>
      <c r="FB5" s="207"/>
      <c r="FC5" s="209"/>
      <c r="FD5" s="203" t="s">
        <v>20</v>
      </c>
      <c r="FE5" s="204"/>
      <c r="FF5" s="205"/>
      <c r="FG5" s="206" t="s">
        <v>13</v>
      </c>
      <c r="FH5" s="207"/>
      <c r="FI5" s="208"/>
      <c r="FJ5" s="206" t="s">
        <v>17</v>
      </c>
      <c r="FK5" s="207"/>
      <c r="FL5" s="209"/>
      <c r="FM5" s="203" t="s">
        <v>20</v>
      </c>
      <c r="FN5" s="204"/>
      <c r="FO5" s="223"/>
      <c r="FP5" s="203" t="s">
        <v>20</v>
      </c>
      <c r="FQ5" s="204"/>
      <c r="FR5" s="205"/>
      <c r="FS5" s="206" t="s">
        <v>13</v>
      </c>
      <c r="FT5" s="207"/>
      <c r="FU5" s="208"/>
      <c r="FV5" s="206" t="s">
        <v>17</v>
      </c>
      <c r="FW5" s="207"/>
      <c r="FX5" s="209"/>
      <c r="FY5" s="203" t="s">
        <v>20</v>
      </c>
      <c r="FZ5" s="204"/>
      <c r="GA5" s="205"/>
      <c r="GB5" s="206" t="s">
        <v>13</v>
      </c>
      <c r="GC5" s="207"/>
      <c r="GD5" s="208"/>
      <c r="GE5" s="206" t="s">
        <v>17</v>
      </c>
      <c r="GF5" s="207"/>
      <c r="GG5" s="209"/>
      <c r="GH5" s="203" t="s">
        <v>20</v>
      </c>
      <c r="GI5" s="204"/>
      <c r="GJ5" s="205"/>
      <c r="GK5" s="206" t="s">
        <v>13</v>
      </c>
      <c r="GL5" s="207"/>
      <c r="GM5" s="208"/>
      <c r="GN5" s="206" t="s">
        <v>17</v>
      </c>
      <c r="GO5" s="207"/>
      <c r="GP5" s="209"/>
      <c r="GQ5" s="203" t="s">
        <v>20</v>
      </c>
      <c r="GR5" s="204"/>
      <c r="GS5" s="223"/>
      <c r="GT5" s="206" t="s">
        <v>13</v>
      </c>
      <c r="GU5" s="207"/>
      <c r="GV5" s="208"/>
      <c r="GW5" s="206" t="s">
        <v>17</v>
      </c>
      <c r="GX5" s="207"/>
      <c r="GY5" s="209"/>
      <c r="GZ5" s="203" t="s">
        <v>20</v>
      </c>
      <c r="HA5" s="204"/>
      <c r="HB5" s="205"/>
      <c r="HC5" s="206" t="s">
        <v>13</v>
      </c>
      <c r="HD5" s="207"/>
      <c r="HE5" s="208"/>
      <c r="HF5" s="206" t="s">
        <v>17</v>
      </c>
      <c r="HG5" s="207"/>
      <c r="HH5" s="209"/>
      <c r="HI5" s="203" t="s">
        <v>20</v>
      </c>
      <c r="HJ5" s="204"/>
      <c r="HK5" s="205"/>
      <c r="HL5" s="206" t="s">
        <v>13</v>
      </c>
      <c r="HM5" s="207"/>
      <c r="HN5" s="208"/>
      <c r="HO5" s="206" t="s">
        <v>17</v>
      </c>
      <c r="HP5" s="207"/>
      <c r="HQ5" s="209"/>
      <c r="HR5" s="203" t="s">
        <v>20</v>
      </c>
      <c r="HS5" s="204"/>
      <c r="HT5" s="223"/>
      <c r="HU5" s="203" t="s">
        <v>20</v>
      </c>
      <c r="HV5" s="204"/>
      <c r="HW5" s="205"/>
      <c r="HX5" s="206" t="s">
        <v>13</v>
      </c>
      <c r="HY5" s="207"/>
      <c r="HZ5" s="208"/>
      <c r="IA5" s="206" t="s">
        <v>17</v>
      </c>
      <c r="IB5" s="207"/>
      <c r="IC5" s="209"/>
      <c r="ID5" s="203" t="s">
        <v>20</v>
      </c>
      <c r="IE5" s="204"/>
      <c r="IF5" s="205"/>
      <c r="IG5" s="206" t="s">
        <v>13</v>
      </c>
      <c r="IH5" s="207"/>
      <c r="II5" s="208"/>
      <c r="IJ5" s="206" t="s">
        <v>17</v>
      </c>
      <c r="IK5" s="207"/>
      <c r="IL5" s="209"/>
      <c r="IM5" s="203" t="s">
        <v>20</v>
      </c>
      <c r="IN5" s="204"/>
      <c r="IO5" s="205"/>
      <c r="IP5" s="206" t="s">
        <v>13</v>
      </c>
      <c r="IQ5" s="207"/>
      <c r="IR5" s="208"/>
      <c r="IS5" s="206" t="s">
        <v>17</v>
      </c>
      <c r="IT5" s="207"/>
      <c r="IU5" s="209"/>
      <c r="IV5" s="203" t="s">
        <v>20</v>
      </c>
      <c r="IW5" s="204"/>
      <c r="IX5" s="205"/>
      <c r="IY5" s="206" t="s">
        <v>13</v>
      </c>
      <c r="IZ5" s="207"/>
      <c r="JA5" s="208"/>
      <c r="JB5" s="206" t="s">
        <v>17</v>
      </c>
      <c r="JC5" s="207"/>
      <c r="JD5" s="209"/>
      <c r="JE5" s="203" t="s">
        <v>20</v>
      </c>
      <c r="JF5" s="204"/>
      <c r="JG5" s="205"/>
      <c r="JH5" s="206" t="s">
        <v>13</v>
      </c>
      <c r="JI5" s="207"/>
      <c r="JJ5" s="208"/>
      <c r="JK5" s="206" t="s">
        <v>17</v>
      </c>
      <c r="JL5" s="207"/>
      <c r="JM5" s="209"/>
      <c r="JN5" s="203" t="s">
        <v>20</v>
      </c>
      <c r="JO5" s="204"/>
      <c r="JP5" s="223"/>
      <c r="JQ5" s="203" t="s">
        <v>20</v>
      </c>
      <c r="JR5" s="204"/>
      <c r="JS5" s="205"/>
      <c r="JT5" s="206" t="s">
        <v>13</v>
      </c>
      <c r="JU5" s="207"/>
      <c r="JV5" s="208"/>
      <c r="JW5" s="206" t="s">
        <v>17</v>
      </c>
      <c r="JX5" s="207"/>
      <c r="JY5" s="209"/>
    </row>
    <row r="6" spans="6:285" ht="29.25" customHeight="1">
      <c r="H6" s="218"/>
      <c r="I6" s="219"/>
      <c r="J6" s="231" t="s">
        <v>18</v>
      </c>
      <c r="K6" s="233" t="s">
        <v>14</v>
      </c>
      <c r="L6" s="235" t="s">
        <v>6</v>
      </c>
      <c r="M6" s="231" t="s">
        <v>18</v>
      </c>
      <c r="N6" s="233" t="s">
        <v>14</v>
      </c>
      <c r="O6" s="235" t="s">
        <v>6</v>
      </c>
      <c r="P6" s="231" t="s">
        <v>18</v>
      </c>
      <c r="Q6" s="233" t="s">
        <v>14</v>
      </c>
      <c r="R6" s="235" t="s">
        <v>6</v>
      </c>
      <c r="S6" s="210" t="s">
        <v>18</v>
      </c>
      <c r="T6" s="212" t="s">
        <v>14</v>
      </c>
      <c r="U6" s="214" t="s">
        <v>6</v>
      </c>
      <c r="V6" s="216" t="s">
        <v>18</v>
      </c>
      <c r="W6" s="212" t="s">
        <v>14</v>
      </c>
      <c r="X6" s="214" t="s">
        <v>6</v>
      </c>
      <c r="Y6" s="216" t="s">
        <v>18</v>
      </c>
      <c r="Z6" s="212" t="s">
        <v>14</v>
      </c>
      <c r="AA6" s="197" t="s">
        <v>6</v>
      </c>
      <c r="AB6" s="210" t="s">
        <v>18</v>
      </c>
      <c r="AC6" s="212" t="s">
        <v>14</v>
      </c>
      <c r="AD6" s="214" t="s">
        <v>6</v>
      </c>
      <c r="AE6" s="216" t="s">
        <v>18</v>
      </c>
      <c r="AF6" s="212" t="s">
        <v>14</v>
      </c>
      <c r="AG6" s="214" t="s">
        <v>6</v>
      </c>
      <c r="AH6" s="216" t="s">
        <v>18</v>
      </c>
      <c r="AI6" s="212" t="s">
        <v>14</v>
      </c>
      <c r="AJ6" s="197" t="s">
        <v>6</v>
      </c>
      <c r="AK6" s="210" t="s">
        <v>18</v>
      </c>
      <c r="AL6" s="212" t="s">
        <v>14</v>
      </c>
      <c r="AM6" s="214" t="s">
        <v>6</v>
      </c>
      <c r="AN6" s="216" t="s">
        <v>18</v>
      </c>
      <c r="AO6" s="212" t="s">
        <v>14</v>
      </c>
      <c r="AP6" s="214" t="s">
        <v>6</v>
      </c>
      <c r="AQ6" s="216" t="s">
        <v>18</v>
      </c>
      <c r="AR6" s="212" t="s">
        <v>14</v>
      </c>
      <c r="AS6" s="197" t="s">
        <v>6</v>
      </c>
      <c r="AT6" s="210" t="s">
        <v>18</v>
      </c>
      <c r="AU6" s="212" t="s">
        <v>14</v>
      </c>
      <c r="AV6" s="214" t="s">
        <v>6</v>
      </c>
      <c r="AW6" s="216" t="s">
        <v>18</v>
      </c>
      <c r="AX6" s="212" t="s">
        <v>14</v>
      </c>
      <c r="AY6" s="214" t="s">
        <v>6</v>
      </c>
      <c r="AZ6" s="216" t="s">
        <v>18</v>
      </c>
      <c r="BA6" s="212" t="s">
        <v>14</v>
      </c>
      <c r="BB6" s="197" t="s">
        <v>6</v>
      </c>
      <c r="BC6" s="210" t="s">
        <v>18</v>
      </c>
      <c r="BD6" s="212" t="s">
        <v>14</v>
      </c>
      <c r="BE6" s="197" t="s">
        <v>6</v>
      </c>
      <c r="BF6" s="210" t="s">
        <v>18</v>
      </c>
      <c r="BG6" s="212" t="s">
        <v>14</v>
      </c>
      <c r="BH6" s="214" t="s">
        <v>6</v>
      </c>
      <c r="BI6" s="216" t="s">
        <v>18</v>
      </c>
      <c r="BJ6" s="212" t="s">
        <v>14</v>
      </c>
      <c r="BK6" s="214" t="s">
        <v>6</v>
      </c>
      <c r="BL6" s="216" t="s">
        <v>18</v>
      </c>
      <c r="BM6" s="212" t="s">
        <v>14</v>
      </c>
      <c r="BN6" s="197" t="s">
        <v>6</v>
      </c>
      <c r="BO6" s="210" t="s">
        <v>18</v>
      </c>
      <c r="BP6" s="212" t="s">
        <v>14</v>
      </c>
      <c r="BQ6" s="214" t="s">
        <v>6</v>
      </c>
      <c r="BR6" s="216" t="s">
        <v>18</v>
      </c>
      <c r="BS6" s="212" t="s">
        <v>14</v>
      </c>
      <c r="BT6" s="214" t="s">
        <v>6</v>
      </c>
      <c r="BU6" s="216" t="s">
        <v>18</v>
      </c>
      <c r="BV6" s="212" t="s">
        <v>14</v>
      </c>
      <c r="BW6" s="197" t="s">
        <v>6</v>
      </c>
      <c r="BX6" s="210" t="s">
        <v>18</v>
      </c>
      <c r="BY6" s="212" t="s">
        <v>14</v>
      </c>
      <c r="BZ6" s="214" t="s">
        <v>6</v>
      </c>
      <c r="CA6" s="216" t="s">
        <v>18</v>
      </c>
      <c r="CB6" s="212" t="s">
        <v>14</v>
      </c>
      <c r="CC6" s="214" t="s">
        <v>6</v>
      </c>
      <c r="CD6" s="216" t="s">
        <v>18</v>
      </c>
      <c r="CE6" s="212" t="s">
        <v>14</v>
      </c>
      <c r="CF6" s="197" t="s">
        <v>6</v>
      </c>
      <c r="CG6" s="210" t="s">
        <v>18</v>
      </c>
      <c r="CH6" s="212" t="s">
        <v>14</v>
      </c>
      <c r="CI6" s="214" t="s">
        <v>6</v>
      </c>
      <c r="CJ6" s="216" t="s">
        <v>18</v>
      </c>
      <c r="CK6" s="212" t="s">
        <v>14</v>
      </c>
      <c r="CL6" s="214" t="s">
        <v>6</v>
      </c>
      <c r="CM6" s="216" t="s">
        <v>18</v>
      </c>
      <c r="CN6" s="212" t="s">
        <v>14</v>
      </c>
      <c r="CO6" s="197" t="s">
        <v>6</v>
      </c>
      <c r="CP6" s="210" t="s">
        <v>18</v>
      </c>
      <c r="CQ6" s="212" t="s">
        <v>14</v>
      </c>
      <c r="CR6" s="197" t="s">
        <v>6</v>
      </c>
      <c r="CS6" s="216" t="s">
        <v>18</v>
      </c>
      <c r="CT6" s="212" t="s">
        <v>14</v>
      </c>
      <c r="CU6" s="214" t="s">
        <v>6</v>
      </c>
      <c r="CV6" s="216" t="s">
        <v>18</v>
      </c>
      <c r="CW6" s="212" t="s">
        <v>14</v>
      </c>
      <c r="CX6" s="197" t="s">
        <v>6</v>
      </c>
      <c r="CY6" s="210" t="s">
        <v>18</v>
      </c>
      <c r="CZ6" s="212" t="s">
        <v>14</v>
      </c>
      <c r="DA6" s="214" t="s">
        <v>6</v>
      </c>
      <c r="DB6" s="216" t="s">
        <v>18</v>
      </c>
      <c r="DC6" s="212" t="s">
        <v>14</v>
      </c>
      <c r="DD6" s="214" t="s">
        <v>6</v>
      </c>
      <c r="DE6" s="216" t="s">
        <v>18</v>
      </c>
      <c r="DF6" s="212" t="s">
        <v>14</v>
      </c>
      <c r="DG6" s="197" t="s">
        <v>6</v>
      </c>
      <c r="DH6" s="210" t="s">
        <v>18</v>
      </c>
      <c r="DI6" s="212" t="s">
        <v>14</v>
      </c>
      <c r="DJ6" s="197" t="s">
        <v>6</v>
      </c>
      <c r="DK6" s="210" t="s">
        <v>18</v>
      </c>
      <c r="DL6" s="212" t="s">
        <v>14</v>
      </c>
      <c r="DM6" s="214" t="s">
        <v>6</v>
      </c>
      <c r="DN6" s="216" t="s">
        <v>18</v>
      </c>
      <c r="DO6" s="212" t="s">
        <v>14</v>
      </c>
      <c r="DP6" s="214" t="s">
        <v>6</v>
      </c>
      <c r="DQ6" s="216" t="s">
        <v>18</v>
      </c>
      <c r="DR6" s="212" t="s">
        <v>14</v>
      </c>
      <c r="DS6" s="197" t="s">
        <v>6</v>
      </c>
      <c r="DT6" s="210" t="s">
        <v>18</v>
      </c>
      <c r="DU6" s="212" t="s">
        <v>14</v>
      </c>
      <c r="DV6" s="214" t="s">
        <v>6</v>
      </c>
      <c r="DW6" s="216" t="s">
        <v>18</v>
      </c>
      <c r="DX6" s="212" t="s">
        <v>14</v>
      </c>
      <c r="DY6" s="214" t="s">
        <v>6</v>
      </c>
      <c r="DZ6" s="216" t="s">
        <v>18</v>
      </c>
      <c r="EA6" s="212" t="s">
        <v>14</v>
      </c>
      <c r="EB6" s="197" t="s">
        <v>6</v>
      </c>
      <c r="EC6" s="210" t="s">
        <v>18</v>
      </c>
      <c r="ED6" s="212" t="s">
        <v>14</v>
      </c>
      <c r="EE6" s="214" t="s">
        <v>6</v>
      </c>
      <c r="EF6" s="216" t="s">
        <v>18</v>
      </c>
      <c r="EG6" s="212" t="s">
        <v>14</v>
      </c>
      <c r="EH6" s="214" t="s">
        <v>6</v>
      </c>
      <c r="EI6" s="216" t="s">
        <v>18</v>
      </c>
      <c r="EJ6" s="212" t="s">
        <v>14</v>
      </c>
      <c r="EK6" s="197" t="s">
        <v>6</v>
      </c>
      <c r="EL6" s="210" t="s">
        <v>18</v>
      </c>
      <c r="EM6" s="212" t="s">
        <v>14</v>
      </c>
      <c r="EN6" s="197" t="s">
        <v>6</v>
      </c>
      <c r="EO6" s="216" t="s">
        <v>18</v>
      </c>
      <c r="EP6" s="212" t="s">
        <v>14</v>
      </c>
      <c r="EQ6" s="214" t="s">
        <v>6</v>
      </c>
      <c r="ER6" s="216" t="s">
        <v>18</v>
      </c>
      <c r="ES6" s="212" t="s">
        <v>14</v>
      </c>
      <c r="ET6" s="197" t="s">
        <v>6</v>
      </c>
      <c r="EU6" s="210" t="s">
        <v>18</v>
      </c>
      <c r="EV6" s="212" t="s">
        <v>14</v>
      </c>
      <c r="EW6" s="214" t="s">
        <v>6</v>
      </c>
      <c r="EX6" s="216" t="s">
        <v>18</v>
      </c>
      <c r="EY6" s="212" t="s">
        <v>14</v>
      </c>
      <c r="EZ6" s="214" t="s">
        <v>6</v>
      </c>
      <c r="FA6" s="216" t="s">
        <v>18</v>
      </c>
      <c r="FB6" s="212" t="s">
        <v>14</v>
      </c>
      <c r="FC6" s="197" t="s">
        <v>6</v>
      </c>
      <c r="FD6" s="210" t="s">
        <v>18</v>
      </c>
      <c r="FE6" s="212" t="s">
        <v>14</v>
      </c>
      <c r="FF6" s="214" t="s">
        <v>6</v>
      </c>
      <c r="FG6" s="216" t="s">
        <v>18</v>
      </c>
      <c r="FH6" s="212" t="s">
        <v>14</v>
      </c>
      <c r="FI6" s="214" t="s">
        <v>6</v>
      </c>
      <c r="FJ6" s="216" t="s">
        <v>18</v>
      </c>
      <c r="FK6" s="212" t="s">
        <v>14</v>
      </c>
      <c r="FL6" s="197" t="s">
        <v>6</v>
      </c>
      <c r="FM6" s="210" t="s">
        <v>18</v>
      </c>
      <c r="FN6" s="212" t="s">
        <v>14</v>
      </c>
      <c r="FO6" s="197" t="s">
        <v>6</v>
      </c>
      <c r="FP6" s="210" t="s">
        <v>18</v>
      </c>
      <c r="FQ6" s="212" t="s">
        <v>14</v>
      </c>
      <c r="FR6" s="214" t="s">
        <v>6</v>
      </c>
      <c r="FS6" s="216" t="s">
        <v>18</v>
      </c>
      <c r="FT6" s="212" t="s">
        <v>14</v>
      </c>
      <c r="FU6" s="214" t="s">
        <v>6</v>
      </c>
      <c r="FV6" s="216" t="s">
        <v>18</v>
      </c>
      <c r="FW6" s="212" t="s">
        <v>14</v>
      </c>
      <c r="FX6" s="197" t="s">
        <v>6</v>
      </c>
      <c r="FY6" s="210" t="s">
        <v>18</v>
      </c>
      <c r="FZ6" s="212" t="s">
        <v>14</v>
      </c>
      <c r="GA6" s="214" t="s">
        <v>6</v>
      </c>
      <c r="GB6" s="216" t="s">
        <v>18</v>
      </c>
      <c r="GC6" s="212" t="s">
        <v>14</v>
      </c>
      <c r="GD6" s="214" t="s">
        <v>6</v>
      </c>
      <c r="GE6" s="216" t="s">
        <v>18</v>
      </c>
      <c r="GF6" s="212" t="s">
        <v>14</v>
      </c>
      <c r="GG6" s="197" t="s">
        <v>6</v>
      </c>
      <c r="GH6" s="210" t="s">
        <v>18</v>
      </c>
      <c r="GI6" s="212" t="s">
        <v>14</v>
      </c>
      <c r="GJ6" s="214" t="s">
        <v>6</v>
      </c>
      <c r="GK6" s="216" t="s">
        <v>18</v>
      </c>
      <c r="GL6" s="212" t="s">
        <v>14</v>
      </c>
      <c r="GM6" s="214" t="s">
        <v>6</v>
      </c>
      <c r="GN6" s="216" t="s">
        <v>18</v>
      </c>
      <c r="GO6" s="212" t="s">
        <v>14</v>
      </c>
      <c r="GP6" s="197" t="s">
        <v>6</v>
      </c>
      <c r="GQ6" s="210" t="s">
        <v>18</v>
      </c>
      <c r="GR6" s="212" t="s">
        <v>14</v>
      </c>
      <c r="GS6" s="197" t="s">
        <v>6</v>
      </c>
      <c r="GT6" s="216" t="s">
        <v>18</v>
      </c>
      <c r="GU6" s="212" t="s">
        <v>14</v>
      </c>
      <c r="GV6" s="214" t="s">
        <v>6</v>
      </c>
      <c r="GW6" s="216" t="s">
        <v>18</v>
      </c>
      <c r="GX6" s="212" t="s">
        <v>14</v>
      </c>
      <c r="GY6" s="197" t="s">
        <v>6</v>
      </c>
      <c r="GZ6" s="210" t="s">
        <v>18</v>
      </c>
      <c r="HA6" s="212" t="s">
        <v>14</v>
      </c>
      <c r="HB6" s="214" t="s">
        <v>6</v>
      </c>
      <c r="HC6" s="216" t="s">
        <v>18</v>
      </c>
      <c r="HD6" s="212" t="s">
        <v>14</v>
      </c>
      <c r="HE6" s="214" t="s">
        <v>6</v>
      </c>
      <c r="HF6" s="216" t="s">
        <v>18</v>
      </c>
      <c r="HG6" s="212" t="s">
        <v>14</v>
      </c>
      <c r="HH6" s="197" t="s">
        <v>6</v>
      </c>
      <c r="HI6" s="210" t="s">
        <v>18</v>
      </c>
      <c r="HJ6" s="212" t="s">
        <v>14</v>
      </c>
      <c r="HK6" s="214" t="s">
        <v>6</v>
      </c>
      <c r="HL6" s="216" t="s">
        <v>18</v>
      </c>
      <c r="HM6" s="212" t="s">
        <v>14</v>
      </c>
      <c r="HN6" s="214" t="s">
        <v>6</v>
      </c>
      <c r="HO6" s="216" t="s">
        <v>18</v>
      </c>
      <c r="HP6" s="212" t="s">
        <v>14</v>
      </c>
      <c r="HQ6" s="197" t="s">
        <v>6</v>
      </c>
      <c r="HR6" s="210" t="s">
        <v>18</v>
      </c>
      <c r="HS6" s="212" t="s">
        <v>14</v>
      </c>
      <c r="HT6" s="197" t="s">
        <v>6</v>
      </c>
      <c r="HU6" s="210" t="s">
        <v>18</v>
      </c>
      <c r="HV6" s="212" t="s">
        <v>14</v>
      </c>
      <c r="HW6" s="214" t="s">
        <v>6</v>
      </c>
      <c r="HX6" s="216" t="s">
        <v>18</v>
      </c>
      <c r="HY6" s="212" t="s">
        <v>14</v>
      </c>
      <c r="HZ6" s="214" t="s">
        <v>6</v>
      </c>
      <c r="IA6" s="216" t="s">
        <v>18</v>
      </c>
      <c r="IB6" s="212" t="s">
        <v>14</v>
      </c>
      <c r="IC6" s="197" t="s">
        <v>6</v>
      </c>
      <c r="ID6" s="210" t="s">
        <v>18</v>
      </c>
      <c r="IE6" s="212" t="s">
        <v>14</v>
      </c>
      <c r="IF6" s="214" t="s">
        <v>6</v>
      </c>
      <c r="IG6" s="216" t="s">
        <v>18</v>
      </c>
      <c r="IH6" s="212" t="s">
        <v>14</v>
      </c>
      <c r="II6" s="214" t="s">
        <v>6</v>
      </c>
      <c r="IJ6" s="216" t="s">
        <v>18</v>
      </c>
      <c r="IK6" s="212" t="s">
        <v>14</v>
      </c>
      <c r="IL6" s="197" t="s">
        <v>6</v>
      </c>
      <c r="IM6" s="210" t="s">
        <v>18</v>
      </c>
      <c r="IN6" s="212" t="s">
        <v>14</v>
      </c>
      <c r="IO6" s="214" t="s">
        <v>6</v>
      </c>
      <c r="IP6" s="216" t="s">
        <v>18</v>
      </c>
      <c r="IQ6" s="212" t="s">
        <v>14</v>
      </c>
      <c r="IR6" s="214" t="s">
        <v>6</v>
      </c>
      <c r="IS6" s="216" t="s">
        <v>18</v>
      </c>
      <c r="IT6" s="212" t="s">
        <v>14</v>
      </c>
      <c r="IU6" s="197" t="s">
        <v>6</v>
      </c>
      <c r="IV6" s="210" t="s">
        <v>18</v>
      </c>
      <c r="IW6" s="212" t="s">
        <v>14</v>
      </c>
      <c r="IX6" s="214" t="s">
        <v>6</v>
      </c>
      <c r="IY6" s="216" t="s">
        <v>18</v>
      </c>
      <c r="IZ6" s="212" t="s">
        <v>14</v>
      </c>
      <c r="JA6" s="214" t="s">
        <v>6</v>
      </c>
      <c r="JB6" s="216" t="s">
        <v>18</v>
      </c>
      <c r="JC6" s="212" t="s">
        <v>14</v>
      </c>
      <c r="JD6" s="197" t="s">
        <v>6</v>
      </c>
      <c r="JE6" s="210" t="s">
        <v>18</v>
      </c>
      <c r="JF6" s="212" t="s">
        <v>14</v>
      </c>
      <c r="JG6" s="214" t="s">
        <v>6</v>
      </c>
      <c r="JH6" s="216" t="s">
        <v>18</v>
      </c>
      <c r="JI6" s="212" t="s">
        <v>14</v>
      </c>
      <c r="JJ6" s="214" t="s">
        <v>6</v>
      </c>
      <c r="JK6" s="216" t="s">
        <v>18</v>
      </c>
      <c r="JL6" s="212" t="s">
        <v>14</v>
      </c>
      <c r="JM6" s="197" t="s">
        <v>6</v>
      </c>
      <c r="JN6" s="210" t="s">
        <v>18</v>
      </c>
      <c r="JO6" s="212" t="s">
        <v>14</v>
      </c>
      <c r="JP6" s="197" t="s">
        <v>6</v>
      </c>
      <c r="JQ6" s="210" t="s">
        <v>18</v>
      </c>
      <c r="JR6" s="212" t="s">
        <v>14</v>
      </c>
      <c r="JS6" s="214" t="s">
        <v>6</v>
      </c>
      <c r="JT6" s="216" t="s">
        <v>18</v>
      </c>
      <c r="JU6" s="212" t="s">
        <v>14</v>
      </c>
      <c r="JV6" s="214" t="s">
        <v>6</v>
      </c>
      <c r="JW6" s="216" t="s">
        <v>18</v>
      </c>
      <c r="JX6" s="212" t="s">
        <v>14</v>
      </c>
      <c r="JY6" s="197" t="s">
        <v>6</v>
      </c>
    </row>
    <row r="7" spans="6:285" ht="29.25" customHeight="1">
      <c r="H7" s="218"/>
      <c r="I7" s="219"/>
      <c r="J7" s="232"/>
      <c r="K7" s="234"/>
      <c r="L7" s="236"/>
      <c r="M7" s="232"/>
      <c r="N7" s="234"/>
      <c r="O7" s="236"/>
      <c r="P7" s="232"/>
      <c r="Q7" s="234"/>
      <c r="R7" s="236"/>
      <c r="S7" s="211"/>
      <c r="T7" s="213"/>
      <c r="U7" s="215"/>
      <c r="V7" s="217"/>
      <c r="W7" s="213"/>
      <c r="X7" s="215"/>
      <c r="Y7" s="217"/>
      <c r="Z7" s="213"/>
      <c r="AA7" s="198"/>
      <c r="AB7" s="211"/>
      <c r="AC7" s="213"/>
      <c r="AD7" s="215"/>
      <c r="AE7" s="217"/>
      <c r="AF7" s="213"/>
      <c r="AG7" s="215"/>
      <c r="AH7" s="217"/>
      <c r="AI7" s="213"/>
      <c r="AJ7" s="198"/>
      <c r="AK7" s="211"/>
      <c r="AL7" s="213"/>
      <c r="AM7" s="215"/>
      <c r="AN7" s="217"/>
      <c r="AO7" s="213"/>
      <c r="AP7" s="215"/>
      <c r="AQ7" s="217"/>
      <c r="AR7" s="213"/>
      <c r="AS7" s="198"/>
      <c r="AT7" s="211"/>
      <c r="AU7" s="213"/>
      <c r="AV7" s="215"/>
      <c r="AW7" s="217"/>
      <c r="AX7" s="213"/>
      <c r="AY7" s="215"/>
      <c r="AZ7" s="217"/>
      <c r="BA7" s="213"/>
      <c r="BB7" s="198"/>
      <c r="BC7" s="211"/>
      <c r="BD7" s="213"/>
      <c r="BE7" s="198"/>
      <c r="BF7" s="211"/>
      <c r="BG7" s="213"/>
      <c r="BH7" s="215"/>
      <c r="BI7" s="217"/>
      <c r="BJ7" s="213"/>
      <c r="BK7" s="215"/>
      <c r="BL7" s="217"/>
      <c r="BM7" s="213"/>
      <c r="BN7" s="198"/>
      <c r="BO7" s="211"/>
      <c r="BP7" s="213"/>
      <c r="BQ7" s="215"/>
      <c r="BR7" s="217"/>
      <c r="BS7" s="213"/>
      <c r="BT7" s="215"/>
      <c r="BU7" s="217"/>
      <c r="BV7" s="213"/>
      <c r="BW7" s="198"/>
      <c r="BX7" s="211"/>
      <c r="BY7" s="213"/>
      <c r="BZ7" s="215"/>
      <c r="CA7" s="217"/>
      <c r="CB7" s="213"/>
      <c r="CC7" s="215"/>
      <c r="CD7" s="217"/>
      <c r="CE7" s="213"/>
      <c r="CF7" s="198"/>
      <c r="CG7" s="211"/>
      <c r="CH7" s="213"/>
      <c r="CI7" s="215"/>
      <c r="CJ7" s="217"/>
      <c r="CK7" s="213"/>
      <c r="CL7" s="215"/>
      <c r="CM7" s="217"/>
      <c r="CN7" s="213"/>
      <c r="CO7" s="198"/>
      <c r="CP7" s="211"/>
      <c r="CQ7" s="213"/>
      <c r="CR7" s="198"/>
      <c r="CS7" s="217"/>
      <c r="CT7" s="213"/>
      <c r="CU7" s="215"/>
      <c r="CV7" s="217"/>
      <c r="CW7" s="213"/>
      <c r="CX7" s="198"/>
      <c r="CY7" s="211"/>
      <c r="CZ7" s="213"/>
      <c r="DA7" s="215"/>
      <c r="DB7" s="217"/>
      <c r="DC7" s="213"/>
      <c r="DD7" s="215"/>
      <c r="DE7" s="217"/>
      <c r="DF7" s="213"/>
      <c r="DG7" s="198"/>
      <c r="DH7" s="211"/>
      <c r="DI7" s="213"/>
      <c r="DJ7" s="198"/>
      <c r="DK7" s="211"/>
      <c r="DL7" s="213"/>
      <c r="DM7" s="215"/>
      <c r="DN7" s="217"/>
      <c r="DO7" s="213"/>
      <c r="DP7" s="215"/>
      <c r="DQ7" s="217"/>
      <c r="DR7" s="213"/>
      <c r="DS7" s="198"/>
      <c r="DT7" s="211"/>
      <c r="DU7" s="213"/>
      <c r="DV7" s="215"/>
      <c r="DW7" s="217"/>
      <c r="DX7" s="213"/>
      <c r="DY7" s="215"/>
      <c r="DZ7" s="217"/>
      <c r="EA7" s="213"/>
      <c r="EB7" s="198"/>
      <c r="EC7" s="211"/>
      <c r="ED7" s="213"/>
      <c r="EE7" s="215"/>
      <c r="EF7" s="217"/>
      <c r="EG7" s="213"/>
      <c r="EH7" s="215"/>
      <c r="EI7" s="217"/>
      <c r="EJ7" s="213"/>
      <c r="EK7" s="198"/>
      <c r="EL7" s="211"/>
      <c r="EM7" s="213"/>
      <c r="EN7" s="198"/>
      <c r="EO7" s="217"/>
      <c r="EP7" s="213"/>
      <c r="EQ7" s="215"/>
      <c r="ER7" s="217"/>
      <c r="ES7" s="213"/>
      <c r="ET7" s="198"/>
      <c r="EU7" s="211"/>
      <c r="EV7" s="213"/>
      <c r="EW7" s="215"/>
      <c r="EX7" s="217"/>
      <c r="EY7" s="213"/>
      <c r="EZ7" s="215"/>
      <c r="FA7" s="217"/>
      <c r="FB7" s="213"/>
      <c r="FC7" s="198"/>
      <c r="FD7" s="211"/>
      <c r="FE7" s="213"/>
      <c r="FF7" s="215"/>
      <c r="FG7" s="217"/>
      <c r="FH7" s="213"/>
      <c r="FI7" s="215"/>
      <c r="FJ7" s="217"/>
      <c r="FK7" s="213"/>
      <c r="FL7" s="198"/>
      <c r="FM7" s="211"/>
      <c r="FN7" s="213"/>
      <c r="FO7" s="198"/>
      <c r="FP7" s="211"/>
      <c r="FQ7" s="213"/>
      <c r="FR7" s="215"/>
      <c r="FS7" s="217"/>
      <c r="FT7" s="213"/>
      <c r="FU7" s="215"/>
      <c r="FV7" s="217"/>
      <c r="FW7" s="213"/>
      <c r="FX7" s="198"/>
      <c r="FY7" s="211"/>
      <c r="FZ7" s="213"/>
      <c r="GA7" s="215"/>
      <c r="GB7" s="217"/>
      <c r="GC7" s="213"/>
      <c r="GD7" s="215"/>
      <c r="GE7" s="217"/>
      <c r="GF7" s="213"/>
      <c r="GG7" s="198"/>
      <c r="GH7" s="211"/>
      <c r="GI7" s="213"/>
      <c r="GJ7" s="215"/>
      <c r="GK7" s="217"/>
      <c r="GL7" s="213"/>
      <c r="GM7" s="215"/>
      <c r="GN7" s="217"/>
      <c r="GO7" s="213"/>
      <c r="GP7" s="198"/>
      <c r="GQ7" s="211"/>
      <c r="GR7" s="213"/>
      <c r="GS7" s="198"/>
      <c r="GT7" s="217"/>
      <c r="GU7" s="213"/>
      <c r="GV7" s="215"/>
      <c r="GW7" s="217"/>
      <c r="GX7" s="213"/>
      <c r="GY7" s="198"/>
      <c r="GZ7" s="211"/>
      <c r="HA7" s="213"/>
      <c r="HB7" s="215"/>
      <c r="HC7" s="217"/>
      <c r="HD7" s="213"/>
      <c r="HE7" s="215"/>
      <c r="HF7" s="217"/>
      <c r="HG7" s="213"/>
      <c r="HH7" s="198"/>
      <c r="HI7" s="211"/>
      <c r="HJ7" s="213"/>
      <c r="HK7" s="215"/>
      <c r="HL7" s="217"/>
      <c r="HM7" s="213"/>
      <c r="HN7" s="215"/>
      <c r="HO7" s="217"/>
      <c r="HP7" s="213"/>
      <c r="HQ7" s="198"/>
      <c r="HR7" s="211"/>
      <c r="HS7" s="213"/>
      <c r="HT7" s="198"/>
      <c r="HU7" s="211"/>
      <c r="HV7" s="213"/>
      <c r="HW7" s="215"/>
      <c r="HX7" s="217"/>
      <c r="HY7" s="213"/>
      <c r="HZ7" s="215"/>
      <c r="IA7" s="217"/>
      <c r="IB7" s="213"/>
      <c r="IC7" s="198"/>
      <c r="ID7" s="211"/>
      <c r="IE7" s="213"/>
      <c r="IF7" s="215"/>
      <c r="IG7" s="217"/>
      <c r="IH7" s="213"/>
      <c r="II7" s="215"/>
      <c r="IJ7" s="217"/>
      <c r="IK7" s="213"/>
      <c r="IL7" s="198"/>
      <c r="IM7" s="211"/>
      <c r="IN7" s="213"/>
      <c r="IO7" s="215"/>
      <c r="IP7" s="217"/>
      <c r="IQ7" s="213"/>
      <c r="IR7" s="215"/>
      <c r="IS7" s="217"/>
      <c r="IT7" s="213"/>
      <c r="IU7" s="198"/>
      <c r="IV7" s="211"/>
      <c r="IW7" s="213"/>
      <c r="IX7" s="215"/>
      <c r="IY7" s="217"/>
      <c r="IZ7" s="213"/>
      <c r="JA7" s="215"/>
      <c r="JB7" s="217"/>
      <c r="JC7" s="213"/>
      <c r="JD7" s="198"/>
      <c r="JE7" s="211"/>
      <c r="JF7" s="213"/>
      <c r="JG7" s="215"/>
      <c r="JH7" s="217"/>
      <c r="JI7" s="213"/>
      <c r="JJ7" s="215"/>
      <c r="JK7" s="217"/>
      <c r="JL7" s="213"/>
      <c r="JM7" s="198"/>
      <c r="JN7" s="211"/>
      <c r="JO7" s="213"/>
      <c r="JP7" s="198"/>
      <c r="JQ7" s="211"/>
      <c r="JR7" s="213"/>
      <c r="JS7" s="215"/>
      <c r="JT7" s="217"/>
      <c r="JU7" s="213"/>
      <c r="JV7" s="215"/>
      <c r="JW7" s="217"/>
      <c r="JX7" s="213"/>
      <c r="JY7" s="198"/>
    </row>
    <row r="8" spans="6:285" ht="29.25" customHeight="1">
      <c r="H8" s="220" t="s">
        <v>32</v>
      </c>
      <c r="I8" s="224"/>
      <c r="J8" s="177">
        <f>SUM(J9:J23)</f>
        <v>425.84615384615398</v>
      </c>
      <c r="K8" s="178">
        <f>SUM(K9:K23)</f>
        <v>359.769230769231</v>
      </c>
      <c r="L8" s="42">
        <f>+K8/J8</f>
        <v>0.84483381502890198</v>
      </c>
      <c r="M8" s="177">
        <f>SUM(M9:M23)</f>
        <v>341.84615384615387</v>
      </c>
      <c r="N8" s="178">
        <f>SUM(N9:N23)</f>
        <v>213.57142857142858</v>
      </c>
      <c r="O8" s="42">
        <f>+N8/M8</f>
        <v>0.62475890446187476</v>
      </c>
      <c r="P8" s="177">
        <f>SUM(P9:P23)</f>
        <v>341.84615384615387</v>
      </c>
      <c r="Q8" s="178">
        <f>SUM(Q9:Q23)</f>
        <v>206.00000000000003</v>
      </c>
      <c r="R8" s="42">
        <f>+Q8/P8</f>
        <v>0.6026102610261026</v>
      </c>
      <c r="S8" s="67">
        <f>SUM(S9:S23)</f>
        <v>387</v>
      </c>
      <c r="T8" s="41">
        <f>SUM(T9:T23)</f>
        <v>254</v>
      </c>
      <c r="U8" s="42">
        <f>+T8/S8</f>
        <v>0.65633074935400515</v>
      </c>
      <c r="V8" s="43">
        <f>SUM(V9:V23)</f>
        <v>169</v>
      </c>
      <c r="W8" s="41">
        <f>SUM(W9:W23)</f>
        <v>101</v>
      </c>
      <c r="X8" s="44">
        <f>+W8/V8</f>
        <v>0.59763313609467461</v>
      </c>
      <c r="Y8" s="43">
        <f>SUM(Y9:Y23)</f>
        <v>218</v>
      </c>
      <c r="Z8" s="41">
        <f>SUM(Z9:Z23)</f>
        <v>153</v>
      </c>
      <c r="AA8" s="45">
        <f>+Z8/Y8</f>
        <v>0.70183486238532111</v>
      </c>
      <c r="AB8" s="67">
        <f>SUM(AB9:AB23)</f>
        <v>374</v>
      </c>
      <c r="AC8" s="41">
        <f>SUM(AC9:AC23)</f>
        <v>255</v>
      </c>
      <c r="AD8" s="42">
        <f>+AC8/AB8</f>
        <v>0.68181818181818177</v>
      </c>
      <c r="AE8" s="43">
        <f>SUM(AE9:AE23)</f>
        <v>145</v>
      </c>
      <c r="AF8" s="41">
        <f>SUM(AF9:AF23)</f>
        <v>106</v>
      </c>
      <c r="AG8" s="44">
        <f>+AF8/AE8</f>
        <v>0.73103448275862071</v>
      </c>
      <c r="AH8" s="43">
        <f>SUM(AH9:AH23)</f>
        <v>229</v>
      </c>
      <c r="AI8" s="41">
        <f>SUM(AI9:AI23)</f>
        <v>149</v>
      </c>
      <c r="AJ8" s="45">
        <f>+AI8/AH8</f>
        <v>0.6506550218340611</v>
      </c>
      <c r="AK8" s="67">
        <f>SUM(AK9:AK23)</f>
        <v>396</v>
      </c>
      <c r="AL8" s="41">
        <f>SUM(AL9:AL23)</f>
        <v>306</v>
      </c>
      <c r="AM8" s="42">
        <f>+AL8/AK8</f>
        <v>0.77272727272727271</v>
      </c>
      <c r="AN8" s="43">
        <f>SUM(AN9:AN23)</f>
        <v>133</v>
      </c>
      <c r="AO8" s="41">
        <f>SUM(AO9:AO23)</f>
        <v>101</v>
      </c>
      <c r="AP8" s="44">
        <f>+AO8/AN8</f>
        <v>0.75939849624060152</v>
      </c>
      <c r="AQ8" s="43">
        <f>SUM(AQ9:AQ23)</f>
        <v>263</v>
      </c>
      <c r="AR8" s="41">
        <f>SUM(AR9:AR23)</f>
        <v>205</v>
      </c>
      <c r="AS8" s="45">
        <f>+AR8/AQ8</f>
        <v>0.77946768060836502</v>
      </c>
      <c r="AT8" s="67">
        <f>SUM(AT9:AT23)</f>
        <v>432</v>
      </c>
      <c r="AU8" s="41">
        <f>SUM(AU9:AU23)</f>
        <v>316</v>
      </c>
      <c r="AV8" s="42">
        <f>+AU8/AT8</f>
        <v>0.73148148148148151</v>
      </c>
      <c r="AW8" s="43">
        <f>SUM(AW9:AW23)</f>
        <v>139</v>
      </c>
      <c r="AX8" s="41">
        <f>SUM(AX9:AX23)</f>
        <v>104</v>
      </c>
      <c r="AY8" s="44">
        <f>+AX8/AW8</f>
        <v>0.74820143884892087</v>
      </c>
      <c r="AZ8" s="43">
        <f>SUM(AZ9:AZ23)</f>
        <v>293</v>
      </c>
      <c r="BA8" s="41">
        <f>SUM(BA9:BA23)</f>
        <v>212</v>
      </c>
      <c r="BB8" s="45">
        <f>+BA8/AZ8</f>
        <v>0.7235494880546075</v>
      </c>
      <c r="BC8" s="128">
        <f>SUM(BC9:BC23)</f>
        <v>397.25</v>
      </c>
      <c r="BD8" s="127">
        <f>SUM(BD9:BD23)</f>
        <v>282.75</v>
      </c>
      <c r="BE8" s="126">
        <f>+BD8/BC8</f>
        <v>0.71176840780365014</v>
      </c>
      <c r="BF8" s="67">
        <f>SUM(BF9:BF23)</f>
        <v>380</v>
      </c>
      <c r="BG8" s="41">
        <f>SUM(BG9:BG23)</f>
        <v>183</v>
      </c>
      <c r="BH8" s="42">
        <f>+BG8/BF8</f>
        <v>0.48157894736842105</v>
      </c>
      <c r="BI8" s="43">
        <f>SUM(BI9:BI23)</f>
        <v>137</v>
      </c>
      <c r="BJ8" s="41">
        <f>SUM(BJ9:BJ23)</f>
        <v>91</v>
      </c>
      <c r="BK8" s="44">
        <f>+BJ8/BI8</f>
        <v>0.66423357664233573</v>
      </c>
      <c r="BL8" s="43">
        <f>SUM(BL9:BL23)</f>
        <v>243</v>
      </c>
      <c r="BM8" s="41">
        <f>SUM(BM9:BM23)</f>
        <v>92</v>
      </c>
      <c r="BN8" s="45">
        <f>+BM8/BL8</f>
        <v>0.37860082304526749</v>
      </c>
      <c r="BO8" s="67">
        <f>SUM(BO9:BO23)</f>
        <v>424</v>
      </c>
      <c r="BP8" s="41">
        <f>SUM(BP9:BP23)</f>
        <v>65</v>
      </c>
      <c r="BQ8" s="42">
        <f>+BP8/BO8</f>
        <v>0.15330188679245282</v>
      </c>
      <c r="BR8" s="43">
        <f>SUM(BR9:BR23)</f>
        <v>136</v>
      </c>
      <c r="BS8" s="41">
        <f>SUM(BS9:BS23)</f>
        <v>10</v>
      </c>
      <c r="BT8" s="44">
        <f>+BS8/BR8</f>
        <v>7.3529411764705885E-2</v>
      </c>
      <c r="BU8" s="43">
        <f>SUM(BU9:BU23)</f>
        <v>288</v>
      </c>
      <c r="BV8" s="41">
        <f>SUM(BV9:BV23)</f>
        <v>55</v>
      </c>
      <c r="BW8" s="45">
        <f>+BV8/BU8</f>
        <v>0.19097222222222221</v>
      </c>
      <c r="BX8" s="67">
        <f>SUM(BX9:BX23)</f>
        <v>430</v>
      </c>
      <c r="BY8" s="41">
        <f>SUM(BY9:BY23)</f>
        <v>132</v>
      </c>
      <c r="BZ8" s="42">
        <f>+BY8/BX8</f>
        <v>0.30697674418604654</v>
      </c>
      <c r="CA8" s="43">
        <f>SUM(CA9:CA23)</f>
        <v>135</v>
      </c>
      <c r="CB8" s="41">
        <f>SUM(CB9:CB23)</f>
        <v>58</v>
      </c>
      <c r="CC8" s="44">
        <f>+CB8/CA8</f>
        <v>0.42962962962962964</v>
      </c>
      <c r="CD8" s="43">
        <f>SUM(CD9:CD23)</f>
        <v>295</v>
      </c>
      <c r="CE8" s="41">
        <f>SUM(CE9:CE23)</f>
        <v>74</v>
      </c>
      <c r="CF8" s="45">
        <f>+CE8/CD8</f>
        <v>0.25084745762711863</v>
      </c>
      <c r="CG8" s="67">
        <f>SUM(CG9:CG23)</f>
        <v>430</v>
      </c>
      <c r="CH8" s="41">
        <f>SUM(CH9:CH23)</f>
        <v>166</v>
      </c>
      <c r="CI8" s="42">
        <f>+CH8/CG8</f>
        <v>0.38604651162790699</v>
      </c>
      <c r="CJ8" s="43">
        <f>SUM(CJ9:CJ23)</f>
        <v>141</v>
      </c>
      <c r="CK8" s="41">
        <f>SUM(CK9:CK23)</f>
        <v>66</v>
      </c>
      <c r="CL8" s="44">
        <f>+CK8/CJ8</f>
        <v>0.46808510638297873</v>
      </c>
      <c r="CM8" s="43">
        <f>SUM(CM9:CM23)</f>
        <v>289</v>
      </c>
      <c r="CN8" s="41">
        <f>SUM(CN9:CN23)</f>
        <v>100</v>
      </c>
      <c r="CO8" s="45">
        <f>+CN8/CM8</f>
        <v>0.34602076124567471</v>
      </c>
      <c r="CP8" s="128">
        <f>SUM(CP9:CP23)</f>
        <v>390</v>
      </c>
      <c r="CQ8" s="127">
        <f>SUM(CQ9:CQ23)</f>
        <v>188</v>
      </c>
      <c r="CR8" s="126">
        <f>+CQ8/CP8</f>
        <v>0.48205128205128206</v>
      </c>
      <c r="CS8" s="43">
        <f>SUM(CS9:CS23)</f>
        <v>146</v>
      </c>
      <c r="CT8" s="41">
        <f>SUM(CT9:CT23)</f>
        <v>83</v>
      </c>
      <c r="CU8" s="44">
        <f>+CT8/CS8</f>
        <v>0.56849315068493156</v>
      </c>
      <c r="CV8" s="43">
        <f>SUM(CV9:CV23)</f>
        <v>306</v>
      </c>
      <c r="CW8" s="41">
        <f>SUM(CW9:CW23)</f>
        <v>165</v>
      </c>
      <c r="CX8" s="45">
        <f>+CW8/CV8</f>
        <v>0.53921568627450978</v>
      </c>
      <c r="CY8" s="67">
        <f>SUM(CY9:CY23)</f>
        <v>511</v>
      </c>
      <c r="CZ8" s="41">
        <f>SUM(CZ9:CZ23)</f>
        <v>219</v>
      </c>
      <c r="DA8" s="42">
        <f>+CZ8/CY8</f>
        <v>0.42857142857142855</v>
      </c>
      <c r="DB8" s="43">
        <f>SUM(DB9:DB23)</f>
        <v>156</v>
      </c>
      <c r="DC8" s="41">
        <f>SUM(DC9:DC23)</f>
        <v>104</v>
      </c>
      <c r="DD8" s="44">
        <f>+DC8/DB8</f>
        <v>0.66666666666666663</v>
      </c>
      <c r="DE8" s="43">
        <f>SUM(DE9:DE23)</f>
        <v>355</v>
      </c>
      <c r="DF8" s="41">
        <f>SUM(DF9:DF23)</f>
        <v>115</v>
      </c>
      <c r="DG8" s="45">
        <f>+DF8/DE8</f>
        <v>0.323943661971831</v>
      </c>
      <c r="DH8" s="128">
        <f>SUM(DH9:DH23)</f>
        <v>213.83333333333331</v>
      </c>
      <c r="DI8" s="127">
        <f>SUM(DI9:DI23)</f>
        <v>86.166666666666686</v>
      </c>
      <c r="DJ8" s="126">
        <f>+DI8/DH8</f>
        <v>0.40296180826188632</v>
      </c>
      <c r="DK8" s="67">
        <f>SUM(DK9:DK23)</f>
        <v>469</v>
      </c>
      <c r="DL8" s="41">
        <f>SUM(DL9:DL23)</f>
        <v>341</v>
      </c>
      <c r="DM8" s="42">
        <f>+DL8/DK8</f>
        <v>0.72707889125799574</v>
      </c>
      <c r="DN8" s="43">
        <f>SUM(DN9:DN23)</f>
        <v>247</v>
      </c>
      <c r="DO8" s="41">
        <f>SUM(DO9:DO23)</f>
        <v>150</v>
      </c>
      <c r="DP8" s="44">
        <f>+DO8/DN8</f>
        <v>0.60728744939271251</v>
      </c>
      <c r="DQ8" s="43">
        <f>SUM(DQ9:DQ23)</f>
        <v>222</v>
      </c>
      <c r="DR8" s="41">
        <f>SUM(DR9:DR23)</f>
        <v>191</v>
      </c>
      <c r="DS8" s="45">
        <f>+DR8/DQ8</f>
        <v>0.86036036036036034</v>
      </c>
      <c r="DT8" s="67">
        <f>SUM(DT9:DT23)</f>
        <v>417</v>
      </c>
      <c r="DU8" s="41">
        <f>SUM(DU9:DU23)</f>
        <v>312</v>
      </c>
      <c r="DV8" s="42">
        <f>+DU8/DT8</f>
        <v>0.74820143884892087</v>
      </c>
      <c r="DW8" s="43">
        <f>SUM(DW9:DW23)</f>
        <v>121</v>
      </c>
      <c r="DX8" s="41">
        <f>SUM(DX9:DX23)</f>
        <v>127</v>
      </c>
      <c r="DY8" s="44">
        <f>+DX8/DW8</f>
        <v>1.0495867768595042</v>
      </c>
      <c r="DZ8" s="43">
        <f>SUM(DZ9:DZ23)</f>
        <v>296</v>
      </c>
      <c r="EA8" s="41">
        <f>SUM(EA9:EA23)</f>
        <v>185</v>
      </c>
      <c r="EB8" s="45">
        <f>+EA8/DZ8</f>
        <v>0.625</v>
      </c>
      <c r="EC8" s="67">
        <f>SUM(EC9:EC23)</f>
        <v>320</v>
      </c>
      <c r="ED8" s="41">
        <f>SUM(ED9:ED23)</f>
        <v>243</v>
      </c>
      <c r="EE8" s="42">
        <f>+ED8/EC8</f>
        <v>0.75937500000000002</v>
      </c>
      <c r="EF8" s="43">
        <f>SUM(EF9:EF23)</f>
        <v>124</v>
      </c>
      <c r="EG8" s="41">
        <f>SUM(EG9:EG23)</f>
        <v>101</v>
      </c>
      <c r="EH8" s="44">
        <f>+EG8/EF8</f>
        <v>0.81451612903225812</v>
      </c>
      <c r="EI8" s="43">
        <f>SUM(EI9:EI23)</f>
        <v>196</v>
      </c>
      <c r="EJ8" s="41">
        <f>SUM(EJ9:EJ23)</f>
        <v>142</v>
      </c>
      <c r="EK8" s="45">
        <f>+EJ8/EI8</f>
        <v>0.72448979591836737</v>
      </c>
      <c r="EL8" s="128">
        <f>SUM(EL9:EL23)</f>
        <v>347</v>
      </c>
      <c r="EM8" s="127">
        <f>SUM(EM9:EM23)</f>
        <v>266</v>
      </c>
      <c r="EN8" s="126">
        <f>+EM8/EL8</f>
        <v>0.7665706051873199</v>
      </c>
      <c r="EO8" s="43">
        <f>SUM(EO9:EO23)</f>
        <v>127</v>
      </c>
      <c r="EP8" s="41">
        <f>SUM(EP9:EP23)</f>
        <v>105</v>
      </c>
      <c r="EQ8" s="44">
        <f>+EP8/EO8</f>
        <v>0.82677165354330706</v>
      </c>
      <c r="ER8" s="43">
        <f>SUM(ER9:ER23)</f>
        <v>220</v>
      </c>
      <c r="ES8" s="41">
        <f>SUM(ES9:ES23)</f>
        <v>205</v>
      </c>
      <c r="ET8" s="45">
        <f>+ES8/ER8</f>
        <v>0.93181818181818177</v>
      </c>
      <c r="EU8" s="67">
        <f>SUM(EU9:EU23)</f>
        <v>494</v>
      </c>
      <c r="EV8" s="41">
        <f>SUM(EV9:EV23)</f>
        <v>444</v>
      </c>
      <c r="EW8" s="42">
        <f>+EV8/EU8</f>
        <v>0.89878542510121462</v>
      </c>
      <c r="EX8" s="43">
        <f>SUM(EX9:EX23)</f>
        <v>146</v>
      </c>
      <c r="EY8" s="41">
        <f>SUM(EY9:EY23)</f>
        <v>173</v>
      </c>
      <c r="EZ8" s="44">
        <f>+EY8/EX8</f>
        <v>1.1849315068493151</v>
      </c>
      <c r="FA8" s="43">
        <f>SUM(FA9:FA23)</f>
        <v>348</v>
      </c>
      <c r="FB8" s="41">
        <f>SUM(FB9:FB23)</f>
        <v>271</v>
      </c>
      <c r="FC8" s="45">
        <f>+FB8/FA8</f>
        <v>0.77873563218390807</v>
      </c>
      <c r="FD8" s="67">
        <f>SUM(FD9:FD23)</f>
        <v>395</v>
      </c>
      <c r="FE8" s="41">
        <f>SUM(FE9:FE23)</f>
        <v>442</v>
      </c>
      <c r="FF8" s="42">
        <f>+FE8/FD8</f>
        <v>1.1189873417721519</v>
      </c>
      <c r="FG8" s="43">
        <f>SUM(FG9:FG23)</f>
        <v>159</v>
      </c>
      <c r="FH8" s="41">
        <f>SUM(FH9:FH23)</f>
        <v>183</v>
      </c>
      <c r="FI8" s="44">
        <f>+FH8/FG8</f>
        <v>1.1509433962264151</v>
      </c>
      <c r="FJ8" s="43">
        <f>SUM(FJ9:FJ23)</f>
        <v>236</v>
      </c>
      <c r="FK8" s="41">
        <f>SUM(FK9:FK23)</f>
        <v>259</v>
      </c>
      <c r="FL8" s="45">
        <f>+FK8/FJ8</f>
        <v>1.097457627118644</v>
      </c>
      <c r="FM8" s="128">
        <f>SUM(FM9:FM23)</f>
        <v>308.16666666666669</v>
      </c>
      <c r="FN8" s="127">
        <f>SUM(FN9:FN23)</f>
        <v>214</v>
      </c>
      <c r="FO8" s="126">
        <f>+FN8/FM8</f>
        <v>0.69442942130881558</v>
      </c>
      <c r="FP8" s="67">
        <f>SUM(FP9:FP23)</f>
        <v>458</v>
      </c>
      <c r="FQ8" s="41">
        <f>SUM(FQ9:FQ23)</f>
        <v>227</v>
      </c>
      <c r="FR8" s="42">
        <f>+FQ8/FP8</f>
        <v>0.49563318777292575</v>
      </c>
      <c r="FS8" s="43">
        <f>SUM(FS9:FS23)</f>
        <v>263</v>
      </c>
      <c r="FT8" s="41">
        <f>SUM(FT9:FT23)</f>
        <v>107</v>
      </c>
      <c r="FU8" s="44">
        <f>+FT8/FS8</f>
        <v>0.40684410646387831</v>
      </c>
      <c r="FV8" s="43">
        <f>SUM(FV9:FV23)</f>
        <v>195</v>
      </c>
      <c r="FW8" s="41">
        <f>SUM(FW9:FW23)</f>
        <v>120</v>
      </c>
      <c r="FX8" s="45">
        <f>+FW8/FV8</f>
        <v>0.61538461538461542</v>
      </c>
      <c r="FY8" s="67">
        <f>SUM(FY9:FY23)</f>
        <v>455</v>
      </c>
      <c r="FZ8" s="41">
        <f>SUM(FZ9:FZ23)</f>
        <v>284</v>
      </c>
      <c r="GA8" s="42">
        <f>+FZ8/FY8</f>
        <v>0.62417582417582418</v>
      </c>
      <c r="GB8" s="43">
        <f>SUM(GB9:GB23)</f>
        <v>284</v>
      </c>
      <c r="GC8" s="41">
        <f>SUM(GC9:GC23)</f>
        <v>162</v>
      </c>
      <c r="GD8" s="44">
        <f>+GC8/GB8</f>
        <v>0.57042253521126762</v>
      </c>
      <c r="GE8" s="43">
        <f>SUM(GE9:GE23)</f>
        <v>171</v>
      </c>
      <c r="GF8" s="41">
        <f>SUM(GF9:GF23)</f>
        <v>122</v>
      </c>
      <c r="GG8" s="45">
        <f>+GF8/GE8</f>
        <v>0.71345029239766078</v>
      </c>
      <c r="GH8" s="67">
        <f>SUM(GH9:GH23)</f>
        <v>402</v>
      </c>
      <c r="GI8" s="41">
        <f>SUM(GI9:GI23)</f>
        <v>250</v>
      </c>
      <c r="GJ8" s="42">
        <f>+GI8/GH8</f>
        <v>0.62189054726368154</v>
      </c>
      <c r="GK8" s="43">
        <f>SUM(GK9:GK23)</f>
        <v>230</v>
      </c>
      <c r="GL8" s="41">
        <f>SUM(GL9:GL23)</f>
        <v>133</v>
      </c>
      <c r="GM8" s="44">
        <f>+GL8/GK8</f>
        <v>0.57826086956521738</v>
      </c>
      <c r="GN8" s="43">
        <f>SUM(GN9:GN23)</f>
        <v>172</v>
      </c>
      <c r="GO8" s="41">
        <f>SUM(GO9:GO23)</f>
        <v>117</v>
      </c>
      <c r="GP8" s="45">
        <f>+GO8/GN8</f>
        <v>0.68023255813953487</v>
      </c>
      <c r="GQ8" s="128">
        <f>SUM(GQ9:GQ23)</f>
        <v>337</v>
      </c>
      <c r="GR8" s="127">
        <f>SUM(GR9:GR23)</f>
        <v>256</v>
      </c>
      <c r="GS8" s="126">
        <f>+GR8/GQ8</f>
        <v>0.75964391691394662</v>
      </c>
      <c r="GT8" s="43">
        <f>SUM(GT9:GT23)</f>
        <v>163</v>
      </c>
      <c r="GU8" s="41">
        <f>SUM(GU9:GU23)</f>
        <v>123</v>
      </c>
      <c r="GV8" s="44">
        <f>+GU8/GT8</f>
        <v>0.754601226993865</v>
      </c>
      <c r="GW8" s="43">
        <f>SUM(GW9:GW23)</f>
        <v>174</v>
      </c>
      <c r="GX8" s="41">
        <f>SUM(GX9:GX23)</f>
        <v>133</v>
      </c>
      <c r="GY8" s="45">
        <f>+GX8/GW8</f>
        <v>0.76436781609195403</v>
      </c>
      <c r="GZ8" s="67">
        <f>SUM(GZ9:GZ23)</f>
        <v>438</v>
      </c>
      <c r="HA8" s="41">
        <f>SUM(HA9:HA23)</f>
        <v>352</v>
      </c>
      <c r="HB8" s="42">
        <f>+HA8/GZ8</f>
        <v>0.80365296803652964</v>
      </c>
      <c r="HC8" s="43">
        <f>SUM(HC9:HC23)</f>
        <v>193</v>
      </c>
      <c r="HD8" s="41">
        <f>SUM(HD9:HD23)</f>
        <v>156</v>
      </c>
      <c r="HE8" s="44">
        <f>+HD8/HC8</f>
        <v>0.80829015544041449</v>
      </c>
      <c r="HF8" s="43">
        <f>SUM(HF9:HF23)</f>
        <v>245</v>
      </c>
      <c r="HG8" s="41">
        <f>SUM(HG9:HG23)</f>
        <v>196</v>
      </c>
      <c r="HH8" s="45">
        <f>+HG8/HF8</f>
        <v>0.8</v>
      </c>
      <c r="HI8" s="67">
        <f>SUM(HI9:HI23)</f>
        <v>513</v>
      </c>
      <c r="HJ8" s="41">
        <f>SUM(HJ9:HJ23)</f>
        <v>371</v>
      </c>
      <c r="HK8" s="42">
        <f>+HJ8/HI8</f>
        <v>0.72319688109161795</v>
      </c>
      <c r="HL8" s="43">
        <f>SUM(HL9:HL23)</f>
        <v>196</v>
      </c>
      <c r="HM8" s="41">
        <f>SUM(HM9:HM23)</f>
        <v>156</v>
      </c>
      <c r="HN8" s="44">
        <f>+HM8/HL8</f>
        <v>0.79591836734693877</v>
      </c>
      <c r="HO8" s="43">
        <f>SUM(HO9:HO23)</f>
        <v>317</v>
      </c>
      <c r="HP8" s="41">
        <f>SUM(HP9:HP23)</f>
        <v>215</v>
      </c>
      <c r="HQ8" s="45">
        <f>+HP8/HO8</f>
        <v>0.67823343848580442</v>
      </c>
      <c r="HR8" s="128">
        <f>SUM(HR9:HR23)</f>
        <v>377.66666666666663</v>
      </c>
      <c r="HS8" s="127">
        <f>SUM(HS9:HS23)</f>
        <v>120.5</v>
      </c>
      <c r="HT8" s="126">
        <f>+HS8/HR8</f>
        <v>0.31906443071491619</v>
      </c>
      <c r="HU8" s="67">
        <f>SUM(HU9:HU23)</f>
        <v>589</v>
      </c>
      <c r="HV8" s="41">
        <f>SUM(HV9:HV23)</f>
        <v>378</v>
      </c>
      <c r="HW8" s="42">
        <f>+HV8/HU8</f>
        <v>0.6417657045840407</v>
      </c>
      <c r="HX8" s="43">
        <f>SUM(HX9:HX23)</f>
        <v>272</v>
      </c>
      <c r="HY8" s="41">
        <f>SUM(HY9:HY23)</f>
        <v>163</v>
      </c>
      <c r="HZ8" s="44">
        <f>+HY8/HX8</f>
        <v>0.59926470588235292</v>
      </c>
      <c r="IA8" s="43">
        <f>SUM(IA9:IA23)</f>
        <v>317</v>
      </c>
      <c r="IB8" s="41">
        <f>SUM(IB9:IB23)</f>
        <v>215</v>
      </c>
      <c r="IC8" s="45">
        <f>+IB8/IA8</f>
        <v>0.67823343848580442</v>
      </c>
      <c r="ID8" s="67">
        <f>SUM(ID9:ID23)</f>
        <v>508</v>
      </c>
      <c r="IE8" s="41">
        <f>SUM(IE9:IE23)</f>
        <v>314</v>
      </c>
      <c r="IF8" s="42">
        <f>+IE8/ID8</f>
        <v>0.61811023622047245</v>
      </c>
      <c r="IG8" s="43">
        <f>SUM(IG9:IG23)</f>
        <v>272</v>
      </c>
      <c r="IH8" s="41">
        <f>SUM(IH9:IH23)</f>
        <v>157</v>
      </c>
      <c r="II8" s="44">
        <f>+IH8/IG8</f>
        <v>0.57720588235294112</v>
      </c>
      <c r="IJ8" s="43">
        <f>SUM(IJ9:IJ23)</f>
        <v>236</v>
      </c>
      <c r="IK8" s="41">
        <f>SUM(IK9:IK23)</f>
        <v>157</v>
      </c>
      <c r="IL8" s="45">
        <f>+IK8/IJ8</f>
        <v>0.6652542372881356</v>
      </c>
      <c r="IM8" s="67">
        <f>SUM(IM9:IM23)</f>
        <v>429</v>
      </c>
      <c r="IN8" s="41">
        <f>SUM(IN9:IN23)</f>
        <v>319</v>
      </c>
      <c r="IO8" s="42">
        <f>+IN8/IM8</f>
        <v>0.74358974358974361</v>
      </c>
      <c r="IP8" s="43">
        <f>SUM(IP9:IP23)</f>
        <v>226</v>
      </c>
      <c r="IQ8" s="41">
        <f>SUM(IQ9:IQ23)</f>
        <v>182</v>
      </c>
      <c r="IR8" s="44">
        <f>+IQ8/IP8</f>
        <v>0.80530973451327437</v>
      </c>
      <c r="IS8" s="43">
        <f>SUM(IS9:IS23)</f>
        <v>203</v>
      </c>
      <c r="IT8" s="41">
        <f>SUM(IT9:IT23)</f>
        <v>137</v>
      </c>
      <c r="IU8" s="45">
        <f>+IT8/IS8</f>
        <v>0.67487684729064035</v>
      </c>
      <c r="IV8" s="67">
        <f t="shared" ref="IV8:IW8" si="0">SUM(IV9:IV23)</f>
        <v>446</v>
      </c>
      <c r="IW8" s="41">
        <f t="shared" si="0"/>
        <v>325</v>
      </c>
      <c r="IX8" s="42">
        <f t="shared" ref="IX8" si="1">+IW8/IV8</f>
        <v>0.72869955156950672</v>
      </c>
      <c r="IY8" s="43">
        <f t="shared" ref="IY8:IZ8" si="2">SUM(IY9:IY23)</f>
        <v>229</v>
      </c>
      <c r="IZ8" s="41">
        <f t="shared" si="2"/>
        <v>165</v>
      </c>
      <c r="JA8" s="44">
        <f t="shared" ref="JA8" si="3">+IZ8/IY8</f>
        <v>0.72052401746724892</v>
      </c>
      <c r="JB8" s="43">
        <f t="shared" ref="JB8:JC8" si="4">SUM(JB9:JB23)</f>
        <v>217</v>
      </c>
      <c r="JC8" s="41">
        <f t="shared" si="4"/>
        <v>160</v>
      </c>
      <c r="JD8" s="45">
        <f t="shared" ref="JD8" si="5">+JC8/JB8</f>
        <v>0.73732718894009219</v>
      </c>
      <c r="JE8" s="67">
        <f t="shared" ref="JE8:JF8" si="6">SUM(JE9:JE23)</f>
        <v>431</v>
      </c>
      <c r="JF8" s="41">
        <f t="shared" si="6"/>
        <v>296</v>
      </c>
      <c r="JG8" s="42">
        <f t="shared" ref="JG8" si="7">+JF8/JE8</f>
        <v>0.6867749419953596</v>
      </c>
      <c r="JH8" s="43">
        <f t="shared" ref="JH8:JI8" si="8">SUM(JH9:JH23)</f>
        <v>212</v>
      </c>
      <c r="JI8" s="41">
        <f t="shared" si="8"/>
        <v>147</v>
      </c>
      <c r="JJ8" s="44">
        <f t="shared" ref="JJ8" si="9">+JI8/JH8</f>
        <v>0.69339622641509435</v>
      </c>
      <c r="JK8" s="43">
        <f t="shared" ref="JK8:JL8" si="10">SUM(JK9:JK23)</f>
        <v>219</v>
      </c>
      <c r="JL8" s="41">
        <f t="shared" si="10"/>
        <v>149</v>
      </c>
      <c r="JM8" s="45">
        <f t="shared" ref="JM8" si="11">+JL8/JK8</f>
        <v>0.68036529680365299</v>
      </c>
      <c r="JN8" s="128">
        <f>SUM(JN9:JN23)</f>
        <v>400.49999999999994</v>
      </c>
      <c r="JO8" s="127">
        <f>SUM(JO9:JO23)</f>
        <v>272</v>
      </c>
      <c r="JP8" s="126">
        <f>+JO8/JN8</f>
        <v>0.67915106117353319</v>
      </c>
      <c r="JQ8" s="67">
        <f t="shared" ref="JQ8:JR8" si="12">SUM(JQ9:JQ23)</f>
        <v>448</v>
      </c>
      <c r="JR8" s="41">
        <f t="shared" si="12"/>
        <v>178</v>
      </c>
      <c r="JS8" s="42">
        <f t="shared" ref="JS8" si="13">+JR8/JQ8</f>
        <v>0.39732142857142855</v>
      </c>
      <c r="JT8" s="43">
        <f t="shared" ref="JT8:JU8" si="14">SUM(JT9:JT23)</f>
        <v>229</v>
      </c>
      <c r="JU8" s="41">
        <f t="shared" si="14"/>
        <v>178</v>
      </c>
      <c r="JV8" s="44">
        <f t="shared" ref="JV8" si="15">+JU8/JT8</f>
        <v>0.77729257641921401</v>
      </c>
      <c r="JW8" s="43">
        <f t="shared" ref="JW8:JX8" si="16">SUM(JW9:JW23)</f>
        <v>219</v>
      </c>
      <c r="JX8" s="41">
        <f t="shared" si="16"/>
        <v>0</v>
      </c>
      <c r="JY8" s="45">
        <f t="shared" ref="JY8" si="17">+JX8/JW8</f>
        <v>0</v>
      </c>
    </row>
    <row r="9" spans="6:285" ht="29.25" customHeight="1">
      <c r="F9" s="10">
        <v>9</v>
      </c>
      <c r="G9" s="10">
        <v>14</v>
      </c>
      <c r="H9" s="33">
        <v>1</v>
      </c>
      <c r="I9" s="125" t="s">
        <v>9</v>
      </c>
      <c r="J9" s="179">
        <v>132.34615384615401</v>
      </c>
      <c r="K9" s="180">
        <v>119.269230769231</v>
      </c>
      <c r="L9" s="181">
        <f>IFERROR(K9/J9,0)</f>
        <v>0.90119151409474052</v>
      </c>
      <c r="M9" s="179">
        <f t="shared" ref="M9:M21" si="18">+SUMIF($S$1:$IL$1,"a",S9:IL9)/26</f>
        <v>57.807692307692307</v>
      </c>
      <c r="N9" s="180">
        <f t="shared" ref="N9:N21" si="19">+SUMIF($S$1:$IL$1,"b",S9:IL9)/26</f>
        <v>38.03846153846154</v>
      </c>
      <c r="O9" s="181">
        <f>IFERROR(N9/M9,0)</f>
        <v>0.65801729873586168</v>
      </c>
      <c r="P9" s="179">
        <f>+SUMIF($S$1:$IL$1,"a",S9:IO9)/26</f>
        <v>57.807692307692307</v>
      </c>
      <c r="Q9" s="180">
        <f>+SUMIF($S$1:$IL$1,"b",S9:IO9)/26</f>
        <v>38.03846153846154</v>
      </c>
      <c r="R9" s="181">
        <f>IFERROR(Q9/P9,0)</f>
        <v>0.65801729873586168</v>
      </c>
      <c r="S9" s="34">
        <f t="shared" ref="S9:T21" si="20">+V9+Y9</f>
        <v>63</v>
      </c>
      <c r="T9" s="35">
        <f t="shared" si="20"/>
        <v>47</v>
      </c>
      <c r="U9" s="26">
        <f t="shared" ref="U9:U23" si="21">IFERROR(T9/S9,0)</f>
        <v>0.74603174603174605</v>
      </c>
      <c r="V9" s="37">
        <v>18</v>
      </c>
      <c r="W9" s="37">
        <v>13</v>
      </c>
      <c r="X9" s="26">
        <f t="shared" ref="X9:X22" si="22">IFERROR(W9/V9,0)</f>
        <v>0.72222222222222221</v>
      </c>
      <c r="Y9" s="37">
        <v>45</v>
      </c>
      <c r="Z9" s="37">
        <v>34</v>
      </c>
      <c r="AA9" s="70">
        <f t="shared" ref="AA9:AA23" si="23">IFERROR(Z9/Y9,0)</f>
        <v>0.75555555555555554</v>
      </c>
      <c r="AB9" s="34">
        <f>+AE9+AH9</f>
        <v>71</v>
      </c>
      <c r="AC9" s="35">
        <f t="shared" ref="AB9:AC23" si="24">+AF9+AI9</f>
        <v>59</v>
      </c>
      <c r="AD9" s="26">
        <f t="shared" ref="AD9:AD23" si="25">IFERROR(AC9/AB9,0)</f>
        <v>0.83098591549295775</v>
      </c>
      <c r="AE9" s="37">
        <v>22</v>
      </c>
      <c r="AF9" s="37">
        <v>16</v>
      </c>
      <c r="AG9" s="26">
        <f t="shared" ref="AG9:AG22" si="26">IFERROR(AF9/AE9,0)</f>
        <v>0.72727272727272729</v>
      </c>
      <c r="AH9" s="37">
        <v>49</v>
      </c>
      <c r="AI9" s="37">
        <v>43</v>
      </c>
      <c r="AJ9" s="26">
        <f t="shared" ref="AJ9:AJ23" si="27">IFERROR(AI9/AH9,0)</f>
        <v>0.87755102040816324</v>
      </c>
      <c r="AK9" s="34">
        <f>+AN9+AQ9</f>
        <v>72</v>
      </c>
      <c r="AL9" s="35">
        <f t="shared" ref="AL9:AL21" si="28">+AO9+AR9</f>
        <v>61</v>
      </c>
      <c r="AM9" s="26">
        <f t="shared" ref="AM9:AM21" si="29">IFERROR(AL9/AK9,0)</f>
        <v>0.84722222222222221</v>
      </c>
      <c r="AN9" s="37">
        <v>18</v>
      </c>
      <c r="AO9" s="37">
        <v>14</v>
      </c>
      <c r="AP9" s="26">
        <f t="shared" ref="AP9:AP21" si="30">IFERROR(AO9/AN9,0)</f>
        <v>0.77777777777777779</v>
      </c>
      <c r="AQ9" s="37">
        <v>54</v>
      </c>
      <c r="AR9" s="37">
        <v>47</v>
      </c>
      <c r="AS9" s="70">
        <f t="shared" ref="AS9:AS21" si="31">IFERROR(AR9/AQ9,0)</f>
        <v>0.87037037037037035</v>
      </c>
      <c r="AT9" s="34">
        <f>+AW9+AZ9</f>
        <v>78</v>
      </c>
      <c r="AU9" s="35">
        <f>+AX9+BA9</f>
        <v>59</v>
      </c>
      <c r="AV9" s="26">
        <f t="shared" ref="AV9:AV23" si="32">IFERROR(AU9/AT9,0)</f>
        <v>0.75641025641025639</v>
      </c>
      <c r="AW9" s="37">
        <v>19</v>
      </c>
      <c r="AX9" s="37">
        <v>14</v>
      </c>
      <c r="AY9" s="26">
        <f t="shared" ref="AY9:AY22" si="33">IFERROR(AX9/AW9,0)</f>
        <v>0.73684210526315785</v>
      </c>
      <c r="AZ9" s="37">
        <v>59</v>
      </c>
      <c r="BA9" s="37">
        <v>45</v>
      </c>
      <c r="BB9" s="26">
        <f t="shared" ref="BB9:BB23" si="34">IFERROR(BA9/AZ9,0)</f>
        <v>0.76271186440677963</v>
      </c>
      <c r="BC9" s="129">
        <f>+SUMIF($S$1:$BB$1,"a",S9:BB9)/4</f>
        <v>71</v>
      </c>
      <c r="BD9" s="130">
        <f t="shared" ref="BD9:BD21" si="35">+SUMIF($S$1:$BB$1,"b",S9:BB9)/4</f>
        <v>56.5</v>
      </c>
      <c r="BE9" s="59">
        <f t="shared" ref="BE9:BE21" si="36">IFERROR(BD9/BC9,0)</f>
        <v>0.79577464788732399</v>
      </c>
      <c r="BF9" s="34">
        <f>+BI9+BL9</f>
        <v>64</v>
      </c>
      <c r="BG9" s="35">
        <f t="shared" ref="BG9:BG23" si="37">+BJ9+BM9</f>
        <v>34</v>
      </c>
      <c r="BH9" s="26">
        <f t="shared" ref="BH9:BH23" si="38">IFERROR(BG9/BF9,0)</f>
        <v>0.53125</v>
      </c>
      <c r="BI9" s="37">
        <v>17</v>
      </c>
      <c r="BJ9" s="37">
        <v>10</v>
      </c>
      <c r="BK9" s="26">
        <f t="shared" ref="BK9:BK21" si="39">IFERROR(BJ9/BI9,0)</f>
        <v>0.58823529411764708</v>
      </c>
      <c r="BL9" s="37">
        <v>47</v>
      </c>
      <c r="BM9" s="37">
        <v>24</v>
      </c>
      <c r="BN9" s="26">
        <f t="shared" ref="BN9:BN21" si="40">IFERROR(BM9/BL9,0)</f>
        <v>0.51063829787234039</v>
      </c>
      <c r="BO9" s="34">
        <f>+BR9+BU9</f>
        <v>77</v>
      </c>
      <c r="BP9" s="35">
        <f>+BS9+BV9</f>
        <v>8</v>
      </c>
      <c r="BQ9" s="26">
        <f t="shared" ref="BQ9:BQ23" si="41">IFERROR(BP9/BO9,0)</f>
        <v>0.1038961038961039</v>
      </c>
      <c r="BR9" s="37">
        <v>16</v>
      </c>
      <c r="BS9" s="37">
        <v>1</v>
      </c>
      <c r="BT9" s="26">
        <f t="shared" ref="BT9:BT21" si="42">IFERROR(BS9/BR9,0)</f>
        <v>6.25E-2</v>
      </c>
      <c r="BU9" s="37">
        <v>61</v>
      </c>
      <c r="BV9" s="37">
        <v>7</v>
      </c>
      <c r="BW9" s="26">
        <f t="shared" ref="BW9:BW21" si="43">IFERROR(BV9/BU9,0)</f>
        <v>0.11475409836065574</v>
      </c>
      <c r="BX9" s="34">
        <f>+CA9+CD9</f>
        <v>76</v>
      </c>
      <c r="BY9" s="35">
        <f t="shared" ref="BY9:BY23" si="44">+CB9+CE9</f>
        <v>20</v>
      </c>
      <c r="BZ9" s="26">
        <f t="shared" ref="BZ9:BZ23" si="45">IFERROR(BY9/BX9,0)</f>
        <v>0.26315789473684209</v>
      </c>
      <c r="CA9" s="37">
        <v>14</v>
      </c>
      <c r="CB9" s="37">
        <v>4</v>
      </c>
      <c r="CC9" s="26">
        <f t="shared" ref="CC9:CC21" si="46">IFERROR(CB9/CA9,0)</f>
        <v>0.2857142857142857</v>
      </c>
      <c r="CD9" s="37">
        <v>62</v>
      </c>
      <c r="CE9" s="37">
        <f>27-11</f>
        <v>16</v>
      </c>
      <c r="CF9" s="70">
        <f t="shared" ref="CF9:CF21" si="47">IFERROR(CE9/CD9,0)</f>
        <v>0.25806451612903225</v>
      </c>
      <c r="CG9" s="34">
        <f>+CJ9+CM9</f>
        <v>77</v>
      </c>
      <c r="CH9" s="35">
        <f>+CK9+CN9</f>
        <v>26</v>
      </c>
      <c r="CI9" s="26">
        <f t="shared" ref="CI9:CI13" si="48">IFERROR(CH9/CG9,0)</f>
        <v>0.33766233766233766</v>
      </c>
      <c r="CJ9" s="37">
        <v>14</v>
      </c>
      <c r="CK9" s="37">
        <v>5</v>
      </c>
      <c r="CL9" s="26">
        <f t="shared" ref="CL9:CL21" si="49">IFERROR(CK9/CJ9,0)</f>
        <v>0.35714285714285715</v>
      </c>
      <c r="CM9" s="37">
        <v>63</v>
      </c>
      <c r="CN9" s="37">
        <v>21</v>
      </c>
      <c r="CO9" s="26">
        <f t="shared" ref="CO9:CO21" si="50">IFERROR(CN9/CM9,0)</f>
        <v>0.33333333333333331</v>
      </c>
      <c r="CP9" s="34">
        <f>+CS9+CV9</f>
        <v>62</v>
      </c>
      <c r="CQ9" s="35">
        <f t="shared" ref="CQ9:CQ21" si="51">+CT9+CW9</f>
        <v>29</v>
      </c>
      <c r="CR9" s="59">
        <f t="shared" ref="CR9:CR21" si="52">IFERROR(CQ9/CP9,0)</f>
        <v>0.46774193548387094</v>
      </c>
      <c r="CS9" s="37">
        <v>11</v>
      </c>
      <c r="CT9" s="37">
        <v>4</v>
      </c>
      <c r="CU9" s="26">
        <f t="shared" ref="CU9:CU21" si="53">IFERROR(CT9/CS9,0)</f>
        <v>0.36363636363636365</v>
      </c>
      <c r="CV9" s="37">
        <v>51</v>
      </c>
      <c r="CW9" s="37">
        <v>25</v>
      </c>
      <c r="CX9" s="59">
        <f t="shared" ref="CX9:CX21" si="54">IFERROR(CW9/CV9,0)</f>
        <v>0.49019607843137253</v>
      </c>
      <c r="CY9" s="34">
        <f>+DB9+DE9</f>
        <v>68</v>
      </c>
      <c r="CZ9" s="35">
        <f t="shared" ref="CY9:CZ21" si="55">+DC9+DF9</f>
        <v>33</v>
      </c>
      <c r="DA9" s="26">
        <f t="shared" ref="DA9:DA23" si="56">IFERROR(CZ9/CY9,0)</f>
        <v>0.48529411764705882</v>
      </c>
      <c r="DB9" s="37">
        <v>12</v>
      </c>
      <c r="DC9" s="37">
        <v>8</v>
      </c>
      <c r="DD9" s="26">
        <f t="shared" ref="DD9:DD21" si="57">IFERROR(DC9/DB9,0)</f>
        <v>0.66666666666666663</v>
      </c>
      <c r="DE9" s="37">
        <v>56</v>
      </c>
      <c r="DF9" s="37">
        <f>32-7</f>
        <v>25</v>
      </c>
      <c r="DG9" s="59">
        <f t="shared" ref="DG9:DG21" si="58">IFERROR(DF9/DE9,0)</f>
        <v>0.44642857142857145</v>
      </c>
      <c r="DH9" s="124">
        <f>+SUMIF($BX$1:$DG$1,"a",BX9:DG9)/6</f>
        <v>36.833333333333336</v>
      </c>
      <c r="DI9" s="123">
        <f>+SUMIF($BX$1:$DG$1,"b",BX9:DG9)/6</f>
        <v>13.166666666666666</v>
      </c>
      <c r="DJ9" s="59">
        <f t="shared" ref="DJ9:DJ21" si="59">IFERROR(DI9/DH9,0)</f>
        <v>0.35746606334841624</v>
      </c>
      <c r="DK9" s="34">
        <f t="shared" ref="DK9:DL23" si="60">+DN9+DQ9</f>
        <v>59</v>
      </c>
      <c r="DL9" s="35">
        <f t="shared" si="60"/>
        <v>45</v>
      </c>
      <c r="DM9" s="26">
        <f t="shared" ref="DM9:DM23" si="61">IFERROR(DL9/DK9,0)</f>
        <v>0.76271186440677963</v>
      </c>
      <c r="DN9" s="37">
        <v>12</v>
      </c>
      <c r="DO9" s="37">
        <v>11</v>
      </c>
      <c r="DP9" s="26">
        <f t="shared" ref="DP9:DP21" si="62">IFERROR(DO9/DN9,0)</f>
        <v>0.91666666666666663</v>
      </c>
      <c r="DQ9" s="37">
        <v>47</v>
      </c>
      <c r="DR9" s="37">
        <v>34</v>
      </c>
      <c r="DS9" s="59">
        <f t="shared" ref="DS9:DS21" si="63">IFERROR(DR9/DQ9,0)</f>
        <v>0.72340425531914898</v>
      </c>
      <c r="DT9" s="34">
        <f>+DW9+DZ9</f>
        <v>58</v>
      </c>
      <c r="DU9" s="35">
        <f t="shared" ref="DU9:DU23" si="64">+DX9+EA9</f>
        <v>38</v>
      </c>
      <c r="DV9" s="26">
        <f t="shared" ref="DV9:DV23" si="65">IFERROR(DU9/DT9,0)</f>
        <v>0.65517241379310343</v>
      </c>
      <c r="DW9" s="37">
        <v>11</v>
      </c>
      <c r="DX9" s="37">
        <v>9</v>
      </c>
      <c r="DY9" s="26">
        <f t="shared" ref="DY9:DY21" si="66">IFERROR(DX9/DW9,0)</f>
        <v>0.81818181818181823</v>
      </c>
      <c r="DZ9" s="37">
        <v>47</v>
      </c>
      <c r="EA9" s="37">
        <v>29</v>
      </c>
      <c r="EB9" s="59">
        <f t="shared" ref="EB9:EB21" si="67">IFERROR(EA9/DZ9,0)</f>
        <v>0.61702127659574468</v>
      </c>
      <c r="EC9" s="34">
        <f>+EF9+EI9</f>
        <v>52</v>
      </c>
      <c r="ED9" s="35">
        <f>+EG9+EJ9</f>
        <v>45</v>
      </c>
      <c r="EE9" s="26">
        <f t="shared" ref="EE9:EE13" si="68">IFERROR(ED9/EC9,0)</f>
        <v>0.86538461538461542</v>
      </c>
      <c r="EF9" s="37">
        <v>13</v>
      </c>
      <c r="EG9" s="37">
        <v>12</v>
      </c>
      <c r="EH9" s="26">
        <f t="shared" ref="EH9:EH21" si="69">IFERROR(EG9/EF9,0)</f>
        <v>0.92307692307692313</v>
      </c>
      <c r="EI9" s="37">
        <v>39</v>
      </c>
      <c r="EJ9" s="37">
        <v>33</v>
      </c>
      <c r="EK9" s="26">
        <f t="shared" ref="EK9:EK21" si="70">IFERROR(EJ9/EI9,0)</f>
        <v>0.84615384615384615</v>
      </c>
      <c r="EL9" s="124">
        <f>+EO9+ER9</f>
        <v>51</v>
      </c>
      <c r="EM9" s="123">
        <f>+EP9+ES9</f>
        <v>43</v>
      </c>
      <c r="EN9" s="59">
        <f t="shared" ref="EN9:EN21" si="71">IFERROR(EM9/EL9,0)</f>
        <v>0.84313725490196079</v>
      </c>
      <c r="EO9" s="37">
        <v>12</v>
      </c>
      <c r="EP9" s="37">
        <v>12</v>
      </c>
      <c r="EQ9" s="26">
        <f t="shared" ref="EQ9:EQ21" si="72">IFERROR(EP9/EO9,0)</f>
        <v>1</v>
      </c>
      <c r="ER9" s="37">
        <v>39</v>
      </c>
      <c r="ES9" s="37">
        <v>31</v>
      </c>
      <c r="ET9" s="26">
        <f t="shared" ref="ET9:ET21" si="73">IFERROR(ES9/ER9,0)</f>
        <v>0.79487179487179482</v>
      </c>
      <c r="EU9" s="34">
        <f>+EX9+FA9</f>
        <v>61</v>
      </c>
      <c r="EV9" s="35">
        <f t="shared" ref="EU9:EV21" si="74">+EY9+FB9</f>
        <v>51</v>
      </c>
      <c r="EW9" s="26">
        <f t="shared" ref="EW9:EW23" si="75">IFERROR(EV9/EU9,0)</f>
        <v>0.83606557377049184</v>
      </c>
      <c r="EX9" s="37">
        <v>14</v>
      </c>
      <c r="EY9" s="37">
        <v>14</v>
      </c>
      <c r="EZ9" s="26">
        <f t="shared" ref="EZ9:EZ21" si="76">IFERROR(EY9/EX9,0)</f>
        <v>1</v>
      </c>
      <c r="FA9" s="37">
        <v>47</v>
      </c>
      <c r="FB9" s="37">
        <v>37</v>
      </c>
      <c r="FC9" s="26">
        <f t="shared" ref="FC9:FC21" si="77">IFERROR(FB9/FA9,0)</f>
        <v>0.78723404255319152</v>
      </c>
      <c r="FD9" s="34">
        <f t="shared" ref="FD9:FE21" si="78">+FG9+FJ9</f>
        <v>67</v>
      </c>
      <c r="FE9" s="35">
        <f t="shared" si="78"/>
        <v>61</v>
      </c>
      <c r="FF9" s="26">
        <f t="shared" ref="FF9:FF23" si="79">IFERROR(FE9/FD9,0)</f>
        <v>0.91044776119402981</v>
      </c>
      <c r="FG9" s="37">
        <v>26</v>
      </c>
      <c r="FH9" s="37">
        <v>23</v>
      </c>
      <c r="FI9" s="26">
        <f t="shared" ref="FI9:FI21" si="80">IFERROR(FH9/FG9,0)</f>
        <v>0.88461538461538458</v>
      </c>
      <c r="FJ9" s="37">
        <v>41</v>
      </c>
      <c r="FK9" s="37">
        <v>38</v>
      </c>
      <c r="FL9" s="26">
        <f t="shared" ref="FL9:FL21" si="81">IFERROR(FK9/FJ9,0)</f>
        <v>0.92682926829268297</v>
      </c>
      <c r="FM9" s="124">
        <f>+SUMIF($DK$1:$FL$1,"a",DK9:FL9)/6</f>
        <v>49.5</v>
      </c>
      <c r="FN9" s="123">
        <f>+SUMIF($DK$1:$FL$1,"b",DK9:FL9)/6</f>
        <v>40</v>
      </c>
      <c r="FO9" s="59">
        <f t="shared" ref="FO9:FO21" si="82">IFERROR(FN9/FM9,0)</f>
        <v>0.80808080808080807</v>
      </c>
      <c r="FP9" s="34">
        <f t="shared" ref="FP9:FQ23" si="83">+FS9+FV9</f>
        <v>65</v>
      </c>
      <c r="FQ9" s="35">
        <f t="shared" si="83"/>
        <v>35</v>
      </c>
      <c r="FR9" s="26">
        <f t="shared" ref="FR9:FR23" si="84">IFERROR(FQ9/FP9,0)</f>
        <v>0.53846153846153844</v>
      </c>
      <c r="FS9" s="37">
        <v>43</v>
      </c>
      <c r="FT9" s="37">
        <v>20</v>
      </c>
      <c r="FU9" s="26">
        <f t="shared" ref="FU9:FU21" si="85">IFERROR(FT9/FS9,0)</f>
        <v>0.46511627906976744</v>
      </c>
      <c r="FV9" s="37">
        <v>22</v>
      </c>
      <c r="FW9" s="37">
        <v>15</v>
      </c>
      <c r="FX9" s="26">
        <f t="shared" ref="FX9:FX21" si="86">IFERROR(FW9/FV9,0)</f>
        <v>0.68181818181818177</v>
      </c>
      <c r="FY9" s="34">
        <f>+GB9+GE9</f>
        <v>73</v>
      </c>
      <c r="FZ9" s="35">
        <f>+GC9+GF9</f>
        <v>49</v>
      </c>
      <c r="GA9" s="26">
        <f t="shared" ref="GA9:GA23" si="87">IFERROR(FZ9/FY9,0)</f>
        <v>0.67123287671232879</v>
      </c>
      <c r="GB9" s="37">
        <v>45</v>
      </c>
      <c r="GC9" s="37">
        <v>25</v>
      </c>
      <c r="GD9" s="26">
        <f t="shared" ref="GD9:GD21" si="88">IFERROR(GC9/GB9,0)</f>
        <v>0.55555555555555558</v>
      </c>
      <c r="GE9" s="37">
        <v>28</v>
      </c>
      <c r="GF9" s="37">
        <v>24</v>
      </c>
      <c r="GG9" s="26">
        <f t="shared" ref="GG9:GG21" si="89">IFERROR(GF9/GE9,0)</f>
        <v>0.8571428571428571</v>
      </c>
      <c r="GH9" s="34">
        <f>+GK9+GN9</f>
        <v>79</v>
      </c>
      <c r="GI9" s="35">
        <f>+GL9+GO9</f>
        <v>52</v>
      </c>
      <c r="GJ9" s="26">
        <f t="shared" ref="GJ9:GJ13" si="90">IFERROR(GI9/GH9,0)</f>
        <v>0.65822784810126578</v>
      </c>
      <c r="GK9" s="37">
        <v>48</v>
      </c>
      <c r="GL9" s="37">
        <v>30</v>
      </c>
      <c r="GM9" s="26">
        <f t="shared" ref="GM9:GM21" si="91">IFERROR(GL9/GK9,0)</f>
        <v>0.625</v>
      </c>
      <c r="GN9" s="37">
        <v>31</v>
      </c>
      <c r="GO9" s="37">
        <v>22</v>
      </c>
      <c r="GP9" s="26">
        <f t="shared" ref="GP9:GP21" si="92">IFERROR(GO9/GN9,0)</f>
        <v>0.70967741935483875</v>
      </c>
      <c r="GQ9" s="124">
        <f>+GT9+GW9</f>
        <v>61</v>
      </c>
      <c r="GR9" s="123">
        <f>+GU9+GX9</f>
        <v>51</v>
      </c>
      <c r="GS9" s="59">
        <f>IFERROR(GR9/GQ9,0)</f>
        <v>0.83606557377049184</v>
      </c>
      <c r="GT9" s="37">
        <v>32</v>
      </c>
      <c r="GU9" s="37">
        <v>27</v>
      </c>
      <c r="GV9" s="26">
        <f t="shared" ref="GV9:GV21" si="93">IFERROR(GU9/GT9,0)</f>
        <v>0.84375</v>
      </c>
      <c r="GW9" s="37">
        <v>29</v>
      </c>
      <c r="GX9" s="37">
        <v>24</v>
      </c>
      <c r="GY9" s="59">
        <f t="shared" ref="GY9:GY21" si="94">IFERROR(GX9/GW9,0)</f>
        <v>0.82758620689655171</v>
      </c>
      <c r="GZ9" s="34">
        <f>+HC9+HF9</f>
        <v>78</v>
      </c>
      <c r="HA9" s="35">
        <f>+HD9+HG9</f>
        <v>65</v>
      </c>
      <c r="HB9" s="26">
        <f t="shared" ref="HB9:HB23" si="95">IFERROR(HA9/GZ9,0)</f>
        <v>0.83333333333333337</v>
      </c>
      <c r="HC9" s="37">
        <v>32</v>
      </c>
      <c r="HD9" s="37">
        <v>28</v>
      </c>
      <c r="HE9" s="26">
        <f t="shared" ref="HE9:HE21" si="96">IFERROR(HD9/HC9,0)</f>
        <v>0.875</v>
      </c>
      <c r="HF9" s="37">
        <v>46</v>
      </c>
      <c r="HG9" s="37">
        <v>37</v>
      </c>
      <c r="HH9" s="26">
        <f t="shared" ref="HH9:HH21" si="97">IFERROR(HG9/HF9,0)</f>
        <v>0.80434782608695654</v>
      </c>
      <c r="HI9" s="34">
        <f>+HL9+HO9</f>
        <v>84</v>
      </c>
      <c r="HJ9" s="35">
        <f t="shared" ref="HJ9:HJ21" si="98">+HM9+HP9</f>
        <v>68</v>
      </c>
      <c r="HK9" s="26">
        <f t="shared" ref="HK9:HK23" si="99">IFERROR(HJ9/HI9,0)</f>
        <v>0.80952380952380953</v>
      </c>
      <c r="HL9" s="37">
        <v>32</v>
      </c>
      <c r="HM9" s="37">
        <v>29</v>
      </c>
      <c r="HN9" s="26">
        <f t="shared" ref="HN9:HN21" si="100">IFERROR(HM9/HL9,0)</f>
        <v>0.90625</v>
      </c>
      <c r="HO9" s="37">
        <v>52</v>
      </c>
      <c r="HP9" s="37">
        <v>39</v>
      </c>
      <c r="HQ9" s="26">
        <f t="shared" ref="HQ9:HQ21" si="101">IFERROR(HP9/HO9,0)</f>
        <v>0.75</v>
      </c>
      <c r="HR9" s="124">
        <f>+SUMIF($FP$1:$HQ$1,"a",FP9:HQ9)/6</f>
        <v>63.166666666666664</v>
      </c>
      <c r="HS9" s="123">
        <f>+SUMIF($GT$1:$HQ$1,"b",GT9:HQ9)/6</f>
        <v>22.166666666666668</v>
      </c>
      <c r="HT9" s="59">
        <f t="shared" ref="HT9:HT21" si="102">IFERROR(HS9/HR9,0)</f>
        <v>0.35092348284960423</v>
      </c>
      <c r="HU9" s="34">
        <f t="shared" ref="HU9:HV21" si="103">+HX9+IA9</f>
        <v>101</v>
      </c>
      <c r="HV9" s="35">
        <f t="shared" si="103"/>
        <v>75</v>
      </c>
      <c r="HW9" s="26">
        <f t="shared" ref="HW9:HW23" si="104">IFERROR(HV9/HU9,0)</f>
        <v>0.74257425742574257</v>
      </c>
      <c r="HX9" s="37">
        <v>49</v>
      </c>
      <c r="HY9" s="37">
        <v>36</v>
      </c>
      <c r="HZ9" s="26">
        <f t="shared" ref="HZ9:HZ21" si="105">IFERROR(HY9/HX9,0)</f>
        <v>0.73469387755102045</v>
      </c>
      <c r="IA9" s="37">
        <v>52</v>
      </c>
      <c r="IB9" s="37">
        <v>39</v>
      </c>
      <c r="IC9" s="26">
        <f t="shared" ref="IC9:IC21" si="106">IFERROR(IB9/IA9,0)</f>
        <v>0.75</v>
      </c>
      <c r="ID9" s="34">
        <f>+IG9+IJ9</f>
        <v>80</v>
      </c>
      <c r="IE9" s="35">
        <f t="shared" ref="ID9:IE21" si="107">+IH9+IK9</f>
        <v>58</v>
      </c>
      <c r="IF9" s="26">
        <f t="shared" ref="IF9:IF23" si="108">IFERROR(IE9/ID9,0)</f>
        <v>0.72499999999999998</v>
      </c>
      <c r="IG9" s="37">
        <v>49</v>
      </c>
      <c r="IH9" s="37">
        <v>34</v>
      </c>
      <c r="II9" s="26">
        <f t="shared" ref="II9:II21" si="109">IFERROR(IH9/IG9,0)</f>
        <v>0.69387755102040816</v>
      </c>
      <c r="IJ9" s="37">
        <v>31</v>
      </c>
      <c r="IK9" s="37">
        <v>24</v>
      </c>
      <c r="IL9" s="26">
        <f t="shared" ref="IL9:IL21" si="110">IFERROR(IK9/IJ9,0)</f>
        <v>0.77419354838709675</v>
      </c>
      <c r="IM9" s="34">
        <f>+IP9+IS9</f>
        <v>62</v>
      </c>
      <c r="IN9" s="35">
        <f t="shared" ref="IN9:IN21" si="111">+IQ9+IT9</f>
        <v>51</v>
      </c>
      <c r="IO9" s="26">
        <f t="shared" ref="IO9:IO23" si="112">IFERROR(IN9/IM9,0)</f>
        <v>0.82258064516129037</v>
      </c>
      <c r="IP9" s="37">
        <v>31</v>
      </c>
      <c r="IQ9" s="37">
        <v>28</v>
      </c>
      <c r="IR9" s="26">
        <f t="shared" ref="IR9:IR21" si="113">IFERROR(IQ9/IP9,0)</f>
        <v>0.90322580645161288</v>
      </c>
      <c r="IS9" s="37">
        <v>31</v>
      </c>
      <c r="IT9" s="37">
        <v>23</v>
      </c>
      <c r="IU9" s="26">
        <f t="shared" ref="IU9:IU21" si="114">IFERROR(IT9/IS9,0)</f>
        <v>0.74193548387096775</v>
      </c>
      <c r="IV9" s="34">
        <f t="shared" ref="IV9:IV23" si="115">+IY9+JB9</f>
        <v>66</v>
      </c>
      <c r="IW9" s="35">
        <f t="shared" ref="IW9:IW23" si="116">+IZ9+JC9</f>
        <v>57</v>
      </c>
      <c r="IX9" s="26">
        <f t="shared" ref="IX9:IX23" si="117">IFERROR(IW9/IV9,0)</f>
        <v>0.86363636363636365</v>
      </c>
      <c r="IY9" s="37">
        <v>33</v>
      </c>
      <c r="IZ9" s="37">
        <v>29</v>
      </c>
      <c r="JA9" s="26">
        <f t="shared" ref="JA9:JA22" si="118">IFERROR(IZ9/IY9,0)</f>
        <v>0.87878787878787878</v>
      </c>
      <c r="JB9" s="37">
        <v>33</v>
      </c>
      <c r="JC9" s="37">
        <v>28</v>
      </c>
      <c r="JD9" s="26">
        <f t="shared" ref="JD9:JD23" si="119">IFERROR(JC9/JB9,0)</f>
        <v>0.84848484848484851</v>
      </c>
      <c r="JE9" s="34">
        <f t="shared" ref="JE9:JE23" si="120">+JH9+JK9</f>
        <v>68</v>
      </c>
      <c r="JF9" s="35">
        <f t="shared" ref="JF9:JF23" si="121">+JI9+JL9</f>
        <v>55</v>
      </c>
      <c r="JG9" s="26">
        <f t="shared" ref="JG9:JG23" si="122">IFERROR(JF9/JE9,0)</f>
        <v>0.80882352941176472</v>
      </c>
      <c r="JH9" s="37">
        <v>30</v>
      </c>
      <c r="JI9" s="37">
        <v>26</v>
      </c>
      <c r="JJ9" s="26">
        <f t="shared" ref="JJ9:JJ22" si="123">IFERROR(JI9/JH9,0)</f>
        <v>0.8666666666666667</v>
      </c>
      <c r="JK9" s="37">
        <v>38</v>
      </c>
      <c r="JL9" s="37">
        <v>29</v>
      </c>
      <c r="JM9" s="26">
        <f t="shared" ref="JM9:JM23" si="124">IFERROR(JL9/JK9,0)</f>
        <v>0.76315789473684215</v>
      </c>
      <c r="JN9" s="124">
        <f>+SUMIF($HU$1:$JM$1,"a",HU9:JM9)/6</f>
        <v>62.833333333333336</v>
      </c>
      <c r="JO9" s="123">
        <f>+SUMIF($HU$1:$JM$1,"b",HU9:JM9)/6</f>
        <v>49.333333333333336</v>
      </c>
      <c r="JP9" s="59">
        <f t="shared" ref="JP9:JP21" si="125">IFERROR(JO9/JN9,0)</f>
        <v>0.78514588859416445</v>
      </c>
      <c r="JQ9" s="34">
        <f t="shared" ref="JQ9:JQ23" si="126">+JT9+JW9</f>
        <v>72</v>
      </c>
      <c r="JR9" s="35">
        <f t="shared" ref="JR9:JR23" si="127">+JU9+JX9</f>
        <v>30</v>
      </c>
      <c r="JS9" s="26">
        <f t="shared" ref="JS9:JS23" si="128">IFERROR(JR9/JQ9,0)</f>
        <v>0.41666666666666669</v>
      </c>
      <c r="JT9" s="37">
        <v>34</v>
      </c>
      <c r="JU9" s="37">
        <v>30</v>
      </c>
      <c r="JV9" s="26">
        <f t="shared" ref="JV9:JV22" si="129">IFERROR(JU9/JT9,0)</f>
        <v>0.88235294117647056</v>
      </c>
      <c r="JW9" s="37">
        <v>38</v>
      </c>
      <c r="JX9" s="37"/>
      <c r="JY9" s="26">
        <f t="shared" ref="JY9:JY23" si="130">IFERROR(JX9/JW9,0)</f>
        <v>0</v>
      </c>
    </row>
    <row r="10" spans="6:285" ht="29.25" customHeight="1">
      <c r="F10" s="10">
        <v>10</v>
      </c>
      <c r="G10" s="10">
        <v>3</v>
      </c>
      <c r="H10" s="12">
        <v>2</v>
      </c>
      <c r="I10" s="121" t="s">
        <v>28</v>
      </c>
      <c r="J10" s="179">
        <v>53.769230769230766</v>
      </c>
      <c r="K10" s="182">
        <v>43.346153846153847</v>
      </c>
      <c r="L10" s="183">
        <f t="shared" ref="L10:L21" si="131">IFERROR(K10/J10,0)</f>
        <v>0.8061516452074392</v>
      </c>
      <c r="M10" s="179">
        <f t="shared" si="18"/>
        <v>59.57692307692308</v>
      </c>
      <c r="N10" s="180">
        <f t="shared" si="19"/>
        <v>41.192307692307693</v>
      </c>
      <c r="O10" s="183">
        <f t="shared" ref="O10:O21" si="132">IFERROR(N10/M10,0)</f>
        <v>0.69141381536475144</v>
      </c>
      <c r="P10" s="179">
        <f t="shared" ref="P10:P21" si="133">+SUMIF($S$1:$IL$1,"a",S10:IO10)/26</f>
        <v>59.57692307692308</v>
      </c>
      <c r="Q10" s="180">
        <f t="shared" ref="Q10:Q21" si="134">+SUMIF($S$1:$IL$1,"b",S10:IO10)/26</f>
        <v>41.192307692307693</v>
      </c>
      <c r="R10" s="183">
        <f t="shared" ref="R10:R21" si="135">IFERROR(Q10/P10,0)</f>
        <v>0.69141381536475144</v>
      </c>
      <c r="S10" s="18">
        <f t="shared" si="20"/>
        <v>65</v>
      </c>
      <c r="T10" s="22">
        <f t="shared" si="20"/>
        <v>48</v>
      </c>
      <c r="U10" s="26">
        <f t="shared" si="21"/>
        <v>0.7384615384615385</v>
      </c>
      <c r="V10" s="16">
        <v>26</v>
      </c>
      <c r="W10" s="16">
        <v>14</v>
      </c>
      <c r="X10" s="26">
        <f t="shared" si="22"/>
        <v>0.53846153846153844</v>
      </c>
      <c r="Y10" s="16">
        <v>39</v>
      </c>
      <c r="Z10" s="16">
        <v>34</v>
      </c>
      <c r="AA10" s="59">
        <f t="shared" si="23"/>
        <v>0.87179487179487181</v>
      </c>
      <c r="AB10" s="18">
        <f t="shared" si="24"/>
        <v>70</v>
      </c>
      <c r="AC10" s="22">
        <f t="shared" si="24"/>
        <v>27</v>
      </c>
      <c r="AD10" s="26">
        <f t="shared" si="25"/>
        <v>0.38571428571428573</v>
      </c>
      <c r="AE10" s="16">
        <v>23</v>
      </c>
      <c r="AF10" s="16">
        <v>17</v>
      </c>
      <c r="AG10" s="26">
        <f t="shared" si="26"/>
        <v>0.73913043478260865</v>
      </c>
      <c r="AH10" s="16">
        <v>47</v>
      </c>
      <c r="AI10" s="16">
        <v>10</v>
      </c>
      <c r="AJ10" s="26">
        <f t="shared" si="27"/>
        <v>0.21276595744680851</v>
      </c>
      <c r="AK10" s="18">
        <f t="shared" ref="AK10:AK21" si="136">+AN10+AQ10</f>
        <v>72</v>
      </c>
      <c r="AL10" s="22">
        <f t="shared" si="28"/>
        <v>53</v>
      </c>
      <c r="AM10" s="26">
        <f t="shared" si="29"/>
        <v>0.73611111111111116</v>
      </c>
      <c r="AN10" s="16">
        <v>20</v>
      </c>
      <c r="AO10" s="16">
        <v>14</v>
      </c>
      <c r="AP10" s="26">
        <f t="shared" si="30"/>
        <v>0.7</v>
      </c>
      <c r="AQ10" s="16">
        <v>52</v>
      </c>
      <c r="AR10" s="16">
        <v>39</v>
      </c>
      <c r="AS10" s="59">
        <f t="shared" si="31"/>
        <v>0.75</v>
      </c>
      <c r="AT10" s="18">
        <f t="shared" ref="AT10:AT23" si="137">+AW10+AZ10</f>
        <v>68</v>
      </c>
      <c r="AU10" s="22">
        <f t="shared" ref="AU10:AU23" si="138">+AX10+BA10</f>
        <v>52</v>
      </c>
      <c r="AV10" s="26">
        <f t="shared" si="32"/>
        <v>0.76470588235294112</v>
      </c>
      <c r="AW10" s="16">
        <v>18</v>
      </c>
      <c r="AX10" s="16">
        <v>14</v>
      </c>
      <c r="AY10" s="26">
        <f t="shared" si="33"/>
        <v>0.77777777777777779</v>
      </c>
      <c r="AZ10" s="16">
        <v>50</v>
      </c>
      <c r="BA10" s="16">
        <v>38</v>
      </c>
      <c r="BB10" s="26">
        <f t="shared" si="34"/>
        <v>0.76</v>
      </c>
      <c r="BC10" s="131">
        <f t="shared" ref="BC10:BC21" si="139">+SUMIF($S$1:$BB$1,"a",S10:BB10)/4</f>
        <v>68.75</v>
      </c>
      <c r="BD10" s="132">
        <f t="shared" si="35"/>
        <v>45</v>
      </c>
      <c r="BE10" s="59">
        <f t="shared" si="36"/>
        <v>0.65454545454545454</v>
      </c>
      <c r="BF10" s="18">
        <f t="shared" ref="BF10:BF23" si="140">+BI10+BL10</f>
        <v>56</v>
      </c>
      <c r="BG10" s="22">
        <f t="shared" si="37"/>
        <v>37</v>
      </c>
      <c r="BH10" s="26">
        <f t="shared" si="38"/>
        <v>0.6607142857142857</v>
      </c>
      <c r="BI10" s="16">
        <v>21</v>
      </c>
      <c r="BJ10" s="16">
        <v>18</v>
      </c>
      <c r="BK10" s="26">
        <f t="shared" si="39"/>
        <v>0.8571428571428571</v>
      </c>
      <c r="BL10" s="16">
        <v>35</v>
      </c>
      <c r="BM10" s="16">
        <v>19</v>
      </c>
      <c r="BN10" s="26">
        <f t="shared" si="40"/>
        <v>0.54285714285714282</v>
      </c>
      <c r="BO10" s="18">
        <f t="shared" ref="BO10:BP23" si="141">+BR10+BU10</f>
        <v>71</v>
      </c>
      <c r="BP10" s="22">
        <f t="shared" si="141"/>
        <v>20</v>
      </c>
      <c r="BQ10" s="26">
        <f t="shared" si="41"/>
        <v>0.28169014084507044</v>
      </c>
      <c r="BR10" s="16">
        <v>21</v>
      </c>
      <c r="BS10" s="16">
        <v>3</v>
      </c>
      <c r="BT10" s="26">
        <f t="shared" si="42"/>
        <v>0.14285714285714285</v>
      </c>
      <c r="BU10" s="16">
        <v>50</v>
      </c>
      <c r="BV10" s="16">
        <f>26-9</f>
        <v>17</v>
      </c>
      <c r="BW10" s="26">
        <f t="shared" si="43"/>
        <v>0.34</v>
      </c>
      <c r="BX10" s="18">
        <f t="shared" ref="BX10:BX23" si="142">+CA10+CD10</f>
        <v>70</v>
      </c>
      <c r="BY10" s="22">
        <f t="shared" si="44"/>
        <v>34</v>
      </c>
      <c r="BZ10" s="26">
        <f t="shared" si="45"/>
        <v>0.48571428571428571</v>
      </c>
      <c r="CA10" s="16">
        <v>21</v>
      </c>
      <c r="CB10" s="16">
        <v>12</v>
      </c>
      <c r="CC10" s="26">
        <f t="shared" si="46"/>
        <v>0.5714285714285714</v>
      </c>
      <c r="CD10" s="16">
        <v>49</v>
      </c>
      <c r="CE10" s="16">
        <v>22</v>
      </c>
      <c r="CF10" s="59">
        <f t="shared" si="47"/>
        <v>0.44897959183673469</v>
      </c>
      <c r="CG10" s="18">
        <f t="shared" ref="CG10:CH21" si="143">+CJ10+CM10</f>
        <v>65</v>
      </c>
      <c r="CH10" s="22">
        <f t="shared" si="143"/>
        <v>38</v>
      </c>
      <c r="CI10" s="26">
        <f t="shared" si="48"/>
        <v>0.58461538461538465</v>
      </c>
      <c r="CJ10" s="16">
        <v>21</v>
      </c>
      <c r="CK10" s="16">
        <v>15</v>
      </c>
      <c r="CL10" s="26">
        <f t="shared" si="49"/>
        <v>0.7142857142857143</v>
      </c>
      <c r="CM10" s="16">
        <v>44</v>
      </c>
      <c r="CN10" s="16">
        <v>23</v>
      </c>
      <c r="CO10" s="26">
        <f t="shared" si="50"/>
        <v>0.52272727272727271</v>
      </c>
      <c r="CP10" s="18">
        <f t="shared" ref="CP10:CP14" si="144">+CS10+CV10</f>
        <v>65</v>
      </c>
      <c r="CQ10" s="22">
        <f t="shared" si="51"/>
        <v>45</v>
      </c>
      <c r="CR10" s="59">
        <f t="shared" si="52"/>
        <v>0.69230769230769229</v>
      </c>
      <c r="CS10" s="16">
        <v>23</v>
      </c>
      <c r="CT10" s="16">
        <v>21</v>
      </c>
      <c r="CU10" s="26">
        <f t="shared" si="53"/>
        <v>0.91304347826086951</v>
      </c>
      <c r="CV10" s="16">
        <v>42</v>
      </c>
      <c r="CW10" s="16">
        <v>24</v>
      </c>
      <c r="CX10" s="59">
        <f t="shared" si="54"/>
        <v>0.5714285714285714</v>
      </c>
      <c r="CY10" s="18">
        <f t="shared" si="55"/>
        <v>70</v>
      </c>
      <c r="CZ10" s="22">
        <f t="shared" si="55"/>
        <v>53</v>
      </c>
      <c r="DA10" s="26">
        <f t="shared" si="56"/>
        <v>0.75714285714285712</v>
      </c>
      <c r="DB10" s="16">
        <v>27</v>
      </c>
      <c r="DC10" s="16">
        <v>26</v>
      </c>
      <c r="DD10" s="26">
        <f t="shared" si="57"/>
        <v>0.96296296296296291</v>
      </c>
      <c r="DE10" s="16">
        <v>43</v>
      </c>
      <c r="DF10" s="16">
        <v>27</v>
      </c>
      <c r="DG10" s="59">
        <f t="shared" si="58"/>
        <v>0.62790697674418605</v>
      </c>
      <c r="DH10" s="117">
        <f t="shared" ref="DH10:DH21" si="145">+SUMIF($BX$1:$DG$1,"a",BX10:DG10)/6</f>
        <v>34.166666666666664</v>
      </c>
      <c r="DI10" s="116">
        <f t="shared" ref="DI10:DI21" si="146">+SUMIF($BX$1:$DG$1,"b",BX10:DG10)/6</f>
        <v>20.833333333333332</v>
      </c>
      <c r="DJ10" s="59">
        <f t="shared" si="59"/>
        <v>0.6097560975609756</v>
      </c>
      <c r="DK10" s="18">
        <f t="shared" si="60"/>
        <v>62</v>
      </c>
      <c r="DL10" s="22">
        <f t="shared" si="60"/>
        <v>49</v>
      </c>
      <c r="DM10" s="26">
        <f t="shared" si="61"/>
        <v>0.79032258064516125</v>
      </c>
      <c r="DN10" s="16">
        <v>25</v>
      </c>
      <c r="DO10" s="16">
        <v>22</v>
      </c>
      <c r="DP10" s="26">
        <f t="shared" si="62"/>
        <v>0.88</v>
      </c>
      <c r="DQ10" s="16">
        <v>37</v>
      </c>
      <c r="DR10" s="16">
        <v>27</v>
      </c>
      <c r="DS10" s="59">
        <f t="shared" si="63"/>
        <v>0.72972972972972971</v>
      </c>
      <c r="DT10" s="18">
        <f t="shared" ref="DT10:DT23" si="147">+DW10+DZ10</f>
        <v>67</v>
      </c>
      <c r="DU10" s="22">
        <f t="shared" si="64"/>
        <v>47</v>
      </c>
      <c r="DV10" s="26">
        <f t="shared" si="65"/>
        <v>0.70149253731343286</v>
      </c>
      <c r="DW10" s="16">
        <v>21</v>
      </c>
      <c r="DX10" s="16">
        <v>15</v>
      </c>
      <c r="DY10" s="26">
        <f t="shared" si="66"/>
        <v>0.7142857142857143</v>
      </c>
      <c r="DZ10" s="16">
        <v>46</v>
      </c>
      <c r="EA10" s="16">
        <v>32</v>
      </c>
      <c r="EB10" s="59">
        <f t="shared" si="67"/>
        <v>0.69565217391304346</v>
      </c>
      <c r="EC10" s="18">
        <f t="shared" ref="EC10:ED21" si="148">+EF10+EI10</f>
        <v>67</v>
      </c>
      <c r="ED10" s="22">
        <f t="shared" si="148"/>
        <v>53</v>
      </c>
      <c r="EE10" s="26">
        <f t="shared" si="68"/>
        <v>0.79104477611940294</v>
      </c>
      <c r="EF10" s="16">
        <v>26</v>
      </c>
      <c r="EG10" s="16">
        <v>22</v>
      </c>
      <c r="EH10" s="26">
        <f t="shared" si="69"/>
        <v>0.84615384615384615</v>
      </c>
      <c r="EI10" s="16">
        <v>41</v>
      </c>
      <c r="EJ10" s="16">
        <v>31</v>
      </c>
      <c r="EK10" s="26">
        <f t="shared" si="70"/>
        <v>0.75609756097560976</v>
      </c>
      <c r="EL10" s="117">
        <f t="shared" ref="EL10:EL21" si="149">+EO10+ER10</f>
        <v>70</v>
      </c>
      <c r="EM10" s="116">
        <f t="shared" ref="EM10:EM21" si="150">+EP10+ES10</f>
        <v>53</v>
      </c>
      <c r="EN10" s="59">
        <f t="shared" si="71"/>
        <v>0.75714285714285712</v>
      </c>
      <c r="EO10" s="16">
        <v>26</v>
      </c>
      <c r="EP10" s="16">
        <v>22</v>
      </c>
      <c r="EQ10" s="26">
        <f t="shared" si="72"/>
        <v>0.84615384615384615</v>
      </c>
      <c r="ER10" s="16">
        <v>44</v>
      </c>
      <c r="ES10" s="16">
        <v>31</v>
      </c>
      <c r="ET10" s="26">
        <f t="shared" si="73"/>
        <v>0.70454545454545459</v>
      </c>
      <c r="EU10" s="18">
        <f t="shared" si="74"/>
        <v>97</v>
      </c>
      <c r="EV10" s="22">
        <f t="shared" si="74"/>
        <v>81</v>
      </c>
      <c r="EW10" s="26">
        <f t="shared" si="75"/>
        <v>0.83505154639175261</v>
      </c>
      <c r="EX10" s="16">
        <v>43</v>
      </c>
      <c r="EY10" s="16">
        <v>38</v>
      </c>
      <c r="EZ10" s="26">
        <f t="shared" si="76"/>
        <v>0.88372093023255816</v>
      </c>
      <c r="FA10" s="16">
        <v>54</v>
      </c>
      <c r="FB10" s="16">
        <v>43</v>
      </c>
      <c r="FC10" s="26">
        <f t="shared" si="77"/>
        <v>0.79629629629629628</v>
      </c>
      <c r="FD10" s="18">
        <f t="shared" si="78"/>
        <v>71</v>
      </c>
      <c r="FE10" s="22">
        <f t="shared" si="78"/>
        <v>59</v>
      </c>
      <c r="FF10" s="26">
        <f t="shared" si="79"/>
        <v>0.83098591549295775</v>
      </c>
      <c r="FG10" s="16">
        <v>36</v>
      </c>
      <c r="FH10" s="16">
        <v>23</v>
      </c>
      <c r="FI10" s="26">
        <f t="shared" si="80"/>
        <v>0.63888888888888884</v>
      </c>
      <c r="FJ10" s="16">
        <v>35</v>
      </c>
      <c r="FK10" s="16">
        <v>36</v>
      </c>
      <c r="FL10" s="26">
        <f t="shared" si="81"/>
        <v>1.0285714285714285</v>
      </c>
      <c r="FM10" s="117">
        <f t="shared" ref="FM10:FM21" si="151">+SUMIF($DK$1:$FL$1,"a",DK10:FL10)/6</f>
        <v>60.666666666666664</v>
      </c>
      <c r="FN10" s="116">
        <f t="shared" ref="FN10:FN21" si="152">+SUMIF($DK$1:$FL$1,"b",DK10:FL10)/6</f>
        <v>48.166666666666664</v>
      </c>
      <c r="FO10" s="59">
        <f t="shared" si="82"/>
        <v>0.79395604395604391</v>
      </c>
      <c r="FP10" s="18">
        <f t="shared" si="83"/>
        <v>98</v>
      </c>
      <c r="FQ10" s="22">
        <f t="shared" si="83"/>
        <v>56</v>
      </c>
      <c r="FR10" s="26">
        <f t="shared" si="84"/>
        <v>0.5714285714285714</v>
      </c>
      <c r="FS10" s="16">
        <v>50</v>
      </c>
      <c r="FT10" s="16">
        <v>23</v>
      </c>
      <c r="FU10" s="26">
        <f t="shared" si="85"/>
        <v>0.46</v>
      </c>
      <c r="FV10" s="16">
        <v>48</v>
      </c>
      <c r="FW10" s="16">
        <v>33</v>
      </c>
      <c r="FX10" s="26">
        <f t="shared" si="86"/>
        <v>0.6875</v>
      </c>
      <c r="FY10" s="18">
        <f t="shared" ref="FY10:FZ23" si="153">+GB10+GE10</f>
        <v>85</v>
      </c>
      <c r="FZ10" s="22">
        <f t="shared" si="153"/>
        <v>58</v>
      </c>
      <c r="GA10" s="26">
        <f t="shared" si="87"/>
        <v>0.68235294117647061</v>
      </c>
      <c r="GB10" s="16">
        <v>49</v>
      </c>
      <c r="GC10" s="16">
        <v>31</v>
      </c>
      <c r="GD10" s="26">
        <f t="shared" si="88"/>
        <v>0.63265306122448983</v>
      </c>
      <c r="GE10" s="16">
        <v>36</v>
      </c>
      <c r="GF10" s="16">
        <v>27</v>
      </c>
      <c r="GG10" s="26">
        <f t="shared" si="89"/>
        <v>0.75</v>
      </c>
      <c r="GH10" s="18">
        <f t="shared" ref="GH10:GI21" si="154">+GK10+GN10</f>
        <v>74</v>
      </c>
      <c r="GI10" s="22">
        <f t="shared" si="154"/>
        <v>54</v>
      </c>
      <c r="GJ10" s="26">
        <f t="shared" si="90"/>
        <v>0.72972972972972971</v>
      </c>
      <c r="GK10" s="16">
        <v>36</v>
      </c>
      <c r="GL10" s="16">
        <v>28</v>
      </c>
      <c r="GM10" s="26">
        <f t="shared" si="91"/>
        <v>0.77777777777777779</v>
      </c>
      <c r="GN10" s="16">
        <v>38</v>
      </c>
      <c r="GO10" s="16">
        <v>26</v>
      </c>
      <c r="GP10" s="26">
        <f t="shared" si="92"/>
        <v>0.68421052631578949</v>
      </c>
      <c r="GQ10" s="117">
        <f t="shared" ref="GQ10:GR23" si="155">+GT10+GW10</f>
        <v>67</v>
      </c>
      <c r="GR10" s="116">
        <f t="shared" si="155"/>
        <v>53</v>
      </c>
      <c r="GS10" s="59">
        <f t="shared" ref="GS10:GS21" si="156">IFERROR(GR10/GQ10,0)</f>
        <v>0.79104477611940294</v>
      </c>
      <c r="GT10" s="16">
        <v>29</v>
      </c>
      <c r="GU10" s="16">
        <v>25</v>
      </c>
      <c r="GV10" s="26">
        <f t="shared" si="93"/>
        <v>0.86206896551724133</v>
      </c>
      <c r="GW10" s="16">
        <v>38</v>
      </c>
      <c r="GX10" s="16">
        <v>28</v>
      </c>
      <c r="GY10" s="59">
        <f t="shared" si="94"/>
        <v>0.73684210526315785</v>
      </c>
      <c r="GZ10" s="18">
        <f t="shared" ref="GZ10:HA21" si="157">+HC10+HF10</f>
        <v>75</v>
      </c>
      <c r="HA10" s="22">
        <f t="shared" si="157"/>
        <v>67</v>
      </c>
      <c r="HB10" s="26">
        <f t="shared" si="95"/>
        <v>0.89333333333333331</v>
      </c>
      <c r="HC10" s="16">
        <v>29</v>
      </c>
      <c r="HD10" s="16">
        <v>27</v>
      </c>
      <c r="HE10" s="26">
        <f t="shared" si="96"/>
        <v>0.93103448275862066</v>
      </c>
      <c r="HF10" s="16">
        <v>46</v>
      </c>
      <c r="HG10" s="16">
        <v>40</v>
      </c>
      <c r="HH10" s="26">
        <f t="shared" si="97"/>
        <v>0.86956521739130432</v>
      </c>
      <c r="HI10" s="18">
        <f t="shared" ref="HI10:HI21" si="158">+HL10+HO10</f>
        <v>87</v>
      </c>
      <c r="HJ10" s="22">
        <f t="shared" si="98"/>
        <v>67</v>
      </c>
      <c r="HK10" s="26">
        <f t="shared" si="99"/>
        <v>0.77011494252873558</v>
      </c>
      <c r="HL10" s="16">
        <v>26</v>
      </c>
      <c r="HM10" s="16">
        <v>23</v>
      </c>
      <c r="HN10" s="26">
        <f t="shared" si="100"/>
        <v>0.88461538461538458</v>
      </c>
      <c r="HO10" s="16">
        <v>61</v>
      </c>
      <c r="HP10" s="16">
        <v>44</v>
      </c>
      <c r="HQ10" s="26">
        <f t="shared" si="101"/>
        <v>0.72131147540983609</v>
      </c>
      <c r="HR10" s="124">
        <f t="shared" ref="HR10:HR21" si="159">+SUMIF($FP$1:$HQ$1,"a",FP10:HQ10)/6</f>
        <v>69.833333333333329</v>
      </c>
      <c r="HS10" s="123">
        <f t="shared" ref="HS10:HS21" si="160">+SUMIF($GT$1:$HQ$1,"b",GT10:HQ10)/6</f>
        <v>22.333333333333332</v>
      </c>
      <c r="HT10" s="59">
        <f t="shared" si="102"/>
        <v>0.31980906921241048</v>
      </c>
      <c r="HU10" s="18">
        <f t="shared" si="103"/>
        <v>91</v>
      </c>
      <c r="HV10" s="22">
        <f t="shared" si="103"/>
        <v>65</v>
      </c>
      <c r="HW10" s="26">
        <f t="shared" si="104"/>
        <v>0.7142857142857143</v>
      </c>
      <c r="HX10" s="16">
        <v>30</v>
      </c>
      <c r="HY10" s="16">
        <v>21</v>
      </c>
      <c r="HZ10" s="26">
        <f t="shared" si="105"/>
        <v>0.7</v>
      </c>
      <c r="IA10" s="16">
        <v>61</v>
      </c>
      <c r="IB10" s="16">
        <v>44</v>
      </c>
      <c r="IC10" s="26">
        <f t="shared" si="106"/>
        <v>0.72131147540983609</v>
      </c>
      <c r="ID10" s="18">
        <f t="shared" si="107"/>
        <v>68</v>
      </c>
      <c r="IE10" s="22">
        <f t="shared" si="107"/>
        <v>53</v>
      </c>
      <c r="IF10" s="26">
        <f t="shared" si="108"/>
        <v>0.77941176470588236</v>
      </c>
      <c r="IG10" s="16">
        <v>30</v>
      </c>
      <c r="IH10" s="16">
        <v>21</v>
      </c>
      <c r="II10" s="26">
        <f t="shared" si="109"/>
        <v>0.7</v>
      </c>
      <c r="IJ10" s="16">
        <v>38</v>
      </c>
      <c r="IK10" s="16">
        <v>32</v>
      </c>
      <c r="IL10" s="26">
        <f t="shared" si="110"/>
        <v>0.84210526315789469</v>
      </c>
      <c r="IM10" s="18">
        <f t="shared" ref="IM10:IM20" si="161">+IP10+IS10</f>
        <v>76</v>
      </c>
      <c r="IN10" s="22">
        <f t="shared" si="111"/>
        <v>60</v>
      </c>
      <c r="IO10" s="26">
        <f t="shared" si="112"/>
        <v>0.78947368421052633</v>
      </c>
      <c r="IP10" s="16">
        <v>35</v>
      </c>
      <c r="IQ10" s="16">
        <v>29</v>
      </c>
      <c r="IR10" s="26">
        <f t="shared" si="113"/>
        <v>0.82857142857142863</v>
      </c>
      <c r="IS10" s="16">
        <v>41</v>
      </c>
      <c r="IT10" s="16">
        <v>31</v>
      </c>
      <c r="IU10" s="26">
        <f t="shared" si="114"/>
        <v>0.75609756097560976</v>
      </c>
      <c r="IV10" s="18">
        <f t="shared" si="115"/>
        <v>80</v>
      </c>
      <c r="IW10" s="22">
        <f t="shared" si="116"/>
        <v>58</v>
      </c>
      <c r="IX10" s="26">
        <f t="shared" si="117"/>
        <v>0.72499999999999998</v>
      </c>
      <c r="IY10" s="16">
        <v>36</v>
      </c>
      <c r="IZ10" s="16">
        <v>24</v>
      </c>
      <c r="JA10" s="26">
        <f t="shared" si="118"/>
        <v>0.66666666666666663</v>
      </c>
      <c r="JB10" s="16">
        <v>44</v>
      </c>
      <c r="JC10" s="16">
        <v>34</v>
      </c>
      <c r="JD10" s="26">
        <f t="shared" si="119"/>
        <v>0.77272727272727271</v>
      </c>
      <c r="JE10" s="18">
        <f t="shared" si="120"/>
        <v>80</v>
      </c>
      <c r="JF10" s="22">
        <f t="shared" si="121"/>
        <v>60</v>
      </c>
      <c r="JG10" s="26">
        <f t="shared" si="122"/>
        <v>0.75</v>
      </c>
      <c r="JH10" s="16">
        <v>31</v>
      </c>
      <c r="JI10" s="16">
        <v>26</v>
      </c>
      <c r="JJ10" s="26">
        <f t="shared" si="123"/>
        <v>0.83870967741935487</v>
      </c>
      <c r="JK10" s="16">
        <v>49</v>
      </c>
      <c r="JL10" s="16">
        <v>34</v>
      </c>
      <c r="JM10" s="26">
        <f t="shared" si="124"/>
        <v>0.69387755102040816</v>
      </c>
      <c r="JN10" s="124">
        <f t="shared" ref="JN10:JN21" si="162">+SUMIF($HU$1:$JM$1,"a",HU10:JM10)/6</f>
        <v>65.833333333333329</v>
      </c>
      <c r="JO10" s="123">
        <f t="shared" ref="JO10:JO21" si="163">+SUMIF($HU$1:$JM$1,"b",HU10:JM10)/6</f>
        <v>49.333333333333336</v>
      </c>
      <c r="JP10" s="59">
        <f t="shared" si="125"/>
        <v>0.74936708860759504</v>
      </c>
      <c r="JQ10" s="18">
        <f t="shared" si="126"/>
        <v>82</v>
      </c>
      <c r="JR10" s="22">
        <f t="shared" si="127"/>
        <v>28</v>
      </c>
      <c r="JS10" s="26">
        <f t="shared" si="128"/>
        <v>0.34146341463414637</v>
      </c>
      <c r="JT10" s="16">
        <v>33</v>
      </c>
      <c r="JU10" s="16">
        <v>28</v>
      </c>
      <c r="JV10" s="26">
        <f t="shared" si="129"/>
        <v>0.84848484848484851</v>
      </c>
      <c r="JW10" s="16">
        <v>49</v>
      </c>
      <c r="JX10" s="16"/>
      <c r="JY10" s="26">
        <f t="shared" si="130"/>
        <v>0</v>
      </c>
    </row>
    <row r="11" spans="6:285" ht="29.25" customHeight="1">
      <c r="F11" s="10">
        <v>2</v>
      </c>
      <c r="G11" s="10">
        <v>8</v>
      </c>
      <c r="H11" s="33">
        <v>3</v>
      </c>
      <c r="I11" s="119" t="s">
        <v>86</v>
      </c>
      <c r="J11" s="179">
        <v>21.96153846153846</v>
      </c>
      <c r="K11" s="182">
        <v>18.346153846153847</v>
      </c>
      <c r="L11" s="183">
        <f t="shared" si="131"/>
        <v>0.83537653239929954</v>
      </c>
      <c r="M11" s="179">
        <f t="shared" si="18"/>
        <v>13.038461538461538</v>
      </c>
      <c r="N11" s="180">
        <f t="shared" si="19"/>
        <v>8.384615384615385</v>
      </c>
      <c r="O11" s="183">
        <f t="shared" si="132"/>
        <v>0.64306784660766969</v>
      </c>
      <c r="P11" s="179">
        <f t="shared" si="133"/>
        <v>13.038461538461538</v>
      </c>
      <c r="Q11" s="180">
        <f t="shared" si="134"/>
        <v>8.384615384615385</v>
      </c>
      <c r="R11" s="183">
        <f t="shared" si="135"/>
        <v>0.64306784660766969</v>
      </c>
      <c r="S11" s="18">
        <f t="shared" si="20"/>
        <v>21</v>
      </c>
      <c r="T11" s="22">
        <f t="shared" si="20"/>
        <v>15</v>
      </c>
      <c r="U11" s="26">
        <f t="shared" si="21"/>
        <v>0.7142857142857143</v>
      </c>
      <c r="V11" s="16">
        <v>16</v>
      </c>
      <c r="W11" s="16">
        <v>10</v>
      </c>
      <c r="X11" s="26">
        <f t="shared" si="22"/>
        <v>0.625</v>
      </c>
      <c r="Y11" s="16">
        <v>5</v>
      </c>
      <c r="Z11" s="16">
        <v>5</v>
      </c>
      <c r="AA11" s="59">
        <f t="shared" si="23"/>
        <v>1</v>
      </c>
      <c r="AB11" s="18">
        <f t="shared" si="24"/>
        <v>17</v>
      </c>
      <c r="AC11" s="22">
        <f t="shared" si="24"/>
        <v>10</v>
      </c>
      <c r="AD11" s="26">
        <f t="shared" si="25"/>
        <v>0.58823529411764708</v>
      </c>
      <c r="AE11" s="16">
        <v>12</v>
      </c>
      <c r="AF11" s="16">
        <v>7</v>
      </c>
      <c r="AG11" s="26">
        <f t="shared" si="26"/>
        <v>0.58333333333333337</v>
      </c>
      <c r="AH11" s="16">
        <v>5</v>
      </c>
      <c r="AI11" s="16">
        <v>3</v>
      </c>
      <c r="AJ11" s="26">
        <f t="shared" si="27"/>
        <v>0.6</v>
      </c>
      <c r="AK11" s="192">
        <f t="shared" si="136"/>
        <v>20</v>
      </c>
      <c r="AL11" s="22">
        <f t="shared" si="28"/>
        <v>14</v>
      </c>
      <c r="AM11" s="26">
        <f t="shared" si="29"/>
        <v>0.7</v>
      </c>
      <c r="AN11" s="16">
        <v>15</v>
      </c>
      <c r="AO11" s="16">
        <v>11</v>
      </c>
      <c r="AP11" s="26">
        <f t="shared" si="30"/>
        <v>0.73333333333333328</v>
      </c>
      <c r="AQ11" s="16">
        <v>5</v>
      </c>
      <c r="AR11" s="16">
        <v>3</v>
      </c>
      <c r="AS11" s="59">
        <f t="shared" si="31"/>
        <v>0.6</v>
      </c>
      <c r="AT11" s="18">
        <f t="shared" si="137"/>
        <v>14</v>
      </c>
      <c r="AU11" s="22">
        <f t="shared" si="138"/>
        <v>10</v>
      </c>
      <c r="AV11" s="26">
        <f t="shared" si="32"/>
        <v>0.7142857142857143</v>
      </c>
      <c r="AW11" s="16">
        <v>12</v>
      </c>
      <c r="AX11" s="16">
        <v>9</v>
      </c>
      <c r="AY11" s="26">
        <f t="shared" si="33"/>
        <v>0.75</v>
      </c>
      <c r="AZ11" s="16">
        <v>2</v>
      </c>
      <c r="BA11" s="16">
        <v>1</v>
      </c>
      <c r="BB11" s="26">
        <f t="shared" si="34"/>
        <v>0.5</v>
      </c>
      <c r="BC11" s="131">
        <f t="shared" si="139"/>
        <v>18</v>
      </c>
      <c r="BD11" s="132">
        <f t="shared" si="35"/>
        <v>12.25</v>
      </c>
      <c r="BE11" s="59">
        <f t="shared" si="36"/>
        <v>0.68055555555555558</v>
      </c>
      <c r="BF11" s="18">
        <f t="shared" si="140"/>
        <v>12</v>
      </c>
      <c r="BG11" s="22">
        <f t="shared" si="37"/>
        <v>7</v>
      </c>
      <c r="BH11" s="26">
        <f t="shared" si="38"/>
        <v>0.58333333333333337</v>
      </c>
      <c r="BI11" s="16">
        <v>10</v>
      </c>
      <c r="BJ11" s="16">
        <v>6</v>
      </c>
      <c r="BK11" s="26">
        <f t="shared" si="39"/>
        <v>0.6</v>
      </c>
      <c r="BL11" s="16">
        <v>2</v>
      </c>
      <c r="BM11" s="16">
        <v>1</v>
      </c>
      <c r="BN11" s="26">
        <f t="shared" si="40"/>
        <v>0.5</v>
      </c>
      <c r="BO11" s="18">
        <f t="shared" si="141"/>
        <v>12</v>
      </c>
      <c r="BP11" s="22">
        <f t="shared" si="141"/>
        <v>1</v>
      </c>
      <c r="BQ11" s="26">
        <f t="shared" si="41"/>
        <v>8.3333333333333329E-2</v>
      </c>
      <c r="BR11" s="16">
        <v>10</v>
      </c>
      <c r="BS11" s="16">
        <v>0</v>
      </c>
      <c r="BT11" s="26">
        <f t="shared" si="42"/>
        <v>0</v>
      </c>
      <c r="BU11" s="16">
        <v>2</v>
      </c>
      <c r="BV11" s="16">
        <v>1</v>
      </c>
      <c r="BW11" s="26">
        <f t="shared" si="43"/>
        <v>0.5</v>
      </c>
      <c r="BX11" s="18">
        <f t="shared" si="142"/>
        <v>12</v>
      </c>
      <c r="BY11" s="22">
        <f t="shared" si="44"/>
        <v>4</v>
      </c>
      <c r="BZ11" s="26">
        <f t="shared" si="45"/>
        <v>0.33333333333333331</v>
      </c>
      <c r="CA11" s="16">
        <v>10</v>
      </c>
      <c r="CB11" s="16">
        <v>3</v>
      </c>
      <c r="CC11" s="26">
        <f t="shared" si="46"/>
        <v>0.3</v>
      </c>
      <c r="CD11" s="16">
        <v>2</v>
      </c>
      <c r="CE11" s="16">
        <v>1</v>
      </c>
      <c r="CF11" s="59">
        <f t="shared" si="47"/>
        <v>0.5</v>
      </c>
      <c r="CG11" s="18">
        <f t="shared" si="143"/>
        <v>12</v>
      </c>
      <c r="CH11" s="22">
        <f t="shared" si="143"/>
        <v>5</v>
      </c>
      <c r="CI11" s="26">
        <f t="shared" si="48"/>
        <v>0.41666666666666669</v>
      </c>
      <c r="CJ11" s="16">
        <v>10</v>
      </c>
      <c r="CK11" s="16">
        <v>4</v>
      </c>
      <c r="CL11" s="26">
        <f t="shared" si="49"/>
        <v>0.4</v>
      </c>
      <c r="CM11" s="16">
        <v>2</v>
      </c>
      <c r="CN11" s="16">
        <v>1</v>
      </c>
      <c r="CO11" s="26">
        <f t="shared" si="50"/>
        <v>0.5</v>
      </c>
      <c r="CP11" s="18">
        <f t="shared" si="144"/>
        <v>13</v>
      </c>
      <c r="CQ11" s="22">
        <f t="shared" si="51"/>
        <v>7</v>
      </c>
      <c r="CR11" s="59">
        <f t="shared" si="52"/>
        <v>0.53846153846153844</v>
      </c>
      <c r="CS11" s="16">
        <v>11</v>
      </c>
      <c r="CT11" s="16">
        <v>6</v>
      </c>
      <c r="CU11" s="26">
        <f t="shared" si="53"/>
        <v>0.54545454545454541</v>
      </c>
      <c r="CV11" s="16">
        <v>2</v>
      </c>
      <c r="CW11" s="16">
        <v>1</v>
      </c>
      <c r="CX11" s="59">
        <f t="shared" si="54"/>
        <v>0.5</v>
      </c>
      <c r="CY11" s="18">
        <f t="shared" si="55"/>
        <v>13</v>
      </c>
      <c r="CZ11" s="22">
        <f t="shared" si="55"/>
        <v>7</v>
      </c>
      <c r="DA11" s="26">
        <f t="shared" si="56"/>
        <v>0.53846153846153844</v>
      </c>
      <c r="DB11" s="16">
        <v>11</v>
      </c>
      <c r="DC11" s="16">
        <v>6</v>
      </c>
      <c r="DD11" s="26">
        <f t="shared" si="57"/>
        <v>0.54545454545454541</v>
      </c>
      <c r="DE11" s="16">
        <v>2</v>
      </c>
      <c r="DF11" s="16">
        <v>1</v>
      </c>
      <c r="DG11" s="59">
        <f t="shared" si="58"/>
        <v>0.5</v>
      </c>
      <c r="DH11" s="117">
        <f t="shared" si="145"/>
        <v>6.166666666666667</v>
      </c>
      <c r="DI11" s="116">
        <f t="shared" si="146"/>
        <v>2.6666666666666665</v>
      </c>
      <c r="DJ11" s="59">
        <f t="shared" si="59"/>
        <v>0.4324324324324324</v>
      </c>
      <c r="DK11" s="18">
        <f t="shared" si="60"/>
        <v>8</v>
      </c>
      <c r="DL11" s="22">
        <f t="shared" si="60"/>
        <v>6</v>
      </c>
      <c r="DM11" s="26">
        <f t="shared" si="61"/>
        <v>0.75</v>
      </c>
      <c r="DN11" s="16">
        <v>6</v>
      </c>
      <c r="DO11" s="16">
        <v>4</v>
      </c>
      <c r="DP11" s="26">
        <f t="shared" si="62"/>
        <v>0.66666666666666663</v>
      </c>
      <c r="DQ11" s="16">
        <v>2</v>
      </c>
      <c r="DR11" s="16">
        <v>2</v>
      </c>
      <c r="DS11" s="59">
        <f t="shared" si="63"/>
        <v>1</v>
      </c>
      <c r="DT11" s="18">
        <f t="shared" si="147"/>
        <v>7</v>
      </c>
      <c r="DU11" s="22">
        <f t="shared" si="64"/>
        <v>5</v>
      </c>
      <c r="DV11" s="26">
        <f t="shared" si="65"/>
        <v>0.7142857142857143</v>
      </c>
      <c r="DW11" s="16">
        <v>5</v>
      </c>
      <c r="DX11" s="16">
        <v>3</v>
      </c>
      <c r="DY11" s="26">
        <f t="shared" si="66"/>
        <v>0.6</v>
      </c>
      <c r="DZ11" s="16">
        <v>2</v>
      </c>
      <c r="EA11" s="16">
        <v>2</v>
      </c>
      <c r="EB11" s="59">
        <f t="shared" si="67"/>
        <v>1</v>
      </c>
      <c r="EC11" s="18">
        <f t="shared" si="148"/>
        <v>7</v>
      </c>
      <c r="ED11" s="22">
        <f t="shared" si="148"/>
        <v>5</v>
      </c>
      <c r="EE11" s="26">
        <f t="shared" si="68"/>
        <v>0.7142857142857143</v>
      </c>
      <c r="EF11" s="16">
        <v>5</v>
      </c>
      <c r="EG11" s="16">
        <v>4</v>
      </c>
      <c r="EH11" s="26">
        <f t="shared" si="69"/>
        <v>0.8</v>
      </c>
      <c r="EI11" s="16">
        <v>2</v>
      </c>
      <c r="EJ11" s="16">
        <v>1</v>
      </c>
      <c r="EK11" s="26">
        <f t="shared" si="70"/>
        <v>0.5</v>
      </c>
      <c r="EL11" s="117">
        <f t="shared" si="149"/>
        <v>8</v>
      </c>
      <c r="EM11" s="116">
        <f t="shared" si="150"/>
        <v>8</v>
      </c>
      <c r="EN11" s="59">
        <f t="shared" si="71"/>
        <v>1</v>
      </c>
      <c r="EO11" s="16">
        <v>6</v>
      </c>
      <c r="EP11" s="16">
        <v>6</v>
      </c>
      <c r="EQ11" s="26">
        <f t="shared" si="72"/>
        <v>1</v>
      </c>
      <c r="ER11" s="16">
        <v>2</v>
      </c>
      <c r="ES11" s="16">
        <v>2</v>
      </c>
      <c r="ET11" s="26">
        <f t="shared" si="73"/>
        <v>1</v>
      </c>
      <c r="EU11" s="18">
        <f t="shared" si="74"/>
        <v>9</v>
      </c>
      <c r="EV11" s="22">
        <f t="shared" si="74"/>
        <v>6</v>
      </c>
      <c r="EW11" s="26">
        <f t="shared" si="75"/>
        <v>0.66666666666666663</v>
      </c>
      <c r="EX11" s="16">
        <v>6</v>
      </c>
      <c r="EY11" s="16">
        <v>3</v>
      </c>
      <c r="EZ11" s="26">
        <f t="shared" si="76"/>
        <v>0.5</v>
      </c>
      <c r="FA11" s="16">
        <v>3</v>
      </c>
      <c r="FB11" s="16">
        <v>3</v>
      </c>
      <c r="FC11" s="26">
        <f t="shared" si="77"/>
        <v>1</v>
      </c>
      <c r="FD11" s="18">
        <f t="shared" si="78"/>
        <v>12</v>
      </c>
      <c r="FE11" s="22">
        <f t="shared" si="78"/>
        <v>10</v>
      </c>
      <c r="FF11" s="26">
        <f t="shared" si="79"/>
        <v>0.83333333333333337</v>
      </c>
      <c r="FG11" s="16">
        <v>6</v>
      </c>
      <c r="FH11" s="16">
        <v>4</v>
      </c>
      <c r="FI11" s="26">
        <f t="shared" si="80"/>
        <v>0.66666666666666663</v>
      </c>
      <c r="FJ11" s="16">
        <v>6</v>
      </c>
      <c r="FK11" s="16">
        <v>6</v>
      </c>
      <c r="FL11" s="26">
        <f t="shared" si="81"/>
        <v>1</v>
      </c>
      <c r="FM11" s="117">
        <f t="shared" si="151"/>
        <v>7.166666666666667</v>
      </c>
      <c r="FN11" s="116">
        <f t="shared" si="152"/>
        <v>5.333333333333333</v>
      </c>
      <c r="FO11" s="59">
        <f t="shared" si="82"/>
        <v>0.74418604651162779</v>
      </c>
      <c r="FP11" s="18">
        <f t="shared" si="83"/>
        <v>11</v>
      </c>
      <c r="FQ11" s="22">
        <f t="shared" si="83"/>
        <v>7</v>
      </c>
      <c r="FR11" s="26">
        <f t="shared" si="84"/>
        <v>0.63636363636363635</v>
      </c>
      <c r="FS11" s="16">
        <v>6</v>
      </c>
      <c r="FT11" s="16">
        <v>4</v>
      </c>
      <c r="FU11" s="26">
        <f t="shared" si="85"/>
        <v>0.66666666666666663</v>
      </c>
      <c r="FV11" s="16">
        <v>5</v>
      </c>
      <c r="FW11" s="16">
        <v>3</v>
      </c>
      <c r="FX11" s="26">
        <f t="shared" si="86"/>
        <v>0.6</v>
      </c>
      <c r="FY11" s="18">
        <f t="shared" si="153"/>
        <v>13</v>
      </c>
      <c r="FZ11" s="22">
        <f t="shared" si="153"/>
        <v>10</v>
      </c>
      <c r="GA11" s="26">
        <f t="shared" si="87"/>
        <v>0.76923076923076927</v>
      </c>
      <c r="GB11" s="16">
        <v>7</v>
      </c>
      <c r="GC11" s="16">
        <v>5</v>
      </c>
      <c r="GD11" s="26">
        <f t="shared" si="88"/>
        <v>0.7142857142857143</v>
      </c>
      <c r="GE11" s="16">
        <v>6</v>
      </c>
      <c r="GF11" s="16">
        <v>5</v>
      </c>
      <c r="GG11" s="26">
        <f t="shared" si="89"/>
        <v>0.83333333333333337</v>
      </c>
      <c r="GH11" s="18">
        <f t="shared" si="154"/>
        <v>14</v>
      </c>
      <c r="GI11" s="22">
        <f t="shared" si="154"/>
        <v>7</v>
      </c>
      <c r="GJ11" s="26">
        <f t="shared" si="90"/>
        <v>0.5</v>
      </c>
      <c r="GK11" s="16">
        <v>7</v>
      </c>
      <c r="GL11" s="16">
        <v>3</v>
      </c>
      <c r="GM11" s="26">
        <f t="shared" si="91"/>
        <v>0.42857142857142855</v>
      </c>
      <c r="GN11" s="16">
        <v>7</v>
      </c>
      <c r="GO11" s="16">
        <v>4</v>
      </c>
      <c r="GP11" s="26">
        <f t="shared" si="92"/>
        <v>0.5714285714285714</v>
      </c>
      <c r="GQ11" s="117">
        <f t="shared" si="155"/>
        <v>14</v>
      </c>
      <c r="GR11" s="116">
        <f t="shared" si="155"/>
        <v>9</v>
      </c>
      <c r="GS11" s="59">
        <f t="shared" si="156"/>
        <v>0.6428571428571429</v>
      </c>
      <c r="GT11" s="16">
        <v>6</v>
      </c>
      <c r="GU11" s="16">
        <v>3</v>
      </c>
      <c r="GV11" s="26">
        <f t="shared" si="93"/>
        <v>0.5</v>
      </c>
      <c r="GW11" s="16">
        <v>8</v>
      </c>
      <c r="GX11" s="16">
        <v>6</v>
      </c>
      <c r="GY11" s="59">
        <f t="shared" si="94"/>
        <v>0.75</v>
      </c>
      <c r="GZ11" s="18">
        <f t="shared" si="157"/>
        <v>24</v>
      </c>
      <c r="HA11" s="22">
        <f t="shared" si="157"/>
        <v>16</v>
      </c>
      <c r="HB11" s="26">
        <f t="shared" si="95"/>
        <v>0.66666666666666663</v>
      </c>
      <c r="HC11" s="16">
        <v>12</v>
      </c>
      <c r="HD11" s="16">
        <v>9</v>
      </c>
      <c r="HE11" s="26">
        <f t="shared" si="96"/>
        <v>0.75</v>
      </c>
      <c r="HF11" s="16">
        <v>12</v>
      </c>
      <c r="HG11" s="16">
        <v>7</v>
      </c>
      <c r="HH11" s="26">
        <f t="shared" si="97"/>
        <v>0.58333333333333337</v>
      </c>
      <c r="HI11" s="18">
        <f t="shared" si="158"/>
        <v>27</v>
      </c>
      <c r="HJ11" s="22">
        <f t="shared" si="98"/>
        <v>19</v>
      </c>
      <c r="HK11" s="26">
        <f t="shared" si="99"/>
        <v>0.70370370370370372</v>
      </c>
      <c r="HL11" s="16">
        <v>12</v>
      </c>
      <c r="HM11" s="16">
        <v>9</v>
      </c>
      <c r="HN11" s="26">
        <f t="shared" si="100"/>
        <v>0.75</v>
      </c>
      <c r="HO11" s="16">
        <v>15</v>
      </c>
      <c r="HP11" s="16">
        <v>10</v>
      </c>
      <c r="HQ11" s="26">
        <f t="shared" si="101"/>
        <v>0.66666666666666663</v>
      </c>
      <c r="HR11" s="124">
        <f t="shared" si="159"/>
        <v>14.833333333333334</v>
      </c>
      <c r="HS11" s="123">
        <f t="shared" si="160"/>
        <v>5.833333333333333</v>
      </c>
      <c r="HT11" s="59">
        <f t="shared" si="102"/>
        <v>0.3932584269662921</v>
      </c>
      <c r="HU11" s="18">
        <f t="shared" si="103"/>
        <v>39</v>
      </c>
      <c r="HV11" s="22">
        <f t="shared" si="103"/>
        <v>28</v>
      </c>
      <c r="HW11" s="26">
        <f t="shared" si="104"/>
        <v>0.71794871794871795</v>
      </c>
      <c r="HX11" s="16">
        <v>24</v>
      </c>
      <c r="HY11" s="16">
        <v>18</v>
      </c>
      <c r="HZ11" s="26">
        <f t="shared" si="105"/>
        <v>0.75</v>
      </c>
      <c r="IA11" s="16">
        <v>15</v>
      </c>
      <c r="IB11" s="16">
        <v>10</v>
      </c>
      <c r="IC11" s="26">
        <f t="shared" si="106"/>
        <v>0.66666666666666663</v>
      </c>
      <c r="ID11" s="18">
        <f t="shared" si="107"/>
        <v>35</v>
      </c>
      <c r="IE11" s="22">
        <f t="shared" si="107"/>
        <v>26</v>
      </c>
      <c r="IF11" s="26">
        <f t="shared" si="108"/>
        <v>0.74285714285714288</v>
      </c>
      <c r="IG11" s="16">
        <v>24</v>
      </c>
      <c r="IH11" s="16">
        <v>18</v>
      </c>
      <c r="II11" s="26">
        <f t="shared" si="109"/>
        <v>0.75</v>
      </c>
      <c r="IJ11" s="16">
        <v>11</v>
      </c>
      <c r="IK11" s="16">
        <v>8</v>
      </c>
      <c r="IL11" s="26">
        <f t="shared" si="110"/>
        <v>0.72727272727272729</v>
      </c>
      <c r="IM11" s="18">
        <f t="shared" si="161"/>
        <v>27</v>
      </c>
      <c r="IN11" s="22">
        <f t="shared" si="111"/>
        <v>15</v>
      </c>
      <c r="IO11" s="26">
        <f t="shared" si="112"/>
        <v>0.55555555555555558</v>
      </c>
      <c r="IP11" s="16">
        <v>18</v>
      </c>
      <c r="IQ11" s="16">
        <v>13</v>
      </c>
      <c r="IR11" s="26">
        <f t="shared" si="113"/>
        <v>0.72222222222222221</v>
      </c>
      <c r="IS11" s="16">
        <v>9</v>
      </c>
      <c r="IT11" s="16">
        <v>2</v>
      </c>
      <c r="IU11" s="26">
        <f t="shared" si="114"/>
        <v>0.22222222222222221</v>
      </c>
      <c r="IV11" s="18">
        <f t="shared" si="115"/>
        <v>27</v>
      </c>
      <c r="IW11" s="22">
        <f t="shared" si="116"/>
        <v>20</v>
      </c>
      <c r="IX11" s="26">
        <f t="shared" si="117"/>
        <v>0.7407407407407407</v>
      </c>
      <c r="IY11" s="16">
        <v>18</v>
      </c>
      <c r="IZ11" s="16">
        <v>16</v>
      </c>
      <c r="JA11" s="26">
        <f t="shared" si="118"/>
        <v>0.88888888888888884</v>
      </c>
      <c r="JB11" s="16">
        <v>9</v>
      </c>
      <c r="JC11" s="16">
        <v>4</v>
      </c>
      <c r="JD11" s="26">
        <f t="shared" si="119"/>
        <v>0.44444444444444442</v>
      </c>
      <c r="JE11" s="18">
        <f t="shared" si="120"/>
        <v>27</v>
      </c>
      <c r="JF11" s="22">
        <f t="shared" si="121"/>
        <v>19</v>
      </c>
      <c r="JG11" s="26">
        <f t="shared" si="122"/>
        <v>0.70370370370370372</v>
      </c>
      <c r="JH11" s="16">
        <v>21</v>
      </c>
      <c r="JI11" s="16">
        <v>18</v>
      </c>
      <c r="JJ11" s="26">
        <f t="shared" si="123"/>
        <v>0.8571428571428571</v>
      </c>
      <c r="JK11" s="16">
        <v>6</v>
      </c>
      <c r="JL11" s="16">
        <v>1</v>
      </c>
      <c r="JM11" s="26">
        <f t="shared" si="124"/>
        <v>0.16666666666666666</v>
      </c>
      <c r="JN11" s="124">
        <f t="shared" si="162"/>
        <v>25.833333333333332</v>
      </c>
      <c r="JO11" s="123">
        <f t="shared" si="163"/>
        <v>18</v>
      </c>
      <c r="JP11" s="59">
        <f t="shared" si="125"/>
        <v>0.6967741935483871</v>
      </c>
      <c r="JQ11" s="18">
        <f t="shared" si="126"/>
        <v>28</v>
      </c>
      <c r="JR11" s="22">
        <f t="shared" si="127"/>
        <v>20</v>
      </c>
      <c r="JS11" s="26">
        <f t="shared" si="128"/>
        <v>0.7142857142857143</v>
      </c>
      <c r="JT11" s="16">
        <v>22</v>
      </c>
      <c r="JU11" s="16">
        <v>20</v>
      </c>
      <c r="JV11" s="26">
        <f t="shared" si="129"/>
        <v>0.90909090909090906</v>
      </c>
      <c r="JW11" s="16">
        <v>6</v>
      </c>
      <c r="JX11" s="16"/>
      <c r="JY11" s="26">
        <f t="shared" si="130"/>
        <v>0</v>
      </c>
    </row>
    <row r="12" spans="6:285" ht="29.25" customHeight="1">
      <c r="F12" s="10">
        <v>7</v>
      </c>
      <c r="G12" s="10">
        <v>3</v>
      </c>
      <c r="H12" s="12">
        <v>4</v>
      </c>
      <c r="I12" s="119" t="s">
        <v>67</v>
      </c>
      <c r="J12" s="179">
        <v>64.5</v>
      </c>
      <c r="K12" s="182">
        <v>54.807692307692307</v>
      </c>
      <c r="L12" s="183">
        <f t="shared" si="131"/>
        <v>0.84973166368515207</v>
      </c>
      <c r="M12" s="179">
        <f t="shared" si="18"/>
        <v>47.884615384615387</v>
      </c>
      <c r="N12" s="180">
        <f t="shared" si="19"/>
        <v>26.923076923076923</v>
      </c>
      <c r="O12" s="183">
        <f t="shared" si="132"/>
        <v>0.56224899598393574</v>
      </c>
      <c r="P12" s="179">
        <f t="shared" si="133"/>
        <v>47.884615384615387</v>
      </c>
      <c r="Q12" s="180">
        <f t="shared" si="134"/>
        <v>26.923076923076923</v>
      </c>
      <c r="R12" s="183">
        <f t="shared" si="135"/>
        <v>0.56224899598393574</v>
      </c>
      <c r="S12" s="18">
        <f t="shared" si="20"/>
        <v>57</v>
      </c>
      <c r="T12" s="22">
        <f t="shared" si="20"/>
        <v>33</v>
      </c>
      <c r="U12" s="26">
        <f t="shared" si="21"/>
        <v>0.57894736842105265</v>
      </c>
      <c r="V12" s="16">
        <v>24</v>
      </c>
      <c r="W12" s="16">
        <v>11</v>
      </c>
      <c r="X12" s="26">
        <f t="shared" si="22"/>
        <v>0.45833333333333331</v>
      </c>
      <c r="Y12" s="16">
        <v>33</v>
      </c>
      <c r="Z12" s="16">
        <v>22</v>
      </c>
      <c r="AA12" s="59">
        <f t="shared" si="23"/>
        <v>0.66666666666666663</v>
      </c>
      <c r="AB12" s="18">
        <f t="shared" si="24"/>
        <v>44</v>
      </c>
      <c r="AC12" s="22">
        <f t="shared" si="24"/>
        <v>33</v>
      </c>
      <c r="AD12" s="26">
        <f t="shared" si="25"/>
        <v>0.75</v>
      </c>
      <c r="AE12" s="16">
        <v>16</v>
      </c>
      <c r="AF12" s="16">
        <v>11</v>
      </c>
      <c r="AG12" s="26">
        <f t="shared" si="26"/>
        <v>0.6875</v>
      </c>
      <c r="AH12" s="16">
        <v>28</v>
      </c>
      <c r="AI12" s="16">
        <v>22</v>
      </c>
      <c r="AJ12" s="26">
        <f t="shared" si="27"/>
        <v>0.7857142857142857</v>
      </c>
      <c r="AK12" s="18">
        <f t="shared" si="136"/>
        <v>43</v>
      </c>
      <c r="AL12" s="22">
        <f t="shared" si="28"/>
        <v>32</v>
      </c>
      <c r="AM12" s="26">
        <f t="shared" si="29"/>
        <v>0.7441860465116279</v>
      </c>
      <c r="AN12" s="16">
        <v>14</v>
      </c>
      <c r="AO12" s="16">
        <v>11</v>
      </c>
      <c r="AP12" s="26">
        <f t="shared" si="30"/>
        <v>0.7857142857142857</v>
      </c>
      <c r="AQ12" s="16">
        <v>29</v>
      </c>
      <c r="AR12" s="16">
        <v>21</v>
      </c>
      <c r="AS12" s="59">
        <f t="shared" si="31"/>
        <v>0.72413793103448276</v>
      </c>
      <c r="AT12" s="18">
        <f t="shared" si="137"/>
        <v>54</v>
      </c>
      <c r="AU12" s="22">
        <f t="shared" si="138"/>
        <v>40</v>
      </c>
      <c r="AV12" s="26">
        <f t="shared" si="32"/>
        <v>0.7407407407407407</v>
      </c>
      <c r="AW12" s="16">
        <v>17</v>
      </c>
      <c r="AX12" s="16">
        <v>11</v>
      </c>
      <c r="AY12" s="26">
        <f t="shared" si="33"/>
        <v>0.6470588235294118</v>
      </c>
      <c r="AZ12" s="16">
        <v>37</v>
      </c>
      <c r="BA12" s="16">
        <v>29</v>
      </c>
      <c r="BB12" s="26">
        <f t="shared" si="34"/>
        <v>0.78378378378378377</v>
      </c>
      <c r="BC12" s="131">
        <f t="shared" si="139"/>
        <v>49.5</v>
      </c>
      <c r="BD12" s="132">
        <f t="shared" si="35"/>
        <v>34.5</v>
      </c>
      <c r="BE12" s="59">
        <f t="shared" si="36"/>
        <v>0.69696969696969702</v>
      </c>
      <c r="BF12" s="18">
        <f t="shared" si="140"/>
        <v>47</v>
      </c>
      <c r="BG12" s="22">
        <f t="shared" si="37"/>
        <v>23</v>
      </c>
      <c r="BH12" s="26">
        <f t="shared" si="38"/>
        <v>0.48936170212765956</v>
      </c>
      <c r="BI12" s="16">
        <v>15</v>
      </c>
      <c r="BJ12" s="16">
        <v>10</v>
      </c>
      <c r="BK12" s="26">
        <f t="shared" si="39"/>
        <v>0.66666666666666663</v>
      </c>
      <c r="BL12" s="16">
        <v>32</v>
      </c>
      <c r="BM12" s="16">
        <v>13</v>
      </c>
      <c r="BN12" s="26">
        <f t="shared" si="40"/>
        <v>0.40625</v>
      </c>
      <c r="BO12" s="18">
        <f t="shared" si="141"/>
        <v>51</v>
      </c>
      <c r="BP12" s="22">
        <f t="shared" si="141"/>
        <v>12</v>
      </c>
      <c r="BQ12" s="26">
        <f t="shared" si="41"/>
        <v>0.23529411764705882</v>
      </c>
      <c r="BR12" s="16">
        <v>15</v>
      </c>
      <c r="BS12" s="16">
        <v>3</v>
      </c>
      <c r="BT12" s="26">
        <f t="shared" si="42"/>
        <v>0.2</v>
      </c>
      <c r="BU12" s="16">
        <v>36</v>
      </c>
      <c r="BV12" s="16">
        <v>9</v>
      </c>
      <c r="BW12" s="26">
        <f t="shared" si="43"/>
        <v>0.25</v>
      </c>
      <c r="BX12" s="18">
        <f t="shared" si="142"/>
        <v>54</v>
      </c>
      <c r="BY12" s="22">
        <f t="shared" si="44"/>
        <v>14</v>
      </c>
      <c r="BZ12" s="26">
        <f t="shared" si="45"/>
        <v>0.25925925925925924</v>
      </c>
      <c r="CA12" s="16">
        <v>17</v>
      </c>
      <c r="CB12" s="16">
        <v>5</v>
      </c>
      <c r="CC12" s="26">
        <f t="shared" si="46"/>
        <v>0.29411764705882354</v>
      </c>
      <c r="CD12" s="16">
        <v>37</v>
      </c>
      <c r="CE12" s="16">
        <v>9</v>
      </c>
      <c r="CF12" s="59">
        <f t="shared" si="47"/>
        <v>0.24324324324324326</v>
      </c>
      <c r="CG12" s="18">
        <f t="shared" si="143"/>
        <v>58</v>
      </c>
      <c r="CH12" s="22">
        <f t="shared" si="143"/>
        <v>22</v>
      </c>
      <c r="CI12" s="26">
        <f t="shared" si="48"/>
        <v>0.37931034482758619</v>
      </c>
      <c r="CJ12" s="16">
        <v>19</v>
      </c>
      <c r="CK12" s="16">
        <v>5</v>
      </c>
      <c r="CL12" s="26">
        <f t="shared" si="49"/>
        <v>0.26315789473684209</v>
      </c>
      <c r="CM12" s="16">
        <v>39</v>
      </c>
      <c r="CN12" s="16">
        <v>17</v>
      </c>
      <c r="CO12" s="26">
        <f t="shared" si="50"/>
        <v>0.4358974358974359</v>
      </c>
      <c r="CP12" s="18">
        <f t="shared" si="144"/>
        <v>52</v>
      </c>
      <c r="CQ12" s="22">
        <f t="shared" si="51"/>
        <v>27</v>
      </c>
      <c r="CR12" s="59">
        <f t="shared" si="52"/>
        <v>0.51923076923076927</v>
      </c>
      <c r="CS12" s="16">
        <v>21</v>
      </c>
      <c r="CT12" s="16">
        <v>10</v>
      </c>
      <c r="CU12" s="26">
        <f t="shared" si="53"/>
        <v>0.47619047619047616</v>
      </c>
      <c r="CV12" s="16">
        <v>31</v>
      </c>
      <c r="CW12" s="16">
        <v>17</v>
      </c>
      <c r="CX12" s="59">
        <f t="shared" si="54"/>
        <v>0.54838709677419351</v>
      </c>
      <c r="CY12" s="18">
        <f t="shared" si="55"/>
        <v>54</v>
      </c>
      <c r="CZ12" s="22">
        <f t="shared" si="55"/>
        <v>26</v>
      </c>
      <c r="DA12" s="26">
        <f t="shared" si="56"/>
        <v>0.48148148148148145</v>
      </c>
      <c r="DB12" s="16">
        <v>20</v>
      </c>
      <c r="DC12" s="16">
        <v>11</v>
      </c>
      <c r="DD12" s="26">
        <f t="shared" si="57"/>
        <v>0.55000000000000004</v>
      </c>
      <c r="DE12" s="16">
        <v>34</v>
      </c>
      <c r="DF12" s="16">
        <v>15</v>
      </c>
      <c r="DG12" s="59">
        <f t="shared" si="58"/>
        <v>0.44117647058823528</v>
      </c>
      <c r="DH12" s="117">
        <f t="shared" si="145"/>
        <v>27.666666666666668</v>
      </c>
      <c r="DI12" s="116">
        <f t="shared" si="146"/>
        <v>10.333333333333334</v>
      </c>
      <c r="DJ12" s="59">
        <f t="shared" si="59"/>
        <v>0.37349397590361444</v>
      </c>
      <c r="DK12" s="18">
        <f t="shared" si="60"/>
        <v>64</v>
      </c>
      <c r="DL12" s="22">
        <f t="shared" si="60"/>
        <v>39</v>
      </c>
      <c r="DM12" s="26">
        <f t="shared" si="61"/>
        <v>0.609375</v>
      </c>
      <c r="DN12" s="16">
        <v>26</v>
      </c>
      <c r="DO12" s="16">
        <v>12</v>
      </c>
      <c r="DP12" s="26">
        <f t="shared" si="62"/>
        <v>0.46153846153846156</v>
      </c>
      <c r="DQ12" s="16">
        <v>38</v>
      </c>
      <c r="DR12" s="16">
        <v>27</v>
      </c>
      <c r="DS12" s="59">
        <f t="shared" si="63"/>
        <v>0.71052631578947367</v>
      </c>
      <c r="DT12" s="18">
        <f t="shared" si="147"/>
        <v>58</v>
      </c>
      <c r="DU12" s="22">
        <f t="shared" si="64"/>
        <v>29</v>
      </c>
      <c r="DV12" s="26">
        <f t="shared" si="65"/>
        <v>0.5</v>
      </c>
      <c r="DW12" s="16">
        <v>20</v>
      </c>
      <c r="DX12" s="16">
        <v>9</v>
      </c>
      <c r="DY12" s="26">
        <f t="shared" si="66"/>
        <v>0.45</v>
      </c>
      <c r="DZ12" s="16">
        <v>38</v>
      </c>
      <c r="EA12" s="16">
        <v>20</v>
      </c>
      <c r="EB12" s="59">
        <f t="shared" si="67"/>
        <v>0.52631578947368418</v>
      </c>
      <c r="EC12" s="18">
        <f t="shared" si="148"/>
        <v>53</v>
      </c>
      <c r="ED12" s="22">
        <f t="shared" si="148"/>
        <v>38</v>
      </c>
      <c r="EE12" s="26">
        <f t="shared" si="68"/>
        <v>0.71698113207547165</v>
      </c>
      <c r="EF12" s="16">
        <v>14</v>
      </c>
      <c r="EG12" s="16">
        <v>11</v>
      </c>
      <c r="EH12" s="26">
        <f t="shared" si="69"/>
        <v>0.7857142857142857</v>
      </c>
      <c r="EI12" s="16">
        <v>39</v>
      </c>
      <c r="EJ12" s="16">
        <v>27</v>
      </c>
      <c r="EK12" s="26">
        <f t="shared" si="70"/>
        <v>0.69230769230769229</v>
      </c>
      <c r="EL12" s="117">
        <f t="shared" si="149"/>
        <v>64</v>
      </c>
      <c r="EM12" s="116">
        <f t="shared" si="150"/>
        <v>52</v>
      </c>
      <c r="EN12" s="59">
        <f t="shared" si="71"/>
        <v>0.8125</v>
      </c>
      <c r="EO12" s="16">
        <v>16</v>
      </c>
      <c r="EP12" s="16">
        <v>13</v>
      </c>
      <c r="EQ12" s="26">
        <f t="shared" si="72"/>
        <v>0.8125</v>
      </c>
      <c r="ER12" s="16">
        <v>48</v>
      </c>
      <c r="ES12" s="16">
        <v>39</v>
      </c>
      <c r="ET12" s="26">
        <f t="shared" si="73"/>
        <v>0.8125</v>
      </c>
      <c r="EU12" s="18">
        <f t="shared" si="74"/>
        <v>72</v>
      </c>
      <c r="EV12" s="22">
        <f t="shared" si="74"/>
        <v>40</v>
      </c>
      <c r="EW12" s="26">
        <f t="shared" si="75"/>
        <v>0.55555555555555558</v>
      </c>
      <c r="EX12" s="16">
        <v>17</v>
      </c>
      <c r="EY12" s="16">
        <v>13</v>
      </c>
      <c r="EZ12" s="26">
        <f t="shared" si="76"/>
        <v>0.76470588235294112</v>
      </c>
      <c r="FA12" s="16">
        <v>55</v>
      </c>
      <c r="FB12" s="16">
        <v>27</v>
      </c>
      <c r="FC12" s="26">
        <f t="shared" si="77"/>
        <v>0.49090909090909091</v>
      </c>
      <c r="FD12" s="18">
        <f t="shared" si="78"/>
        <v>62</v>
      </c>
      <c r="FE12" s="22">
        <f t="shared" si="78"/>
        <v>44</v>
      </c>
      <c r="FF12" s="26">
        <f t="shared" si="79"/>
        <v>0.70967741935483875</v>
      </c>
      <c r="FG12" s="16">
        <v>19</v>
      </c>
      <c r="FH12" s="16">
        <v>12</v>
      </c>
      <c r="FI12" s="26">
        <f t="shared" si="80"/>
        <v>0.63157894736842102</v>
      </c>
      <c r="FJ12" s="16">
        <v>43</v>
      </c>
      <c r="FK12" s="16">
        <v>32</v>
      </c>
      <c r="FL12" s="26">
        <f t="shared" si="81"/>
        <v>0.7441860465116279</v>
      </c>
      <c r="FM12" s="117">
        <f t="shared" si="151"/>
        <v>51.5</v>
      </c>
      <c r="FN12" s="116">
        <f t="shared" si="152"/>
        <v>31.666666666666668</v>
      </c>
      <c r="FO12" s="59">
        <f t="shared" si="82"/>
        <v>0.61488673139158578</v>
      </c>
      <c r="FP12" s="18">
        <f t="shared" si="83"/>
        <v>76</v>
      </c>
      <c r="FQ12" s="22">
        <f t="shared" si="83"/>
        <v>28</v>
      </c>
      <c r="FR12" s="26">
        <f t="shared" si="84"/>
        <v>0.36842105263157893</v>
      </c>
      <c r="FS12" s="16">
        <v>47</v>
      </c>
      <c r="FT12" s="16">
        <v>10</v>
      </c>
      <c r="FU12" s="26">
        <f t="shared" si="85"/>
        <v>0.21276595744680851</v>
      </c>
      <c r="FV12" s="16">
        <v>29</v>
      </c>
      <c r="FW12" s="16">
        <v>18</v>
      </c>
      <c r="FX12" s="26">
        <f t="shared" si="86"/>
        <v>0.62068965517241381</v>
      </c>
      <c r="FY12" s="18">
        <f t="shared" si="153"/>
        <v>77</v>
      </c>
      <c r="FZ12" s="22">
        <f t="shared" si="153"/>
        <v>40</v>
      </c>
      <c r="GA12" s="26">
        <f t="shared" si="87"/>
        <v>0.51948051948051943</v>
      </c>
      <c r="GB12" s="16">
        <v>52</v>
      </c>
      <c r="GC12" s="16">
        <v>24</v>
      </c>
      <c r="GD12" s="26">
        <f t="shared" si="88"/>
        <v>0.46153846153846156</v>
      </c>
      <c r="GE12" s="16">
        <v>25</v>
      </c>
      <c r="GF12" s="16">
        <v>16</v>
      </c>
      <c r="GG12" s="26">
        <f t="shared" si="89"/>
        <v>0.64</v>
      </c>
      <c r="GH12" s="18">
        <f t="shared" si="154"/>
        <v>67</v>
      </c>
      <c r="GI12" s="22">
        <f t="shared" si="154"/>
        <v>34</v>
      </c>
      <c r="GJ12" s="26">
        <f t="shared" si="90"/>
        <v>0.5074626865671642</v>
      </c>
      <c r="GK12" s="16">
        <v>44</v>
      </c>
      <c r="GL12" s="16">
        <v>17</v>
      </c>
      <c r="GM12" s="26">
        <f t="shared" si="91"/>
        <v>0.38636363636363635</v>
      </c>
      <c r="GN12" s="16">
        <v>23</v>
      </c>
      <c r="GO12" s="16">
        <v>17</v>
      </c>
      <c r="GP12" s="26">
        <f t="shared" si="92"/>
        <v>0.73913043478260865</v>
      </c>
      <c r="GQ12" s="117">
        <f t="shared" si="155"/>
        <v>46</v>
      </c>
      <c r="GR12" s="116">
        <f t="shared" si="155"/>
        <v>28</v>
      </c>
      <c r="GS12" s="59">
        <f t="shared" si="156"/>
        <v>0.60869565217391308</v>
      </c>
      <c r="GT12" s="16">
        <v>24</v>
      </c>
      <c r="GU12" s="16">
        <v>14</v>
      </c>
      <c r="GV12" s="26">
        <f t="shared" si="93"/>
        <v>0.58333333333333337</v>
      </c>
      <c r="GW12" s="16">
        <v>22</v>
      </c>
      <c r="GX12" s="16">
        <v>14</v>
      </c>
      <c r="GY12" s="59">
        <f t="shared" si="94"/>
        <v>0.63636363636363635</v>
      </c>
      <c r="GZ12" s="18">
        <f t="shared" si="157"/>
        <v>62</v>
      </c>
      <c r="HA12" s="22">
        <f t="shared" si="157"/>
        <v>49</v>
      </c>
      <c r="HB12" s="26">
        <f t="shared" si="95"/>
        <v>0.79032258064516125</v>
      </c>
      <c r="HC12" s="16">
        <v>33</v>
      </c>
      <c r="HD12" s="16">
        <v>29</v>
      </c>
      <c r="HE12" s="26">
        <f t="shared" si="96"/>
        <v>0.87878787878787878</v>
      </c>
      <c r="HF12" s="16">
        <v>29</v>
      </c>
      <c r="HG12" s="16">
        <v>20</v>
      </c>
      <c r="HH12" s="26">
        <f t="shared" si="97"/>
        <v>0.68965517241379315</v>
      </c>
      <c r="HI12" s="18">
        <f>+HL12+HO12</f>
        <v>59</v>
      </c>
      <c r="HJ12" s="22">
        <f t="shared" si="98"/>
        <v>44</v>
      </c>
      <c r="HK12" s="26">
        <f t="shared" si="99"/>
        <v>0.74576271186440679</v>
      </c>
      <c r="HL12" s="16">
        <v>25</v>
      </c>
      <c r="HM12" s="16">
        <v>18</v>
      </c>
      <c r="HN12" s="26">
        <f t="shared" si="100"/>
        <v>0.72</v>
      </c>
      <c r="HO12" s="16">
        <v>34</v>
      </c>
      <c r="HP12" s="16">
        <v>26</v>
      </c>
      <c r="HQ12" s="26">
        <f t="shared" si="101"/>
        <v>0.76470588235294112</v>
      </c>
      <c r="HR12" s="124">
        <f t="shared" si="159"/>
        <v>56.833333333333336</v>
      </c>
      <c r="HS12" s="123">
        <f t="shared" si="160"/>
        <v>15.5</v>
      </c>
      <c r="HT12" s="59">
        <f t="shared" si="102"/>
        <v>0.27272727272727271</v>
      </c>
      <c r="HU12" s="18">
        <f t="shared" si="103"/>
        <v>66</v>
      </c>
      <c r="HV12" s="22">
        <f t="shared" si="103"/>
        <v>43</v>
      </c>
      <c r="HW12" s="26">
        <f t="shared" si="104"/>
        <v>0.65151515151515149</v>
      </c>
      <c r="HX12" s="16">
        <v>32</v>
      </c>
      <c r="HY12" s="16">
        <v>17</v>
      </c>
      <c r="HZ12" s="26">
        <f t="shared" si="105"/>
        <v>0.53125</v>
      </c>
      <c r="IA12" s="16">
        <v>34</v>
      </c>
      <c r="IB12" s="16">
        <v>26</v>
      </c>
      <c r="IC12" s="26">
        <f t="shared" si="106"/>
        <v>0.76470588235294112</v>
      </c>
      <c r="ID12" s="18">
        <f t="shared" si="107"/>
        <v>67</v>
      </c>
      <c r="IE12" s="22">
        <f t="shared" si="107"/>
        <v>37</v>
      </c>
      <c r="IF12" s="26">
        <f t="shared" si="108"/>
        <v>0.55223880597014929</v>
      </c>
      <c r="IG12" s="16">
        <v>32</v>
      </c>
      <c r="IH12" s="16">
        <v>17</v>
      </c>
      <c r="II12" s="26">
        <f t="shared" si="109"/>
        <v>0.53125</v>
      </c>
      <c r="IJ12" s="16">
        <v>35</v>
      </c>
      <c r="IK12" s="16">
        <v>20</v>
      </c>
      <c r="IL12" s="26">
        <f t="shared" si="110"/>
        <v>0.5714285714285714</v>
      </c>
      <c r="IM12" s="18">
        <f t="shared" si="161"/>
        <v>60</v>
      </c>
      <c r="IN12" s="22">
        <f t="shared" si="111"/>
        <v>50</v>
      </c>
      <c r="IO12" s="26">
        <f t="shared" si="112"/>
        <v>0.83333333333333337</v>
      </c>
      <c r="IP12" s="16">
        <v>35</v>
      </c>
      <c r="IQ12" s="16">
        <v>29</v>
      </c>
      <c r="IR12" s="26">
        <f t="shared" si="113"/>
        <v>0.82857142857142863</v>
      </c>
      <c r="IS12" s="16">
        <v>25</v>
      </c>
      <c r="IT12" s="16">
        <v>21</v>
      </c>
      <c r="IU12" s="26">
        <f t="shared" si="114"/>
        <v>0.84</v>
      </c>
      <c r="IV12" s="18">
        <f t="shared" si="115"/>
        <v>62</v>
      </c>
      <c r="IW12" s="22">
        <f t="shared" si="116"/>
        <v>48</v>
      </c>
      <c r="IX12" s="26">
        <f t="shared" si="117"/>
        <v>0.77419354838709675</v>
      </c>
      <c r="IY12" s="16">
        <v>35</v>
      </c>
      <c r="IZ12" s="16">
        <v>25</v>
      </c>
      <c r="JA12" s="26">
        <f t="shared" si="118"/>
        <v>0.7142857142857143</v>
      </c>
      <c r="JB12" s="16">
        <v>27</v>
      </c>
      <c r="JC12" s="16">
        <v>23</v>
      </c>
      <c r="JD12" s="26">
        <f t="shared" si="119"/>
        <v>0.85185185185185186</v>
      </c>
      <c r="JE12" s="18">
        <f t="shared" si="120"/>
        <v>56</v>
      </c>
      <c r="JF12" s="22">
        <f t="shared" si="121"/>
        <v>31</v>
      </c>
      <c r="JG12" s="26">
        <f t="shared" si="122"/>
        <v>0.5535714285714286</v>
      </c>
      <c r="JH12" s="16">
        <v>27</v>
      </c>
      <c r="JI12" s="16">
        <v>10</v>
      </c>
      <c r="JJ12" s="26">
        <f t="shared" si="123"/>
        <v>0.37037037037037035</v>
      </c>
      <c r="JK12" s="16">
        <v>29</v>
      </c>
      <c r="JL12" s="16">
        <v>21</v>
      </c>
      <c r="JM12" s="26">
        <f t="shared" si="124"/>
        <v>0.72413793103448276</v>
      </c>
      <c r="JN12" s="124">
        <f t="shared" si="162"/>
        <v>51.833333333333336</v>
      </c>
      <c r="JO12" s="123">
        <f t="shared" si="163"/>
        <v>34.833333333333336</v>
      </c>
      <c r="JP12" s="59">
        <f t="shared" si="125"/>
        <v>0.67202572347266887</v>
      </c>
      <c r="JQ12" s="18">
        <f t="shared" si="126"/>
        <v>60</v>
      </c>
      <c r="JR12" s="22">
        <f t="shared" si="127"/>
        <v>25</v>
      </c>
      <c r="JS12" s="26">
        <f t="shared" si="128"/>
        <v>0.41666666666666669</v>
      </c>
      <c r="JT12" s="16">
        <v>31</v>
      </c>
      <c r="JU12" s="16">
        <v>25</v>
      </c>
      <c r="JV12" s="26">
        <f t="shared" si="129"/>
        <v>0.80645161290322576</v>
      </c>
      <c r="JW12" s="16">
        <v>29</v>
      </c>
      <c r="JX12" s="16"/>
      <c r="JY12" s="26">
        <f t="shared" si="130"/>
        <v>0</v>
      </c>
    </row>
    <row r="13" spans="6:285" ht="29.25" customHeight="1">
      <c r="G13" s="10">
        <v>2</v>
      </c>
      <c r="H13" s="33">
        <v>5</v>
      </c>
      <c r="I13" s="119" t="s">
        <v>8</v>
      </c>
      <c r="J13" s="179">
        <v>13.384615384615385</v>
      </c>
      <c r="K13" s="182">
        <v>11.115384615384615</v>
      </c>
      <c r="L13" s="183">
        <f t="shared" si="131"/>
        <v>0.83045977011494243</v>
      </c>
      <c r="M13" s="179">
        <f t="shared" si="18"/>
        <v>29.73076923076923</v>
      </c>
      <c r="N13" s="180">
        <f t="shared" si="19"/>
        <v>15.038461538461538</v>
      </c>
      <c r="O13" s="183">
        <f t="shared" si="132"/>
        <v>0.50582147477360928</v>
      </c>
      <c r="P13" s="179">
        <f t="shared" si="133"/>
        <v>29.73076923076923</v>
      </c>
      <c r="Q13" s="180">
        <f t="shared" si="134"/>
        <v>15.038461538461538</v>
      </c>
      <c r="R13" s="183">
        <f t="shared" si="135"/>
        <v>0.50582147477360928</v>
      </c>
      <c r="S13" s="18">
        <f t="shared" si="20"/>
        <v>27</v>
      </c>
      <c r="T13" s="22">
        <f t="shared" si="20"/>
        <v>17</v>
      </c>
      <c r="U13" s="26">
        <f t="shared" si="21"/>
        <v>0.62962962962962965</v>
      </c>
      <c r="V13" s="16">
        <v>14</v>
      </c>
      <c r="W13" s="16">
        <v>7</v>
      </c>
      <c r="X13" s="26">
        <f t="shared" si="22"/>
        <v>0.5</v>
      </c>
      <c r="Y13" s="16">
        <v>13</v>
      </c>
      <c r="Z13" s="16">
        <v>10</v>
      </c>
      <c r="AA13" s="59">
        <f t="shared" si="23"/>
        <v>0.76923076923076927</v>
      </c>
      <c r="AB13" s="18">
        <f t="shared" si="24"/>
        <v>26</v>
      </c>
      <c r="AC13" s="22">
        <f t="shared" si="24"/>
        <v>15</v>
      </c>
      <c r="AD13" s="26">
        <f t="shared" si="25"/>
        <v>0.57692307692307687</v>
      </c>
      <c r="AE13" s="16">
        <v>12</v>
      </c>
      <c r="AF13" s="16">
        <v>5</v>
      </c>
      <c r="AG13" s="26">
        <f t="shared" si="26"/>
        <v>0.41666666666666669</v>
      </c>
      <c r="AH13" s="16">
        <v>14</v>
      </c>
      <c r="AI13" s="16">
        <v>10</v>
      </c>
      <c r="AJ13" s="26">
        <f t="shared" si="27"/>
        <v>0.7142857142857143</v>
      </c>
      <c r="AK13" s="18">
        <f t="shared" si="136"/>
        <v>25</v>
      </c>
      <c r="AL13" s="22">
        <f t="shared" si="28"/>
        <v>17</v>
      </c>
      <c r="AM13" s="26">
        <f t="shared" si="29"/>
        <v>0.68</v>
      </c>
      <c r="AN13" s="16">
        <v>9</v>
      </c>
      <c r="AO13" s="16">
        <v>4</v>
      </c>
      <c r="AP13" s="26">
        <f t="shared" si="30"/>
        <v>0.44444444444444442</v>
      </c>
      <c r="AQ13" s="16">
        <v>16</v>
      </c>
      <c r="AR13" s="16">
        <v>13</v>
      </c>
      <c r="AS13" s="59">
        <f t="shared" si="31"/>
        <v>0.8125</v>
      </c>
      <c r="AT13" s="18">
        <f t="shared" si="137"/>
        <v>29</v>
      </c>
      <c r="AU13" s="22">
        <f t="shared" si="138"/>
        <v>20</v>
      </c>
      <c r="AV13" s="26">
        <f t="shared" si="32"/>
        <v>0.68965517241379315</v>
      </c>
      <c r="AW13" s="16">
        <v>9</v>
      </c>
      <c r="AX13" s="16">
        <v>6</v>
      </c>
      <c r="AY13" s="26">
        <f t="shared" si="33"/>
        <v>0.66666666666666663</v>
      </c>
      <c r="AZ13" s="16">
        <v>20</v>
      </c>
      <c r="BA13" s="16">
        <v>14</v>
      </c>
      <c r="BB13" s="26">
        <f t="shared" si="34"/>
        <v>0.7</v>
      </c>
      <c r="BC13" s="131">
        <f t="shared" si="139"/>
        <v>26.75</v>
      </c>
      <c r="BD13" s="132">
        <f t="shared" si="35"/>
        <v>17.25</v>
      </c>
      <c r="BE13" s="59">
        <f t="shared" si="36"/>
        <v>0.64485981308411211</v>
      </c>
      <c r="BF13" s="18">
        <f t="shared" si="140"/>
        <v>25</v>
      </c>
      <c r="BG13" s="22">
        <f t="shared" si="37"/>
        <v>12</v>
      </c>
      <c r="BH13" s="26">
        <f t="shared" si="38"/>
        <v>0.48</v>
      </c>
      <c r="BI13" s="16">
        <v>7</v>
      </c>
      <c r="BJ13" s="16">
        <v>5</v>
      </c>
      <c r="BK13" s="26">
        <f t="shared" si="39"/>
        <v>0.7142857142857143</v>
      </c>
      <c r="BL13" s="16">
        <v>18</v>
      </c>
      <c r="BM13" s="16">
        <v>7</v>
      </c>
      <c r="BN13" s="26">
        <f t="shared" si="40"/>
        <v>0.3888888888888889</v>
      </c>
      <c r="BO13" s="18">
        <f t="shared" si="141"/>
        <v>25</v>
      </c>
      <c r="BP13" s="22">
        <f t="shared" si="141"/>
        <v>3</v>
      </c>
      <c r="BQ13" s="26">
        <f t="shared" si="41"/>
        <v>0.12</v>
      </c>
      <c r="BR13" s="16">
        <v>7</v>
      </c>
      <c r="BS13" s="16">
        <v>0</v>
      </c>
      <c r="BT13" s="26">
        <f t="shared" si="42"/>
        <v>0</v>
      </c>
      <c r="BU13" s="16">
        <v>18</v>
      </c>
      <c r="BV13" s="16">
        <v>3</v>
      </c>
      <c r="BW13" s="26">
        <f t="shared" si="43"/>
        <v>0.16666666666666666</v>
      </c>
      <c r="BX13" s="18">
        <f t="shared" si="142"/>
        <v>26</v>
      </c>
      <c r="BY13" s="22">
        <f t="shared" si="44"/>
        <v>5</v>
      </c>
      <c r="BZ13" s="26">
        <f t="shared" si="45"/>
        <v>0.19230769230769232</v>
      </c>
      <c r="CA13" s="16">
        <v>7</v>
      </c>
      <c r="CB13" s="16">
        <v>2</v>
      </c>
      <c r="CC13" s="26">
        <f t="shared" si="46"/>
        <v>0.2857142857142857</v>
      </c>
      <c r="CD13" s="16">
        <v>19</v>
      </c>
      <c r="CE13" s="16">
        <v>3</v>
      </c>
      <c r="CF13" s="59">
        <f t="shared" si="47"/>
        <v>0.15789473684210525</v>
      </c>
      <c r="CG13" s="18">
        <f t="shared" si="143"/>
        <v>24</v>
      </c>
      <c r="CH13" s="22">
        <f t="shared" si="143"/>
        <v>10</v>
      </c>
      <c r="CI13" s="26">
        <f t="shared" si="48"/>
        <v>0.41666666666666669</v>
      </c>
      <c r="CJ13" s="16">
        <v>7</v>
      </c>
      <c r="CK13" s="16">
        <v>3</v>
      </c>
      <c r="CL13" s="26">
        <f t="shared" si="49"/>
        <v>0.42857142857142855</v>
      </c>
      <c r="CM13" s="16">
        <v>17</v>
      </c>
      <c r="CN13" s="16">
        <v>7</v>
      </c>
      <c r="CO13" s="26">
        <f t="shared" si="50"/>
        <v>0.41176470588235292</v>
      </c>
      <c r="CP13" s="18">
        <f t="shared" si="144"/>
        <v>24</v>
      </c>
      <c r="CQ13" s="22">
        <f t="shared" si="51"/>
        <v>14</v>
      </c>
      <c r="CR13" s="59">
        <f t="shared" si="52"/>
        <v>0.58333333333333337</v>
      </c>
      <c r="CS13" s="16">
        <v>9</v>
      </c>
      <c r="CT13" s="16">
        <v>6</v>
      </c>
      <c r="CU13" s="26">
        <f t="shared" si="53"/>
        <v>0.66666666666666663</v>
      </c>
      <c r="CV13" s="16">
        <v>15</v>
      </c>
      <c r="CW13" s="16">
        <v>8</v>
      </c>
      <c r="CX13" s="59">
        <f t="shared" si="54"/>
        <v>0.53333333333333333</v>
      </c>
      <c r="CY13" s="18">
        <f t="shared" si="55"/>
        <v>40</v>
      </c>
      <c r="CZ13" s="22">
        <f t="shared" si="55"/>
        <v>29</v>
      </c>
      <c r="DA13" s="26">
        <f t="shared" si="56"/>
        <v>0.72499999999999998</v>
      </c>
      <c r="DB13" s="16">
        <v>20</v>
      </c>
      <c r="DC13" s="16">
        <v>17</v>
      </c>
      <c r="DD13" s="26">
        <f t="shared" si="57"/>
        <v>0.85</v>
      </c>
      <c r="DE13" s="16">
        <v>20</v>
      </c>
      <c r="DF13" s="16">
        <v>12</v>
      </c>
      <c r="DG13" s="59">
        <f t="shared" si="58"/>
        <v>0.6</v>
      </c>
      <c r="DH13" s="117">
        <f t="shared" si="145"/>
        <v>15</v>
      </c>
      <c r="DI13" s="116">
        <f t="shared" si="146"/>
        <v>7.333333333333333</v>
      </c>
      <c r="DJ13" s="59">
        <f t="shared" si="59"/>
        <v>0.48888888888888887</v>
      </c>
      <c r="DK13" s="18">
        <f t="shared" si="60"/>
        <v>40</v>
      </c>
      <c r="DL13" s="22">
        <f t="shared" si="60"/>
        <v>22</v>
      </c>
      <c r="DM13" s="26">
        <f t="shared" si="61"/>
        <v>0.55000000000000004</v>
      </c>
      <c r="DN13" s="16">
        <v>19</v>
      </c>
      <c r="DO13" s="16">
        <v>10</v>
      </c>
      <c r="DP13" s="26">
        <f t="shared" si="62"/>
        <v>0.52631578947368418</v>
      </c>
      <c r="DQ13" s="16">
        <v>21</v>
      </c>
      <c r="DR13" s="16">
        <v>12</v>
      </c>
      <c r="DS13" s="59">
        <f t="shared" si="63"/>
        <v>0.5714285714285714</v>
      </c>
      <c r="DT13" s="18">
        <f t="shared" si="147"/>
        <v>43</v>
      </c>
      <c r="DU13" s="22">
        <f t="shared" si="64"/>
        <v>17</v>
      </c>
      <c r="DV13" s="26">
        <f t="shared" si="65"/>
        <v>0.39534883720930231</v>
      </c>
      <c r="DW13" s="16">
        <v>19</v>
      </c>
      <c r="DX13" s="16">
        <v>6</v>
      </c>
      <c r="DY13" s="26">
        <f t="shared" si="66"/>
        <v>0.31578947368421051</v>
      </c>
      <c r="DZ13" s="16">
        <v>24</v>
      </c>
      <c r="EA13" s="16">
        <v>11</v>
      </c>
      <c r="EB13" s="59">
        <f t="shared" si="67"/>
        <v>0.45833333333333331</v>
      </c>
      <c r="EC13" s="18">
        <f t="shared" si="148"/>
        <v>28</v>
      </c>
      <c r="ED13" s="22">
        <f t="shared" si="148"/>
        <v>16</v>
      </c>
      <c r="EE13" s="26">
        <f t="shared" si="68"/>
        <v>0.5714285714285714</v>
      </c>
      <c r="EF13" s="16">
        <v>12</v>
      </c>
      <c r="EG13" s="16">
        <v>10</v>
      </c>
      <c r="EH13" s="26">
        <f t="shared" si="69"/>
        <v>0.83333333333333337</v>
      </c>
      <c r="EI13" s="16">
        <v>16</v>
      </c>
      <c r="EJ13" s="16">
        <v>6</v>
      </c>
      <c r="EK13" s="26">
        <f t="shared" si="70"/>
        <v>0.375</v>
      </c>
      <c r="EL13" s="117">
        <f t="shared" si="149"/>
        <v>34</v>
      </c>
      <c r="EM13" s="116">
        <f t="shared" si="150"/>
        <v>24</v>
      </c>
      <c r="EN13" s="59">
        <f t="shared" si="71"/>
        <v>0.70588235294117652</v>
      </c>
      <c r="EO13" s="16">
        <v>16</v>
      </c>
      <c r="EP13" s="16">
        <v>13</v>
      </c>
      <c r="EQ13" s="26">
        <f t="shared" si="72"/>
        <v>0.8125</v>
      </c>
      <c r="ER13" s="16">
        <v>18</v>
      </c>
      <c r="ES13" s="16">
        <v>11</v>
      </c>
      <c r="ET13" s="26">
        <f t="shared" si="73"/>
        <v>0.61111111111111116</v>
      </c>
      <c r="EU13" s="18">
        <f t="shared" si="74"/>
        <v>46</v>
      </c>
      <c r="EV13" s="22">
        <f t="shared" si="74"/>
        <v>28</v>
      </c>
      <c r="EW13" s="26">
        <f t="shared" si="75"/>
        <v>0.60869565217391308</v>
      </c>
      <c r="EX13" s="16">
        <v>17</v>
      </c>
      <c r="EY13" s="16">
        <v>8</v>
      </c>
      <c r="EZ13" s="26">
        <f t="shared" si="76"/>
        <v>0.47058823529411764</v>
      </c>
      <c r="FA13" s="16">
        <v>29</v>
      </c>
      <c r="FB13" s="16">
        <v>20</v>
      </c>
      <c r="FC13" s="26">
        <f t="shared" si="77"/>
        <v>0.68965517241379315</v>
      </c>
      <c r="FD13" s="18">
        <f t="shared" si="78"/>
        <v>50</v>
      </c>
      <c r="FE13" s="22">
        <f t="shared" si="78"/>
        <v>30</v>
      </c>
      <c r="FF13" s="26">
        <f t="shared" si="79"/>
        <v>0.6</v>
      </c>
      <c r="FG13" s="16">
        <v>22</v>
      </c>
      <c r="FH13" s="16">
        <v>17</v>
      </c>
      <c r="FI13" s="26">
        <f t="shared" si="80"/>
        <v>0.77272727272727271</v>
      </c>
      <c r="FJ13" s="16">
        <v>28</v>
      </c>
      <c r="FK13" s="16">
        <v>13</v>
      </c>
      <c r="FL13" s="26">
        <f t="shared" si="81"/>
        <v>0.4642857142857143</v>
      </c>
      <c r="FM13" s="117">
        <f t="shared" si="151"/>
        <v>34.5</v>
      </c>
      <c r="FN13" s="116">
        <f t="shared" si="152"/>
        <v>18.833333333333332</v>
      </c>
      <c r="FO13" s="59">
        <f t="shared" si="82"/>
        <v>0.54589371980676327</v>
      </c>
      <c r="FP13" s="18">
        <f t="shared" si="83"/>
        <v>52</v>
      </c>
      <c r="FQ13" s="22">
        <f t="shared" si="83"/>
        <v>13</v>
      </c>
      <c r="FR13" s="26">
        <f t="shared" si="84"/>
        <v>0.25</v>
      </c>
      <c r="FS13" s="16">
        <v>30</v>
      </c>
      <c r="FT13" s="16">
        <v>6</v>
      </c>
      <c r="FU13" s="26">
        <f t="shared" si="85"/>
        <v>0.2</v>
      </c>
      <c r="FV13" s="16">
        <v>22</v>
      </c>
      <c r="FW13" s="16">
        <v>7</v>
      </c>
      <c r="FX13" s="26">
        <f t="shared" si="86"/>
        <v>0.31818181818181818</v>
      </c>
      <c r="FY13" s="18">
        <f t="shared" si="153"/>
        <v>42</v>
      </c>
      <c r="FZ13" s="22">
        <f t="shared" si="153"/>
        <v>17</v>
      </c>
      <c r="GA13" s="26">
        <f t="shared" si="87"/>
        <v>0.40476190476190477</v>
      </c>
      <c r="GB13" s="16">
        <v>26</v>
      </c>
      <c r="GC13" s="16">
        <v>10</v>
      </c>
      <c r="GD13" s="26">
        <f t="shared" si="88"/>
        <v>0.38461538461538464</v>
      </c>
      <c r="GE13" s="16">
        <v>16</v>
      </c>
      <c r="GF13" s="16">
        <v>7</v>
      </c>
      <c r="GG13" s="26">
        <f t="shared" si="89"/>
        <v>0.4375</v>
      </c>
      <c r="GH13" s="18">
        <f t="shared" si="154"/>
        <v>34</v>
      </c>
      <c r="GI13" s="22">
        <f t="shared" si="154"/>
        <v>17</v>
      </c>
      <c r="GJ13" s="26">
        <f t="shared" si="90"/>
        <v>0.5</v>
      </c>
      <c r="GK13" s="16">
        <v>20</v>
      </c>
      <c r="GL13" s="16">
        <v>12</v>
      </c>
      <c r="GM13" s="26">
        <f t="shared" si="91"/>
        <v>0.6</v>
      </c>
      <c r="GN13" s="16">
        <v>14</v>
      </c>
      <c r="GO13" s="16">
        <v>5</v>
      </c>
      <c r="GP13" s="26">
        <f t="shared" si="92"/>
        <v>0.35714285714285715</v>
      </c>
      <c r="GQ13" s="117">
        <f t="shared" si="155"/>
        <v>33</v>
      </c>
      <c r="GR13" s="116">
        <f t="shared" si="155"/>
        <v>21</v>
      </c>
      <c r="GS13" s="59">
        <f t="shared" si="156"/>
        <v>0.63636363636363635</v>
      </c>
      <c r="GT13" s="16">
        <v>14</v>
      </c>
      <c r="GU13" s="16">
        <v>8</v>
      </c>
      <c r="GV13" s="26">
        <f t="shared" si="93"/>
        <v>0.5714285714285714</v>
      </c>
      <c r="GW13" s="16">
        <v>19</v>
      </c>
      <c r="GX13" s="16">
        <v>13</v>
      </c>
      <c r="GY13" s="59">
        <f t="shared" si="94"/>
        <v>0.68421052631578949</v>
      </c>
      <c r="GZ13" s="18">
        <f t="shared" si="157"/>
        <v>41</v>
      </c>
      <c r="HA13" s="22">
        <f t="shared" si="157"/>
        <v>32</v>
      </c>
      <c r="HB13" s="26">
        <f t="shared" si="95"/>
        <v>0.78048780487804881</v>
      </c>
      <c r="HC13" s="16">
        <v>18</v>
      </c>
      <c r="HD13" s="16">
        <v>13</v>
      </c>
      <c r="HE13" s="26">
        <f t="shared" si="96"/>
        <v>0.72222222222222221</v>
      </c>
      <c r="HF13" s="16">
        <v>23</v>
      </c>
      <c r="HG13" s="16">
        <v>19</v>
      </c>
      <c r="HH13" s="26">
        <f t="shared" si="97"/>
        <v>0.82608695652173914</v>
      </c>
      <c r="HI13" s="18">
        <f>+HL13+HO13</f>
        <v>47</v>
      </c>
      <c r="HJ13" s="22">
        <f t="shared" si="98"/>
        <v>27</v>
      </c>
      <c r="HK13" s="26">
        <f t="shared" si="99"/>
        <v>0.57446808510638303</v>
      </c>
      <c r="HL13" s="16">
        <v>21</v>
      </c>
      <c r="HM13" s="16">
        <v>16</v>
      </c>
      <c r="HN13" s="26">
        <f t="shared" si="100"/>
        <v>0.76190476190476186</v>
      </c>
      <c r="HO13" s="16">
        <v>26</v>
      </c>
      <c r="HP13" s="16">
        <v>11</v>
      </c>
      <c r="HQ13" s="26">
        <f t="shared" si="101"/>
        <v>0.42307692307692307</v>
      </c>
      <c r="HR13" s="124">
        <f t="shared" si="159"/>
        <v>36</v>
      </c>
      <c r="HS13" s="123">
        <f t="shared" si="160"/>
        <v>9.8333333333333339</v>
      </c>
      <c r="HT13" s="59">
        <f t="shared" si="102"/>
        <v>0.27314814814814814</v>
      </c>
      <c r="HU13" s="18">
        <f t="shared" si="103"/>
        <v>57</v>
      </c>
      <c r="HV13" s="22">
        <f t="shared" si="103"/>
        <v>24</v>
      </c>
      <c r="HW13" s="26">
        <f t="shared" si="104"/>
        <v>0.42105263157894735</v>
      </c>
      <c r="HX13" s="16">
        <v>31</v>
      </c>
      <c r="HY13" s="16">
        <v>13</v>
      </c>
      <c r="HZ13" s="26">
        <f t="shared" si="105"/>
        <v>0.41935483870967744</v>
      </c>
      <c r="IA13" s="16">
        <v>26</v>
      </c>
      <c r="IB13" s="16">
        <v>11</v>
      </c>
      <c r="IC13" s="26">
        <f t="shared" si="106"/>
        <v>0.42307692307692307</v>
      </c>
      <c r="ID13" s="18">
        <f t="shared" si="107"/>
        <v>46</v>
      </c>
      <c r="IE13" s="22">
        <f t="shared" si="107"/>
        <v>20</v>
      </c>
      <c r="IF13" s="26">
        <f t="shared" si="108"/>
        <v>0.43478260869565216</v>
      </c>
      <c r="IG13" s="16">
        <v>31</v>
      </c>
      <c r="IH13" s="16">
        <v>13</v>
      </c>
      <c r="II13" s="26">
        <f t="shared" si="109"/>
        <v>0.41935483870967744</v>
      </c>
      <c r="IJ13" s="16">
        <v>15</v>
      </c>
      <c r="IK13" s="16">
        <v>7</v>
      </c>
      <c r="IL13" s="26">
        <f t="shared" si="110"/>
        <v>0.46666666666666667</v>
      </c>
      <c r="IM13" s="18">
        <f t="shared" si="161"/>
        <v>30</v>
      </c>
      <c r="IN13" s="22">
        <f t="shared" si="111"/>
        <v>24</v>
      </c>
      <c r="IO13" s="26">
        <f t="shared" si="112"/>
        <v>0.8</v>
      </c>
      <c r="IP13" s="16">
        <v>20</v>
      </c>
      <c r="IQ13" s="16">
        <v>18</v>
      </c>
      <c r="IR13" s="26">
        <f t="shared" si="113"/>
        <v>0.9</v>
      </c>
      <c r="IS13" s="16">
        <v>10</v>
      </c>
      <c r="IT13" s="16">
        <v>6</v>
      </c>
      <c r="IU13" s="26">
        <f t="shared" si="114"/>
        <v>0.6</v>
      </c>
      <c r="IV13" s="18">
        <f t="shared" si="115"/>
        <v>38</v>
      </c>
      <c r="IW13" s="22">
        <f t="shared" si="116"/>
        <v>31</v>
      </c>
      <c r="IX13" s="26">
        <f t="shared" si="117"/>
        <v>0.81578947368421051</v>
      </c>
      <c r="IY13" s="16">
        <v>23</v>
      </c>
      <c r="IZ13" s="16">
        <v>17</v>
      </c>
      <c r="JA13" s="26">
        <f t="shared" si="118"/>
        <v>0.73913043478260865</v>
      </c>
      <c r="JB13" s="16">
        <v>15</v>
      </c>
      <c r="JC13" s="16">
        <v>14</v>
      </c>
      <c r="JD13" s="26">
        <f t="shared" si="119"/>
        <v>0.93333333333333335</v>
      </c>
      <c r="JE13" s="18">
        <f t="shared" si="120"/>
        <v>40</v>
      </c>
      <c r="JF13" s="22">
        <f t="shared" si="121"/>
        <v>25</v>
      </c>
      <c r="JG13" s="26">
        <f t="shared" si="122"/>
        <v>0.625</v>
      </c>
      <c r="JH13" s="16">
        <v>21</v>
      </c>
      <c r="JI13" s="16">
        <v>13</v>
      </c>
      <c r="JJ13" s="26">
        <f t="shared" si="123"/>
        <v>0.61904761904761907</v>
      </c>
      <c r="JK13" s="16">
        <v>19</v>
      </c>
      <c r="JL13" s="16">
        <v>12</v>
      </c>
      <c r="JM13" s="26">
        <f t="shared" si="124"/>
        <v>0.63157894736842102</v>
      </c>
      <c r="JN13" s="124">
        <f t="shared" si="162"/>
        <v>35.166666666666664</v>
      </c>
      <c r="JO13" s="123">
        <f t="shared" si="163"/>
        <v>20.666666666666668</v>
      </c>
      <c r="JP13" s="59">
        <f t="shared" si="125"/>
        <v>0.58767772511848348</v>
      </c>
      <c r="JQ13" s="18">
        <f t="shared" si="126"/>
        <v>42</v>
      </c>
      <c r="JR13" s="22">
        <f t="shared" si="127"/>
        <v>16</v>
      </c>
      <c r="JS13" s="26">
        <f t="shared" si="128"/>
        <v>0.38095238095238093</v>
      </c>
      <c r="JT13" s="16">
        <v>23</v>
      </c>
      <c r="JU13" s="16">
        <v>16</v>
      </c>
      <c r="JV13" s="26">
        <f t="shared" si="129"/>
        <v>0.69565217391304346</v>
      </c>
      <c r="JW13" s="16">
        <v>19</v>
      </c>
      <c r="JX13" s="16"/>
      <c r="JY13" s="26">
        <f t="shared" si="130"/>
        <v>0</v>
      </c>
    </row>
    <row r="14" spans="6:285" ht="29.25" customHeight="1">
      <c r="H14" s="12">
        <v>6</v>
      </c>
      <c r="I14" s="119" t="s">
        <v>11</v>
      </c>
      <c r="J14" s="179">
        <v>12.346153846153847</v>
      </c>
      <c r="K14" s="182">
        <v>9.1538461538461533</v>
      </c>
      <c r="L14" s="183">
        <f t="shared" si="131"/>
        <v>0.74143302180685355</v>
      </c>
      <c r="M14" s="179">
        <f t="shared" si="18"/>
        <v>11.115384615384615</v>
      </c>
      <c r="N14" s="180">
        <f t="shared" si="19"/>
        <v>6.3461538461538458</v>
      </c>
      <c r="O14" s="183">
        <f t="shared" si="132"/>
        <v>0.5709342560553633</v>
      </c>
      <c r="P14" s="179">
        <f t="shared" si="133"/>
        <v>11.115384615384615</v>
      </c>
      <c r="Q14" s="180">
        <f t="shared" si="134"/>
        <v>6.3461538461538458</v>
      </c>
      <c r="R14" s="183">
        <f t="shared" si="135"/>
        <v>0.5709342560553633</v>
      </c>
      <c r="S14" s="18">
        <f t="shared" si="20"/>
        <v>10</v>
      </c>
      <c r="T14" s="22">
        <f t="shared" si="20"/>
        <v>5</v>
      </c>
      <c r="U14" s="26">
        <f t="shared" si="21"/>
        <v>0.5</v>
      </c>
      <c r="V14" s="16">
        <v>7</v>
      </c>
      <c r="W14" s="16">
        <v>3</v>
      </c>
      <c r="X14" s="26">
        <f t="shared" si="22"/>
        <v>0.42857142857142855</v>
      </c>
      <c r="Y14" s="16">
        <v>3</v>
      </c>
      <c r="Z14" s="16">
        <v>2</v>
      </c>
      <c r="AA14" s="59">
        <f t="shared" si="23"/>
        <v>0.66666666666666663</v>
      </c>
      <c r="AB14" s="18">
        <f t="shared" si="24"/>
        <v>10</v>
      </c>
      <c r="AC14" s="22">
        <f t="shared" si="24"/>
        <v>9</v>
      </c>
      <c r="AD14" s="26">
        <f t="shared" si="25"/>
        <v>0.9</v>
      </c>
      <c r="AE14" s="16">
        <v>5</v>
      </c>
      <c r="AF14" s="16">
        <v>5</v>
      </c>
      <c r="AG14" s="26">
        <f t="shared" si="26"/>
        <v>1</v>
      </c>
      <c r="AH14" s="16">
        <v>5</v>
      </c>
      <c r="AI14" s="16">
        <v>4</v>
      </c>
      <c r="AJ14" s="26">
        <f t="shared" si="27"/>
        <v>0.8</v>
      </c>
      <c r="AK14" s="18">
        <f t="shared" si="136"/>
        <v>16</v>
      </c>
      <c r="AL14" s="22">
        <f t="shared" si="28"/>
        <v>15</v>
      </c>
      <c r="AM14" s="26">
        <f t="shared" si="29"/>
        <v>0.9375</v>
      </c>
      <c r="AN14" s="16">
        <v>6</v>
      </c>
      <c r="AO14" s="16">
        <v>6</v>
      </c>
      <c r="AP14" s="26">
        <f t="shared" si="30"/>
        <v>1</v>
      </c>
      <c r="AQ14" s="16">
        <v>10</v>
      </c>
      <c r="AR14" s="16">
        <v>9</v>
      </c>
      <c r="AS14" s="59">
        <f t="shared" si="31"/>
        <v>0.9</v>
      </c>
      <c r="AT14" s="18">
        <f t="shared" si="137"/>
        <v>17</v>
      </c>
      <c r="AU14" s="22">
        <f t="shared" si="138"/>
        <v>15</v>
      </c>
      <c r="AV14" s="26">
        <f t="shared" si="32"/>
        <v>0.88235294117647056</v>
      </c>
      <c r="AW14" s="16">
        <v>6</v>
      </c>
      <c r="AX14" s="16">
        <v>5</v>
      </c>
      <c r="AY14" s="26">
        <f t="shared" si="33"/>
        <v>0.83333333333333337</v>
      </c>
      <c r="AZ14" s="16">
        <v>11</v>
      </c>
      <c r="BA14" s="16">
        <v>10</v>
      </c>
      <c r="BB14" s="26">
        <f t="shared" si="34"/>
        <v>0.90909090909090906</v>
      </c>
      <c r="BC14" s="131">
        <f t="shared" si="139"/>
        <v>13.25</v>
      </c>
      <c r="BD14" s="132">
        <f t="shared" si="35"/>
        <v>11</v>
      </c>
      <c r="BE14" s="59">
        <f t="shared" si="36"/>
        <v>0.83018867924528306</v>
      </c>
      <c r="BF14" s="18">
        <f t="shared" si="140"/>
        <v>16</v>
      </c>
      <c r="BG14" s="22">
        <f t="shared" si="37"/>
        <v>10</v>
      </c>
      <c r="BH14" s="26">
        <f t="shared" si="38"/>
        <v>0.625</v>
      </c>
      <c r="BI14" s="16">
        <v>6</v>
      </c>
      <c r="BJ14" s="16">
        <v>5</v>
      </c>
      <c r="BK14" s="26">
        <f t="shared" si="39"/>
        <v>0.83333333333333337</v>
      </c>
      <c r="BL14" s="16">
        <v>10</v>
      </c>
      <c r="BM14" s="16">
        <v>5</v>
      </c>
      <c r="BN14" s="26">
        <f t="shared" si="40"/>
        <v>0.5</v>
      </c>
      <c r="BO14" s="18">
        <f t="shared" si="141"/>
        <v>17</v>
      </c>
      <c r="BP14" s="22">
        <f t="shared" si="141"/>
        <v>1</v>
      </c>
      <c r="BQ14" s="26">
        <f t="shared" si="41"/>
        <v>5.8823529411764705E-2</v>
      </c>
      <c r="BR14" s="16">
        <v>6</v>
      </c>
      <c r="BS14" s="16">
        <v>0</v>
      </c>
      <c r="BT14" s="26">
        <f t="shared" si="42"/>
        <v>0</v>
      </c>
      <c r="BU14" s="16">
        <v>11</v>
      </c>
      <c r="BV14" s="16">
        <v>1</v>
      </c>
      <c r="BW14" s="26">
        <f t="shared" si="43"/>
        <v>9.0909090909090912E-2</v>
      </c>
      <c r="BX14" s="18">
        <f t="shared" si="142"/>
        <v>17</v>
      </c>
      <c r="BY14" s="22">
        <f t="shared" si="44"/>
        <v>5</v>
      </c>
      <c r="BZ14" s="26">
        <f t="shared" si="45"/>
        <v>0.29411764705882354</v>
      </c>
      <c r="CA14" s="16">
        <v>6</v>
      </c>
      <c r="CB14" s="16">
        <v>3</v>
      </c>
      <c r="CC14" s="26">
        <f t="shared" si="46"/>
        <v>0.5</v>
      </c>
      <c r="CD14" s="16">
        <v>11</v>
      </c>
      <c r="CE14" s="16">
        <v>2</v>
      </c>
      <c r="CF14" s="59">
        <f t="shared" si="47"/>
        <v>0.18181818181818182</v>
      </c>
      <c r="CG14" s="18">
        <f t="shared" si="143"/>
        <v>17</v>
      </c>
      <c r="CH14" s="22">
        <f t="shared" si="143"/>
        <v>4</v>
      </c>
      <c r="CI14" s="26">
        <f>IFERROR(CH14/CG14,0)</f>
        <v>0.23529411764705882</v>
      </c>
      <c r="CJ14" s="16">
        <v>6</v>
      </c>
      <c r="CK14" s="16">
        <v>3</v>
      </c>
      <c r="CL14" s="26">
        <f t="shared" si="49"/>
        <v>0.5</v>
      </c>
      <c r="CM14" s="16">
        <v>11</v>
      </c>
      <c r="CN14" s="16">
        <v>1</v>
      </c>
      <c r="CO14" s="26">
        <f t="shared" si="50"/>
        <v>9.0909090909090912E-2</v>
      </c>
      <c r="CP14" s="18">
        <f t="shared" si="144"/>
        <v>15</v>
      </c>
      <c r="CQ14" s="22">
        <f t="shared" si="51"/>
        <v>5</v>
      </c>
      <c r="CR14" s="59">
        <f t="shared" si="52"/>
        <v>0.33333333333333331</v>
      </c>
      <c r="CS14" s="16">
        <v>6</v>
      </c>
      <c r="CT14" s="16">
        <v>2</v>
      </c>
      <c r="CU14" s="26">
        <f t="shared" si="53"/>
        <v>0.33333333333333331</v>
      </c>
      <c r="CV14" s="16">
        <v>9</v>
      </c>
      <c r="CW14" s="16">
        <v>3</v>
      </c>
      <c r="CX14" s="59">
        <f t="shared" si="54"/>
        <v>0.33333333333333331</v>
      </c>
      <c r="CY14" s="18">
        <f t="shared" si="55"/>
        <v>16</v>
      </c>
      <c r="CZ14" s="22">
        <f t="shared" si="55"/>
        <v>6</v>
      </c>
      <c r="DA14" s="26">
        <f t="shared" si="56"/>
        <v>0.375</v>
      </c>
      <c r="DB14" s="16">
        <v>6</v>
      </c>
      <c r="DC14" s="16">
        <v>2</v>
      </c>
      <c r="DD14" s="26">
        <f t="shared" si="57"/>
        <v>0.33333333333333331</v>
      </c>
      <c r="DE14" s="16">
        <v>10</v>
      </c>
      <c r="DF14" s="16">
        <v>4</v>
      </c>
      <c r="DG14" s="59">
        <f t="shared" si="58"/>
        <v>0.4</v>
      </c>
      <c r="DH14" s="117">
        <f t="shared" si="145"/>
        <v>8.3333333333333339</v>
      </c>
      <c r="DI14" s="116">
        <f t="shared" si="146"/>
        <v>2.5</v>
      </c>
      <c r="DJ14" s="59">
        <f t="shared" si="59"/>
        <v>0.3</v>
      </c>
      <c r="DK14" s="18">
        <f t="shared" si="60"/>
        <v>11</v>
      </c>
      <c r="DL14" s="22">
        <f t="shared" si="60"/>
        <v>5</v>
      </c>
      <c r="DM14" s="26">
        <f t="shared" si="61"/>
        <v>0.45454545454545453</v>
      </c>
      <c r="DN14" s="16">
        <v>5</v>
      </c>
      <c r="DO14" s="16">
        <v>4</v>
      </c>
      <c r="DP14" s="26">
        <f t="shared" si="62"/>
        <v>0.8</v>
      </c>
      <c r="DQ14" s="16">
        <v>6</v>
      </c>
      <c r="DR14" s="16">
        <v>1</v>
      </c>
      <c r="DS14" s="59">
        <f t="shared" si="63"/>
        <v>0.16666666666666666</v>
      </c>
      <c r="DT14" s="18">
        <f t="shared" si="147"/>
        <v>9</v>
      </c>
      <c r="DU14" s="22">
        <f t="shared" si="64"/>
        <v>3</v>
      </c>
      <c r="DV14" s="26">
        <f t="shared" si="65"/>
        <v>0.33333333333333331</v>
      </c>
      <c r="DW14" s="16">
        <v>3</v>
      </c>
      <c r="DX14" s="16">
        <v>3</v>
      </c>
      <c r="DY14" s="26">
        <f t="shared" si="66"/>
        <v>1</v>
      </c>
      <c r="DZ14" s="16">
        <v>6</v>
      </c>
      <c r="EA14" s="16">
        <v>0</v>
      </c>
      <c r="EB14" s="59">
        <f t="shared" si="67"/>
        <v>0</v>
      </c>
      <c r="EC14" s="18">
        <f t="shared" si="148"/>
        <v>11</v>
      </c>
      <c r="ED14" s="22">
        <f t="shared" si="148"/>
        <v>8</v>
      </c>
      <c r="EE14" s="26">
        <f>IFERROR(ED14/EC14,0)</f>
        <v>0.72727272727272729</v>
      </c>
      <c r="EF14" s="16">
        <v>4</v>
      </c>
      <c r="EG14" s="16">
        <v>3</v>
      </c>
      <c r="EH14" s="26">
        <f t="shared" si="69"/>
        <v>0.75</v>
      </c>
      <c r="EI14" s="16">
        <v>7</v>
      </c>
      <c r="EJ14" s="16">
        <v>5</v>
      </c>
      <c r="EK14" s="26">
        <f t="shared" si="70"/>
        <v>0.7142857142857143</v>
      </c>
      <c r="EL14" s="117">
        <f t="shared" si="149"/>
        <v>11</v>
      </c>
      <c r="EM14" s="116">
        <f t="shared" si="150"/>
        <v>7</v>
      </c>
      <c r="EN14" s="59">
        <f t="shared" si="71"/>
        <v>0.63636363636363635</v>
      </c>
      <c r="EO14" s="16">
        <v>4</v>
      </c>
      <c r="EP14" s="16">
        <v>3</v>
      </c>
      <c r="EQ14" s="26">
        <f t="shared" si="72"/>
        <v>0.75</v>
      </c>
      <c r="ER14" s="16">
        <v>7</v>
      </c>
      <c r="ES14" s="16">
        <v>4</v>
      </c>
      <c r="ET14" s="26">
        <f t="shared" si="73"/>
        <v>0.5714285714285714</v>
      </c>
      <c r="EU14" s="18">
        <f t="shared" si="74"/>
        <v>12</v>
      </c>
      <c r="EV14" s="22">
        <f t="shared" si="74"/>
        <v>8</v>
      </c>
      <c r="EW14" s="26">
        <f t="shared" si="75"/>
        <v>0.66666666666666663</v>
      </c>
      <c r="EX14" s="16">
        <v>3</v>
      </c>
      <c r="EY14" s="16">
        <v>3</v>
      </c>
      <c r="EZ14" s="26">
        <f t="shared" si="76"/>
        <v>1</v>
      </c>
      <c r="FA14" s="16">
        <v>9</v>
      </c>
      <c r="FB14" s="16">
        <v>5</v>
      </c>
      <c r="FC14" s="26">
        <f t="shared" si="77"/>
        <v>0.55555555555555558</v>
      </c>
      <c r="FD14" s="18">
        <f t="shared" si="78"/>
        <v>10</v>
      </c>
      <c r="FE14" s="22">
        <f t="shared" si="78"/>
        <v>8</v>
      </c>
      <c r="FF14" s="26">
        <f t="shared" si="79"/>
        <v>0.8</v>
      </c>
      <c r="FG14" s="16">
        <v>3</v>
      </c>
      <c r="FH14" s="16">
        <v>3</v>
      </c>
      <c r="FI14" s="26">
        <f t="shared" si="80"/>
        <v>1</v>
      </c>
      <c r="FJ14" s="16">
        <v>7</v>
      </c>
      <c r="FK14" s="16">
        <v>5</v>
      </c>
      <c r="FL14" s="26">
        <f t="shared" si="81"/>
        <v>0.7142857142857143</v>
      </c>
      <c r="FM14" s="117">
        <f t="shared" si="151"/>
        <v>8.8333333333333339</v>
      </c>
      <c r="FN14" s="116">
        <f t="shared" si="152"/>
        <v>5.333333333333333</v>
      </c>
      <c r="FO14" s="59">
        <f t="shared" si="82"/>
        <v>0.60377358490566035</v>
      </c>
      <c r="FP14" s="18">
        <f t="shared" si="83"/>
        <v>13</v>
      </c>
      <c r="FQ14" s="22">
        <f t="shared" si="83"/>
        <v>5</v>
      </c>
      <c r="FR14" s="26">
        <f t="shared" si="84"/>
        <v>0.38461538461538464</v>
      </c>
      <c r="FS14" s="16">
        <v>8</v>
      </c>
      <c r="FT14" s="16">
        <v>2</v>
      </c>
      <c r="FU14" s="26">
        <f t="shared" si="85"/>
        <v>0.25</v>
      </c>
      <c r="FV14" s="16">
        <v>5</v>
      </c>
      <c r="FW14" s="16">
        <v>3</v>
      </c>
      <c r="FX14" s="26">
        <f t="shared" si="86"/>
        <v>0.6</v>
      </c>
      <c r="FY14" s="18">
        <f t="shared" si="153"/>
        <v>16</v>
      </c>
      <c r="FZ14" s="22">
        <f t="shared" si="153"/>
        <v>12</v>
      </c>
      <c r="GA14" s="26">
        <f t="shared" si="87"/>
        <v>0.75</v>
      </c>
      <c r="GB14" s="16">
        <v>12</v>
      </c>
      <c r="GC14" s="16">
        <v>8</v>
      </c>
      <c r="GD14" s="26">
        <f t="shared" si="88"/>
        <v>0.66666666666666663</v>
      </c>
      <c r="GE14" s="16">
        <v>4</v>
      </c>
      <c r="GF14" s="16">
        <v>4</v>
      </c>
      <c r="GG14" s="26">
        <f t="shared" si="89"/>
        <v>1</v>
      </c>
      <c r="GH14" s="18">
        <f t="shared" si="154"/>
        <v>17</v>
      </c>
      <c r="GI14" s="22">
        <f t="shared" si="154"/>
        <v>10</v>
      </c>
      <c r="GJ14" s="26">
        <f>IFERROR(GI14/GH14,0)</f>
        <v>0.58823529411764708</v>
      </c>
      <c r="GK14" s="16">
        <v>12</v>
      </c>
      <c r="GL14" s="16">
        <v>7</v>
      </c>
      <c r="GM14" s="26">
        <f t="shared" si="91"/>
        <v>0.58333333333333337</v>
      </c>
      <c r="GN14" s="16">
        <v>5</v>
      </c>
      <c r="GO14" s="16">
        <v>3</v>
      </c>
      <c r="GP14" s="26">
        <f t="shared" si="92"/>
        <v>0.6</v>
      </c>
      <c r="GQ14" s="117">
        <f t="shared" si="155"/>
        <v>14</v>
      </c>
      <c r="GR14" s="116">
        <f t="shared" si="155"/>
        <v>13</v>
      </c>
      <c r="GS14" s="59">
        <f t="shared" si="156"/>
        <v>0.9285714285714286</v>
      </c>
      <c r="GT14" s="16">
        <v>8</v>
      </c>
      <c r="GU14" s="16">
        <v>7</v>
      </c>
      <c r="GV14" s="26">
        <f t="shared" si="93"/>
        <v>0.875</v>
      </c>
      <c r="GW14" s="16">
        <v>6</v>
      </c>
      <c r="GX14" s="16">
        <v>6</v>
      </c>
      <c r="GY14" s="59">
        <f t="shared" si="94"/>
        <v>1</v>
      </c>
      <c r="GZ14" s="18">
        <f t="shared" si="157"/>
        <v>15</v>
      </c>
      <c r="HA14" s="22">
        <f t="shared" si="157"/>
        <v>11</v>
      </c>
      <c r="HB14" s="26">
        <f t="shared" si="95"/>
        <v>0.73333333333333328</v>
      </c>
      <c r="HC14" s="16">
        <v>8</v>
      </c>
      <c r="HD14" s="16">
        <v>5</v>
      </c>
      <c r="HE14" s="26">
        <f t="shared" si="96"/>
        <v>0.625</v>
      </c>
      <c r="HF14" s="16">
        <v>7</v>
      </c>
      <c r="HG14" s="16">
        <v>6</v>
      </c>
      <c r="HH14" s="26">
        <f t="shared" si="97"/>
        <v>0.8571428571428571</v>
      </c>
      <c r="HI14" s="18">
        <f>+HL14+HO14</f>
        <v>15</v>
      </c>
      <c r="HJ14" s="22">
        <f t="shared" si="98"/>
        <v>9</v>
      </c>
      <c r="HK14" s="26">
        <f t="shared" si="99"/>
        <v>0.6</v>
      </c>
      <c r="HL14" s="16">
        <v>5</v>
      </c>
      <c r="HM14" s="16">
        <v>2</v>
      </c>
      <c r="HN14" s="26">
        <f t="shared" si="100"/>
        <v>0.4</v>
      </c>
      <c r="HO14" s="16">
        <v>10</v>
      </c>
      <c r="HP14" s="16">
        <v>7</v>
      </c>
      <c r="HQ14" s="26">
        <f t="shared" si="101"/>
        <v>0.7</v>
      </c>
      <c r="HR14" s="124">
        <f t="shared" si="159"/>
        <v>12.666666666666666</v>
      </c>
      <c r="HS14" s="123">
        <f t="shared" si="160"/>
        <v>3.3333333333333335</v>
      </c>
      <c r="HT14" s="59">
        <f t="shared" si="102"/>
        <v>0.26315789473684215</v>
      </c>
      <c r="HU14" s="18">
        <f t="shared" si="103"/>
        <v>15</v>
      </c>
      <c r="HV14" s="22">
        <f t="shared" si="103"/>
        <v>10</v>
      </c>
      <c r="HW14" s="26">
        <f t="shared" si="104"/>
        <v>0.66666666666666663</v>
      </c>
      <c r="HX14" s="16">
        <v>5</v>
      </c>
      <c r="HY14" s="16">
        <v>3</v>
      </c>
      <c r="HZ14" s="26">
        <f t="shared" si="105"/>
        <v>0.6</v>
      </c>
      <c r="IA14" s="16">
        <v>10</v>
      </c>
      <c r="IB14" s="16">
        <v>7</v>
      </c>
      <c r="IC14" s="26">
        <f t="shared" si="106"/>
        <v>0.7</v>
      </c>
      <c r="ID14" s="18">
        <f t="shared" si="107"/>
        <v>9</v>
      </c>
      <c r="IE14" s="22">
        <f t="shared" si="107"/>
        <v>6</v>
      </c>
      <c r="IF14" s="26">
        <f t="shared" si="108"/>
        <v>0.66666666666666663</v>
      </c>
      <c r="IG14" s="16">
        <v>5</v>
      </c>
      <c r="IH14" s="16">
        <v>3</v>
      </c>
      <c r="II14" s="26">
        <f t="shared" si="109"/>
        <v>0.6</v>
      </c>
      <c r="IJ14" s="16">
        <v>4</v>
      </c>
      <c r="IK14" s="16">
        <v>3</v>
      </c>
      <c r="IL14" s="26">
        <f t="shared" si="110"/>
        <v>0.75</v>
      </c>
      <c r="IM14" s="18">
        <f t="shared" si="161"/>
        <v>13</v>
      </c>
      <c r="IN14" s="22">
        <f t="shared" si="111"/>
        <v>11</v>
      </c>
      <c r="IO14" s="26">
        <f t="shared" si="112"/>
        <v>0.84615384615384615</v>
      </c>
      <c r="IP14" s="16">
        <v>7</v>
      </c>
      <c r="IQ14" s="16">
        <v>6</v>
      </c>
      <c r="IR14" s="26">
        <f t="shared" si="113"/>
        <v>0.8571428571428571</v>
      </c>
      <c r="IS14" s="16">
        <v>6</v>
      </c>
      <c r="IT14" s="16">
        <v>5</v>
      </c>
      <c r="IU14" s="26">
        <f t="shared" si="114"/>
        <v>0.83333333333333337</v>
      </c>
      <c r="IV14" s="18">
        <f t="shared" si="115"/>
        <v>15</v>
      </c>
      <c r="IW14" s="22">
        <f t="shared" si="116"/>
        <v>12</v>
      </c>
      <c r="IX14" s="26">
        <f t="shared" si="117"/>
        <v>0.8</v>
      </c>
      <c r="IY14" s="16">
        <v>8</v>
      </c>
      <c r="IZ14" s="16">
        <v>6</v>
      </c>
      <c r="JA14" s="26">
        <f t="shared" si="118"/>
        <v>0.75</v>
      </c>
      <c r="JB14" s="16">
        <v>7</v>
      </c>
      <c r="JC14" s="16">
        <v>6</v>
      </c>
      <c r="JD14" s="26">
        <f t="shared" si="119"/>
        <v>0.8571428571428571</v>
      </c>
      <c r="JE14" s="18">
        <f t="shared" si="120"/>
        <v>13</v>
      </c>
      <c r="JF14" s="22">
        <f t="shared" si="121"/>
        <v>10</v>
      </c>
      <c r="JG14" s="26">
        <f t="shared" si="122"/>
        <v>0.76923076923076927</v>
      </c>
      <c r="JH14" s="16">
        <v>6</v>
      </c>
      <c r="JI14" s="16">
        <v>5</v>
      </c>
      <c r="JJ14" s="26">
        <f t="shared" si="123"/>
        <v>0.83333333333333337</v>
      </c>
      <c r="JK14" s="16">
        <v>7</v>
      </c>
      <c r="JL14" s="16">
        <v>5</v>
      </c>
      <c r="JM14" s="26">
        <f t="shared" si="124"/>
        <v>0.7142857142857143</v>
      </c>
      <c r="JN14" s="124">
        <f t="shared" si="162"/>
        <v>10.833333333333334</v>
      </c>
      <c r="JO14" s="123">
        <f t="shared" si="163"/>
        <v>8.1666666666666661</v>
      </c>
      <c r="JP14" s="59">
        <f t="shared" si="125"/>
        <v>0.75384615384615372</v>
      </c>
      <c r="JQ14" s="18">
        <f t="shared" si="126"/>
        <v>15</v>
      </c>
      <c r="JR14" s="22">
        <f t="shared" si="127"/>
        <v>8</v>
      </c>
      <c r="JS14" s="26">
        <f t="shared" si="128"/>
        <v>0.53333333333333333</v>
      </c>
      <c r="JT14" s="16">
        <v>8</v>
      </c>
      <c r="JU14" s="16">
        <v>8</v>
      </c>
      <c r="JV14" s="26">
        <f t="shared" si="129"/>
        <v>1</v>
      </c>
      <c r="JW14" s="16">
        <v>7</v>
      </c>
      <c r="JX14" s="16"/>
      <c r="JY14" s="26">
        <f t="shared" si="130"/>
        <v>0</v>
      </c>
    </row>
    <row r="15" spans="6:285" ht="29.25" customHeight="1">
      <c r="F15" s="10">
        <v>3</v>
      </c>
      <c r="G15" s="10">
        <v>3</v>
      </c>
      <c r="H15" s="33">
        <v>7</v>
      </c>
      <c r="I15" s="122" t="s">
        <v>19</v>
      </c>
      <c r="J15" s="179">
        <v>37.07692307692308</v>
      </c>
      <c r="K15" s="182">
        <v>31.423076923076923</v>
      </c>
      <c r="L15" s="183">
        <f t="shared" si="131"/>
        <v>0.84751037344398339</v>
      </c>
      <c r="M15" s="179">
        <f t="shared" si="18"/>
        <v>25.73076923076923</v>
      </c>
      <c r="N15" s="180">
        <f t="shared" si="19"/>
        <v>15.807692307692308</v>
      </c>
      <c r="O15" s="183">
        <f t="shared" si="132"/>
        <v>0.61434977578475336</v>
      </c>
      <c r="P15" s="179">
        <f t="shared" si="133"/>
        <v>25.73076923076923</v>
      </c>
      <c r="Q15" s="180">
        <f t="shared" si="134"/>
        <v>15.807692307692308</v>
      </c>
      <c r="R15" s="183">
        <f t="shared" si="135"/>
        <v>0.61434977578475336</v>
      </c>
      <c r="S15" s="18">
        <f t="shared" si="20"/>
        <v>41</v>
      </c>
      <c r="T15" s="22">
        <f t="shared" si="20"/>
        <v>27</v>
      </c>
      <c r="U15" s="26">
        <f t="shared" si="21"/>
        <v>0.65853658536585369</v>
      </c>
      <c r="V15" s="16">
        <v>18</v>
      </c>
      <c r="W15" s="16">
        <v>11</v>
      </c>
      <c r="X15" s="26">
        <f t="shared" si="22"/>
        <v>0.61111111111111116</v>
      </c>
      <c r="Y15" s="16">
        <v>23</v>
      </c>
      <c r="Z15" s="16">
        <v>16</v>
      </c>
      <c r="AA15" s="59">
        <f t="shared" si="23"/>
        <v>0.69565217391304346</v>
      </c>
      <c r="AB15" s="18">
        <f t="shared" si="24"/>
        <v>37</v>
      </c>
      <c r="AC15" s="22">
        <f t="shared" si="24"/>
        <v>29</v>
      </c>
      <c r="AD15" s="26">
        <f t="shared" si="25"/>
        <v>0.78378378378378377</v>
      </c>
      <c r="AE15" s="16">
        <v>14</v>
      </c>
      <c r="AF15" s="16">
        <v>11</v>
      </c>
      <c r="AG15" s="26">
        <f t="shared" si="26"/>
        <v>0.7857142857142857</v>
      </c>
      <c r="AH15" s="16">
        <v>23</v>
      </c>
      <c r="AI15" s="16">
        <v>18</v>
      </c>
      <c r="AJ15" s="26">
        <f t="shared" si="27"/>
        <v>0.78260869565217395</v>
      </c>
      <c r="AK15" s="18">
        <f t="shared" si="136"/>
        <v>39</v>
      </c>
      <c r="AL15" s="22">
        <f t="shared" si="28"/>
        <v>31</v>
      </c>
      <c r="AM15" s="26">
        <f t="shared" si="29"/>
        <v>0.79487179487179482</v>
      </c>
      <c r="AN15" s="16">
        <v>13</v>
      </c>
      <c r="AO15" s="16">
        <v>12</v>
      </c>
      <c r="AP15" s="26">
        <f t="shared" si="30"/>
        <v>0.92307692307692313</v>
      </c>
      <c r="AQ15" s="16">
        <v>26</v>
      </c>
      <c r="AR15" s="16">
        <v>19</v>
      </c>
      <c r="AS15" s="59">
        <f t="shared" si="31"/>
        <v>0.73076923076923073</v>
      </c>
      <c r="AT15" s="18">
        <f t="shared" si="137"/>
        <v>37</v>
      </c>
      <c r="AU15" s="22">
        <f t="shared" si="138"/>
        <v>18</v>
      </c>
      <c r="AV15" s="26">
        <f t="shared" si="32"/>
        <v>0.48648648648648651</v>
      </c>
      <c r="AW15" s="16">
        <v>10</v>
      </c>
      <c r="AX15" s="16">
        <v>5</v>
      </c>
      <c r="AY15" s="26">
        <f t="shared" si="33"/>
        <v>0.5</v>
      </c>
      <c r="AZ15" s="16">
        <v>27</v>
      </c>
      <c r="BA15" s="16">
        <v>13</v>
      </c>
      <c r="BB15" s="26">
        <f t="shared" si="34"/>
        <v>0.48148148148148145</v>
      </c>
      <c r="BC15" s="131">
        <f t="shared" si="139"/>
        <v>38.5</v>
      </c>
      <c r="BD15" s="132">
        <f t="shared" si="35"/>
        <v>26.25</v>
      </c>
      <c r="BE15" s="59">
        <f t="shared" si="36"/>
        <v>0.68181818181818177</v>
      </c>
      <c r="BF15" s="18">
        <f t="shared" si="140"/>
        <v>34</v>
      </c>
      <c r="BG15" s="22">
        <f t="shared" si="37"/>
        <v>14</v>
      </c>
      <c r="BH15" s="26">
        <f t="shared" si="38"/>
        <v>0.41176470588235292</v>
      </c>
      <c r="BI15" s="16">
        <v>14</v>
      </c>
      <c r="BJ15" s="16">
        <v>10</v>
      </c>
      <c r="BK15" s="26">
        <f t="shared" si="39"/>
        <v>0.7142857142857143</v>
      </c>
      <c r="BL15" s="16">
        <v>20</v>
      </c>
      <c r="BM15" s="16">
        <v>4</v>
      </c>
      <c r="BN15" s="26">
        <f t="shared" si="40"/>
        <v>0.2</v>
      </c>
      <c r="BO15" s="18">
        <f t="shared" si="141"/>
        <v>37</v>
      </c>
      <c r="BP15" s="22">
        <f t="shared" si="141"/>
        <v>5</v>
      </c>
      <c r="BQ15" s="26">
        <f t="shared" si="41"/>
        <v>0.13513513513513514</v>
      </c>
      <c r="BR15" s="16">
        <v>14</v>
      </c>
      <c r="BS15" s="16">
        <v>1</v>
      </c>
      <c r="BT15" s="26">
        <f t="shared" si="42"/>
        <v>7.1428571428571425E-2</v>
      </c>
      <c r="BU15" s="16">
        <v>23</v>
      </c>
      <c r="BV15" s="16">
        <v>4</v>
      </c>
      <c r="BW15" s="26">
        <f t="shared" si="43"/>
        <v>0.17391304347826086</v>
      </c>
      <c r="BX15" s="18">
        <f>+CA15+CD15</f>
        <v>37</v>
      </c>
      <c r="BY15" s="22">
        <f t="shared" si="44"/>
        <v>8</v>
      </c>
      <c r="BZ15" s="26">
        <f t="shared" si="45"/>
        <v>0.21621621621621623</v>
      </c>
      <c r="CA15" s="16">
        <v>14</v>
      </c>
      <c r="CB15" s="16">
        <v>6</v>
      </c>
      <c r="CC15" s="26">
        <f t="shared" si="46"/>
        <v>0.42857142857142855</v>
      </c>
      <c r="CD15" s="16">
        <v>23</v>
      </c>
      <c r="CE15" s="16">
        <v>2</v>
      </c>
      <c r="CF15" s="59">
        <f t="shared" si="47"/>
        <v>8.6956521739130432E-2</v>
      </c>
      <c r="CG15" s="18">
        <f t="shared" si="143"/>
        <v>37</v>
      </c>
      <c r="CH15" s="22">
        <f t="shared" si="143"/>
        <v>11</v>
      </c>
      <c r="CI15" s="26">
        <f t="shared" ref="CI15:CI23" si="164">IFERROR(CH15/CG15,0)</f>
        <v>0.29729729729729731</v>
      </c>
      <c r="CJ15" s="16">
        <v>14</v>
      </c>
      <c r="CK15" s="16">
        <v>7</v>
      </c>
      <c r="CL15" s="26">
        <f t="shared" si="49"/>
        <v>0.5</v>
      </c>
      <c r="CM15" s="16">
        <v>23</v>
      </c>
      <c r="CN15" s="16">
        <v>4</v>
      </c>
      <c r="CO15" s="26">
        <f t="shared" si="50"/>
        <v>0.17391304347826086</v>
      </c>
      <c r="CP15" s="18">
        <f>+CS15+CV15</f>
        <v>30</v>
      </c>
      <c r="CQ15" s="22">
        <f t="shared" si="51"/>
        <v>12</v>
      </c>
      <c r="CR15" s="59">
        <f t="shared" si="52"/>
        <v>0.4</v>
      </c>
      <c r="CS15" s="16">
        <v>14</v>
      </c>
      <c r="CT15" s="16">
        <v>7</v>
      </c>
      <c r="CU15" s="26">
        <f t="shared" si="53"/>
        <v>0.5</v>
      </c>
      <c r="CV15" s="16">
        <v>16</v>
      </c>
      <c r="CW15" s="16">
        <v>5</v>
      </c>
      <c r="CX15" s="59">
        <f t="shared" si="54"/>
        <v>0.3125</v>
      </c>
      <c r="CY15" s="18">
        <f t="shared" si="55"/>
        <v>32</v>
      </c>
      <c r="CZ15" s="22">
        <f t="shared" si="55"/>
        <v>14</v>
      </c>
      <c r="DA15" s="26">
        <f t="shared" si="56"/>
        <v>0.4375</v>
      </c>
      <c r="DB15" s="16">
        <v>16</v>
      </c>
      <c r="DC15" s="16">
        <v>9</v>
      </c>
      <c r="DD15" s="26">
        <f t="shared" si="57"/>
        <v>0.5625</v>
      </c>
      <c r="DE15" s="16">
        <v>16</v>
      </c>
      <c r="DF15" s="16">
        <v>5</v>
      </c>
      <c r="DG15" s="59">
        <f t="shared" si="58"/>
        <v>0.3125</v>
      </c>
      <c r="DH15" s="117">
        <f t="shared" si="145"/>
        <v>17.666666666666668</v>
      </c>
      <c r="DI15" s="116">
        <f t="shared" si="146"/>
        <v>5.5</v>
      </c>
      <c r="DJ15" s="59">
        <f t="shared" si="59"/>
        <v>0.31132075471698112</v>
      </c>
      <c r="DK15" s="18">
        <f t="shared" si="60"/>
        <v>18</v>
      </c>
      <c r="DL15" s="22">
        <f t="shared" si="60"/>
        <v>16</v>
      </c>
      <c r="DM15" s="26">
        <f t="shared" si="61"/>
        <v>0.88888888888888884</v>
      </c>
      <c r="DN15" s="16">
        <v>11</v>
      </c>
      <c r="DO15" s="16">
        <v>10</v>
      </c>
      <c r="DP15" s="26">
        <f t="shared" si="62"/>
        <v>0.90909090909090906</v>
      </c>
      <c r="DQ15" s="16">
        <v>7</v>
      </c>
      <c r="DR15" s="16">
        <v>6</v>
      </c>
      <c r="DS15" s="59">
        <f t="shared" si="63"/>
        <v>0.8571428571428571</v>
      </c>
      <c r="DT15" s="18">
        <f t="shared" si="147"/>
        <v>20</v>
      </c>
      <c r="DU15" s="22">
        <f t="shared" si="64"/>
        <v>15</v>
      </c>
      <c r="DV15" s="26">
        <f t="shared" si="65"/>
        <v>0.75</v>
      </c>
      <c r="DW15" s="16">
        <v>12</v>
      </c>
      <c r="DX15" s="16">
        <v>8</v>
      </c>
      <c r="DY15" s="26">
        <f t="shared" si="66"/>
        <v>0.66666666666666663</v>
      </c>
      <c r="DZ15" s="16">
        <v>8</v>
      </c>
      <c r="EA15" s="16">
        <v>7</v>
      </c>
      <c r="EB15" s="59">
        <f t="shared" si="67"/>
        <v>0.875</v>
      </c>
      <c r="EC15" s="18">
        <f t="shared" si="148"/>
        <v>23</v>
      </c>
      <c r="ED15" s="22">
        <f t="shared" si="148"/>
        <v>18</v>
      </c>
      <c r="EE15" s="26">
        <f t="shared" ref="EE15:EE23" si="165">IFERROR(ED15/EC15,0)</f>
        <v>0.78260869565217395</v>
      </c>
      <c r="EF15" s="16">
        <v>14</v>
      </c>
      <c r="EG15" s="16">
        <v>10</v>
      </c>
      <c r="EH15" s="26">
        <f t="shared" si="69"/>
        <v>0.7142857142857143</v>
      </c>
      <c r="EI15" s="16">
        <v>9</v>
      </c>
      <c r="EJ15" s="16">
        <v>8</v>
      </c>
      <c r="EK15" s="26">
        <f t="shared" si="70"/>
        <v>0.88888888888888884</v>
      </c>
      <c r="EL15" s="117">
        <f t="shared" si="149"/>
        <v>29</v>
      </c>
      <c r="EM15" s="116">
        <f t="shared" si="150"/>
        <v>23</v>
      </c>
      <c r="EN15" s="59">
        <f t="shared" si="71"/>
        <v>0.7931034482758621</v>
      </c>
      <c r="EO15" s="16">
        <v>14</v>
      </c>
      <c r="EP15" s="16">
        <v>12</v>
      </c>
      <c r="EQ15" s="26">
        <f t="shared" si="72"/>
        <v>0.8571428571428571</v>
      </c>
      <c r="ER15" s="16">
        <v>15</v>
      </c>
      <c r="ES15" s="16">
        <v>11</v>
      </c>
      <c r="ET15" s="26">
        <f t="shared" si="73"/>
        <v>0.73333333333333328</v>
      </c>
      <c r="EU15" s="18">
        <f t="shared" si="74"/>
        <v>27</v>
      </c>
      <c r="EV15" s="22">
        <f t="shared" si="74"/>
        <v>21</v>
      </c>
      <c r="EW15" s="26">
        <f t="shared" si="75"/>
        <v>0.77777777777777779</v>
      </c>
      <c r="EX15" s="16">
        <v>14</v>
      </c>
      <c r="EY15" s="16">
        <v>11</v>
      </c>
      <c r="EZ15" s="26">
        <f t="shared" si="76"/>
        <v>0.7857142857142857</v>
      </c>
      <c r="FA15" s="16">
        <v>13</v>
      </c>
      <c r="FB15" s="16">
        <v>10</v>
      </c>
      <c r="FC15" s="26">
        <f t="shared" si="77"/>
        <v>0.76923076923076927</v>
      </c>
      <c r="FD15" s="18">
        <f t="shared" si="78"/>
        <v>28</v>
      </c>
      <c r="FE15" s="22">
        <f t="shared" si="78"/>
        <v>19</v>
      </c>
      <c r="FF15" s="26">
        <f t="shared" si="79"/>
        <v>0.6785714285714286</v>
      </c>
      <c r="FG15" s="16">
        <v>14</v>
      </c>
      <c r="FH15" s="16">
        <v>8</v>
      </c>
      <c r="FI15" s="26">
        <f t="shared" si="80"/>
        <v>0.5714285714285714</v>
      </c>
      <c r="FJ15" s="16">
        <v>14</v>
      </c>
      <c r="FK15" s="16">
        <v>11</v>
      </c>
      <c r="FL15" s="26">
        <f t="shared" si="81"/>
        <v>0.7857142857142857</v>
      </c>
      <c r="FM15" s="117">
        <f t="shared" si="151"/>
        <v>19.333333333333332</v>
      </c>
      <c r="FN15" s="116">
        <f t="shared" si="152"/>
        <v>14.833333333333334</v>
      </c>
      <c r="FO15" s="59">
        <f t="shared" si="82"/>
        <v>0.76724137931034486</v>
      </c>
      <c r="FP15" s="18">
        <f t="shared" si="83"/>
        <v>31</v>
      </c>
      <c r="FQ15" s="22">
        <f t="shared" si="83"/>
        <v>18</v>
      </c>
      <c r="FR15" s="26">
        <f t="shared" si="84"/>
        <v>0.58064516129032262</v>
      </c>
      <c r="FS15" s="16">
        <v>14</v>
      </c>
      <c r="FT15" s="16">
        <v>9</v>
      </c>
      <c r="FU15" s="26">
        <f t="shared" si="85"/>
        <v>0.6428571428571429</v>
      </c>
      <c r="FV15" s="16">
        <v>17</v>
      </c>
      <c r="FW15" s="16">
        <v>9</v>
      </c>
      <c r="FX15" s="26">
        <f t="shared" si="86"/>
        <v>0.52941176470588236</v>
      </c>
      <c r="FY15" s="18">
        <f t="shared" si="153"/>
        <v>30</v>
      </c>
      <c r="FZ15" s="22">
        <f t="shared" si="153"/>
        <v>25</v>
      </c>
      <c r="GA15" s="26">
        <f t="shared" si="87"/>
        <v>0.83333333333333337</v>
      </c>
      <c r="GB15" s="16">
        <v>18</v>
      </c>
      <c r="GC15" s="16">
        <v>15</v>
      </c>
      <c r="GD15" s="26">
        <f t="shared" si="88"/>
        <v>0.83333333333333337</v>
      </c>
      <c r="GE15" s="16">
        <v>12</v>
      </c>
      <c r="GF15" s="16">
        <v>10</v>
      </c>
      <c r="GG15" s="26">
        <f t="shared" si="89"/>
        <v>0.83333333333333337</v>
      </c>
      <c r="GH15" s="18">
        <f t="shared" si="154"/>
        <v>26</v>
      </c>
      <c r="GI15" s="22">
        <f t="shared" si="154"/>
        <v>17</v>
      </c>
      <c r="GJ15" s="26">
        <f t="shared" ref="GJ15:GJ23" si="166">IFERROR(GI15/GH15,0)</f>
        <v>0.65384615384615385</v>
      </c>
      <c r="GK15" s="16">
        <v>15</v>
      </c>
      <c r="GL15" s="16">
        <v>11</v>
      </c>
      <c r="GM15" s="26">
        <f t="shared" si="91"/>
        <v>0.73333333333333328</v>
      </c>
      <c r="GN15" s="16">
        <v>11</v>
      </c>
      <c r="GO15" s="16">
        <v>6</v>
      </c>
      <c r="GP15" s="26">
        <f t="shared" si="92"/>
        <v>0.54545454545454541</v>
      </c>
      <c r="GQ15" s="117">
        <f t="shared" si="155"/>
        <v>20</v>
      </c>
      <c r="GR15" s="116">
        <f t="shared" si="155"/>
        <v>14</v>
      </c>
      <c r="GS15" s="59">
        <f t="shared" si="156"/>
        <v>0.7</v>
      </c>
      <c r="GT15" s="16">
        <v>11</v>
      </c>
      <c r="GU15" s="16">
        <v>8</v>
      </c>
      <c r="GV15" s="26">
        <f t="shared" si="93"/>
        <v>0.72727272727272729</v>
      </c>
      <c r="GW15" s="16">
        <v>9</v>
      </c>
      <c r="GX15" s="16">
        <v>6</v>
      </c>
      <c r="GY15" s="59">
        <f t="shared" si="94"/>
        <v>0.66666666666666663</v>
      </c>
      <c r="GZ15" s="18">
        <f t="shared" si="157"/>
        <v>27</v>
      </c>
      <c r="HA15" s="22">
        <f t="shared" si="157"/>
        <v>19</v>
      </c>
      <c r="HB15" s="26">
        <f t="shared" si="95"/>
        <v>0.70370370370370372</v>
      </c>
      <c r="HC15" s="16">
        <v>11</v>
      </c>
      <c r="HD15" s="16">
        <v>5</v>
      </c>
      <c r="HE15" s="26">
        <f t="shared" si="96"/>
        <v>0.45454545454545453</v>
      </c>
      <c r="HF15" s="16">
        <v>16</v>
      </c>
      <c r="HG15" s="16">
        <v>14</v>
      </c>
      <c r="HH15" s="26">
        <f t="shared" si="97"/>
        <v>0.875</v>
      </c>
      <c r="HI15" s="18">
        <f t="shared" si="158"/>
        <v>31</v>
      </c>
      <c r="HJ15" s="22">
        <f t="shared" si="98"/>
        <v>26</v>
      </c>
      <c r="HK15" s="26">
        <f t="shared" si="99"/>
        <v>0.83870967741935487</v>
      </c>
      <c r="HL15" s="16">
        <v>7</v>
      </c>
      <c r="HM15" s="16">
        <v>5</v>
      </c>
      <c r="HN15" s="26">
        <f t="shared" si="100"/>
        <v>0.7142857142857143</v>
      </c>
      <c r="HO15" s="16">
        <v>24</v>
      </c>
      <c r="HP15" s="16">
        <v>21</v>
      </c>
      <c r="HQ15" s="26">
        <f t="shared" si="101"/>
        <v>0.875</v>
      </c>
      <c r="HR15" s="124">
        <f t="shared" si="159"/>
        <v>24.166666666666668</v>
      </c>
      <c r="HS15" s="123">
        <f t="shared" si="160"/>
        <v>7.5</v>
      </c>
      <c r="HT15" s="59">
        <f t="shared" si="102"/>
        <v>0.31034482758620691</v>
      </c>
      <c r="HU15" s="18">
        <f t="shared" si="103"/>
        <v>38</v>
      </c>
      <c r="HV15" s="22">
        <f t="shared" si="103"/>
        <v>34</v>
      </c>
      <c r="HW15" s="26">
        <f t="shared" si="104"/>
        <v>0.89473684210526316</v>
      </c>
      <c r="HX15" s="16">
        <v>14</v>
      </c>
      <c r="HY15" s="16">
        <v>13</v>
      </c>
      <c r="HZ15" s="26">
        <f t="shared" si="105"/>
        <v>0.9285714285714286</v>
      </c>
      <c r="IA15" s="16">
        <v>24</v>
      </c>
      <c r="IB15" s="16">
        <v>21</v>
      </c>
      <c r="IC15" s="26">
        <f t="shared" si="106"/>
        <v>0.875</v>
      </c>
      <c r="ID15" s="18">
        <f t="shared" si="107"/>
        <v>39</v>
      </c>
      <c r="IE15" s="22">
        <f t="shared" si="107"/>
        <v>26</v>
      </c>
      <c r="IF15" s="26">
        <f t="shared" si="108"/>
        <v>0.66666666666666663</v>
      </c>
      <c r="IG15" s="16">
        <v>14</v>
      </c>
      <c r="IH15" s="16">
        <v>11</v>
      </c>
      <c r="II15" s="26">
        <f t="shared" si="109"/>
        <v>0.7857142857142857</v>
      </c>
      <c r="IJ15" s="16">
        <v>25</v>
      </c>
      <c r="IK15" s="16">
        <v>15</v>
      </c>
      <c r="IL15" s="26">
        <f t="shared" si="110"/>
        <v>0.6</v>
      </c>
      <c r="IM15" s="18">
        <f t="shared" si="161"/>
        <v>34</v>
      </c>
      <c r="IN15" s="22">
        <f t="shared" si="111"/>
        <v>20</v>
      </c>
      <c r="IO15" s="26">
        <f t="shared" si="112"/>
        <v>0.58823529411764708</v>
      </c>
      <c r="IP15" s="16">
        <v>12</v>
      </c>
      <c r="IQ15" s="16">
        <v>7</v>
      </c>
      <c r="IR15" s="26">
        <f t="shared" si="113"/>
        <v>0.58333333333333337</v>
      </c>
      <c r="IS15" s="16">
        <v>22</v>
      </c>
      <c r="IT15" s="16">
        <v>13</v>
      </c>
      <c r="IU15" s="26">
        <f t="shared" si="114"/>
        <v>0.59090909090909094</v>
      </c>
      <c r="IV15" s="18">
        <f t="shared" si="115"/>
        <v>34</v>
      </c>
      <c r="IW15" s="22">
        <f t="shared" si="116"/>
        <v>18</v>
      </c>
      <c r="IX15" s="26">
        <f t="shared" si="117"/>
        <v>0.52941176470588236</v>
      </c>
      <c r="IY15" s="16">
        <v>10</v>
      </c>
      <c r="IZ15" s="16">
        <v>6</v>
      </c>
      <c r="JA15" s="26">
        <f t="shared" si="118"/>
        <v>0.6</v>
      </c>
      <c r="JB15" s="16">
        <v>24</v>
      </c>
      <c r="JC15" s="16">
        <v>12</v>
      </c>
      <c r="JD15" s="26">
        <f t="shared" si="119"/>
        <v>0.5</v>
      </c>
      <c r="JE15" s="18">
        <f t="shared" si="120"/>
        <v>27</v>
      </c>
      <c r="JF15" s="22">
        <f t="shared" si="121"/>
        <v>18</v>
      </c>
      <c r="JG15" s="26">
        <f t="shared" si="122"/>
        <v>0.66666666666666663</v>
      </c>
      <c r="JH15" s="16">
        <v>10</v>
      </c>
      <c r="JI15" s="16">
        <v>6</v>
      </c>
      <c r="JJ15" s="26">
        <f t="shared" si="123"/>
        <v>0.6</v>
      </c>
      <c r="JK15" s="16">
        <v>17</v>
      </c>
      <c r="JL15" s="16">
        <v>12</v>
      </c>
      <c r="JM15" s="26">
        <f t="shared" si="124"/>
        <v>0.70588235294117652</v>
      </c>
      <c r="JN15" s="124">
        <f t="shared" si="162"/>
        <v>28.666666666666668</v>
      </c>
      <c r="JO15" s="123">
        <f t="shared" si="163"/>
        <v>19.333333333333332</v>
      </c>
      <c r="JP15" s="59">
        <f t="shared" si="125"/>
        <v>0.67441860465116277</v>
      </c>
      <c r="JQ15" s="18">
        <f t="shared" si="126"/>
        <v>27</v>
      </c>
      <c r="JR15" s="22">
        <f t="shared" si="127"/>
        <v>6</v>
      </c>
      <c r="JS15" s="26">
        <f t="shared" si="128"/>
        <v>0.22222222222222221</v>
      </c>
      <c r="JT15" s="16">
        <v>10</v>
      </c>
      <c r="JU15" s="16">
        <v>6</v>
      </c>
      <c r="JV15" s="26">
        <f t="shared" si="129"/>
        <v>0.6</v>
      </c>
      <c r="JW15" s="16">
        <v>17</v>
      </c>
      <c r="JX15" s="16"/>
      <c r="JY15" s="26">
        <f t="shared" si="130"/>
        <v>0</v>
      </c>
    </row>
    <row r="16" spans="6:285" ht="29.25" customHeight="1">
      <c r="F16" s="10">
        <v>1</v>
      </c>
      <c r="H16" s="12">
        <v>8</v>
      </c>
      <c r="I16" s="122" t="s">
        <v>10</v>
      </c>
      <c r="J16" s="179">
        <v>10</v>
      </c>
      <c r="K16" s="182">
        <v>8.2692307692307701</v>
      </c>
      <c r="L16" s="183">
        <f t="shared" si="131"/>
        <v>0.82692307692307698</v>
      </c>
      <c r="M16" s="179">
        <f t="shared" si="18"/>
        <v>11.923076923076923</v>
      </c>
      <c r="N16" s="180">
        <f t="shared" si="19"/>
        <v>9.3076923076923084</v>
      </c>
      <c r="O16" s="183">
        <f t="shared" si="132"/>
        <v>0.78064516129032258</v>
      </c>
      <c r="P16" s="179">
        <f t="shared" si="133"/>
        <v>11.923076923076923</v>
      </c>
      <c r="Q16" s="180">
        <f t="shared" si="134"/>
        <v>9.3076923076923084</v>
      </c>
      <c r="R16" s="183">
        <f t="shared" si="135"/>
        <v>0.78064516129032258</v>
      </c>
      <c r="S16" s="18">
        <f t="shared" si="20"/>
        <v>9</v>
      </c>
      <c r="T16" s="22">
        <f t="shared" si="20"/>
        <v>6</v>
      </c>
      <c r="U16" s="26">
        <f t="shared" si="21"/>
        <v>0.66666666666666663</v>
      </c>
      <c r="V16" s="31">
        <v>6</v>
      </c>
      <c r="W16" s="31">
        <v>3</v>
      </c>
      <c r="X16" s="26">
        <f t="shared" si="22"/>
        <v>0.5</v>
      </c>
      <c r="Y16" s="31">
        <v>3</v>
      </c>
      <c r="Z16" s="31">
        <v>3</v>
      </c>
      <c r="AA16" s="59">
        <f t="shared" si="23"/>
        <v>1</v>
      </c>
      <c r="AB16" s="18">
        <f t="shared" si="24"/>
        <v>9</v>
      </c>
      <c r="AC16" s="22">
        <f t="shared" si="24"/>
        <v>9</v>
      </c>
      <c r="AD16" s="26">
        <f t="shared" si="25"/>
        <v>1</v>
      </c>
      <c r="AE16" s="31">
        <v>6</v>
      </c>
      <c r="AF16" s="31">
        <v>6</v>
      </c>
      <c r="AG16" s="26">
        <f t="shared" si="26"/>
        <v>1</v>
      </c>
      <c r="AH16" s="31">
        <v>3</v>
      </c>
      <c r="AI16" s="31">
        <v>3</v>
      </c>
      <c r="AJ16" s="26">
        <f t="shared" si="27"/>
        <v>1</v>
      </c>
      <c r="AK16" s="18">
        <f t="shared" si="136"/>
        <v>11</v>
      </c>
      <c r="AL16" s="22">
        <f t="shared" si="28"/>
        <v>11</v>
      </c>
      <c r="AM16" s="26">
        <f t="shared" si="29"/>
        <v>1</v>
      </c>
      <c r="AN16" s="31">
        <v>6</v>
      </c>
      <c r="AO16" s="31">
        <v>6</v>
      </c>
      <c r="AP16" s="26">
        <f t="shared" si="30"/>
        <v>1</v>
      </c>
      <c r="AQ16" s="31">
        <v>5</v>
      </c>
      <c r="AR16" s="31">
        <v>5</v>
      </c>
      <c r="AS16" s="59">
        <f t="shared" si="31"/>
        <v>1</v>
      </c>
      <c r="AT16" s="18">
        <f t="shared" si="137"/>
        <v>11</v>
      </c>
      <c r="AU16" s="22">
        <f t="shared" si="138"/>
        <v>11</v>
      </c>
      <c r="AV16" s="26">
        <f t="shared" si="32"/>
        <v>1</v>
      </c>
      <c r="AW16" s="31">
        <v>6</v>
      </c>
      <c r="AX16" s="31">
        <v>6</v>
      </c>
      <c r="AY16" s="26">
        <f t="shared" si="33"/>
        <v>1</v>
      </c>
      <c r="AZ16" s="31">
        <v>5</v>
      </c>
      <c r="BA16" s="31">
        <v>5</v>
      </c>
      <c r="BB16" s="26">
        <f t="shared" si="34"/>
        <v>1</v>
      </c>
      <c r="BC16" s="131">
        <f t="shared" si="139"/>
        <v>10</v>
      </c>
      <c r="BD16" s="132">
        <f t="shared" si="35"/>
        <v>9.25</v>
      </c>
      <c r="BE16" s="59">
        <f t="shared" si="36"/>
        <v>0.92500000000000004</v>
      </c>
      <c r="BF16" s="18">
        <f t="shared" si="140"/>
        <v>11</v>
      </c>
      <c r="BG16" s="22">
        <f t="shared" si="37"/>
        <v>8</v>
      </c>
      <c r="BH16" s="26">
        <f t="shared" si="38"/>
        <v>0.72727272727272729</v>
      </c>
      <c r="BI16" s="31">
        <v>6</v>
      </c>
      <c r="BJ16" s="31">
        <v>6</v>
      </c>
      <c r="BK16" s="26">
        <f t="shared" si="39"/>
        <v>1</v>
      </c>
      <c r="BL16" s="31">
        <v>5</v>
      </c>
      <c r="BM16" s="31">
        <v>2</v>
      </c>
      <c r="BN16" s="26">
        <f t="shared" si="40"/>
        <v>0.4</v>
      </c>
      <c r="BO16" s="18">
        <f t="shared" si="141"/>
        <v>11</v>
      </c>
      <c r="BP16" s="22">
        <f t="shared" si="141"/>
        <v>4</v>
      </c>
      <c r="BQ16" s="26">
        <f t="shared" si="41"/>
        <v>0.36363636363636365</v>
      </c>
      <c r="BR16" s="31">
        <v>6</v>
      </c>
      <c r="BS16" s="31">
        <v>0</v>
      </c>
      <c r="BT16" s="26">
        <f t="shared" si="42"/>
        <v>0</v>
      </c>
      <c r="BU16" s="31">
        <v>5</v>
      </c>
      <c r="BV16" s="31">
        <v>4</v>
      </c>
      <c r="BW16" s="26">
        <f t="shared" si="43"/>
        <v>0.8</v>
      </c>
      <c r="BX16" s="18">
        <f>+CA16+CD16</f>
        <v>12</v>
      </c>
      <c r="BY16" s="22">
        <f t="shared" si="44"/>
        <v>10</v>
      </c>
      <c r="BZ16" s="26">
        <f t="shared" si="45"/>
        <v>0.83333333333333337</v>
      </c>
      <c r="CA16" s="31">
        <v>6</v>
      </c>
      <c r="CB16" s="31">
        <v>5</v>
      </c>
      <c r="CC16" s="26">
        <f t="shared" si="46"/>
        <v>0.83333333333333337</v>
      </c>
      <c r="CD16" s="31">
        <v>6</v>
      </c>
      <c r="CE16" s="31">
        <v>5</v>
      </c>
      <c r="CF16" s="59">
        <f t="shared" si="47"/>
        <v>0.83333333333333337</v>
      </c>
      <c r="CG16" s="18">
        <f t="shared" si="143"/>
        <v>12</v>
      </c>
      <c r="CH16" s="22">
        <f t="shared" si="143"/>
        <v>10</v>
      </c>
      <c r="CI16" s="26">
        <f t="shared" si="164"/>
        <v>0.83333333333333337</v>
      </c>
      <c r="CJ16" s="31">
        <v>6</v>
      </c>
      <c r="CK16" s="31">
        <v>5</v>
      </c>
      <c r="CL16" s="26">
        <f t="shared" si="49"/>
        <v>0.83333333333333337</v>
      </c>
      <c r="CM16" s="31">
        <v>6</v>
      </c>
      <c r="CN16" s="31">
        <v>5</v>
      </c>
      <c r="CO16" s="26">
        <f t="shared" si="50"/>
        <v>0.83333333333333337</v>
      </c>
      <c r="CP16" s="18">
        <f>+CS16+CV16</f>
        <v>12</v>
      </c>
      <c r="CQ16" s="22">
        <f t="shared" si="51"/>
        <v>11</v>
      </c>
      <c r="CR16" s="59">
        <f t="shared" si="52"/>
        <v>0.91666666666666663</v>
      </c>
      <c r="CS16" s="31">
        <v>6</v>
      </c>
      <c r="CT16" s="31">
        <v>5</v>
      </c>
      <c r="CU16" s="26">
        <f t="shared" si="53"/>
        <v>0.83333333333333337</v>
      </c>
      <c r="CV16" s="31">
        <v>6</v>
      </c>
      <c r="CW16" s="31">
        <v>6</v>
      </c>
      <c r="CX16" s="59">
        <f t="shared" si="54"/>
        <v>1</v>
      </c>
      <c r="CY16" s="18">
        <f t="shared" si="55"/>
        <v>13</v>
      </c>
      <c r="CZ16" s="22">
        <f t="shared" si="55"/>
        <v>10</v>
      </c>
      <c r="DA16" s="26">
        <f t="shared" si="56"/>
        <v>0.76923076923076927</v>
      </c>
      <c r="DB16" s="31">
        <v>6</v>
      </c>
      <c r="DC16" s="31">
        <v>5</v>
      </c>
      <c r="DD16" s="26">
        <f t="shared" si="57"/>
        <v>0.83333333333333337</v>
      </c>
      <c r="DE16" s="31">
        <v>7</v>
      </c>
      <c r="DF16" s="31">
        <v>5</v>
      </c>
      <c r="DG16" s="59">
        <f t="shared" si="58"/>
        <v>0.7142857142857143</v>
      </c>
      <c r="DH16" s="117">
        <f t="shared" si="145"/>
        <v>6.166666666666667</v>
      </c>
      <c r="DI16" s="116">
        <f t="shared" si="146"/>
        <v>5</v>
      </c>
      <c r="DJ16" s="59">
        <f t="shared" si="59"/>
        <v>0.81081081081081074</v>
      </c>
      <c r="DK16" s="18">
        <f t="shared" si="60"/>
        <v>13</v>
      </c>
      <c r="DL16" s="22">
        <f t="shared" si="60"/>
        <v>9</v>
      </c>
      <c r="DM16" s="26">
        <f t="shared" si="61"/>
        <v>0.69230769230769229</v>
      </c>
      <c r="DN16" s="31">
        <v>6</v>
      </c>
      <c r="DO16" s="31">
        <v>6</v>
      </c>
      <c r="DP16" s="26">
        <f t="shared" si="62"/>
        <v>1</v>
      </c>
      <c r="DQ16" s="31">
        <v>7</v>
      </c>
      <c r="DR16" s="31">
        <v>3</v>
      </c>
      <c r="DS16" s="59">
        <f t="shared" si="63"/>
        <v>0.42857142857142855</v>
      </c>
      <c r="DT16" s="18">
        <f t="shared" si="147"/>
        <v>12</v>
      </c>
      <c r="DU16" s="22">
        <f t="shared" si="64"/>
        <v>9</v>
      </c>
      <c r="DV16" s="26">
        <f t="shared" si="65"/>
        <v>0.75</v>
      </c>
      <c r="DW16" s="31">
        <v>6</v>
      </c>
      <c r="DX16" s="31">
        <v>6</v>
      </c>
      <c r="DY16" s="26">
        <f t="shared" si="66"/>
        <v>1</v>
      </c>
      <c r="DZ16" s="31">
        <v>6</v>
      </c>
      <c r="EA16" s="31">
        <v>3</v>
      </c>
      <c r="EB16" s="59">
        <f t="shared" si="67"/>
        <v>0.5</v>
      </c>
      <c r="EC16" s="18">
        <f t="shared" si="148"/>
        <v>11</v>
      </c>
      <c r="ED16" s="22">
        <f t="shared" si="148"/>
        <v>11</v>
      </c>
      <c r="EE16" s="26">
        <f t="shared" si="165"/>
        <v>1</v>
      </c>
      <c r="EF16" s="31">
        <v>6</v>
      </c>
      <c r="EG16" s="31">
        <v>6</v>
      </c>
      <c r="EH16" s="26">
        <f t="shared" si="69"/>
        <v>1</v>
      </c>
      <c r="EI16" s="31">
        <v>5</v>
      </c>
      <c r="EJ16" s="31">
        <v>5</v>
      </c>
      <c r="EK16" s="26">
        <f t="shared" si="70"/>
        <v>1</v>
      </c>
      <c r="EL16" s="117">
        <f t="shared" si="149"/>
        <v>12</v>
      </c>
      <c r="EM16" s="116">
        <f t="shared" si="150"/>
        <v>9</v>
      </c>
      <c r="EN16" s="59">
        <f t="shared" si="71"/>
        <v>0.75</v>
      </c>
      <c r="EO16" s="31">
        <v>7</v>
      </c>
      <c r="EP16" s="31">
        <v>6</v>
      </c>
      <c r="EQ16" s="26">
        <f t="shared" si="72"/>
        <v>0.8571428571428571</v>
      </c>
      <c r="ER16" s="31">
        <v>5</v>
      </c>
      <c r="ES16" s="31">
        <v>3</v>
      </c>
      <c r="ET16" s="26">
        <f t="shared" si="73"/>
        <v>0.6</v>
      </c>
      <c r="EU16" s="18">
        <f t="shared" si="74"/>
        <v>10</v>
      </c>
      <c r="EV16" s="22">
        <f t="shared" si="74"/>
        <v>10</v>
      </c>
      <c r="EW16" s="26">
        <f t="shared" si="75"/>
        <v>1</v>
      </c>
      <c r="EX16" s="31">
        <v>7</v>
      </c>
      <c r="EY16" s="31">
        <v>7</v>
      </c>
      <c r="EZ16" s="26">
        <f t="shared" si="76"/>
        <v>1</v>
      </c>
      <c r="FA16" s="31">
        <v>3</v>
      </c>
      <c r="FB16" s="31">
        <v>3</v>
      </c>
      <c r="FC16" s="26">
        <f t="shared" si="77"/>
        <v>1</v>
      </c>
      <c r="FD16" s="18">
        <f t="shared" si="78"/>
        <v>13</v>
      </c>
      <c r="FE16" s="22">
        <f t="shared" si="78"/>
        <v>13</v>
      </c>
      <c r="FF16" s="26">
        <f t="shared" si="79"/>
        <v>1</v>
      </c>
      <c r="FG16" s="31">
        <v>9</v>
      </c>
      <c r="FH16" s="31">
        <v>9</v>
      </c>
      <c r="FI16" s="26">
        <f t="shared" si="80"/>
        <v>1</v>
      </c>
      <c r="FJ16" s="31">
        <v>4</v>
      </c>
      <c r="FK16" s="31">
        <v>4</v>
      </c>
      <c r="FL16" s="26">
        <f t="shared" si="81"/>
        <v>1</v>
      </c>
      <c r="FM16" s="117">
        <f t="shared" si="151"/>
        <v>9.8333333333333339</v>
      </c>
      <c r="FN16" s="116">
        <f t="shared" si="152"/>
        <v>8.6666666666666661</v>
      </c>
      <c r="FO16" s="59">
        <f t="shared" si="82"/>
        <v>0.8813559322033897</v>
      </c>
      <c r="FP16" s="18">
        <f t="shared" si="83"/>
        <v>14</v>
      </c>
      <c r="FQ16" s="22">
        <f t="shared" si="83"/>
        <v>9</v>
      </c>
      <c r="FR16" s="26">
        <f t="shared" si="84"/>
        <v>0.6428571428571429</v>
      </c>
      <c r="FS16" s="31">
        <v>4</v>
      </c>
      <c r="FT16" s="31">
        <v>3</v>
      </c>
      <c r="FU16" s="26">
        <f t="shared" si="85"/>
        <v>0.75</v>
      </c>
      <c r="FV16" s="31">
        <v>10</v>
      </c>
      <c r="FW16" s="31">
        <v>6</v>
      </c>
      <c r="FX16" s="26">
        <f t="shared" si="86"/>
        <v>0.6</v>
      </c>
      <c r="FY16" s="18">
        <f t="shared" si="153"/>
        <v>18</v>
      </c>
      <c r="FZ16" s="22">
        <f t="shared" si="153"/>
        <v>13</v>
      </c>
      <c r="GA16" s="26">
        <f t="shared" si="87"/>
        <v>0.72222222222222221</v>
      </c>
      <c r="GB16" s="31">
        <v>10</v>
      </c>
      <c r="GC16" s="31">
        <v>8</v>
      </c>
      <c r="GD16" s="26">
        <f t="shared" si="88"/>
        <v>0.8</v>
      </c>
      <c r="GE16" s="31">
        <v>8</v>
      </c>
      <c r="GF16" s="31">
        <v>5</v>
      </c>
      <c r="GG16" s="26">
        <f t="shared" si="89"/>
        <v>0.625</v>
      </c>
      <c r="GH16" s="18">
        <f t="shared" si="154"/>
        <v>18</v>
      </c>
      <c r="GI16" s="22">
        <f t="shared" si="154"/>
        <v>15</v>
      </c>
      <c r="GJ16" s="26">
        <f t="shared" si="166"/>
        <v>0.83333333333333337</v>
      </c>
      <c r="GK16" s="31">
        <v>10</v>
      </c>
      <c r="GL16" s="31">
        <v>8</v>
      </c>
      <c r="GM16" s="26">
        <f t="shared" si="91"/>
        <v>0.8</v>
      </c>
      <c r="GN16" s="31">
        <v>8</v>
      </c>
      <c r="GO16" s="31">
        <v>7</v>
      </c>
      <c r="GP16" s="26">
        <f t="shared" si="92"/>
        <v>0.875</v>
      </c>
      <c r="GQ16" s="117">
        <f t="shared" si="155"/>
        <v>18</v>
      </c>
      <c r="GR16" s="116">
        <f t="shared" si="155"/>
        <v>17</v>
      </c>
      <c r="GS16" s="59">
        <f t="shared" si="156"/>
        <v>0.94444444444444442</v>
      </c>
      <c r="GT16" s="31">
        <v>10</v>
      </c>
      <c r="GU16" s="31">
        <v>10</v>
      </c>
      <c r="GV16" s="26">
        <f t="shared" si="93"/>
        <v>1</v>
      </c>
      <c r="GW16" s="31">
        <v>8</v>
      </c>
      <c r="GX16" s="31">
        <v>7</v>
      </c>
      <c r="GY16" s="59">
        <f t="shared" si="94"/>
        <v>0.875</v>
      </c>
      <c r="GZ16" s="18">
        <f t="shared" si="157"/>
        <v>25</v>
      </c>
      <c r="HA16" s="22">
        <f t="shared" si="157"/>
        <v>22</v>
      </c>
      <c r="HB16" s="26">
        <f t="shared" si="95"/>
        <v>0.88</v>
      </c>
      <c r="HC16" s="31">
        <v>14</v>
      </c>
      <c r="HD16" s="31">
        <v>12</v>
      </c>
      <c r="HE16" s="26">
        <f t="shared" si="96"/>
        <v>0.8571428571428571</v>
      </c>
      <c r="HF16" s="31">
        <v>11</v>
      </c>
      <c r="HG16" s="31">
        <v>10</v>
      </c>
      <c r="HH16" s="26">
        <f t="shared" si="97"/>
        <v>0.90909090909090906</v>
      </c>
      <c r="HI16" s="18">
        <f t="shared" si="158"/>
        <v>26</v>
      </c>
      <c r="HJ16" s="22">
        <f t="shared" si="98"/>
        <v>22</v>
      </c>
      <c r="HK16" s="26">
        <f t="shared" si="99"/>
        <v>0.84615384615384615</v>
      </c>
      <c r="HL16" s="31">
        <v>14</v>
      </c>
      <c r="HM16" s="31">
        <v>11</v>
      </c>
      <c r="HN16" s="26">
        <f t="shared" si="100"/>
        <v>0.7857142857142857</v>
      </c>
      <c r="HO16" s="31">
        <v>12</v>
      </c>
      <c r="HP16" s="31">
        <v>11</v>
      </c>
      <c r="HQ16" s="26">
        <f t="shared" si="101"/>
        <v>0.91666666666666663</v>
      </c>
      <c r="HR16" s="124">
        <f t="shared" si="159"/>
        <v>16.833333333333332</v>
      </c>
      <c r="HS16" s="123">
        <f t="shared" si="160"/>
        <v>7.333333333333333</v>
      </c>
      <c r="HT16" s="59">
        <f t="shared" si="102"/>
        <v>0.43564356435643564</v>
      </c>
      <c r="HU16" s="18">
        <f t="shared" si="103"/>
        <v>26</v>
      </c>
      <c r="HV16" s="22">
        <f t="shared" si="103"/>
        <v>18</v>
      </c>
      <c r="HW16" s="26">
        <f t="shared" si="104"/>
        <v>0.69230769230769229</v>
      </c>
      <c r="HX16" s="31">
        <v>14</v>
      </c>
      <c r="HY16" s="31">
        <v>7</v>
      </c>
      <c r="HZ16" s="26">
        <f t="shared" si="105"/>
        <v>0.5</v>
      </c>
      <c r="IA16" s="31">
        <v>12</v>
      </c>
      <c r="IB16" s="31">
        <v>11</v>
      </c>
      <c r="IC16" s="26">
        <f t="shared" si="106"/>
        <v>0.91666666666666663</v>
      </c>
      <c r="ID16" s="18">
        <f t="shared" si="107"/>
        <v>25</v>
      </c>
      <c r="IE16" s="22">
        <f t="shared" si="107"/>
        <v>12</v>
      </c>
      <c r="IF16" s="26">
        <f t="shared" si="108"/>
        <v>0.48</v>
      </c>
      <c r="IG16" s="31">
        <v>14</v>
      </c>
      <c r="IH16" s="31">
        <v>7</v>
      </c>
      <c r="II16" s="26">
        <f t="shared" si="109"/>
        <v>0.5</v>
      </c>
      <c r="IJ16" s="31">
        <v>11</v>
      </c>
      <c r="IK16" s="31">
        <v>5</v>
      </c>
      <c r="IL16" s="26">
        <f t="shared" si="110"/>
        <v>0.45454545454545453</v>
      </c>
      <c r="IM16" s="18">
        <f t="shared" si="161"/>
        <v>28</v>
      </c>
      <c r="IN16" s="22">
        <f t="shared" si="111"/>
        <v>21</v>
      </c>
      <c r="IO16" s="26">
        <f t="shared" si="112"/>
        <v>0.75</v>
      </c>
      <c r="IP16" s="31">
        <v>20</v>
      </c>
      <c r="IQ16" s="31">
        <v>16</v>
      </c>
      <c r="IR16" s="26">
        <f t="shared" si="113"/>
        <v>0.8</v>
      </c>
      <c r="IS16" s="31">
        <v>8</v>
      </c>
      <c r="IT16" s="31">
        <v>5</v>
      </c>
      <c r="IU16" s="26">
        <f t="shared" si="114"/>
        <v>0.625</v>
      </c>
      <c r="IV16" s="18">
        <f t="shared" si="115"/>
        <v>26</v>
      </c>
      <c r="IW16" s="22">
        <f t="shared" si="116"/>
        <v>19</v>
      </c>
      <c r="IX16" s="26">
        <f t="shared" si="117"/>
        <v>0.73076923076923073</v>
      </c>
      <c r="IY16" s="31">
        <v>19</v>
      </c>
      <c r="IZ16" s="31">
        <v>14</v>
      </c>
      <c r="JA16" s="26">
        <f t="shared" si="118"/>
        <v>0.73684210526315785</v>
      </c>
      <c r="JB16" s="31">
        <v>7</v>
      </c>
      <c r="JC16" s="31">
        <v>5</v>
      </c>
      <c r="JD16" s="26">
        <f t="shared" si="119"/>
        <v>0.7142857142857143</v>
      </c>
      <c r="JE16" s="18">
        <f t="shared" si="120"/>
        <v>26</v>
      </c>
      <c r="JF16" s="22">
        <f t="shared" si="121"/>
        <v>14</v>
      </c>
      <c r="JG16" s="26">
        <f t="shared" si="122"/>
        <v>0.53846153846153844</v>
      </c>
      <c r="JH16" s="31">
        <v>19</v>
      </c>
      <c r="JI16" s="31">
        <v>12</v>
      </c>
      <c r="JJ16" s="26">
        <f t="shared" si="123"/>
        <v>0.63157894736842102</v>
      </c>
      <c r="JK16" s="31">
        <v>7</v>
      </c>
      <c r="JL16" s="31">
        <v>2</v>
      </c>
      <c r="JM16" s="26">
        <f t="shared" si="124"/>
        <v>0.2857142857142857</v>
      </c>
      <c r="JN16" s="124">
        <f t="shared" si="162"/>
        <v>21.833333333333332</v>
      </c>
      <c r="JO16" s="123">
        <f t="shared" si="163"/>
        <v>14</v>
      </c>
      <c r="JP16" s="59">
        <f t="shared" si="125"/>
        <v>0.6412213740458016</v>
      </c>
      <c r="JQ16" s="18">
        <f t="shared" si="126"/>
        <v>26</v>
      </c>
      <c r="JR16" s="22">
        <f t="shared" si="127"/>
        <v>10</v>
      </c>
      <c r="JS16" s="26">
        <f t="shared" si="128"/>
        <v>0.38461538461538464</v>
      </c>
      <c r="JT16" s="31">
        <v>19</v>
      </c>
      <c r="JU16" s="31">
        <v>10</v>
      </c>
      <c r="JV16" s="26">
        <f t="shared" si="129"/>
        <v>0.52631578947368418</v>
      </c>
      <c r="JW16" s="31">
        <v>7</v>
      </c>
      <c r="JX16" s="31"/>
      <c r="JY16" s="26">
        <f t="shared" si="130"/>
        <v>0</v>
      </c>
    </row>
    <row r="17" spans="4:285" ht="29.25" hidden="1" customHeight="1">
      <c r="H17" s="12">
        <v>9</v>
      </c>
      <c r="I17" s="121" t="s">
        <v>113</v>
      </c>
      <c r="J17" s="179">
        <v>0.80769230769230771</v>
      </c>
      <c r="K17" s="182">
        <v>0.76923076923076927</v>
      </c>
      <c r="L17" s="183">
        <f t="shared" si="131"/>
        <v>0.95238095238095244</v>
      </c>
      <c r="M17" s="179">
        <f t="shared" si="18"/>
        <v>0</v>
      </c>
      <c r="N17" s="180">
        <f t="shared" si="19"/>
        <v>0</v>
      </c>
      <c r="O17" s="183">
        <f t="shared" si="132"/>
        <v>0</v>
      </c>
      <c r="P17" s="179">
        <f t="shared" si="133"/>
        <v>0</v>
      </c>
      <c r="Q17" s="180">
        <f t="shared" si="134"/>
        <v>0</v>
      </c>
      <c r="R17" s="183">
        <f t="shared" si="135"/>
        <v>0</v>
      </c>
      <c r="S17" s="18">
        <f t="shared" si="20"/>
        <v>0</v>
      </c>
      <c r="T17" s="22">
        <f t="shared" si="20"/>
        <v>0</v>
      </c>
      <c r="U17" s="26">
        <f t="shared" si="21"/>
        <v>0</v>
      </c>
      <c r="V17" s="20">
        <v>0</v>
      </c>
      <c r="W17" s="16">
        <v>0</v>
      </c>
      <c r="X17" s="26">
        <f t="shared" si="22"/>
        <v>0</v>
      </c>
      <c r="Y17" s="20">
        <v>0</v>
      </c>
      <c r="Z17" s="16">
        <v>0</v>
      </c>
      <c r="AA17" s="59">
        <f t="shared" si="23"/>
        <v>0</v>
      </c>
      <c r="AB17" s="18">
        <f t="shared" si="24"/>
        <v>0</v>
      </c>
      <c r="AC17" s="22">
        <f t="shared" si="24"/>
        <v>0</v>
      </c>
      <c r="AD17" s="26">
        <f t="shared" si="25"/>
        <v>0</v>
      </c>
      <c r="AE17" s="20">
        <v>0</v>
      </c>
      <c r="AF17" s="16">
        <v>0</v>
      </c>
      <c r="AG17" s="26">
        <f t="shared" si="26"/>
        <v>0</v>
      </c>
      <c r="AH17" s="20">
        <v>0</v>
      </c>
      <c r="AI17" s="16">
        <v>0</v>
      </c>
      <c r="AJ17" s="26">
        <f t="shared" si="27"/>
        <v>0</v>
      </c>
      <c r="AK17" s="18">
        <f t="shared" si="136"/>
        <v>0</v>
      </c>
      <c r="AL17" s="22">
        <f t="shared" si="28"/>
        <v>0</v>
      </c>
      <c r="AM17" s="26">
        <f t="shared" si="29"/>
        <v>0</v>
      </c>
      <c r="AN17" s="20">
        <v>0</v>
      </c>
      <c r="AO17" s="16">
        <v>0</v>
      </c>
      <c r="AP17" s="26">
        <f t="shared" si="30"/>
        <v>0</v>
      </c>
      <c r="AQ17" s="20">
        <v>0</v>
      </c>
      <c r="AR17" s="16">
        <v>0</v>
      </c>
      <c r="AS17" s="59">
        <f t="shared" si="31"/>
        <v>0</v>
      </c>
      <c r="AT17" s="18">
        <f t="shared" si="137"/>
        <v>0</v>
      </c>
      <c r="AU17" s="22">
        <f t="shared" si="138"/>
        <v>0</v>
      </c>
      <c r="AV17" s="26">
        <f t="shared" si="32"/>
        <v>0</v>
      </c>
      <c r="AW17" s="16">
        <v>0</v>
      </c>
      <c r="AX17" s="16">
        <v>0</v>
      </c>
      <c r="AY17" s="26">
        <f t="shared" si="33"/>
        <v>0</v>
      </c>
      <c r="AZ17" s="20">
        <v>0</v>
      </c>
      <c r="BA17" s="16">
        <v>0</v>
      </c>
      <c r="BB17" s="26">
        <f t="shared" si="34"/>
        <v>0</v>
      </c>
      <c r="BC17" s="131">
        <f t="shared" si="139"/>
        <v>0</v>
      </c>
      <c r="BD17" s="132">
        <f t="shared" si="35"/>
        <v>0</v>
      </c>
      <c r="BE17" s="59">
        <f t="shared" si="36"/>
        <v>0</v>
      </c>
      <c r="BF17" s="18">
        <f t="shared" si="140"/>
        <v>0</v>
      </c>
      <c r="BG17" s="22">
        <f t="shared" si="37"/>
        <v>0</v>
      </c>
      <c r="BH17" s="26">
        <f t="shared" si="38"/>
        <v>0</v>
      </c>
      <c r="BI17" s="20">
        <v>0</v>
      </c>
      <c r="BJ17" s="16">
        <v>0</v>
      </c>
      <c r="BK17" s="26">
        <f t="shared" si="39"/>
        <v>0</v>
      </c>
      <c r="BL17" s="20"/>
      <c r="BM17" s="16"/>
      <c r="BN17" s="26">
        <f t="shared" si="40"/>
        <v>0</v>
      </c>
      <c r="BO17" s="18">
        <f t="shared" si="141"/>
        <v>0</v>
      </c>
      <c r="BP17" s="22">
        <f t="shared" si="141"/>
        <v>0</v>
      </c>
      <c r="BQ17" s="26">
        <f t="shared" si="41"/>
        <v>0</v>
      </c>
      <c r="BR17" s="20">
        <v>0</v>
      </c>
      <c r="BS17" s="16">
        <v>0</v>
      </c>
      <c r="BT17" s="26">
        <f t="shared" si="42"/>
        <v>0</v>
      </c>
      <c r="BU17" s="20">
        <v>0</v>
      </c>
      <c r="BV17" s="16">
        <v>0</v>
      </c>
      <c r="BW17" s="26">
        <f t="shared" si="43"/>
        <v>0</v>
      </c>
      <c r="BX17" s="18">
        <f t="shared" si="142"/>
        <v>0</v>
      </c>
      <c r="BY17" s="22">
        <f t="shared" si="44"/>
        <v>0</v>
      </c>
      <c r="BZ17" s="26">
        <f t="shared" si="45"/>
        <v>0</v>
      </c>
      <c r="CA17" s="20">
        <v>0</v>
      </c>
      <c r="CB17" s="16">
        <v>0</v>
      </c>
      <c r="CC17" s="26">
        <f t="shared" si="46"/>
        <v>0</v>
      </c>
      <c r="CD17" s="20">
        <v>0</v>
      </c>
      <c r="CE17" s="16">
        <v>0</v>
      </c>
      <c r="CF17" s="59">
        <f t="shared" si="47"/>
        <v>0</v>
      </c>
      <c r="CG17" s="18">
        <f t="shared" si="143"/>
        <v>0</v>
      </c>
      <c r="CH17" s="22">
        <f t="shared" si="143"/>
        <v>0</v>
      </c>
      <c r="CI17" s="26">
        <f t="shared" si="164"/>
        <v>0</v>
      </c>
      <c r="CJ17" s="20">
        <v>0</v>
      </c>
      <c r="CK17" s="16">
        <v>0</v>
      </c>
      <c r="CL17" s="26">
        <f t="shared" si="49"/>
        <v>0</v>
      </c>
      <c r="CM17" s="20">
        <v>0</v>
      </c>
      <c r="CN17" s="16">
        <v>0</v>
      </c>
      <c r="CO17" s="26">
        <f t="shared" si="50"/>
        <v>0</v>
      </c>
      <c r="CP17" s="18">
        <f t="shared" ref="CP17:CP21" si="167">+CS17+CV17</f>
        <v>0</v>
      </c>
      <c r="CQ17" s="22">
        <f t="shared" si="51"/>
        <v>0</v>
      </c>
      <c r="CR17" s="59">
        <f t="shared" si="52"/>
        <v>0</v>
      </c>
      <c r="CS17" s="20">
        <v>0</v>
      </c>
      <c r="CT17" s="16">
        <v>0</v>
      </c>
      <c r="CU17" s="26">
        <f t="shared" si="53"/>
        <v>0</v>
      </c>
      <c r="CV17" s="20">
        <v>0</v>
      </c>
      <c r="CW17" s="16">
        <v>0</v>
      </c>
      <c r="CX17" s="59">
        <f t="shared" si="54"/>
        <v>0</v>
      </c>
      <c r="CY17" s="18">
        <f t="shared" si="55"/>
        <v>0</v>
      </c>
      <c r="CZ17" s="22">
        <f t="shared" si="55"/>
        <v>0</v>
      </c>
      <c r="DA17" s="26">
        <f t="shared" si="56"/>
        <v>0</v>
      </c>
      <c r="DB17" s="20">
        <v>0</v>
      </c>
      <c r="DC17" s="16">
        <v>0</v>
      </c>
      <c r="DD17" s="26">
        <f t="shared" si="57"/>
        <v>0</v>
      </c>
      <c r="DE17" s="20">
        <v>0</v>
      </c>
      <c r="DF17" s="16">
        <v>0</v>
      </c>
      <c r="DG17" s="59">
        <f t="shared" si="58"/>
        <v>0</v>
      </c>
      <c r="DH17" s="117">
        <f t="shared" si="145"/>
        <v>0</v>
      </c>
      <c r="DI17" s="116">
        <f t="shared" si="146"/>
        <v>0</v>
      </c>
      <c r="DJ17" s="59">
        <f t="shared" si="59"/>
        <v>0</v>
      </c>
      <c r="DK17" s="18">
        <f t="shared" si="60"/>
        <v>0</v>
      </c>
      <c r="DL17" s="22">
        <f t="shared" si="60"/>
        <v>0</v>
      </c>
      <c r="DM17" s="26">
        <f t="shared" si="61"/>
        <v>0</v>
      </c>
      <c r="DN17" s="20">
        <v>0</v>
      </c>
      <c r="DO17" s="16">
        <v>0</v>
      </c>
      <c r="DP17" s="26">
        <f t="shared" si="62"/>
        <v>0</v>
      </c>
      <c r="DQ17" s="20">
        <v>0</v>
      </c>
      <c r="DR17" s="16">
        <v>0</v>
      </c>
      <c r="DS17" s="59">
        <f t="shared" si="63"/>
        <v>0</v>
      </c>
      <c r="DT17" s="18">
        <f t="shared" si="147"/>
        <v>0</v>
      </c>
      <c r="DU17" s="22">
        <f t="shared" si="64"/>
        <v>0</v>
      </c>
      <c r="DV17" s="26">
        <f t="shared" si="65"/>
        <v>0</v>
      </c>
      <c r="DW17" s="20"/>
      <c r="DX17" s="16"/>
      <c r="DY17" s="26">
        <f t="shared" si="66"/>
        <v>0</v>
      </c>
      <c r="DZ17" s="20">
        <v>0</v>
      </c>
      <c r="EA17" s="16">
        <v>0</v>
      </c>
      <c r="EB17" s="59">
        <f t="shared" si="67"/>
        <v>0</v>
      </c>
      <c r="EC17" s="18">
        <f t="shared" si="148"/>
        <v>0</v>
      </c>
      <c r="ED17" s="22">
        <f t="shared" si="148"/>
        <v>0</v>
      </c>
      <c r="EE17" s="26">
        <f t="shared" si="165"/>
        <v>0</v>
      </c>
      <c r="EF17" s="20">
        <v>0</v>
      </c>
      <c r="EG17" s="16">
        <v>0</v>
      </c>
      <c r="EH17" s="26">
        <f t="shared" si="69"/>
        <v>0</v>
      </c>
      <c r="EI17" s="20">
        <v>0</v>
      </c>
      <c r="EJ17" s="16">
        <v>0</v>
      </c>
      <c r="EK17" s="26">
        <f t="shared" si="70"/>
        <v>0</v>
      </c>
      <c r="EL17" s="117">
        <f t="shared" si="149"/>
        <v>0</v>
      </c>
      <c r="EM17" s="116">
        <f t="shared" si="150"/>
        <v>0</v>
      </c>
      <c r="EN17" s="59">
        <f t="shared" si="71"/>
        <v>0</v>
      </c>
      <c r="EO17" s="20">
        <v>0</v>
      </c>
      <c r="EP17" s="16">
        <v>0</v>
      </c>
      <c r="EQ17" s="26">
        <f t="shared" si="72"/>
        <v>0</v>
      </c>
      <c r="ER17" s="20">
        <v>0</v>
      </c>
      <c r="ES17" s="16">
        <v>0</v>
      </c>
      <c r="ET17" s="26">
        <f t="shared" si="73"/>
        <v>0</v>
      </c>
      <c r="EU17" s="18">
        <f t="shared" si="74"/>
        <v>0</v>
      </c>
      <c r="EV17" s="22">
        <f t="shared" si="74"/>
        <v>0</v>
      </c>
      <c r="EW17" s="26">
        <f t="shared" si="75"/>
        <v>0</v>
      </c>
      <c r="EX17" s="20">
        <v>0</v>
      </c>
      <c r="EY17" s="16">
        <v>0</v>
      </c>
      <c r="EZ17" s="26">
        <f t="shared" si="76"/>
        <v>0</v>
      </c>
      <c r="FA17" s="20">
        <v>0</v>
      </c>
      <c r="FB17" s="16">
        <v>0</v>
      </c>
      <c r="FC17" s="26">
        <f t="shared" si="77"/>
        <v>0</v>
      </c>
      <c r="FD17" s="18">
        <f t="shared" si="78"/>
        <v>0</v>
      </c>
      <c r="FE17" s="22">
        <f t="shared" si="78"/>
        <v>0</v>
      </c>
      <c r="FF17" s="26">
        <f t="shared" si="79"/>
        <v>0</v>
      </c>
      <c r="FG17" s="20">
        <v>0</v>
      </c>
      <c r="FH17" s="16">
        <v>0</v>
      </c>
      <c r="FI17" s="26">
        <f t="shared" si="80"/>
        <v>0</v>
      </c>
      <c r="FJ17" s="20">
        <v>0</v>
      </c>
      <c r="FK17" s="16">
        <v>0</v>
      </c>
      <c r="FL17" s="26">
        <f t="shared" si="81"/>
        <v>0</v>
      </c>
      <c r="FM17" s="117">
        <f t="shared" si="151"/>
        <v>0</v>
      </c>
      <c r="FN17" s="116">
        <f t="shared" si="152"/>
        <v>0</v>
      </c>
      <c r="FO17" s="59">
        <f t="shared" si="82"/>
        <v>0</v>
      </c>
      <c r="FP17" s="18">
        <f t="shared" si="83"/>
        <v>0</v>
      </c>
      <c r="FQ17" s="22">
        <f t="shared" si="83"/>
        <v>0</v>
      </c>
      <c r="FR17" s="26">
        <f t="shared" si="84"/>
        <v>0</v>
      </c>
      <c r="FS17" s="20">
        <v>0</v>
      </c>
      <c r="FT17" s="16">
        <v>0</v>
      </c>
      <c r="FU17" s="26">
        <f t="shared" si="85"/>
        <v>0</v>
      </c>
      <c r="FV17" s="20">
        <v>0</v>
      </c>
      <c r="FW17" s="16">
        <v>0</v>
      </c>
      <c r="FX17" s="26">
        <f t="shared" si="86"/>
        <v>0</v>
      </c>
      <c r="FY17" s="18">
        <f t="shared" si="153"/>
        <v>0</v>
      </c>
      <c r="FZ17" s="22">
        <f t="shared" si="153"/>
        <v>0</v>
      </c>
      <c r="GA17" s="26">
        <f t="shared" si="87"/>
        <v>0</v>
      </c>
      <c r="GB17" s="20">
        <v>0</v>
      </c>
      <c r="GC17" s="16">
        <v>0</v>
      </c>
      <c r="GD17" s="26">
        <f t="shared" si="88"/>
        <v>0</v>
      </c>
      <c r="GE17" s="20">
        <v>0</v>
      </c>
      <c r="GF17" s="16">
        <v>0</v>
      </c>
      <c r="GG17" s="26">
        <f t="shared" si="89"/>
        <v>0</v>
      </c>
      <c r="GH17" s="18">
        <f t="shared" si="154"/>
        <v>0</v>
      </c>
      <c r="GI17" s="22">
        <f t="shared" si="154"/>
        <v>0</v>
      </c>
      <c r="GJ17" s="26">
        <f t="shared" si="166"/>
        <v>0</v>
      </c>
      <c r="GK17" s="20">
        <v>0</v>
      </c>
      <c r="GL17" s="16">
        <v>0</v>
      </c>
      <c r="GM17" s="26">
        <f t="shared" si="91"/>
        <v>0</v>
      </c>
      <c r="GN17" s="20">
        <v>0</v>
      </c>
      <c r="GO17" s="16">
        <v>0</v>
      </c>
      <c r="GP17" s="26">
        <f t="shared" si="92"/>
        <v>0</v>
      </c>
      <c r="GQ17" s="117">
        <f t="shared" si="155"/>
        <v>0</v>
      </c>
      <c r="GR17" s="116">
        <f t="shared" si="155"/>
        <v>0</v>
      </c>
      <c r="GS17" s="59">
        <f t="shared" si="156"/>
        <v>0</v>
      </c>
      <c r="GT17" s="20">
        <v>0</v>
      </c>
      <c r="GU17" s="16">
        <v>0</v>
      </c>
      <c r="GV17" s="26">
        <f t="shared" si="93"/>
        <v>0</v>
      </c>
      <c r="GW17" s="20">
        <v>0</v>
      </c>
      <c r="GX17" s="16">
        <v>0</v>
      </c>
      <c r="GY17" s="59">
        <f t="shared" si="94"/>
        <v>0</v>
      </c>
      <c r="GZ17" s="18">
        <f t="shared" si="157"/>
        <v>0</v>
      </c>
      <c r="HA17" s="22">
        <f t="shared" si="157"/>
        <v>0</v>
      </c>
      <c r="HB17" s="26">
        <f t="shared" si="95"/>
        <v>0</v>
      </c>
      <c r="HC17" s="20">
        <v>0</v>
      </c>
      <c r="HD17" s="16">
        <v>0</v>
      </c>
      <c r="HE17" s="26">
        <f t="shared" si="96"/>
        <v>0</v>
      </c>
      <c r="HF17" s="20">
        <v>0</v>
      </c>
      <c r="HG17" s="16">
        <v>0</v>
      </c>
      <c r="HH17" s="26">
        <f t="shared" si="97"/>
        <v>0</v>
      </c>
      <c r="HI17" s="18">
        <f t="shared" si="158"/>
        <v>0</v>
      </c>
      <c r="HJ17" s="22">
        <f t="shared" si="98"/>
        <v>0</v>
      </c>
      <c r="HK17" s="26">
        <f t="shared" si="99"/>
        <v>0</v>
      </c>
      <c r="HL17" s="20">
        <v>0</v>
      </c>
      <c r="HM17" s="16">
        <v>0</v>
      </c>
      <c r="HN17" s="26">
        <f t="shared" si="100"/>
        <v>0</v>
      </c>
      <c r="HO17" s="20">
        <v>0</v>
      </c>
      <c r="HP17" s="16">
        <v>0</v>
      </c>
      <c r="HQ17" s="26">
        <f t="shared" si="101"/>
        <v>0</v>
      </c>
      <c r="HR17" s="124">
        <f t="shared" si="159"/>
        <v>0</v>
      </c>
      <c r="HS17" s="123">
        <f t="shared" si="160"/>
        <v>0</v>
      </c>
      <c r="HT17" s="59">
        <f t="shared" si="102"/>
        <v>0</v>
      </c>
      <c r="HU17" s="18">
        <f t="shared" si="103"/>
        <v>0</v>
      </c>
      <c r="HV17" s="22">
        <f t="shared" si="103"/>
        <v>0</v>
      </c>
      <c r="HW17" s="26">
        <f t="shared" si="104"/>
        <v>0</v>
      </c>
      <c r="HX17" s="20">
        <v>0</v>
      </c>
      <c r="HY17" s="16">
        <v>0</v>
      </c>
      <c r="HZ17" s="26">
        <f t="shared" si="105"/>
        <v>0</v>
      </c>
      <c r="IA17" s="20">
        <v>0</v>
      </c>
      <c r="IB17" s="16">
        <v>0</v>
      </c>
      <c r="IC17" s="26">
        <f t="shared" si="106"/>
        <v>0</v>
      </c>
      <c r="ID17" s="18">
        <f t="shared" si="107"/>
        <v>0</v>
      </c>
      <c r="IE17" s="22">
        <f t="shared" si="107"/>
        <v>0</v>
      </c>
      <c r="IF17" s="26">
        <f t="shared" si="108"/>
        <v>0</v>
      </c>
      <c r="IG17" s="20">
        <v>0</v>
      </c>
      <c r="IH17" s="16">
        <v>0</v>
      </c>
      <c r="II17" s="26">
        <f t="shared" si="109"/>
        <v>0</v>
      </c>
      <c r="IJ17" s="20">
        <v>0</v>
      </c>
      <c r="IK17" s="16">
        <v>0</v>
      </c>
      <c r="IL17" s="26">
        <f t="shared" si="110"/>
        <v>0</v>
      </c>
      <c r="IM17" s="18">
        <f t="shared" si="161"/>
        <v>0</v>
      </c>
      <c r="IN17" s="22">
        <f t="shared" si="111"/>
        <v>0</v>
      </c>
      <c r="IO17" s="26">
        <f t="shared" si="112"/>
        <v>0</v>
      </c>
      <c r="IP17" s="20">
        <v>0</v>
      </c>
      <c r="IQ17" s="16">
        <v>0</v>
      </c>
      <c r="IR17" s="26">
        <f t="shared" si="113"/>
        <v>0</v>
      </c>
      <c r="IS17" s="20">
        <v>0</v>
      </c>
      <c r="IT17" s="16">
        <v>0</v>
      </c>
      <c r="IU17" s="26">
        <f t="shared" si="114"/>
        <v>0</v>
      </c>
      <c r="IV17" s="18">
        <f t="shared" si="115"/>
        <v>0</v>
      </c>
      <c r="IW17" s="22">
        <f t="shared" si="116"/>
        <v>0</v>
      </c>
      <c r="IX17" s="26">
        <f t="shared" si="117"/>
        <v>0</v>
      </c>
      <c r="IY17" s="20">
        <v>0</v>
      </c>
      <c r="IZ17" s="16">
        <v>0</v>
      </c>
      <c r="JA17" s="26">
        <f t="shared" si="118"/>
        <v>0</v>
      </c>
      <c r="JB17" s="20">
        <v>0</v>
      </c>
      <c r="JC17" s="16">
        <v>0</v>
      </c>
      <c r="JD17" s="26">
        <f t="shared" si="119"/>
        <v>0</v>
      </c>
      <c r="JE17" s="18">
        <f t="shared" si="120"/>
        <v>0</v>
      </c>
      <c r="JF17" s="22">
        <f t="shared" si="121"/>
        <v>0</v>
      </c>
      <c r="JG17" s="26">
        <f t="shared" si="122"/>
        <v>0</v>
      </c>
      <c r="JH17" s="20">
        <v>0</v>
      </c>
      <c r="JI17" s="16">
        <v>0</v>
      </c>
      <c r="JJ17" s="26">
        <f t="shared" si="123"/>
        <v>0</v>
      </c>
      <c r="JK17" s="20">
        <v>0</v>
      </c>
      <c r="JL17" s="16">
        <v>0</v>
      </c>
      <c r="JM17" s="26">
        <f t="shared" si="124"/>
        <v>0</v>
      </c>
      <c r="JN17" s="124">
        <f t="shared" si="162"/>
        <v>0</v>
      </c>
      <c r="JO17" s="123">
        <f t="shared" si="163"/>
        <v>0</v>
      </c>
      <c r="JP17" s="59">
        <f t="shared" si="125"/>
        <v>0</v>
      </c>
      <c r="JQ17" s="18">
        <f t="shared" si="126"/>
        <v>0</v>
      </c>
      <c r="JR17" s="22">
        <f t="shared" si="127"/>
        <v>0</v>
      </c>
      <c r="JS17" s="26">
        <f t="shared" si="128"/>
        <v>0</v>
      </c>
      <c r="JT17" s="20">
        <v>0</v>
      </c>
      <c r="JU17" s="16">
        <v>0</v>
      </c>
      <c r="JV17" s="26">
        <f t="shared" si="129"/>
        <v>0</v>
      </c>
      <c r="JW17" s="20">
        <v>0</v>
      </c>
      <c r="JX17" s="16"/>
      <c r="JY17" s="26">
        <f t="shared" si="130"/>
        <v>0</v>
      </c>
    </row>
    <row r="18" spans="4:285" ht="29.25" customHeight="1">
      <c r="F18" s="10">
        <v>4</v>
      </c>
      <c r="G18" s="10">
        <v>5</v>
      </c>
      <c r="H18" s="12">
        <v>9</v>
      </c>
      <c r="I18" s="120" t="s">
        <v>104</v>
      </c>
      <c r="J18" s="179">
        <v>40.269230769230766</v>
      </c>
      <c r="K18" s="182">
        <v>32.192307692307693</v>
      </c>
      <c r="L18" s="183">
        <f t="shared" si="131"/>
        <v>0.79942693409742127</v>
      </c>
      <c r="M18" s="179">
        <f t="shared" si="18"/>
        <v>17.576923076923077</v>
      </c>
      <c r="N18" s="180">
        <f t="shared" si="19"/>
        <v>11.538461538461538</v>
      </c>
      <c r="O18" s="183">
        <f t="shared" si="132"/>
        <v>0.65645514223194745</v>
      </c>
      <c r="P18" s="179">
        <f t="shared" si="133"/>
        <v>17.576923076923077</v>
      </c>
      <c r="Q18" s="180">
        <f t="shared" si="134"/>
        <v>11.538461538461538</v>
      </c>
      <c r="R18" s="183">
        <f t="shared" si="135"/>
        <v>0.65645514223194745</v>
      </c>
      <c r="S18" s="18">
        <f t="shared" si="20"/>
        <v>19</v>
      </c>
      <c r="T18" s="22">
        <f t="shared" si="20"/>
        <v>14</v>
      </c>
      <c r="U18" s="26">
        <f t="shared" si="21"/>
        <v>0.73684210526315785</v>
      </c>
      <c r="V18" s="16">
        <v>9</v>
      </c>
      <c r="W18" s="31">
        <v>5</v>
      </c>
      <c r="X18" s="26">
        <f t="shared" si="22"/>
        <v>0.55555555555555558</v>
      </c>
      <c r="Y18" s="16">
        <v>10</v>
      </c>
      <c r="Z18" s="31">
        <v>9</v>
      </c>
      <c r="AA18" s="59">
        <f t="shared" si="23"/>
        <v>0.9</v>
      </c>
      <c r="AB18" s="18">
        <f t="shared" si="24"/>
        <v>19</v>
      </c>
      <c r="AC18" s="22">
        <f t="shared" si="24"/>
        <v>15</v>
      </c>
      <c r="AD18" s="26">
        <f t="shared" si="25"/>
        <v>0.78947368421052633</v>
      </c>
      <c r="AE18" s="16">
        <v>8</v>
      </c>
      <c r="AF18" s="31">
        <v>8</v>
      </c>
      <c r="AG18" s="26">
        <f t="shared" si="26"/>
        <v>1</v>
      </c>
      <c r="AH18" s="16">
        <v>11</v>
      </c>
      <c r="AI18" s="31">
        <v>7</v>
      </c>
      <c r="AJ18" s="26">
        <f t="shared" si="27"/>
        <v>0.63636363636363635</v>
      </c>
      <c r="AK18" s="18">
        <f t="shared" si="136"/>
        <v>24</v>
      </c>
      <c r="AL18" s="22">
        <f t="shared" si="28"/>
        <v>18</v>
      </c>
      <c r="AM18" s="26">
        <f t="shared" si="29"/>
        <v>0.75</v>
      </c>
      <c r="AN18" s="16">
        <v>7</v>
      </c>
      <c r="AO18" s="31">
        <v>6</v>
      </c>
      <c r="AP18" s="26">
        <f t="shared" si="30"/>
        <v>0.8571428571428571</v>
      </c>
      <c r="AQ18" s="16">
        <v>17</v>
      </c>
      <c r="AR18" s="31">
        <v>12</v>
      </c>
      <c r="AS18" s="59">
        <f t="shared" si="31"/>
        <v>0.70588235294117652</v>
      </c>
      <c r="AT18" s="18">
        <f t="shared" si="137"/>
        <v>22</v>
      </c>
      <c r="AU18" s="22">
        <f t="shared" si="138"/>
        <v>11</v>
      </c>
      <c r="AV18" s="26">
        <f t="shared" si="32"/>
        <v>0.5</v>
      </c>
      <c r="AW18" s="31">
        <v>7</v>
      </c>
      <c r="AX18" s="31">
        <v>4</v>
      </c>
      <c r="AY18" s="26">
        <f t="shared" si="33"/>
        <v>0.5714285714285714</v>
      </c>
      <c r="AZ18" s="16">
        <v>15</v>
      </c>
      <c r="BA18" s="31">
        <v>7</v>
      </c>
      <c r="BB18" s="26">
        <f t="shared" si="34"/>
        <v>0.46666666666666667</v>
      </c>
      <c r="BC18" s="131">
        <f t="shared" si="139"/>
        <v>21</v>
      </c>
      <c r="BD18" s="132">
        <f t="shared" si="35"/>
        <v>14.5</v>
      </c>
      <c r="BE18" s="59">
        <f t="shared" si="36"/>
        <v>0.69047619047619047</v>
      </c>
      <c r="BF18" s="18">
        <f t="shared" si="140"/>
        <v>18</v>
      </c>
      <c r="BG18" s="22">
        <f t="shared" si="37"/>
        <v>9</v>
      </c>
      <c r="BH18" s="26">
        <f t="shared" si="38"/>
        <v>0.5</v>
      </c>
      <c r="BI18" s="16">
        <v>7</v>
      </c>
      <c r="BJ18" s="31">
        <v>5</v>
      </c>
      <c r="BK18" s="26">
        <f t="shared" si="39"/>
        <v>0.7142857142857143</v>
      </c>
      <c r="BL18" s="16">
        <v>11</v>
      </c>
      <c r="BM18" s="31">
        <v>4</v>
      </c>
      <c r="BN18" s="26">
        <f t="shared" si="40"/>
        <v>0.36363636363636365</v>
      </c>
      <c r="BO18" s="18">
        <f t="shared" si="141"/>
        <v>21</v>
      </c>
      <c r="BP18" s="22">
        <f t="shared" si="141"/>
        <v>5</v>
      </c>
      <c r="BQ18" s="26">
        <f t="shared" si="41"/>
        <v>0.23809523809523808</v>
      </c>
      <c r="BR18" s="16">
        <v>7</v>
      </c>
      <c r="BS18" s="31">
        <v>1</v>
      </c>
      <c r="BT18" s="26">
        <f t="shared" si="42"/>
        <v>0.14285714285714285</v>
      </c>
      <c r="BU18" s="16">
        <v>14</v>
      </c>
      <c r="BV18" s="31">
        <v>4</v>
      </c>
      <c r="BW18" s="26">
        <f t="shared" si="43"/>
        <v>0.2857142857142857</v>
      </c>
      <c r="BX18" s="18">
        <f t="shared" si="142"/>
        <v>23</v>
      </c>
      <c r="BY18" s="22">
        <f t="shared" si="44"/>
        <v>8</v>
      </c>
      <c r="BZ18" s="26">
        <f t="shared" si="45"/>
        <v>0.34782608695652173</v>
      </c>
      <c r="CA18" s="16">
        <v>9</v>
      </c>
      <c r="CB18" s="31">
        <v>4</v>
      </c>
      <c r="CC18" s="26">
        <f t="shared" si="46"/>
        <v>0.44444444444444442</v>
      </c>
      <c r="CD18" s="16">
        <v>14</v>
      </c>
      <c r="CE18" s="31">
        <v>4</v>
      </c>
      <c r="CF18" s="59">
        <f t="shared" si="47"/>
        <v>0.2857142857142857</v>
      </c>
      <c r="CG18" s="18">
        <f t="shared" si="143"/>
        <v>20</v>
      </c>
      <c r="CH18" s="22">
        <f t="shared" si="143"/>
        <v>7</v>
      </c>
      <c r="CI18" s="26">
        <f t="shared" si="164"/>
        <v>0.35</v>
      </c>
      <c r="CJ18" s="16">
        <v>9</v>
      </c>
      <c r="CK18" s="31">
        <v>5</v>
      </c>
      <c r="CL18" s="26">
        <f t="shared" si="49"/>
        <v>0.55555555555555558</v>
      </c>
      <c r="CM18" s="16">
        <v>11</v>
      </c>
      <c r="CN18" s="31">
        <v>2</v>
      </c>
      <c r="CO18" s="26">
        <f t="shared" si="50"/>
        <v>0.18181818181818182</v>
      </c>
      <c r="CP18" s="18">
        <f t="shared" si="167"/>
        <v>18</v>
      </c>
      <c r="CQ18" s="22">
        <f t="shared" si="51"/>
        <v>9</v>
      </c>
      <c r="CR18" s="59">
        <f t="shared" si="52"/>
        <v>0.5</v>
      </c>
      <c r="CS18" s="16">
        <v>8</v>
      </c>
      <c r="CT18" s="31">
        <v>5</v>
      </c>
      <c r="CU18" s="26">
        <f t="shared" si="53"/>
        <v>0.625</v>
      </c>
      <c r="CV18" s="16">
        <v>10</v>
      </c>
      <c r="CW18" s="31">
        <v>4</v>
      </c>
      <c r="CX18" s="59">
        <f t="shared" si="54"/>
        <v>0.4</v>
      </c>
      <c r="CY18" s="18">
        <f t="shared" si="55"/>
        <v>17</v>
      </c>
      <c r="CZ18" s="22">
        <f t="shared" si="55"/>
        <v>9</v>
      </c>
      <c r="DA18" s="26">
        <f t="shared" si="56"/>
        <v>0.52941176470588236</v>
      </c>
      <c r="DB18" s="16">
        <v>8</v>
      </c>
      <c r="DC18" s="31">
        <v>5</v>
      </c>
      <c r="DD18" s="26">
        <f t="shared" si="57"/>
        <v>0.625</v>
      </c>
      <c r="DE18" s="16">
        <v>9</v>
      </c>
      <c r="DF18" s="31">
        <v>4</v>
      </c>
      <c r="DG18" s="59">
        <f t="shared" si="58"/>
        <v>0.44444444444444442</v>
      </c>
      <c r="DH18" s="117">
        <f t="shared" si="145"/>
        <v>10</v>
      </c>
      <c r="DI18" s="116">
        <f t="shared" si="146"/>
        <v>4</v>
      </c>
      <c r="DJ18" s="59">
        <f t="shared" si="59"/>
        <v>0.4</v>
      </c>
      <c r="DK18" s="18">
        <f t="shared" si="60"/>
        <v>10</v>
      </c>
      <c r="DL18" s="22">
        <f t="shared" si="60"/>
        <v>5</v>
      </c>
      <c r="DM18" s="26">
        <f t="shared" si="61"/>
        <v>0.5</v>
      </c>
      <c r="DN18" s="16">
        <v>6</v>
      </c>
      <c r="DO18" s="31">
        <v>5</v>
      </c>
      <c r="DP18" s="26">
        <f t="shared" si="62"/>
        <v>0.83333333333333337</v>
      </c>
      <c r="DQ18" s="16">
        <v>4</v>
      </c>
      <c r="DR18" s="31">
        <v>0</v>
      </c>
      <c r="DS18" s="59">
        <f t="shared" si="63"/>
        <v>0</v>
      </c>
      <c r="DT18" s="18">
        <f t="shared" si="147"/>
        <v>10</v>
      </c>
      <c r="DU18" s="22">
        <f t="shared" si="64"/>
        <v>9</v>
      </c>
      <c r="DV18" s="26">
        <f t="shared" si="65"/>
        <v>0.9</v>
      </c>
      <c r="DW18" s="16">
        <v>5</v>
      </c>
      <c r="DX18" s="31">
        <v>4</v>
      </c>
      <c r="DY18" s="26">
        <f t="shared" si="66"/>
        <v>0.8</v>
      </c>
      <c r="DZ18" s="16">
        <v>5</v>
      </c>
      <c r="EA18" s="31">
        <v>5</v>
      </c>
      <c r="EB18" s="59">
        <f t="shared" si="67"/>
        <v>1</v>
      </c>
      <c r="EC18" s="18">
        <f t="shared" si="148"/>
        <v>16</v>
      </c>
      <c r="ED18" s="22">
        <f t="shared" si="148"/>
        <v>15</v>
      </c>
      <c r="EE18" s="26">
        <f t="shared" si="165"/>
        <v>0.9375</v>
      </c>
      <c r="EF18" s="16">
        <v>8</v>
      </c>
      <c r="EG18" s="31">
        <v>8</v>
      </c>
      <c r="EH18" s="26">
        <f t="shared" si="69"/>
        <v>1</v>
      </c>
      <c r="EI18" s="16">
        <v>8</v>
      </c>
      <c r="EJ18" s="31">
        <v>7</v>
      </c>
      <c r="EK18" s="26">
        <f t="shared" si="70"/>
        <v>0.875</v>
      </c>
      <c r="EL18" s="117">
        <f t="shared" si="149"/>
        <v>21</v>
      </c>
      <c r="EM18" s="116">
        <f t="shared" si="150"/>
        <v>19</v>
      </c>
      <c r="EN18" s="59">
        <f t="shared" si="71"/>
        <v>0.90476190476190477</v>
      </c>
      <c r="EO18" s="16">
        <v>7</v>
      </c>
      <c r="EP18" s="31">
        <v>6</v>
      </c>
      <c r="EQ18" s="26">
        <f t="shared" si="72"/>
        <v>0.8571428571428571</v>
      </c>
      <c r="ER18" s="16">
        <v>14</v>
      </c>
      <c r="ES18" s="31">
        <v>13</v>
      </c>
      <c r="ET18" s="26">
        <f t="shared" si="73"/>
        <v>0.9285714285714286</v>
      </c>
      <c r="EU18" s="18">
        <f t="shared" si="74"/>
        <v>24</v>
      </c>
      <c r="EV18" s="22">
        <f t="shared" si="74"/>
        <v>19</v>
      </c>
      <c r="EW18" s="26">
        <f t="shared" si="75"/>
        <v>0.79166666666666663</v>
      </c>
      <c r="EX18" s="16">
        <v>8</v>
      </c>
      <c r="EY18" s="31">
        <v>6</v>
      </c>
      <c r="EZ18" s="26">
        <f t="shared" si="76"/>
        <v>0.75</v>
      </c>
      <c r="FA18" s="16">
        <v>16</v>
      </c>
      <c r="FB18" s="31">
        <v>13</v>
      </c>
      <c r="FC18" s="26">
        <f t="shared" si="77"/>
        <v>0.8125</v>
      </c>
      <c r="FD18" s="18">
        <f t="shared" si="78"/>
        <v>20</v>
      </c>
      <c r="FE18" s="22">
        <f t="shared" si="78"/>
        <v>15</v>
      </c>
      <c r="FF18" s="26">
        <f t="shared" si="79"/>
        <v>0.75</v>
      </c>
      <c r="FG18" s="16">
        <v>6</v>
      </c>
      <c r="FH18" s="31">
        <v>4</v>
      </c>
      <c r="FI18" s="26">
        <f t="shared" si="80"/>
        <v>0.66666666666666663</v>
      </c>
      <c r="FJ18" s="16">
        <v>14</v>
      </c>
      <c r="FK18" s="31">
        <v>11</v>
      </c>
      <c r="FL18" s="26">
        <f t="shared" si="81"/>
        <v>0.7857142857142857</v>
      </c>
      <c r="FM18" s="117">
        <f t="shared" si="151"/>
        <v>13.333333333333334</v>
      </c>
      <c r="FN18" s="116">
        <f t="shared" si="152"/>
        <v>10.5</v>
      </c>
      <c r="FO18" s="59">
        <f t="shared" si="82"/>
        <v>0.78749999999999998</v>
      </c>
      <c r="FP18" s="18">
        <f t="shared" si="83"/>
        <v>28</v>
      </c>
      <c r="FQ18" s="22">
        <f t="shared" si="83"/>
        <v>19</v>
      </c>
      <c r="FR18" s="26">
        <f t="shared" si="84"/>
        <v>0.6785714285714286</v>
      </c>
      <c r="FS18" s="16">
        <v>15</v>
      </c>
      <c r="FT18" s="31">
        <v>9</v>
      </c>
      <c r="FU18" s="26">
        <f t="shared" si="85"/>
        <v>0.6</v>
      </c>
      <c r="FV18" s="16">
        <v>13</v>
      </c>
      <c r="FW18" s="31">
        <v>10</v>
      </c>
      <c r="FX18" s="26">
        <f t="shared" si="86"/>
        <v>0.76923076923076927</v>
      </c>
      <c r="FY18" s="18">
        <f t="shared" si="153"/>
        <v>32</v>
      </c>
      <c r="FZ18" s="22">
        <f t="shared" si="153"/>
        <v>26</v>
      </c>
      <c r="GA18" s="26">
        <f t="shared" si="87"/>
        <v>0.8125</v>
      </c>
      <c r="GB18" s="16">
        <v>18</v>
      </c>
      <c r="GC18" s="31">
        <v>15</v>
      </c>
      <c r="GD18" s="26">
        <f t="shared" si="88"/>
        <v>0.83333333333333337</v>
      </c>
      <c r="GE18" s="16">
        <v>14</v>
      </c>
      <c r="GF18" s="31">
        <v>11</v>
      </c>
      <c r="GG18" s="26">
        <f t="shared" si="89"/>
        <v>0.7857142857142857</v>
      </c>
      <c r="GH18" s="18">
        <f t="shared" si="154"/>
        <v>26</v>
      </c>
      <c r="GI18" s="22">
        <f t="shared" si="154"/>
        <v>19</v>
      </c>
      <c r="GJ18" s="26">
        <f t="shared" si="166"/>
        <v>0.73076923076923073</v>
      </c>
      <c r="GK18" s="16">
        <v>12</v>
      </c>
      <c r="GL18" s="31">
        <v>7</v>
      </c>
      <c r="GM18" s="26">
        <f t="shared" si="91"/>
        <v>0.58333333333333337</v>
      </c>
      <c r="GN18" s="16">
        <v>14</v>
      </c>
      <c r="GO18" s="31">
        <v>12</v>
      </c>
      <c r="GP18" s="26">
        <f t="shared" si="92"/>
        <v>0.8571428571428571</v>
      </c>
      <c r="GQ18" s="117">
        <f t="shared" si="155"/>
        <v>25</v>
      </c>
      <c r="GR18" s="116">
        <f t="shared" si="155"/>
        <v>17</v>
      </c>
      <c r="GS18" s="59">
        <f t="shared" si="156"/>
        <v>0.68</v>
      </c>
      <c r="GT18" s="16">
        <v>10</v>
      </c>
      <c r="GU18" s="31">
        <v>6</v>
      </c>
      <c r="GV18" s="26">
        <f t="shared" si="93"/>
        <v>0.6</v>
      </c>
      <c r="GW18" s="16">
        <v>15</v>
      </c>
      <c r="GX18" s="31">
        <v>11</v>
      </c>
      <c r="GY18" s="59">
        <f t="shared" si="94"/>
        <v>0.73333333333333328</v>
      </c>
      <c r="GZ18" s="18">
        <f t="shared" si="157"/>
        <v>30</v>
      </c>
      <c r="HA18" s="22">
        <f t="shared" si="157"/>
        <v>22</v>
      </c>
      <c r="HB18" s="26">
        <f t="shared" si="95"/>
        <v>0.73333333333333328</v>
      </c>
      <c r="HC18" s="16">
        <v>10</v>
      </c>
      <c r="HD18" s="31">
        <v>6</v>
      </c>
      <c r="HE18" s="26">
        <f t="shared" si="96"/>
        <v>0.6</v>
      </c>
      <c r="HF18" s="16">
        <v>20</v>
      </c>
      <c r="HG18" s="31">
        <v>16</v>
      </c>
      <c r="HH18" s="26">
        <f t="shared" si="97"/>
        <v>0.8</v>
      </c>
      <c r="HI18" s="18">
        <f t="shared" si="158"/>
        <v>25</v>
      </c>
      <c r="HJ18" s="22">
        <f t="shared" si="98"/>
        <v>15</v>
      </c>
      <c r="HK18" s="26">
        <f t="shared" si="99"/>
        <v>0.6</v>
      </c>
      <c r="HL18" s="16">
        <v>3</v>
      </c>
      <c r="HM18" s="31">
        <v>2</v>
      </c>
      <c r="HN18" s="26">
        <f t="shared" si="100"/>
        <v>0.66666666666666663</v>
      </c>
      <c r="HO18" s="16">
        <v>22</v>
      </c>
      <c r="HP18" s="31">
        <v>13</v>
      </c>
      <c r="HQ18" s="26">
        <f t="shared" si="101"/>
        <v>0.59090909090909094</v>
      </c>
      <c r="HR18" s="124">
        <f t="shared" si="159"/>
        <v>23.5</v>
      </c>
      <c r="HS18" s="123">
        <f t="shared" si="160"/>
        <v>6.166666666666667</v>
      </c>
      <c r="HT18" s="59">
        <f t="shared" si="102"/>
        <v>0.26241134751773049</v>
      </c>
      <c r="HU18" s="18">
        <f t="shared" si="103"/>
        <v>31</v>
      </c>
      <c r="HV18" s="22">
        <f t="shared" si="103"/>
        <v>21</v>
      </c>
      <c r="HW18" s="26">
        <f t="shared" si="104"/>
        <v>0.67741935483870963</v>
      </c>
      <c r="HX18" s="16">
        <v>9</v>
      </c>
      <c r="HY18" s="31">
        <v>8</v>
      </c>
      <c r="HZ18" s="26">
        <f t="shared" si="105"/>
        <v>0.88888888888888884</v>
      </c>
      <c r="IA18" s="16">
        <v>22</v>
      </c>
      <c r="IB18" s="31">
        <v>13</v>
      </c>
      <c r="IC18" s="26">
        <f t="shared" si="106"/>
        <v>0.59090909090909094</v>
      </c>
      <c r="ID18" s="18">
        <f t="shared" si="107"/>
        <v>22</v>
      </c>
      <c r="IE18" s="22">
        <f t="shared" si="107"/>
        <v>19</v>
      </c>
      <c r="IF18" s="26">
        <f t="shared" si="108"/>
        <v>0.86363636363636365</v>
      </c>
      <c r="IG18" s="16">
        <v>9</v>
      </c>
      <c r="IH18" s="31">
        <v>8</v>
      </c>
      <c r="II18" s="26">
        <f t="shared" si="109"/>
        <v>0.88888888888888884</v>
      </c>
      <c r="IJ18" s="16">
        <v>13</v>
      </c>
      <c r="IK18" s="31">
        <v>11</v>
      </c>
      <c r="IL18" s="26">
        <f t="shared" si="110"/>
        <v>0.84615384615384615</v>
      </c>
      <c r="IM18" s="18">
        <f t="shared" si="161"/>
        <v>25</v>
      </c>
      <c r="IN18" s="22">
        <f t="shared" si="111"/>
        <v>17</v>
      </c>
      <c r="IO18" s="26">
        <f t="shared" si="112"/>
        <v>0.68</v>
      </c>
      <c r="IP18" s="16">
        <v>12</v>
      </c>
      <c r="IQ18" s="31">
        <v>10</v>
      </c>
      <c r="IR18" s="26">
        <f t="shared" si="113"/>
        <v>0.83333333333333337</v>
      </c>
      <c r="IS18" s="16">
        <v>13</v>
      </c>
      <c r="IT18" s="31">
        <v>7</v>
      </c>
      <c r="IU18" s="26">
        <f t="shared" si="114"/>
        <v>0.53846153846153844</v>
      </c>
      <c r="IV18" s="18">
        <f t="shared" si="115"/>
        <v>24</v>
      </c>
      <c r="IW18" s="22">
        <f t="shared" si="116"/>
        <v>18</v>
      </c>
      <c r="IX18" s="26">
        <f t="shared" si="117"/>
        <v>0.75</v>
      </c>
      <c r="IY18" s="16">
        <v>13</v>
      </c>
      <c r="IZ18" s="31">
        <v>10</v>
      </c>
      <c r="JA18" s="26">
        <f t="shared" si="118"/>
        <v>0.76923076923076927</v>
      </c>
      <c r="JB18" s="16">
        <v>11</v>
      </c>
      <c r="JC18" s="31">
        <v>8</v>
      </c>
      <c r="JD18" s="26">
        <f t="shared" si="119"/>
        <v>0.72727272727272729</v>
      </c>
      <c r="JE18" s="18">
        <f t="shared" si="120"/>
        <v>20</v>
      </c>
      <c r="JF18" s="22">
        <f t="shared" si="121"/>
        <v>16</v>
      </c>
      <c r="JG18" s="26">
        <f t="shared" si="122"/>
        <v>0.8</v>
      </c>
      <c r="JH18" s="16">
        <v>11</v>
      </c>
      <c r="JI18" s="31">
        <v>8</v>
      </c>
      <c r="JJ18" s="26">
        <f t="shared" si="123"/>
        <v>0.72727272727272729</v>
      </c>
      <c r="JK18" s="16">
        <v>9</v>
      </c>
      <c r="JL18" s="31">
        <v>8</v>
      </c>
      <c r="JM18" s="26">
        <f t="shared" si="124"/>
        <v>0.88888888888888884</v>
      </c>
      <c r="JN18" s="124">
        <f t="shared" si="162"/>
        <v>20.333333333333332</v>
      </c>
      <c r="JO18" s="123">
        <f t="shared" si="163"/>
        <v>15.166666666666666</v>
      </c>
      <c r="JP18" s="59">
        <f t="shared" si="125"/>
        <v>0.74590163934426235</v>
      </c>
      <c r="JQ18" s="18">
        <f t="shared" si="126"/>
        <v>23</v>
      </c>
      <c r="JR18" s="22">
        <f t="shared" si="127"/>
        <v>13</v>
      </c>
      <c r="JS18" s="26">
        <f t="shared" si="128"/>
        <v>0.56521739130434778</v>
      </c>
      <c r="JT18" s="16">
        <v>14</v>
      </c>
      <c r="JU18" s="31">
        <v>13</v>
      </c>
      <c r="JV18" s="26">
        <f t="shared" si="129"/>
        <v>0.9285714285714286</v>
      </c>
      <c r="JW18" s="16">
        <v>9</v>
      </c>
      <c r="JX18" s="31"/>
      <c r="JY18" s="26">
        <f t="shared" si="130"/>
        <v>0</v>
      </c>
    </row>
    <row r="19" spans="4:285" ht="29.25" customHeight="1">
      <c r="F19" s="10">
        <v>2</v>
      </c>
      <c r="G19" s="10">
        <v>2</v>
      </c>
      <c r="H19" s="12">
        <v>10</v>
      </c>
      <c r="I19" s="119" t="s">
        <v>253</v>
      </c>
      <c r="J19" s="179">
        <v>19.23076923076923</v>
      </c>
      <c r="K19" s="182">
        <v>15.423076923076923</v>
      </c>
      <c r="L19" s="183">
        <f t="shared" si="131"/>
        <v>0.80200000000000005</v>
      </c>
      <c r="M19" s="179">
        <f t="shared" si="18"/>
        <v>8.5384615384615383</v>
      </c>
      <c r="N19" s="180">
        <f t="shared" si="19"/>
        <v>6.5</v>
      </c>
      <c r="O19" s="183">
        <f t="shared" si="132"/>
        <v>0.76126126126126126</v>
      </c>
      <c r="P19" s="179">
        <f t="shared" si="133"/>
        <v>8.5384615384615383</v>
      </c>
      <c r="Q19" s="180">
        <f t="shared" si="134"/>
        <v>6.5</v>
      </c>
      <c r="R19" s="183">
        <f t="shared" si="135"/>
        <v>0.76126126126126126</v>
      </c>
      <c r="S19" s="18">
        <f t="shared" si="20"/>
        <v>11</v>
      </c>
      <c r="T19" s="22">
        <f t="shared" si="20"/>
        <v>8</v>
      </c>
      <c r="U19" s="26">
        <f t="shared" si="21"/>
        <v>0.72727272727272729</v>
      </c>
      <c r="V19" s="16">
        <v>6</v>
      </c>
      <c r="W19" s="16">
        <v>5</v>
      </c>
      <c r="X19" s="26">
        <f t="shared" si="22"/>
        <v>0.83333333333333337</v>
      </c>
      <c r="Y19" s="16">
        <v>5</v>
      </c>
      <c r="Z19" s="16">
        <v>3</v>
      </c>
      <c r="AA19" s="59">
        <f t="shared" si="23"/>
        <v>0.6</v>
      </c>
      <c r="AB19" s="18">
        <f t="shared" si="24"/>
        <v>12</v>
      </c>
      <c r="AC19" s="22">
        <f t="shared" si="24"/>
        <v>10</v>
      </c>
      <c r="AD19" s="26">
        <f t="shared" si="25"/>
        <v>0.83333333333333337</v>
      </c>
      <c r="AE19" s="16">
        <v>6</v>
      </c>
      <c r="AF19" s="16">
        <v>6</v>
      </c>
      <c r="AG19" s="26">
        <f t="shared" si="26"/>
        <v>1</v>
      </c>
      <c r="AH19" s="16">
        <v>6</v>
      </c>
      <c r="AI19" s="16">
        <v>4</v>
      </c>
      <c r="AJ19" s="26">
        <f t="shared" si="27"/>
        <v>0.66666666666666663</v>
      </c>
      <c r="AK19" s="18">
        <f t="shared" si="136"/>
        <v>12</v>
      </c>
      <c r="AL19" s="22">
        <f t="shared" si="28"/>
        <v>11</v>
      </c>
      <c r="AM19" s="26">
        <f t="shared" si="29"/>
        <v>0.91666666666666663</v>
      </c>
      <c r="AN19" s="16">
        <v>6</v>
      </c>
      <c r="AO19" s="16">
        <v>5</v>
      </c>
      <c r="AP19" s="26">
        <f t="shared" si="30"/>
        <v>0.83333333333333337</v>
      </c>
      <c r="AQ19" s="16">
        <v>6</v>
      </c>
      <c r="AR19" s="16">
        <v>6</v>
      </c>
      <c r="AS19" s="59">
        <f t="shared" si="31"/>
        <v>1</v>
      </c>
      <c r="AT19" s="18">
        <f t="shared" si="137"/>
        <v>12</v>
      </c>
      <c r="AU19" s="22">
        <f t="shared" si="138"/>
        <v>8</v>
      </c>
      <c r="AV19" s="26">
        <f t="shared" si="32"/>
        <v>0.66666666666666663</v>
      </c>
      <c r="AW19" s="16">
        <v>6</v>
      </c>
      <c r="AX19" s="16">
        <v>6</v>
      </c>
      <c r="AY19" s="26">
        <f t="shared" si="33"/>
        <v>1</v>
      </c>
      <c r="AZ19" s="16">
        <v>6</v>
      </c>
      <c r="BA19" s="16">
        <v>2</v>
      </c>
      <c r="BB19" s="26">
        <f t="shared" si="34"/>
        <v>0.33333333333333331</v>
      </c>
      <c r="BC19" s="131">
        <f t="shared" si="139"/>
        <v>11.75</v>
      </c>
      <c r="BD19" s="132">
        <f t="shared" si="35"/>
        <v>9.25</v>
      </c>
      <c r="BE19" s="59">
        <f t="shared" si="36"/>
        <v>0.78723404255319152</v>
      </c>
      <c r="BF19" s="18">
        <f t="shared" si="140"/>
        <v>11</v>
      </c>
      <c r="BG19" s="22">
        <f t="shared" si="37"/>
        <v>7</v>
      </c>
      <c r="BH19" s="26">
        <f t="shared" si="38"/>
        <v>0.63636363636363635</v>
      </c>
      <c r="BI19" s="16">
        <v>6</v>
      </c>
      <c r="BJ19" s="16">
        <v>6</v>
      </c>
      <c r="BK19" s="26">
        <f t="shared" si="39"/>
        <v>1</v>
      </c>
      <c r="BL19" s="16">
        <v>5</v>
      </c>
      <c r="BM19" s="16">
        <v>1</v>
      </c>
      <c r="BN19" s="26">
        <f t="shared" si="40"/>
        <v>0.2</v>
      </c>
      <c r="BO19" s="18">
        <f t="shared" si="141"/>
        <v>12</v>
      </c>
      <c r="BP19" s="22">
        <f t="shared" si="141"/>
        <v>3</v>
      </c>
      <c r="BQ19" s="26">
        <f t="shared" si="41"/>
        <v>0.25</v>
      </c>
      <c r="BR19" s="16">
        <v>6</v>
      </c>
      <c r="BS19" s="16">
        <v>1</v>
      </c>
      <c r="BT19" s="26">
        <f t="shared" si="42"/>
        <v>0.16666666666666666</v>
      </c>
      <c r="BU19" s="16">
        <v>6</v>
      </c>
      <c r="BV19" s="16">
        <v>2</v>
      </c>
      <c r="BW19" s="26">
        <f t="shared" si="43"/>
        <v>0.33333333333333331</v>
      </c>
      <c r="BX19" s="18">
        <f t="shared" si="142"/>
        <v>12</v>
      </c>
      <c r="BY19" s="22">
        <f t="shared" si="44"/>
        <v>7</v>
      </c>
      <c r="BZ19" s="26">
        <f t="shared" si="45"/>
        <v>0.58333333333333337</v>
      </c>
      <c r="CA19" s="16">
        <v>6</v>
      </c>
      <c r="CB19" s="16">
        <v>5</v>
      </c>
      <c r="CC19" s="26">
        <f t="shared" si="46"/>
        <v>0.83333333333333337</v>
      </c>
      <c r="CD19" s="16">
        <v>6</v>
      </c>
      <c r="CE19" s="16">
        <v>2</v>
      </c>
      <c r="CF19" s="59">
        <f t="shared" si="47"/>
        <v>0.33333333333333331</v>
      </c>
      <c r="CG19" s="18">
        <f t="shared" si="143"/>
        <v>12</v>
      </c>
      <c r="CH19" s="22">
        <f t="shared" si="143"/>
        <v>8</v>
      </c>
      <c r="CI19" s="26">
        <f t="shared" si="164"/>
        <v>0.66666666666666663</v>
      </c>
      <c r="CJ19" s="16">
        <v>6</v>
      </c>
      <c r="CK19" s="16">
        <v>6</v>
      </c>
      <c r="CL19" s="26">
        <f t="shared" si="49"/>
        <v>1</v>
      </c>
      <c r="CM19" s="16">
        <v>6</v>
      </c>
      <c r="CN19" s="16">
        <v>2</v>
      </c>
      <c r="CO19" s="26">
        <f t="shared" si="50"/>
        <v>0.33333333333333331</v>
      </c>
      <c r="CP19" s="18">
        <f t="shared" si="167"/>
        <v>13</v>
      </c>
      <c r="CQ19" s="22">
        <f t="shared" si="51"/>
        <v>7</v>
      </c>
      <c r="CR19" s="59">
        <f t="shared" si="52"/>
        <v>0.53846153846153844</v>
      </c>
      <c r="CS19" s="16">
        <v>6</v>
      </c>
      <c r="CT19" s="16">
        <v>4</v>
      </c>
      <c r="CU19" s="26">
        <f t="shared" si="53"/>
        <v>0.66666666666666663</v>
      </c>
      <c r="CV19" s="16">
        <v>7</v>
      </c>
      <c r="CW19" s="16">
        <v>3</v>
      </c>
      <c r="CX19" s="59">
        <f t="shared" si="54"/>
        <v>0.42857142857142855</v>
      </c>
      <c r="CY19" s="18">
        <f t="shared" si="55"/>
        <v>13</v>
      </c>
      <c r="CZ19" s="22">
        <f t="shared" si="55"/>
        <v>7</v>
      </c>
      <c r="DA19" s="26">
        <f t="shared" si="56"/>
        <v>0.53846153846153844</v>
      </c>
      <c r="DB19" s="16">
        <v>6</v>
      </c>
      <c r="DC19" s="16">
        <v>4</v>
      </c>
      <c r="DD19" s="26">
        <f t="shared" si="57"/>
        <v>0.66666666666666663</v>
      </c>
      <c r="DE19" s="16">
        <v>7</v>
      </c>
      <c r="DF19" s="16">
        <v>3</v>
      </c>
      <c r="DG19" s="59">
        <f t="shared" si="58"/>
        <v>0.42857142857142855</v>
      </c>
      <c r="DH19" s="117">
        <f t="shared" si="145"/>
        <v>6.166666666666667</v>
      </c>
      <c r="DI19" s="116">
        <f t="shared" si="146"/>
        <v>3.6666666666666665</v>
      </c>
      <c r="DJ19" s="59">
        <f t="shared" si="59"/>
        <v>0.59459459459459452</v>
      </c>
      <c r="DK19" s="18">
        <f t="shared" si="60"/>
        <v>7</v>
      </c>
      <c r="DL19" s="22">
        <f t="shared" si="60"/>
        <v>7</v>
      </c>
      <c r="DM19" s="26">
        <f t="shared" si="61"/>
        <v>1</v>
      </c>
      <c r="DN19" s="16">
        <v>4</v>
      </c>
      <c r="DO19" s="16">
        <v>4</v>
      </c>
      <c r="DP19" s="26">
        <f t="shared" si="62"/>
        <v>1</v>
      </c>
      <c r="DQ19" s="16">
        <v>3</v>
      </c>
      <c r="DR19" s="16">
        <v>3</v>
      </c>
      <c r="DS19" s="59">
        <f t="shared" si="63"/>
        <v>1</v>
      </c>
      <c r="DT19" s="18">
        <f t="shared" si="147"/>
        <v>5</v>
      </c>
      <c r="DU19" s="22">
        <f t="shared" si="64"/>
        <v>4</v>
      </c>
      <c r="DV19" s="26">
        <f t="shared" si="65"/>
        <v>0.8</v>
      </c>
      <c r="DW19" s="16">
        <v>2</v>
      </c>
      <c r="DX19" s="16">
        <v>2</v>
      </c>
      <c r="DY19" s="26">
        <f t="shared" si="66"/>
        <v>1</v>
      </c>
      <c r="DZ19" s="16">
        <v>3</v>
      </c>
      <c r="EA19" s="16">
        <v>2</v>
      </c>
      <c r="EB19" s="59">
        <f t="shared" si="67"/>
        <v>0.66666666666666663</v>
      </c>
      <c r="EC19" s="18">
        <f t="shared" si="148"/>
        <v>8</v>
      </c>
      <c r="ED19" s="22">
        <f t="shared" si="148"/>
        <v>7</v>
      </c>
      <c r="EE19" s="26">
        <f t="shared" si="165"/>
        <v>0.875</v>
      </c>
      <c r="EF19" s="16">
        <v>5</v>
      </c>
      <c r="EG19" s="16">
        <v>4</v>
      </c>
      <c r="EH19" s="26">
        <f t="shared" si="69"/>
        <v>0.8</v>
      </c>
      <c r="EI19" s="16">
        <v>3</v>
      </c>
      <c r="EJ19" s="16">
        <v>3</v>
      </c>
      <c r="EK19" s="26">
        <f t="shared" si="70"/>
        <v>1</v>
      </c>
      <c r="EL19" s="117">
        <f t="shared" si="149"/>
        <v>9</v>
      </c>
      <c r="EM19" s="116">
        <f t="shared" si="150"/>
        <v>9</v>
      </c>
      <c r="EN19" s="59">
        <f t="shared" si="71"/>
        <v>1</v>
      </c>
      <c r="EO19" s="16">
        <v>5</v>
      </c>
      <c r="EP19" s="16">
        <v>5</v>
      </c>
      <c r="EQ19" s="26">
        <f t="shared" si="72"/>
        <v>1</v>
      </c>
      <c r="ER19" s="16">
        <v>4</v>
      </c>
      <c r="ES19" s="16">
        <v>4</v>
      </c>
      <c r="ET19" s="26">
        <f t="shared" si="73"/>
        <v>1</v>
      </c>
      <c r="EU19" s="18">
        <f t="shared" si="74"/>
        <v>9</v>
      </c>
      <c r="EV19" s="22">
        <f t="shared" si="74"/>
        <v>7</v>
      </c>
      <c r="EW19" s="26">
        <f t="shared" si="75"/>
        <v>0.77777777777777779</v>
      </c>
      <c r="EX19" s="16">
        <v>5</v>
      </c>
      <c r="EY19" s="16">
        <v>4</v>
      </c>
      <c r="EZ19" s="26">
        <f t="shared" si="76"/>
        <v>0.8</v>
      </c>
      <c r="FA19" s="16">
        <v>4</v>
      </c>
      <c r="FB19" s="16">
        <v>3</v>
      </c>
      <c r="FC19" s="26">
        <f t="shared" si="77"/>
        <v>0.75</v>
      </c>
      <c r="FD19" s="18">
        <f t="shared" si="78"/>
        <v>9</v>
      </c>
      <c r="FE19" s="22">
        <f t="shared" si="78"/>
        <v>9</v>
      </c>
      <c r="FF19" s="26">
        <f t="shared" si="79"/>
        <v>1</v>
      </c>
      <c r="FG19" s="16">
        <v>5</v>
      </c>
      <c r="FH19" s="16">
        <v>5</v>
      </c>
      <c r="FI19" s="26">
        <f t="shared" si="80"/>
        <v>1</v>
      </c>
      <c r="FJ19" s="16">
        <v>4</v>
      </c>
      <c r="FK19" s="16">
        <v>4</v>
      </c>
      <c r="FL19" s="26">
        <f t="shared" si="81"/>
        <v>1</v>
      </c>
      <c r="FM19" s="117">
        <f t="shared" si="151"/>
        <v>6.333333333333333</v>
      </c>
      <c r="FN19" s="116">
        <f t="shared" si="152"/>
        <v>5.666666666666667</v>
      </c>
      <c r="FO19" s="59">
        <f t="shared" si="82"/>
        <v>0.89473684210526327</v>
      </c>
      <c r="FP19" s="18">
        <f t="shared" si="83"/>
        <v>9</v>
      </c>
      <c r="FQ19" s="22">
        <f t="shared" si="83"/>
        <v>9</v>
      </c>
      <c r="FR19" s="26">
        <f t="shared" si="84"/>
        <v>1</v>
      </c>
      <c r="FS19" s="16">
        <v>4</v>
      </c>
      <c r="FT19" s="16">
        <v>4</v>
      </c>
      <c r="FU19" s="26">
        <f t="shared" si="85"/>
        <v>1</v>
      </c>
      <c r="FV19" s="16">
        <v>5</v>
      </c>
      <c r="FW19" s="16">
        <v>5</v>
      </c>
      <c r="FX19" s="26">
        <f t="shared" si="86"/>
        <v>1</v>
      </c>
      <c r="FY19" s="18">
        <f t="shared" si="153"/>
        <v>10</v>
      </c>
      <c r="FZ19" s="22">
        <f t="shared" si="153"/>
        <v>9</v>
      </c>
      <c r="GA19" s="26">
        <f t="shared" si="87"/>
        <v>0.9</v>
      </c>
      <c r="GB19" s="16">
        <v>5</v>
      </c>
      <c r="GC19" s="16">
        <v>4</v>
      </c>
      <c r="GD19" s="26">
        <f t="shared" si="88"/>
        <v>0.8</v>
      </c>
      <c r="GE19" s="16">
        <v>5</v>
      </c>
      <c r="GF19" s="16">
        <v>5</v>
      </c>
      <c r="GG19" s="26">
        <f t="shared" si="89"/>
        <v>1</v>
      </c>
      <c r="GH19" s="18">
        <f t="shared" si="154"/>
        <v>9</v>
      </c>
      <c r="GI19" s="22">
        <f t="shared" si="154"/>
        <v>6</v>
      </c>
      <c r="GJ19" s="26">
        <f t="shared" si="166"/>
        <v>0.66666666666666663</v>
      </c>
      <c r="GK19" s="16">
        <v>4</v>
      </c>
      <c r="GL19" s="16">
        <v>1</v>
      </c>
      <c r="GM19" s="26">
        <f t="shared" si="91"/>
        <v>0.25</v>
      </c>
      <c r="GN19" s="16">
        <v>5</v>
      </c>
      <c r="GO19" s="16">
        <v>5</v>
      </c>
      <c r="GP19" s="26">
        <f t="shared" si="92"/>
        <v>1</v>
      </c>
      <c r="GQ19" s="117">
        <f t="shared" si="155"/>
        <v>9</v>
      </c>
      <c r="GR19" s="116">
        <f t="shared" si="155"/>
        <v>9</v>
      </c>
      <c r="GS19" s="59">
        <f t="shared" si="156"/>
        <v>1</v>
      </c>
      <c r="GT19" s="16">
        <v>4</v>
      </c>
      <c r="GU19" s="16">
        <v>4</v>
      </c>
      <c r="GV19" s="26">
        <f t="shared" si="93"/>
        <v>1</v>
      </c>
      <c r="GW19" s="16">
        <v>5</v>
      </c>
      <c r="GX19" s="16">
        <v>5</v>
      </c>
      <c r="GY19" s="59">
        <f t="shared" si="94"/>
        <v>1</v>
      </c>
      <c r="GZ19" s="18">
        <f t="shared" si="157"/>
        <v>9</v>
      </c>
      <c r="HA19" s="22">
        <f t="shared" si="157"/>
        <v>8</v>
      </c>
      <c r="HB19" s="26">
        <f t="shared" si="95"/>
        <v>0.88888888888888884</v>
      </c>
      <c r="HC19" s="16">
        <v>4</v>
      </c>
      <c r="HD19" s="16">
        <v>4</v>
      </c>
      <c r="HE19" s="26">
        <f t="shared" si="96"/>
        <v>1</v>
      </c>
      <c r="HF19" s="16">
        <v>5</v>
      </c>
      <c r="HG19" s="16">
        <v>4</v>
      </c>
      <c r="HH19" s="26">
        <f t="shared" si="97"/>
        <v>0.8</v>
      </c>
      <c r="HI19" s="18">
        <f t="shared" si="158"/>
        <v>13</v>
      </c>
      <c r="HJ19" s="22">
        <f t="shared" si="98"/>
        <v>11</v>
      </c>
      <c r="HK19" s="26">
        <f t="shared" si="99"/>
        <v>0.84615384615384615</v>
      </c>
      <c r="HL19" s="16">
        <v>5</v>
      </c>
      <c r="HM19" s="16">
        <v>4</v>
      </c>
      <c r="HN19" s="26">
        <f t="shared" si="100"/>
        <v>0.8</v>
      </c>
      <c r="HO19" s="16">
        <v>8</v>
      </c>
      <c r="HP19" s="16">
        <v>7</v>
      </c>
      <c r="HQ19" s="26">
        <f t="shared" si="101"/>
        <v>0.875</v>
      </c>
      <c r="HR19" s="124">
        <f t="shared" si="159"/>
        <v>8.3333333333333339</v>
      </c>
      <c r="HS19" s="123">
        <f t="shared" si="160"/>
        <v>3.1666666666666665</v>
      </c>
      <c r="HT19" s="59">
        <f t="shared" si="102"/>
        <v>0.37999999999999995</v>
      </c>
      <c r="HU19" s="18">
        <f t="shared" si="103"/>
        <v>15</v>
      </c>
      <c r="HV19" s="22">
        <f t="shared" si="103"/>
        <v>13</v>
      </c>
      <c r="HW19" s="26">
        <f t="shared" si="104"/>
        <v>0.8666666666666667</v>
      </c>
      <c r="HX19" s="16">
        <v>7</v>
      </c>
      <c r="HY19" s="16">
        <v>6</v>
      </c>
      <c r="HZ19" s="26">
        <f t="shared" si="105"/>
        <v>0.8571428571428571</v>
      </c>
      <c r="IA19" s="16">
        <v>8</v>
      </c>
      <c r="IB19" s="16">
        <v>7</v>
      </c>
      <c r="IC19" s="26">
        <f t="shared" si="106"/>
        <v>0.875</v>
      </c>
      <c r="ID19" s="18">
        <f t="shared" si="107"/>
        <v>12</v>
      </c>
      <c r="IE19" s="22">
        <f t="shared" si="107"/>
        <v>10</v>
      </c>
      <c r="IF19" s="26">
        <f t="shared" si="108"/>
        <v>0.83333333333333337</v>
      </c>
      <c r="IG19" s="16">
        <v>7</v>
      </c>
      <c r="IH19" s="16">
        <v>5</v>
      </c>
      <c r="II19" s="26">
        <f t="shared" si="109"/>
        <v>0.7142857142857143</v>
      </c>
      <c r="IJ19" s="16">
        <v>5</v>
      </c>
      <c r="IK19" s="16">
        <v>5</v>
      </c>
      <c r="IL19" s="26">
        <f t="shared" si="110"/>
        <v>1</v>
      </c>
      <c r="IM19" s="18">
        <f t="shared" si="161"/>
        <v>9</v>
      </c>
      <c r="IN19" s="22">
        <f t="shared" si="111"/>
        <v>8</v>
      </c>
      <c r="IO19" s="26">
        <f t="shared" si="112"/>
        <v>0.88888888888888884</v>
      </c>
      <c r="IP19" s="16">
        <v>4</v>
      </c>
      <c r="IQ19" s="16">
        <v>4</v>
      </c>
      <c r="IR19" s="26">
        <f t="shared" si="113"/>
        <v>1</v>
      </c>
      <c r="IS19" s="16">
        <v>5</v>
      </c>
      <c r="IT19" s="16">
        <v>4</v>
      </c>
      <c r="IU19" s="26">
        <f t="shared" si="114"/>
        <v>0.8</v>
      </c>
      <c r="IV19" s="18">
        <f t="shared" si="115"/>
        <v>9</v>
      </c>
      <c r="IW19" s="22">
        <f t="shared" si="116"/>
        <v>7</v>
      </c>
      <c r="IX19" s="26">
        <f t="shared" si="117"/>
        <v>0.77777777777777779</v>
      </c>
      <c r="IY19" s="16">
        <v>4</v>
      </c>
      <c r="IZ19" s="16">
        <v>3</v>
      </c>
      <c r="JA19" s="26">
        <f t="shared" si="118"/>
        <v>0.75</v>
      </c>
      <c r="JB19" s="16">
        <v>5</v>
      </c>
      <c r="JC19" s="16">
        <v>4</v>
      </c>
      <c r="JD19" s="26">
        <f t="shared" si="119"/>
        <v>0.8</v>
      </c>
      <c r="JE19" s="18">
        <f t="shared" si="120"/>
        <v>8</v>
      </c>
      <c r="JF19" s="22">
        <f t="shared" si="121"/>
        <v>6</v>
      </c>
      <c r="JG19" s="26">
        <f t="shared" si="122"/>
        <v>0.75</v>
      </c>
      <c r="JH19" s="16">
        <v>4</v>
      </c>
      <c r="JI19" s="16">
        <v>2</v>
      </c>
      <c r="JJ19" s="26">
        <f t="shared" si="123"/>
        <v>0.5</v>
      </c>
      <c r="JK19" s="16">
        <v>4</v>
      </c>
      <c r="JL19" s="16">
        <v>4</v>
      </c>
      <c r="JM19" s="26">
        <f t="shared" si="124"/>
        <v>1</v>
      </c>
      <c r="JN19" s="124">
        <f t="shared" si="162"/>
        <v>8.8333333333333339</v>
      </c>
      <c r="JO19" s="123">
        <f t="shared" si="163"/>
        <v>7.333333333333333</v>
      </c>
      <c r="JP19" s="59">
        <f t="shared" si="125"/>
        <v>0.83018867924528295</v>
      </c>
      <c r="JQ19" s="18">
        <f t="shared" si="126"/>
        <v>8</v>
      </c>
      <c r="JR19" s="22">
        <f t="shared" si="127"/>
        <v>1</v>
      </c>
      <c r="JS19" s="26">
        <f t="shared" si="128"/>
        <v>0.125</v>
      </c>
      <c r="JT19" s="16">
        <v>4</v>
      </c>
      <c r="JU19" s="16">
        <v>1</v>
      </c>
      <c r="JV19" s="26">
        <f t="shared" si="129"/>
        <v>0.25</v>
      </c>
      <c r="JW19" s="16">
        <v>4</v>
      </c>
      <c r="JX19" s="16"/>
      <c r="JY19" s="26">
        <f t="shared" si="130"/>
        <v>0</v>
      </c>
    </row>
    <row r="20" spans="4:285" ht="23.25" customHeight="1">
      <c r="F20" s="10">
        <v>3</v>
      </c>
      <c r="H20" s="12">
        <v>12</v>
      </c>
      <c r="I20" s="101" t="s">
        <v>369</v>
      </c>
      <c r="J20" s="179">
        <v>13.423076923076923</v>
      </c>
      <c r="K20" s="182">
        <v>11.038461538461538</v>
      </c>
      <c r="L20" s="183">
        <f t="shared" si="131"/>
        <v>0.82234957020057309</v>
      </c>
      <c r="M20" s="179">
        <f t="shared" si="18"/>
        <v>1.4615384615384615</v>
      </c>
      <c r="N20" s="180">
        <f t="shared" si="19"/>
        <v>1.3076923076923077</v>
      </c>
      <c r="O20" s="183">
        <f t="shared" si="132"/>
        <v>0.89473684210526327</v>
      </c>
      <c r="P20" s="179">
        <f t="shared" si="133"/>
        <v>1.4615384615384615</v>
      </c>
      <c r="Q20" s="180">
        <f t="shared" si="134"/>
        <v>1.3076923076923077</v>
      </c>
      <c r="R20" s="183">
        <f t="shared" si="135"/>
        <v>0.89473684210526327</v>
      </c>
      <c r="S20" s="18">
        <f t="shared" si="20"/>
        <v>0</v>
      </c>
      <c r="T20" s="77">
        <f t="shared" si="20"/>
        <v>0</v>
      </c>
      <c r="U20" s="78">
        <f t="shared" si="21"/>
        <v>0</v>
      </c>
      <c r="V20" s="106">
        <v>0</v>
      </c>
      <c r="W20" s="106">
        <v>0</v>
      </c>
      <c r="X20" s="78">
        <f t="shared" si="22"/>
        <v>0</v>
      </c>
      <c r="Y20" s="106">
        <v>0</v>
      </c>
      <c r="Z20" s="106">
        <v>0</v>
      </c>
      <c r="AA20" s="85">
        <f t="shared" si="23"/>
        <v>0</v>
      </c>
      <c r="AB20" s="76">
        <f t="shared" si="24"/>
        <v>0</v>
      </c>
      <c r="AC20" s="77">
        <f t="shared" si="24"/>
        <v>0</v>
      </c>
      <c r="AD20" s="78">
        <f t="shared" si="25"/>
        <v>0</v>
      </c>
      <c r="AE20" s="106">
        <v>0</v>
      </c>
      <c r="AF20" s="106">
        <v>0</v>
      </c>
      <c r="AG20" s="78">
        <f t="shared" si="26"/>
        <v>0</v>
      </c>
      <c r="AH20" s="106">
        <v>0</v>
      </c>
      <c r="AI20" s="106">
        <v>0</v>
      </c>
      <c r="AJ20" s="26">
        <f t="shared" si="27"/>
        <v>0</v>
      </c>
      <c r="AK20" s="76">
        <f t="shared" si="136"/>
        <v>0</v>
      </c>
      <c r="AL20" s="77">
        <f t="shared" si="28"/>
        <v>0</v>
      </c>
      <c r="AM20" s="78">
        <f t="shared" si="29"/>
        <v>0</v>
      </c>
      <c r="AN20" s="106">
        <v>0</v>
      </c>
      <c r="AO20" s="106">
        <v>0</v>
      </c>
      <c r="AP20" s="26">
        <f t="shared" si="30"/>
        <v>0</v>
      </c>
      <c r="AQ20" s="106">
        <v>0</v>
      </c>
      <c r="AR20" s="106">
        <v>0</v>
      </c>
      <c r="AS20" s="111">
        <f t="shared" si="31"/>
        <v>0</v>
      </c>
      <c r="AT20" s="76">
        <f t="shared" si="137"/>
        <v>0</v>
      </c>
      <c r="AU20" s="77">
        <f t="shared" si="138"/>
        <v>0</v>
      </c>
      <c r="AV20" s="78">
        <f t="shared" si="32"/>
        <v>0</v>
      </c>
      <c r="AW20" s="30">
        <v>0</v>
      </c>
      <c r="AX20" s="31">
        <v>0</v>
      </c>
      <c r="AY20" s="78">
        <f t="shared" si="33"/>
        <v>0</v>
      </c>
      <c r="AZ20" s="106">
        <v>0</v>
      </c>
      <c r="BA20" s="106">
        <v>0</v>
      </c>
      <c r="BB20" s="26">
        <f t="shared" si="34"/>
        <v>0</v>
      </c>
      <c r="BC20" s="131">
        <f t="shared" si="139"/>
        <v>0</v>
      </c>
      <c r="BD20" s="132">
        <f t="shared" si="35"/>
        <v>0</v>
      </c>
      <c r="BE20" s="85">
        <f t="shared" si="36"/>
        <v>0</v>
      </c>
      <c r="BF20" s="76">
        <f t="shared" si="140"/>
        <v>0</v>
      </c>
      <c r="BG20" s="77">
        <f t="shared" si="37"/>
        <v>0</v>
      </c>
      <c r="BH20" s="78">
        <f t="shared" si="38"/>
        <v>0</v>
      </c>
      <c r="BI20" s="106">
        <v>0</v>
      </c>
      <c r="BJ20" s="106">
        <v>0</v>
      </c>
      <c r="BK20" s="78">
        <f t="shared" si="39"/>
        <v>0</v>
      </c>
      <c r="BL20" s="106"/>
      <c r="BM20" s="106"/>
      <c r="BN20" s="26">
        <f t="shared" si="40"/>
        <v>0</v>
      </c>
      <c r="BO20" s="76">
        <f t="shared" si="141"/>
        <v>0</v>
      </c>
      <c r="BP20" s="77">
        <f t="shared" si="141"/>
        <v>0</v>
      </c>
      <c r="BQ20" s="78">
        <f t="shared" si="41"/>
        <v>0</v>
      </c>
      <c r="BR20" s="106">
        <v>0</v>
      </c>
      <c r="BS20" s="106">
        <v>0</v>
      </c>
      <c r="BT20" s="78">
        <f t="shared" si="42"/>
        <v>0</v>
      </c>
      <c r="BU20" s="106">
        <v>0</v>
      </c>
      <c r="BV20" s="106">
        <v>0</v>
      </c>
      <c r="BW20" s="26">
        <f t="shared" si="43"/>
        <v>0</v>
      </c>
      <c r="BX20" s="76">
        <f t="shared" si="142"/>
        <v>0</v>
      </c>
      <c r="BY20" s="77">
        <f t="shared" si="44"/>
        <v>0</v>
      </c>
      <c r="BZ20" s="78">
        <f t="shared" si="45"/>
        <v>0</v>
      </c>
      <c r="CA20" s="106">
        <v>0</v>
      </c>
      <c r="CB20" s="106">
        <v>0</v>
      </c>
      <c r="CC20" s="78">
        <f t="shared" si="46"/>
        <v>0</v>
      </c>
      <c r="CD20" s="106">
        <v>0</v>
      </c>
      <c r="CE20" s="106">
        <v>0</v>
      </c>
      <c r="CF20" s="59">
        <f t="shared" si="47"/>
        <v>0</v>
      </c>
      <c r="CG20" s="76">
        <f t="shared" si="143"/>
        <v>0</v>
      </c>
      <c r="CH20" s="77">
        <f t="shared" si="143"/>
        <v>0</v>
      </c>
      <c r="CI20" s="78">
        <f t="shared" si="164"/>
        <v>0</v>
      </c>
      <c r="CJ20" s="106">
        <v>0</v>
      </c>
      <c r="CK20" s="106">
        <v>0</v>
      </c>
      <c r="CL20" s="78">
        <f t="shared" si="49"/>
        <v>0</v>
      </c>
      <c r="CM20" s="106">
        <v>0</v>
      </c>
      <c r="CN20" s="106">
        <v>0</v>
      </c>
      <c r="CO20" s="26">
        <f t="shared" si="50"/>
        <v>0</v>
      </c>
      <c r="CP20" s="76">
        <f t="shared" si="167"/>
        <v>0</v>
      </c>
      <c r="CQ20" s="77">
        <f t="shared" si="51"/>
        <v>0</v>
      </c>
      <c r="CR20" s="85">
        <f t="shared" si="52"/>
        <v>0</v>
      </c>
      <c r="CS20" s="106">
        <v>0</v>
      </c>
      <c r="CT20" s="106">
        <v>0</v>
      </c>
      <c r="CU20" s="78">
        <f t="shared" si="53"/>
        <v>0</v>
      </c>
      <c r="CV20" s="106">
        <v>0</v>
      </c>
      <c r="CW20" s="106">
        <v>0</v>
      </c>
      <c r="CX20" s="59">
        <f t="shared" si="54"/>
        <v>0</v>
      </c>
      <c r="CY20" s="76">
        <f t="shared" si="55"/>
        <v>0</v>
      </c>
      <c r="CZ20" s="77">
        <f t="shared" si="55"/>
        <v>0</v>
      </c>
      <c r="DA20" s="78">
        <f t="shared" si="56"/>
        <v>0</v>
      </c>
      <c r="DB20" s="106">
        <v>0</v>
      </c>
      <c r="DC20" s="106">
        <v>0</v>
      </c>
      <c r="DD20" s="78">
        <f t="shared" si="57"/>
        <v>0</v>
      </c>
      <c r="DE20" s="106">
        <v>0</v>
      </c>
      <c r="DF20" s="106">
        <v>0</v>
      </c>
      <c r="DG20" s="59">
        <f t="shared" si="58"/>
        <v>0</v>
      </c>
      <c r="DH20" s="117">
        <f t="shared" si="145"/>
        <v>0</v>
      </c>
      <c r="DI20" s="116">
        <f t="shared" si="146"/>
        <v>0</v>
      </c>
      <c r="DJ20" s="85">
        <f t="shared" si="59"/>
        <v>0</v>
      </c>
      <c r="DK20" s="76">
        <f t="shared" si="60"/>
        <v>0</v>
      </c>
      <c r="DL20" s="77">
        <f t="shared" si="60"/>
        <v>0</v>
      </c>
      <c r="DM20" s="78">
        <f t="shared" si="61"/>
        <v>0</v>
      </c>
      <c r="DN20" s="106">
        <v>0</v>
      </c>
      <c r="DO20" s="106">
        <v>0</v>
      </c>
      <c r="DP20" s="78">
        <f t="shared" si="62"/>
        <v>0</v>
      </c>
      <c r="DQ20" s="106">
        <v>0</v>
      </c>
      <c r="DR20" s="106">
        <v>0</v>
      </c>
      <c r="DS20" s="59">
        <f t="shared" si="63"/>
        <v>0</v>
      </c>
      <c r="DT20" s="76">
        <f t="shared" si="147"/>
        <v>0</v>
      </c>
      <c r="DU20" s="77">
        <f t="shared" si="64"/>
        <v>0</v>
      </c>
      <c r="DV20" s="78">
        <f t="shared" si="65"/>
        <v>0</v>
      </c>
      <c r="DW20" s="106"/>
      <c r="DX20" s="106"/>
      <c r="DY20" s="78">
        <f t="shared" si="66"/>
        <v>0</v>
      </c>
      <c r="DZ20" s="106">
        <v>0</v>
      </c>
      <c r="EA20" s="106">
        <v>0</v>
      </c>
      <c r="EB20" s="26">
        <f t="shared" si="67"/>
        <v>0</v>
      </c>
      <c r="EC20" s="76">
        <f t="shared" si="148"/>
        <v>0</v>
      </c>
      <c r="ED20" s="77">
        <f t="shared" si="148"/>
        <v>0</v>
      </c>
      <c r="EE20" s="78">
        <f t="shared" si="165"/>
        <v>0</v>
      </c>
      <c r="EF20" s="106">
        <v>0</v>
      </c>
      <c r="EG20" s="106">
        <v>0</v>
      </c>
      <c r="EH20" s="78">
        <f t="shared" si="69"/>
        <v>0</v>
      </c>
      <c r="EI20" s="106">
        <v>0</v>
      </c>
      <c r="EJ20" s="106">
        <v>0</v>
      </c>
      <c r="EK20" s="26">
        <f t="shared" si="70"/>
        <v>0</v>
      </c>
      <c r="EL20" s="117">
        <f t="shared" si="149"/>
        <v>0</v>
      </c>
      <c r="EM20" s="116">
        <f t="shared" si="150"/>
        <v>0</v>
      </c>
      <c r="EN20" s="85">
        <f t="shared" si="71"/>
        <v>0</v>
      </c>
      <c r="EO20" s="106">
        <v>0</v>
      </c>
      <c r="EP20" s="106">
        <v>0</v>
      </c>
      <c r="EQ20" s="78">
        <f t="shared" si="72"/>
        <v>0</v>
      </c>
      <c r="ER20" s="106">
        <v>0</v>
      </c>
      <c r="ES20" s="106">
        <v>0</v>
      </c>
      <c r="ET20" s="26">
        <f t="shared" si="73"/>
        <v>0</v>
      </c>
      <c r="EU20" s="76">
        <f t="shared" si="74"/>
        <v>0</v>
      </c>
      <c r="EV20" s="77">
        <f t="shared" si="74"/>
        <v>0</v>
      </c>
      <c r="EW20" s="78">
        <f t="shared" si="75"/>
        <v>0</v>
      </c>
      <c r="EX20" s="106">
        <v>0</v>
      </c>
      <c r="EY20" s="106">
        <v>0</v>
      </c>
      <c r="EZ20" s="78">
        <f t="shared" si="76"/>
        <v>0</v>
      </c>
      <c r="FA20" s="106">
        <v>0</v>
      </c>
      <c r="FB20" s="106">
        <v>0</v>
      </c>
      <c r="FC20" s="26">
        <f t="shared" si="77"/>
        <v>0</v>
      </c>
      <c r="FD20" s="76">
        <f t="shared" si="78"/>
        <v>0</v>
      </c>
      <c r="FE20" s="77">
        <f t="shared" si="78"/>
        <v>0</v>
      </c>
      <c r="FF20" s="78">
        <f t="shared" si="79"/>
        <v>0</v>
      </c>
      <c r="FG20" s="106">
        <v>0</v>
      </c>
      <c r="FH20" s="106">
        <v>0</v>
      </c>
      <c r="FI20" s="78">
        <f t="shared" si="80"/>
        <v>0</v>
      </c>
      <c r="FJ20" s="106">
        <v>0</v>
      </c>
      <c r="FK20" s="106">
        <v>0</v>
      </c>
      <c r="FL20" s="26">
        <f t="shared" si="81"/>
        <v>0</v>
      </c>
      <c r="FM20" s="117">
        <f t="shared" si="151"/>
        <v>0</v>
      </c>
      <c r="FN20" s="116">
        <f t="shared" si="152"/>
        <v>0</v>
      </c>
      <c r="FO20" s="85">
        <f t="shared" si="82"/>
        <v>0</v>
      </c>
      <c r="FP20" s="76">
        <f t="shared" si="83"/>
        <v>0</v>
      </c>
      <c r="FQ20" s="77">
        <f t="shared" si="83"/>
        <v>0</v>
      </c>
      <c r="FR20" s="78">
        <f t="shared" si="84"/>
        <v>0</v>
      </c>
      <c r="FS20" s="106">
        <v>0</v>
      </c>
      <c r="FT20" s="106">
        <v>0</v>
      </c>
      <c r="FU20" s="78">
        <f t="shared" si="85"/>
        <v>0</v>
      </c>
      <c r="FV20" s="106">
        <v>0</v>
      </c>
      <c r="FW20" s="106">
        <v>0</v>
      </c>
      <c r="FX20" s="26">
        <f t="shared" si="86"/>
        <v>0</v>
      </c>
      <c r="FY20" s="76">
        <f t="shared" si="153"/>
        <v>0</v>
      </c>
      <c r="FZ20" s="77">
        <f t="shared" si="153"/>
        <v>0</v>
      </c>
      <c r="GA20" s="78">
        <f t="shared" si="87"/>
        <v>0</v>
      </c>
      <c r="GB20" s="106">
        <v>0</v>
      </c>
      <c r="GC20" s="106">
        <v>0</v>
      </c>
      <c r="GD20" s="78">
        <f t="shared" si="88"/>
        <v>0</v>
      </c>
      <c r="GE20" s="106">
        <v>0</v>
      </c>
      <c r="GF20" s="106">
        <v>0</v>
      </c>
      <c r="GG20" s="26">
        <f t="shared" si="89"/>
        <v>0</v>
      </c>
      <c r="GH20" s="76">
        <f t="shared" si="154"/>
        <v>0</v>
      </c>
      <c r="GI20" s="77">
        <f t="shared" si="154"/>
        <v>0</v>
      </c>
      <c r="GJ20" s="78">
        <f t="shared" si="166"/>
        <v>0</v>
      </c>
      <c r="GK20" s="106">
        <v>0</v>
      </c>
      <c r="GL20" s="106">
        <v>0</v>
      </c>
      <c r="GM20" s="78">
        <f t="shared" si="91"/>
        <v>0</v>
      </c>
      <c r="GN20" s="106">
        <v>0</v>
      </c>
      <c r="GO20" s="106">
        <v>0</v>
      </c>
      <c r="GP20" s="26">
        <f t="shared" si="92"/>
        <v>0</v>
      </c>
      <c r="GQ20" s="117">
        <f t="shared" si="155"/>
        <v>0</v>
      </c>
      <c r="GR20" s="116">
        <f t="shared" si="155"/>
        <v>0</v>
      </c>
      <c r="GS20" s="85">
        <f t="shared" si="156"/>
        <v>0</v>
      </c>
      <c r="GT20" s="106">
        <v>0</v>
      </c>
      <c r="GU20" s="106">
        <v>0</v>
      </c>
      <c r="GV20" s="78">
        <f t="shared" si="93"/>
        <v>0</v>
      </c>
      <c r="GW20" s="106">
        <v>0</v>
      </c>
      <c r="GX20" s="106">
        <v>0</v>
      </c>
      <c r="GY20" s="26">
        <f t="shared" si="94"/>
        <v>0</v>
      </c>
      <c r="GZ20" s="76">
        <f t="shared" si="157"/>
        <v>0</v>
      </c>
      <c r="HA20" s="77">
        <f t="shared" si="157"/>
        <v>0</v>
      </c>
      <c r="HB20" s="78">
        <f t="shared" si="95"/>
        <v>0</v>
      </c>
      <c r="HC20" s="106">
        <v>0</v>
      </c>
      <c r="HD20" s="106">
        <v>0</v>
      </c>
      <c r="HE20" s="78">
        <f t="shared" si="96"/>
        <v>0</v>
      </c>
      <c r="HF20" s="106">
        <v>0</v>
      </c>
      <c r="HG20" s="106">
        <v>0</v>
      </c>
      <c r="HH20" s="26">
        <f t="shared" si="97"/>
        <v>0</v>
      </c>
      <c r="HI20" s="76">
        <f t="shared" si="158"/>
        <v>11</v>
      </c>
      <c r="HJ20" s="77">
        <f t="shared" si="98"/>
        <v>11</v>
      </c>
      <c r="HK20" s="78">
        <f t="shared" si="99"/>
        <v>1</v>
      </c>
      <c r="HL20" s="106">
        <v>0</v>
      </c>
      <c r="HM20" s="106">
        <v>0</v>
      </c>
      <c r="HN20" s="78">
        <f t="shared" si="100"/>
        <v>0</v>
      </c>
      <c r="HO20" s="106">
        <v>11</v>
      </c>
      <c r="HP20" s="106">
        <v>11</v>
      </c>
      <c r="HQ20" s="26">
        <f t="shared" si="101"/>
        <v>1</v>
      </c>
      <c r="HR20" s="124">
        <f t="shared" si="159"/>
        <v>1.8333333333333333</v>
      </c>
      <c r="HS20" s="123">
        <f t="shared" si="160"/>
        <v>1.8333333333333333</v>
      </c>
      <c r="HT20" s="85">
        <f t="shared" si="102"/>
        <v>1</v>
      </c>
      <c r="HU20" s="76">
        <f t="shared" si="103"/>
        <v>11</v>
      </c>
      <c r="HV20" s="77">
        <f t="shared" si="103"/>
        <v>11</v>
      </c>
      <c r="HW20" s="78">
        <f t="shared" si="104"/>
        <v>1</v>
      </c>
      <c r="HX20" s="106">
        <v>0</v>
      </c>
      <c r="HY20" s="106">
        <v>0</v>
      </c>
      <c r="HZ20" s="78">
        <f t="shared" si="105"/>
        <v>0</v>
      </c>
      <c r="IA20" s="106">
        <v>11</v>
      </c>
      <c r="IB20" s="106">
        <v>11</v>
      </c>
      <c r="IC20" s="26">
        <f t="shared" si="106"/>
        <v>1</v>
      </c>
      <c r="ID20" s="76">
        <f t="shared" si="107"/>
        <v>16</v>
      </c>
      <c r="IE20" s="77">
        <f t="shared" si="107"/>
        <v>12</v>
      </c>
      <c r="IF20" s="78">
        <f t="shared" si="108"/>
        <v>0.75</v>
      </c>
      <c r="IG20" s="106">
        <v>0</v>
      </c>
      <c r="IH20" s="106">
        <v>0</v>
      </c>
      <c r="II20" s="78">
        <f t="shared" si="109"/>
        <v>0</v>
      </c>
      <c r="IJ20" s="106">
        <v>16</v>
      </c>
      <c r="IK20" s="106">
        <v>12</v>
      </c>
      <c r="IL20" s="26">
        <f t="shared" si="110"/>
        <v>0.75</v>
      </c>
      <c r="IM20" s="76">
        <f t="shared" si="161"/>
        <v>20</v>
      </c>
      <c r="IN20" s="77">
        <f t="shared" si="111"/>
        <v>11</v>
      </c>
      <c r="IO20" s="78">
        <f t="shared" si="112"/>
        <v>0.55000000000000004</v>
      </c>
      <c r="IP20" s="106">
        <v>5</v>
      </c>
      <c r="IQ20" s="106">
        <v>4</v>
      </c>
      <c r="IR20" s="78">
        <f t="shared" si="113"/>
        <v>0.8</v>
      </c>
      <c r="IS20" s="106">
        <v>15</v>
      </c>
      <c r="IT20" s="106">
        <v>7</v>
      </c>
      <c r="IU20" s="26">
        <f t="shared" si="114"/>
        <v>0.46666666666666667</v>
      </c>
      <c r="IV20" s="76">
        <f t="shared" si="115"/>
        <v>23</v>
      </c>
      <c r="IW20" s="77">
        <f t="shared" si="116"/>
        <v>10</v>
      </c>
      <c r="IX20" s="78">
        <f t="shared" si="117"/>
        <v>0.43478260869565216</v>
      </c>
      <c r="IY20" s="106">
        <v>6</v>
      </c>
      <c r="IZ20" s="106">
        <v>2</v>
      </c>
      <c r="JA20" s="78">
        <f t="shared" si="118"/>
        <v>0.33333333333333331</v>
      </c>
      <c r="JB20" s="106">
        <v>17</v>
      </c>
      <c r="JC20" s="106">
        <v>8</v>
      </c>
      <c r="JD20" s="26">
        <f t="shared" si="119"/>
        <v>0.47058823529411764</v>
      </c>
      <c r="JE20" s="76">
        <f t="shared" si="120"/>
        <v>23</v>
      </c>
      <c r="JF20" s="77">
        <f t="shared" si="121"/>
        <v>15</v>
      </c>
      <c r="JG20" s="78">
        <f t="shared" si="122"/>
        <v>0.65217391304347827</v>
      </c>
      <c r="JH20" s="106">
        <v>6</v>
      </c>
      <c r="JI20" s="106">
        <v>4</v>
      </c>
      <c r="JJ20" s="78">
        <f t="shared" si="123"/>
        <v>0.66666666666666663</v>
      </c>
      <c r="JK20" s="106">
        <v>17</v>
      </c>
      <c r="JL20" s="106">
        <v>11</v>
      </c>
      <c r="JM20" s="26">
        <f t="shared" si="124"/>
        <v>0.6470588235294118</v>
      </c>
      <c r="JN20" s="124">
        <f t="shared" si="162"/>
        <v>15.5</v>
      </c>
      <c r="JO20" s="123">
        <f t="shared" si="163"/>
        <v>9.8333333333333339</v>
      </c>
      <c r="JP20" s="85">
        <f t="shared" si="125"/>
        <v>0.63440860215053763</v>
      </c>
      <c r="JQ20" s="76">
        <f t="shared" si="126"/>
        <v>22</v>
      </c>
      <c r="JR20" s="77">
        <f t="shared" si="127"/>
        <v>1</v>
      </c>
      <c r="JS20" s="78">
        <f t="shared" si="128"/>
        <v>4.5454545454545456E-2</v>
      </c>
      <c r="JT20" s="106">
        <v>5</v>
      </c>
      <c r="JU20" s="106">
        <v>1</v>
      </c>
      <c r="JV20" s="78">
        <f t="shared" si="129"/>
        <v>0.2</v>
      </c>
      <c r="JW20" s="106">
        <v>17</v>
      </c>
      <c r="JX20" s="106"/>
      <c r="JY20" s="26">
        <f t="shared" si="130"/>
        <v>0</v>
      </c>
    </row>
    <row r="21" spans="4:285" ht="29.25" customHeight="1">
      <c r="F21" s="10">
        <v>5</v>
      </c>
      <c r="G21" s="10">
        <v>4</v>
      </c>
      <c r="H21" s="55">
        <v>11</v>
      </c>
      <c r="I21" s="137" t="s">
        <v>337</v>
      </c>
      <c r="J21" s="184">
        <v>6.7307692307692308</v>
      </c>
      <c r="K21" s="185">
        <v>4.615384615384615</v>
      </c>
      <c r="L21" s="186">
        <f t="shared" si="131"/>
        <v>0.68571428571428561</v>
      </c>
      <c r="M21" s="179">
        <f t="shared" si="18"/>
        <v>57.46153846153846</v>
      </c>
      <c r="N21" s="180">
        <f t="shared" si="19"/>
        <v>25.615384615384617</v>
      </c>
      <c r="O21" s="186">
        <f t="shared" si="132"/>
        <v>0.44578313253012053</v>
      </c>
      <c r="P21" s="179">
        <f t="shared" si="133"/>
        <v>57.46153846153846</v>
      </c>
      <c r="Q21" s="180">
        <f t="shared" si="134"/>
        <v>25.615384615384617</v>
      </c>
      <c r="R21" s="186">
        <f t="shared" si="135"/>
        <v>0.44578313253012053</v>
      </c>
      <c r="S21" s="19">
        <f t="shared" si="20"/>
        <v>64</v>
      </c>
      <c r="T21" s="23">
        <f t="shared" si="20"/>
        <v>34</v>
      </c>
      <c r="U21" s="27">
        <f t="shared" si="21"/>
        <v>0.53125</v>
      </c>
      <c r="V21" s="17">
        <v>25</v>
      </c>
      <c r="W21" s="17">
        <v>19</v>
      </c>
      <c r="X21" s="27">
        <f t="shared" si="22"/>
        <v>0.76</v>
      </c>
      <c r="Y21" s="17">
        <v>39</v>
      </c>
      <c r="Z21" s="17">
        <v>15</v>
      </c>
      <c r="AA21" s="112">
        <f t="shared" si="23"/>
        <v>0.38461538461538464</v>
      </c>
      <c r="AB21" s="19">
        <f t="shared" si="24"/>
        <v>59</v>
      </c>
      <c r="AC21" s="23">
        <f t="shared" si="24"/>
        <v>39</v>
      </c>
      <c r="AD21" s="27">
        <f t="shared" si="25"/>
        <v>0.66101694915254239</v>
      </c>
      <c r="AE21" s="17">
        <v>21</v>
      </c>
      <c r="AF21" s="17">
        <v>14</v>
      </c>
      <c r="AG21" s="27">
        <f t="shared" si="26"/>
        <v>0.66666666666666663</v>
      </c>
      <c r="AH21" s="17">
        <v>38</v>
      </c>
      <c r="AI21" s="17">
        <v>25</v>
      </c>
      <c r="AJ21" s="112">
        <f t="shared" si="27"/>
        <v>0.65789473684210531</v>
      </c>
      <c r="AK21" s="19">
        <f t="shared" si="136"/>
        <v>62</v>
      </c>
      <c r="AL21" s="23">
        <f t="shared" si="28"/>
        <v>43</v>
      </c>
      <c r="AM21" s="27">
        <f t="shared" si="29"/>
        <v>0.69354838709677424</v>
      </c>
      <c r="AN21" s="17">
        <v>19</v>
      </c>
      <c r="AO21" s="17">
        <v>12</v>
      </c>
      <c r="AP21" s="27">
        <f t="shared" si="30"/>
        <v>0.63157894736842102</v>
      </c>
      <c r="AQ21" s="17">
        <v>43</v>
      </c>
      <c r="AR21" s="17">
        <v>31</v>
      </c>
      <c r="AS21" s="66">
        <f t="shared" si="31"/>
        <v>0.72093023255813948</v>
      </c>
      <c r="AT21" s="19">
        <f t="shared" si="137"/>
        <v>90</v>
      </c>
      <c r="AU21" s="23">
        <f t="shared" si="138"/>
        <v>72</v>
      </c>
      <c r="AV21" s="27">
        <f t="shared" si="32"/>
        <v>0.8</v>
      </c>
      <c r="AW21" s="21">
        <v>29</v>
      </c>
      <c r="AX21" s="17">
        <v>24</v>
      </c>
      <c r="AY21" s="27">
        <f t="shared" si="33"/>
        <v>0.82758620689655171</v>
      </c>
      <c r="AZ21" s="17">
        <v>61</v>
      </c>
      <c r="BA21" s="17">
        <v>48</v>
      </c>
      <c r="BB21" s="112">
        <f t="shared" si="34"/>
        <v>0.78688524590163933</v>
      </c>
      <c r="BC21" s="133">
        <f t="shared" si="139"/>
        <v>68.75</v>
      </c>
      <c r="BD21" s="134">
        <f t="shared" si="35"/>
        <v>47</v>
      </c>
      <c r="BE21" s="112">
        <f t="shared" si="36"/>
        <v>0.6836363636363636</v>
      </c>
      <c r="BF21" s="19">
        <f t="shared" si="140"/>
        <v>86</v>
      </c>
      <c r="BG21" s="23">
        <f t="shared" si="37"/>
        <v>22</v>
      </c>
      <c r="BH21" s="27">
        <f t="shared" si="38"/>
        <v>0.2558139534883721</v>
      </c>
      <c r="BI21" s="17">
        <v>28</v>
      </c>
      <c r="BJ21" s="17">
        <v>10</v>
      </c>
      <c r="BK21" s="27">
        <f t="shared" si="39"/>
        <v>0.35714285714285715</v>
      </c>
      <c r="BL21" s="17">
        <v>58</v>
      </c>
      <c r="BM21" s="17">
        <v>12</v>
      </c>
      <c r="BN21" s="112">
        <f t="shared" si="40"/>
        <v>0.20689655172413793</v>
      </c>
      <c r="BO21" s="19">
        <f t="shared" si="141"/>
        <v>90</v>
      </c>
      <c r="BP21" s="23">
        <f t="shared" si="141"/>
        <v>3</v>
      </c>
      <c r="BQ21" s="27">
        <f t="shared" si="41"/>
        <v>3.3333333333333333E-2</v>
      </c>
      <c r="BR21" s="17">
        <v>28</v>
      </c>
      <c r="BS21" s="17">
        <v>0</v>
      </c>
      <c r="BT21" s="27">
        <f t="shared" si="42"/>
        <v>0</v>
      </c>
      <c r="BU21" s="17">
        <v>62</v>
      </c>
      <c r="BV21" s="17">
        <v>3</v>
      </c>
      <c r="BW21" s="112">
        <f t="shared" si="43"/>
        <v>4.8387096774193547E-2</v>
      </c>
      <c r="BX21" s="19">
        <f t="shared" si="142"/>
        <v>91</v>
      </c>
      <c r="BY21" s="23">
        <f t="shared" si="44"/>
        <v>17</v>
      </c>
      <c r="BZ21" s="27">
        <f t="shared" si="45"/>
        <v>0.18681318681318682</v>
      </c>
      <c r="CA21" s="17">
        <v>25</v>
      </c>
      <c r="CB21" s="17">
        <v>9</v>
      </c>
      <c r="CC21" s="27">
        <f t="shared" si="46"/>
        <v>0.36</v>
      </c>
      <c r="CD21" s="17">
        <v>66</v>
      </c>
      <c r="CE21" s="17">
        <f>12-4</f>
        <v>8</v>
      </c>
      <c r="CF21" s="112">
        <f t="shared" si="47"/>
        <v>0.12121212121212122</v>
      </c>
      <c r="CG21" s="19">
        <f t="shared" si="143"/>
        <v>96</v>
      </c>
      <c r="CH21" s="23">
        <f t="shared" si="143"/>
        <v>25</v>
      </c>
      <c r="CI21" s="27">
        <f t="shared" si="164"/>
        <v>0.26041666666666669</v>
      </c>
      <c r="CJ21" s="17">
        <v>29</v>
      </c>
      <c r="CK21" s="17">
        <f>13-5</f>
        <v>8</v>
      </c>
      <c r="CL21" s="27">
        <f t="shared" si="49"/>
        <v>0.27586206896551724</v>
      </c>
      <c r="CM21" s="17">
        <v>67</v>
      </c>
      <c r="CN21" s="17">
        <v>17</v>
      </c>
      <c r="CO21" s="112">
        <f t="shared" si="50"/>
        <v>0.2537313432835821</v>
      </c>
      <c r="CP21" s="19">
        <f t="shared" si="167"/>
        <v>86</v>
      </c>
      <c r="CQ21" s="23">
        <f t="shared" si="51"/>
        <v>22</v>
      </c>
      <c r="CR21" s="112">
        <f t="shared" si="52"/>
        <v>0.2558139534883721</v>
      </c>
      <c r="CS21" s="17">
        <v>31</v>
      </c>
      <c r="CT21" s="17">
        <v>13</v>
      </c>
      <c r="CU21" s="27">
        <f t="shared" si="53"/>
        <v>0.41935483870967744</v>
      </c>
      <c r="CV21" s="17">
        <v>55</v>
      </c>
      <c r="CW21" s="17">
        <v>9</v>
      </c>
      <c r="CX21" s="112">
        <f t="shared" si="54"/>
        <v>0.16363636363636364</v>
      </c>
      <c r="CY21" s="19">
        <f t="shared" si="55"/>
        <v>87</v>
      </c>
      <c r="CZ21" s="23">
        <f t="shared" si="55"/>
        <v>25</v>
      </c>
      <c r="DA21" s="27">
        <f t="shared" si="56"/>
        <v>0.28735632183908044</v>
      </c>
      <c r="DB21" s="17">
        <v>24</v>
      </c>
      <c r="DC21" s="17">
        <v>11</v>
      </c>
      <c r="DD21" s="27">
        <f t="shared" si="57"/>
        <v>0.45833333333333331</v>
      </c>
      <c r="DE21" s="17">
        <v>63</v>
      </c>
      <c r="DF21" s="17">
        <v>14</v>
      </c>
      <c r="DG21" s="112">
        <f t="shared" si="58"/>
        <v>0.22222222222222221</v>
      </c>
      <c r="DH21" s="138">
        <f t="shared" si="145"/>
        <v>45.666666666666664</v>
      </c>
      <c r="DI21" s="139">
        <f t="shared" si="146"/>
        <v>11.166666666666666</v>
      </c>
      <c r="DJ21" s="112">
        <f t="shared" si="59"/>
        <v>0.24452554744525548</v>
      </c>
      <c r="DK21" s="19">
        <f t="shared" si="60"/>
        <v>73</v>
      </c>
      <c r="DL21" s="23">
        <f t="shared" si="60"/>
        <v>32</v>
      </c>
      <c r="DM21" s="27">
        <f t="shared" si="61"/>
        <v>0.43835616438356162</v>
      </c>
      <c r="DN21" s="17">
        <v>23</v>
      </c>
      <c r="DO21" s="17">
        <v>10</v>
      </c>
      <c r="DP21" s="27">
        <f t="shared" si="62"/>
        <v>0.43478260869565216</v>
      </c>
      <c r="DQ21" s="17">
        <v>50</v>
      </c>
      <c r="DR21" s="17">
        <v>22</v>
      </c>
      <c r="DS21" s="112">
        <f t="shared" si="63"/>
        <v>0.44</v>
      </c>
      <c r="DT21" s="19">
        <f t="shared" si="147"/>
        <v>70</v>
      </c>
      <c r="DU21" s="23">
        <f t="shared" si="64"/>
        <v>20</v>
      </c>
      <c r="DV21" s="27">
        <f t="shared" si="65"/>
        <v>0.2857142857142857</v>
      </c>
      <c r="DW21" s="17">
        <v>17</v>
      </c>
      <c r="DX21" s="17">
        <v>4</v>
      </c>
      <c r="DY21" s="27">
        <f t="shared" si="66"/>
        <v>0.23529411764705882</v>
      </c>
      <c r="DZ21" s="17">
        <v>53</v>
      </c>
      <c r="EA21" s="17">
        <v>16</v>
      </c>
      <c r="EB21" s="112">
        <f t="shared" si="67"/>
        <v>0.30188679245283018</v>
      </c>
      <c r="EC21" s="19">
        <f t="shared" si="148"/>
        <v>44</v>
      </c>
      <c r="ED21" s="23">
        <f t="shared" si="148"/>
        <v>27</v>
      </c>
      <c r="EE21" s="27">
        <f t="shared" si="165"/>
        <v>0.61363636363636365</v>
      </c>
      <c r="EF21" s="17">
        <v>17</v>
      </c>
      <c r="EG21" s="17">
        <v>11</v>
      </c>
      <c r="EH21" s="27">
        <f t="shared" si="69"/>
        <v>0.6470588235294118</v>
      </c>
      <c r="EI21" s="17">
        <v>27</v>
      </c>
      <c r="EJ21" s="17">
        <v>16</v>
      </c>
      <c r="EK21" s="112">
        <f t="shared" si="70"/>
        <v>0.59259259259259256</v>
      </c>
      <c r="EL21" s="138">
        <f t="shared" si="149"/>
        <v>38</v>
      </c>
      <c r="EM21" s="139">
        <f t="shared" si="150"/>
        <v>19</v>
      </c>
      <c r="EN21" s="112">
        <f t="shared" si="71"/>
        <v>0.5</v>
      </c>
      <c r="EO21" s="17">
        <v>14</v>
      </c>
      <c r="EP21" s="17">
        <v>7</v>
      </c>
      <c r="EQ21" s="27">
        <f t="shared" si="72"/>
        <v>0.5</v>
      </c>
      <c r="ER21" s="17">
        <v>24</v>
      </c>
      <c r="ES21" s="17">
        <v>12</v>
      </c>
      <c r="ET21" s="112">
        <f t="shared" si="73"/>
        <v>0.5</v>
      </c>
      <c r="EU21" s="19">
        <f t="shared" si="74"/>
        <v>43</v>
      </c>
      <c r="EV21" s="23">
        <f t="shared" si="74"/>
        <v>31</v>
      </c>
      <c r="EW21" s="27">
        <f t="shared" si="75"/>
        <v>0.72093023255813948</v>
      </c>
      <c r="EX21" s="17">
        <v>12</v>
      </c>
      <c r="EY21" s="17">
        <v>6</v>
      </c>
      <c r="EZ21" s="27">
        <f t="shared" si="76"/>
        <v>0.5</v>
      </c>
      <c r="FA21" s="17">
        <v>31</v>
      </c>
      <c r="FB21" s="17">
        <v>25</v>
      </c>
      <c r="FC21" s="112">
        <f t="shared" si="77"/>
        <v>0.80645161290322576</v>
      </c>
      <c r="FD21" s="19">
        <f t="shared" si="78"/>
        <v>53</v>
      </c>
      <c r="FE21" s="23">
        <f t="shared" si="78"/>
        <v>40</v>
      </c>
      <c r="FF21" s="27">
        <f t="shared" si="79"/>
        <v>0.75471698113207553</v>
      </c>
      <c r="FG21" s="17">
        <v>13</v>
      </c>
      <c r="FH21" s="17">
        <v>11</v>
      </c>
      <c r="FI21" s="27">
        <f t="shared" si="80"/>
        <v>0.84615384615384615</v>
      </c>
      <c r="FJ21" s="17">
        <v>40</v>
      </c>
      <c r="FK21" s="17">
        <v>29</v>
      </c>
      <c r="FL21" s="112">
        <f t="shared" si="81"/>
        <v>0.72499999999999998</v>
      </c>
      <c r="FM21" s="138">
        <f t="shared" si="151"/>
        <v>47.166666666666664</v>
      </c>
      <c r="FN21" s="139">
        <f t="shared" si="152"/>
        <v>25</v>
      </c>
      <c r="FO21" s="112">
        <f t="shared" si="82"/>
        <v>0.53003533568904593</v>
      </c>
      <c r="FP21" s="19">
        <f t="shared" si="83"/>
        <v>61</v>
      </c>
      <c r="FQ21" s="23">
        <f t="shared" si="83"/>
        <v>28</v>
      </c>
      <c r="FR21" s="27">
        <f t="shared" si="84"/>
        <v>0.45901639344262296</v>
      </c>
      <c r="FS21" s="17">
        <v>42</v>
      </c>
      <c r="FT21" s="17">
        <v>17</v>
      </c>
      <c r="FU21" s="27">
        <f t="shared" si="85"/>
        <v>0.40476190476190477</v>
      </c>
      <c r="FV21" s="17">
        <v>19</v>
      </c>
      <c r="FW21" s="17">
        <v>11</v>
      </c>
      <c r="FX21" s="112">
        <f t="shared" si="86"/>
        <v>0.57894736842105265</v>
      </c>
      <c r="FY21" s="19">
        <f t="shared" si="153"/>
        <v>59</v>
      </c>
      <c r="FZ21" s="23">
        <f t="shared" si="153"/>
        <v>25</v>
      </c>
      <c r="GA21" s="27">
        <f t="shared" si="87"/>
        <v>0.42372881355932202</v>
      </c>
      <c r="GB21" s="17">
        <v>42</v>
      </c>
      <c r="GC21" s="17">
        <v>17</v>
      </c>
      <c r="GD21" s="27">
        <f t="shared" si="88"/>
        <v>0.40476190476190477</v>
      </c>
      <c r="GE21" s="17">
        <v>17</v>
      </c>
      <c r="GF21" s="17">
        <v>8</v>
      </c>
      <c r="GG21" s="112">
        <f t="shared" si="89"/>
        <v>0.47058823529411764</v>
      </c>
      <c r="GH21" s="19">
        <f t="shared" si="154"/>
        <v>38</v>
      </c>
      <c r="GI21" s="23">
        <f t="shared" si="154"/>
        <v>19</v>
      </c>
      <c r="GJ21" s="27">
        <f t="shared" si="166"/>
        <v>0.5</v>
      </c>
      <c r="GK21" s="17">
        <v>22</v>
      </c>
      <c r="GL21" s="17">
        <v>9</v>
      </c>
      <c r="GM21" s="27">
        <f t="shared" si="91"/>
        <v>0.40909090909090912</v>
      </c>
      <c r="GN21" s="17">
        <v>16</v>
      </c>
      <c r="GO21" s="17">
        <v>10</v>
      </c>
      <c r="GP21" s="112">
        <f t="shared" si="92"/>
        <v>0.625</v>
      </c>
      <c r="GQ21" s="138">
        <f t="shared" si="155"/>
        <v>30</v>
      </c>
      <c r="GR21" s="139">
        <f t="shared" si="155"/>
        <v>24</v>
      </c>
      <c r="GS21" s="112">
        <f t="shared" si="156"/>
        <v>0.8</v>
      </c>
      <c r="GT21" s="17">
        <v>15</v>
      </c>
      <c r="GU21" s="17">
        <v>11</v>
      </c>
      <c r="GV21" s="27">
        <f t="shared" si="93"/>
        <v>0.73333333333333328</v>
      </c>
      <c r="GW21" s="17">
        <v>15</v>
      </c>
      <c r="GX21" s="17">
        <v>13</v>
      </c>
      <c r="GY21" s="112">
        <f t="shared" si="94"/>
        <v>0.8666666666666667</v>
      </c>
      <c r="GZ21" s="19">
        <f t="shared" si="157"/>
        <v>52</v>
      </c>
      <c r="HA21" s="23">
        <f t="shared" si="157"/>
        <v>41</v>
      </c>
      <c r="HB21" s="27">
        <f t="shared" si="95"/>
        <v>0.78846153846153844</v>
      </c>
      <c r="HC21" s="17">
        <v>22</v>
      </c>
      <c r="HD21" s="17">
        <v>18</v>
      </c>
      <c r="HE21" s="27">
        <f t="shared" si="96"/>
        <v>0.81818181818181823</v>
      </c>
      <c r="HF21" s="17">
        <v>30</v>
      </c>
      <c r="HG21" s="17">
        <v>23</v>
      </c>
      <c r="HH21" s="112">
        <f t="shared" si="97"/>
        <v>0.76666666666666672</v>
      </c>
      <c r="HI21" s="19">
        <f t="shared" si="158"/>
        <v>88</v>
      </c>
      <c r="HJ21" s="23">
        <f t="shared" si="98"/>
        <v>52</v>
      </c>
      <c r="HK21" s="27">
        <f t="shared" si="99"/>
        <v>0.59090909090909094</v>
      </c>
      <c r="HL21" s="17">
        <v>46</v>
      </c>
      <c r="HM21" s="17">
        <v>37</v>
      </c>
      <c r="HN21" s="27">
        <f t="shared" si="100"/>
        <v>0.80434782608695654</v>
      </c>
      <c r="HO21" s="17">
        <v>42</v>
      </c>
      <c r="HP21" s="17">
        <v>15</v>
      </c>
      <c r="HQ21" s="112">
        <f t="shared" si="101"/>
        <v>0.35714285714285715</v>
      </c>
      <c r="HR21" s="124">
        <f t="shared" si="159"/>
        <v>49.666666666666664</v>
      </c>
      <c r="HS21" s="123">
        <f t="shared" si="160"/>
        <v>15.5</v>
      </c>
      <c r="HT21" s="112">
        <f t="shared" si="102"/>
        <v>0.31208053691275167</v>
      </c>
      <c r="HU21" s="19">
        <f>+HX21+IA21</f>
        <v>99</v>
      </c>
      <c r="HV21" s="23">
        <f t="shared" si="103"/>
        <v>36</v>
      </c>
      <c r="HW21" s="27">
        <f t="shared" si="104"/>
        <v>0.36363636363636365</v>
      </c>
      <c r="HX21" s="17">
        <v>57</v>
      </c>
      <c r="HY21" s="17">
        <v>21</v>
      </c>
      <c r="HZ21" s="27">
        <f t="shared" si="105"/>
        <v>0.36842105263157893</v>
      </c>
      <c r="IA21" s="17">
        <v>42</v>
      </c>
      <c r="IB21" s="17">
        <v>15</v>
      </c>
      <c r="IC21" s="112">
        <f t="shared" si="106"/>
        <v>0.35714285714285715</v>
      </c>
      <c r="ID21" s="19">
        <f>+IG21+IJ21</f>
        <v>89</v>
      </c>
      <c r="IE21" s="23">
        <f t="shared" si="107"/>
        <v>35</v>
      </c>
      <c r="IF21" s="27">
        <f t="shared" si="108"/>
        <v>0.39325842696629215</v>
      </c>
      <c r="IG21" s="17">
        <v>57</v>
      </c>
      <c r="IH21" s="17">
        <v>20</v>
      </c>
      <c r="II21" s="27">
        <f t="shared" si="109"/>
        <v>0.35087719298245612</v>
      </c>
      <c r="IJ21" s="17">
        <v>32</v>
      </c>
      <c r="IK21" s="17">
        <v>15</v>
      </c>
      <c r="IL21" s="112">
        <f t="shared" si="110"/>
        <v>0.46875</v>
      </c>
      <c r="IM21" s="19">
        <f>+IP21+IS21</f>
        <v>45</v>
      </c>
      <c r="IN21" s="23">
        <f t="shared" si="111"/>
        <v>31</v>
      </c>
      <c r="IO21" s="27">
        <f t="shared" si="112"/>
        <v>0.68888888888888888</v>
      </c>
      <c r="IP21" s="17">
        <v>27</v>
      </c>
      <c r="IQ21" s="17">
        <v>18</v>
      </c>
      <c r="IR21" s="27">
        <f t="shared" si="113"/>
        <v>0.66666666666666663</v>
      </c>
      <c r="IS21" s="17">
        <v>18</v>
      </c>
      <c r="IT21" s="17">
        <v>13</v>
      </c>
      <c r="IU21" s="112">
        <f t="shared" si="114"/>
        <v>0.72222222222222221</v>
      </c>
      <c r="IV21" s="19">
        <f t="shared" si="115"/>
        <v>42</v>
      </c>
      <c r="IW21" s="23">
        <f t="shared" si="116"/>
        <v>27</v>
      </c>
      <c r="IX21" s="27">
        <f t="shared" si="117"/>
        <v>0.6428571428571429</v>
      </c>
      <c r="IY21" s="17">
        <v>24</v>
      </c>
      <c r="IZ21" s="17">
        <v>13</v>
      </c>
      <c r="JA21" s="27">
        <f t="shared" si="118"/>
        <v>0.54166666666666663</v>
      </c>
      <c r="JB21" s="17">
        <v>18</v>
      </c>
      <c r="JC21" s="17">
        <v>14</v>
      </c>
      <c r="JD21" s="112">
        <f t="shared" si="119"/>
        <v>0.77777777777777779</v>
      </c>
      <c r="JE21" s="19">
        <f t="shared" si="120"/>
        <v>43</v>
      </c>
      <c r="JF21" s="23">
        <f t="shared" si="121"/>
        <v>27</v>
      </c>
      <c r="JG21" s="27">
        <f t="shared" si="122"/>
        <v>0.62790697674418605</v>
      </c>
      <c r="JH21" s="17">
        <v>26</v>
      </c>
      <c r="JI21" s="17">
        <v>17</v>
      </c>
      <c r="JJ21" s="27">
        <f t="shared" si="123"/>
        <v>0.65384615384615385</v>
      </c>
      <c r="JK21" s="17">
        <v>17</v>
      </c>
      <c r="JL21" s="17">
        <v>10</v>
      </c>
      <c r="JM21" s="112">
        <f t="shared" si="124"/>
        <v>0.58823529411764708</v>
      </c>
      <c r="JN21" s="124">
        <f t="shared" si="162"/>
        <v>53</v>
      </c>
      <c r="JO21" s="123">
        <f t="shared" si="163"/>
        <v>26</v>
      </c>
      <c r="JP21" s="112">
        <f t="shared" si="125"/>
        <v>0.49056603773584906</v>
      </c>
      <c r="JQ21" s="19">
        <f t="shared" si="126"/>
        <v>43</v>
      </c>
      <c r="JR21" s="23">
        <f t="shared" si="127"/>
        <v>20</v>
      </c>
      <c r="JS21" s="27">
        <f t="shared" si="128"/>
        <v>0.46511627906976744</v>
      </c>
      <c r="JT21" s="17">
        <v>26</v>
      </c>
      <c r="JU21" s="17">
        <v>20</v>
      </c>
      <c r="JV21" s="27">
        <f t="shared" si="129"/>
        <v>0.76923076923076927</v>
      </c>
      <c r="JW21" s="17">
        <v>17</v>
      </c>
      <c r="JX21" s="17"/>
      <c r="JY21" s="112">
        <f t="shared" si="130"/>
        <v>0</v>
      </c>
    </row>
    <row r="22" spans="4:285" ht="29.25" hidden="1" customHeight="1">
      <c r="D22" s="10">
        <f>+G22+CT22</f>
        <v>0</v>
      </c>
      <c r="H22" s="14">
        <v>13</v>
      </c>
      <c r="I22" s="162" t="s">
        <v>359</v>
      </c>
      <c r="J22" s="114"/>
      <c r="K22" s="118"/>
      <c r="L22" s="114"/>
      <c r="M22" s="114"/>
      <c r="N22" s="118">
        <f>+SUMIF($S$1:$DS$1,"b",S22:DS22)/14</f>
        <v>3.7857142857142856</v>
      </c>
      <c r="O22" s="114"/>
      <c r="P22" s="114"/>
      <c r="Q22" s="114"/>
      <c r="R22" s="114"/>
      <c r="S22" s="48">
        <f>+V22+Y22</f>
        <v>0</v>
      </c>
      <c r="T22" s="49">
        <f>+W22+Z22</f>
        <v>0</v>
      </c>
      <c r="U22" s="50">
        <f t="shared" si="21"/>
        <v>0</v>
      </c>
      <c r="V22" s="51">
        <v>0</v>
      </c>
      <c r="W22" s="52">
        <v>0</v>
      </c>
      <c r="X22" s="50">
        <f t="shared" si="22"/>
        <v>0</v>
      </c>
      <c r="Y22" s="51">
        <v>0</v>
      </c>
      <c r="Z22" s="52">
        <v>0</v>
      </c>
      <c r="AA22" s="53">
        <f t="shared" si="23"/>
        <v>0</v>
      </c>
      <c r="AB22" s="48">
        <f t="shared" si="24"/>
        <v>0</v>
      </c>
      <c r="AC22" s="49">
        <f t="shared" si="24"/>
        <v>0</v>
      </c>
      <c r="AD22" s="50">
        <f t="shared" si="25"/>
        <v>0</v>
      </c>
      <c r="AE22" s="51">
        <v>0</v>
      </c>
      <c r="AF22" s="52">
        <v>0</v>
      </c>
      <c r="AG22" s="50">
        <f t="shared" si="26"/>
        <v>0</v>
      </c>
      <c r="AH22" s="51">
        <v>0</v>
      </c>
      <c r="AI22" s="52"/>
      <c r="AJ22" s="53">
        <f t="shared" si="27"/>
        <v>0</v>
      </c>
      <c r="AK22" s="113"/>
      <c r="AL22" s="113"/>
      <c r="AM22" s="113"/>
      <c r="AN22" s="113">
        <v>0</v>
      </c>
      <c r="AO22" s="113">
        <v>0</v>
      </c>
      <c r="AP22" s="113"/>
      <c r="AQ22" s="113"/>
      <c r="AR22" s="113"/>
      <c r="AS22" s="113"/>
      <c r="AT22" s="48">
        <f t="shared" si="137"/>
        <v>0</v>
      </c>
      <c r="AU22" s="49">
        <f t="shared" si="138"/>
        <v>0</v>
      </c>
      <c r="AV22" s="50">
        <f t="shared" si="32"/>
        <v>0</v>
      </c>
      <c r="AW22" s="51">
        <v>0</v>
      </c>
      <c r="AX22" s="52">
        <v>0</v>
      </c>
      <c r="AY22" s="50">
        <f t="shared" si="33"/>
        <v>0</v>
      </c>
      <c r="AZ22" s="51">
        <v>0</v>
      </c>
      <c r="BA22" s="52">
        <v>0</v>
      </c>
      <c r="BB22" s="53">
        <f t="shared" si="34"/>
        <v>0</v>
      </c>
      <c r="BC22" s="113"/>
      <c r="BD22" s="113"/>
      <c r="BE22" s="113"/>
      <c r="BF22" s="48">
        <f t="shared" si="140"/>
        <v>0</v>
      </c>
      <c r="BG22" s="49">
        <f t="shared" si="37"/>
        <v>0</v>
      </c>
      <c r="BH22" s="50">
        <f t="shared" si="38"/>
        <v>0</v>
      </c>
      <c r="BI22" s="51">
        <v>0</v>
      </c>
      <c r="BJ22" s="52">
        <v>0</v>
      </c>
      <c r="BK22" s="50">
        <f t="shared" ref="BK22" si="168">IFERROR(BJ22/BI22,0)</f>
        <v>0</v>
      </c>
      <c r="BL22" s="51">
        <v>0</v>
      </c>
      <c r="BM22" s="52"/>
      <c r="BN22" s="53">
        <f t="shared" ref="BN22:BN23" si="169">IFERROR(BM22/BL22,0)</f>
        <v>0</v>
      </c>
      <c r="BO22" s="48">
        <f t="shared" si="141"/>
        <v>0</v>
      </c>
      <c r="BP22" s="49">
        <f t="shared" si="141"/>
        <v>0</v>
      </c>
      <c r="BQ22" s="50">
        <f t="shared" si="41"/>
        <v>0</v>
      </c>
      <c r="BR22" s="51">
        <v>0</v>
      </c>
      <c r="BS22" s="52">
        <v>0</v>
      </c>
      <c r="BT22" s="50">
        <f t="shared" ref="BT22" si="170">IFERROR(BS22/BR22,0)</f>
        <v>0</v>
      </c>
      <c r="BU22" s="51">
        <v>0</v>
      </c>
      <c r="BV22" s="52">
        <v>0</v>
      </c>
      <c r="BW22" s="53">
        <f t="shared" ref="BW22:BW23" si="171">IFERROR(BV22/BU22,0)</f>
        <v>0</v>
      </c>
      <c r="BX22" s="48">
        <f t="shared" si="142"/>
        <v>0</v>
      </c>
      <c r="BY22" s="49">
        <f t="shared" si="44"/>
        <v>0</v>
      </c>
      <c r="BZ22" s="50">
        <f t="shared" si="45"/>
        <v>0</v>
      </c>
      <c r="CA22" s="51">
        <v>0</v>
      </c>
      <c r="CB22" s="52">
        <v>0</v>
      </c>
      <c r="CC22" s="50">
        <f t="shared" ref="CC22" si="172">IFERROR(CB22/CA22,0)</f>
        <v>0</v>
      </c>
      <c r="CD22" s="51">
        <v>0</v>
      </c>
      <c r="CE22" s="52">
        <v>0</v>
      </c>
      <c r="CF22" s="53">
        <f t="shared" ref="CF22:CF23" si="173">IFERROR(CE22/CD22,0)</f>
        <v>0</v>
      </c>
      <c r="CG22" s="48">
        <f>+CJ22+CM22</f>
        <v>0</v>
      </c>
      <c r="CH22" s="49">
        <f>+CK22+CN22</f>
        <v>0</v>
      </c>
      <c r="CI22" s="50">
        <f t="shared" si="164"/>
        <v>0</v>
      </c>
      <c r="CJ22" s="51">
        <v>0</v>
      </c>
      <c r="CK22" s="52">
        <v>0</v>
      </c>
      <c r="CL22" s="50">
        <f t="shared" ref="CL22" si="174">IFERROR(CK22/CJ22,0)</f>
        <v>0</v>
      </c>
      <c r="CM22" s="51">
        <v>0</v>
      </c>
      <c r="CN22" s="52">
        <v>0</v>
      </c>
      <c r="CO22" s="53">
        <f t="shared" ref="CO22:CO23" si="175">IFERROR(CN22/CM22,0)</f>
        <v>0</v>
      </c>
      <c r="CP22" s="113"/>
      <c r="CQ22" s="113"/>
      <c r="CR22" s="113"/>
      <c r="CS22" s="51">
        <v>0</v>
      </c>
      <c r="CT22" s="52">
        <v>0</v>
      </c>
      <c r="CU22" s="50">
        <f t="shared" ref="CU22" si="176">IFERROR(CT22/CS22,0)</f>
        <v>0</v>
      </c>
      <c r="CV22" s="51">
        <v>31</v>
      </c>
      <c r="CW22" s="52">
        <v>30</v>
      </c>
      <c r="CX22" s="53">
        <f t="shared" ref="CX22:CX23" si="177">IFERROR(CW22/CV22,0)</f>
        <v>0.967741935483871</v>
      </c>
      <c r="CY22" s="48">
        <f>+DB22+DE22</f>
        <v>44</v>
      </c>
      <c r="CZ22" s="49">
        <f>+DC22+DF22</f>
        <v>0</v>
      </c>
      <c r="DA22" s="50">
        <f t="shared" si="56"/>
        <v>0</v>
      </c>
      <c r="DB22" s="51">
        <v>0</v>
      </c>
      <c r="DC22" s="52">
        <v>0</v>
      </c>
      <c r="DD22" s="50">
        <f t="shared" ref="DD22" si="178">IFERROR(DC22/DB22,0)</f>
        <v>0</v>
      </c>
      <c r="DE22" s="51">
        <v>44</v>
      </c>
      <c r="DF22" s="52"/>
      <c r="DG22" s="53">
        <f t="shared" ref="DG22:DG23" si="179">IFERROR(DF22/DE22,0)</f>
        <v>0</v>
      </c>
      <c r="DH22" s="113"/>
      <c r="DI22" s="113"/>
      <c r="DJ22" s="113"/>
      <c r="DK22" s="48">
        <f t="shared" si="60"/>
        <v>52</v>
      </c>
      <c r="DL22" s="49">
        <f t="shared" si="60"/>
        <v>53</v>
      </c>
      <c r="DM22" s="50">
        <f t="shared" si="61"/>
        <v>1.0192307692307692</v>
      </c>
      <c r="DN22" s="51">
        <v>52</v>
      </c>
      <c r="DO22" s="52">
        <v>26</v>
      </c>
      <c r="DP22" s="50">
        <f t="shared" ref="DP22" si="180">IFERROR(DO22/DN22,0)</f>
        <v>0.5</v>
      </c>
      <c r="DQ22" s="51">
        <v>0</v>
      </c>
      <c r="DR22" s="52">
        <v>27</v>
      </c>
      <c r="DS22" s="53">
        <f t="shared" ref="DS22:DS23" si="181">IFERROR(DR22/DQ22,0)</f>
        <v>0</v>
      </c>
      <c r="DT22" s="48">
        <f t="shared" si="147"/>
        <v>29</v>
      </c>
      <c r="DU22" s="49">
        <f t="shared" si="64"/>
        <v>58</v>
      </c>
      <c r="DV22" s="50">
        <f t="shared" si="65"/>
        <v>2</v>
      </c>
      <c r="DW22" s="51">
        <v>0</v>
      </c>
      <c r="DX22" s="52">
        <v>29</v>
      </c>
      <c r="DY22" s="50">
        <f t="shared" ref="DY22" si="182">IFERROR(DX22/DW22,0)</f>
        <v>0</v>
      </c>
      <c r="DZ22" s="51">
        <v>29</v>
      </c>
      <c r="EA22" s="52">
        <v>29</v>
      </c>
      <c r="EB22" s="53">
        <f t="shared" ref="EB22:EB23" si="183">IFERROR(EA22/DZ22,0)</f>
        <v>1</v>
      </c>
      <c r="EC22" s="48">
        <f>+EF22+EI22</f>
        <v>0</v>
      </c>
      <c r="ED22" s="49">
        <f>+EG22+EJ22</f>
        <v>0</v>
      </c>
      <c r="EE22" s="50">
        <f t="shared" si="165"/>
        <v>0</v>
      </c>
      <c r="EF22" s="51">
        <v>0</v>
      </c>
      <c r="EG22" s="52">
        <v>0</v>
      </c>
      <c r="EH22" s="50">
        <f t="shared" ref="EH22" si="184">IFERROR(EG22/EF22,0)</f>
        <v>0</v>
      </c>
      <c r="EI22" s="51">
        <v>0</v>
      </c>
      <c r="EJ22" s="52">
        <v>0</v>
      </c>
      <c r="EK22" s="53">
        <f t="shared" ref="EK22:EK23" si="185">IFERROR(EJ22/EI22,0)</f>
        <v>0</v>
      </c>
      <c r="EL22" s="113"/>
      <c r="EM22" s="113"/>
      <c r="EN22" s="113"/>
      <c r="EO22" s="51">
        <v>0</v>
      </c>
      <c r="EP22" s="52">
        <v>0</v>
      </c>
      <c r="EQ22" s="50">
        <f t="shared" ref="EQ22" si="186">IFERROR(EP22/EO22,0)</f>
        <v>0</v>
      </c>
      <c r="ER22" s="51">
        <v>0</v>
      </c>
      <c r="ES22" s="52">
        <v>22</v>
      </c>
      <c r="ET22" s="53">
        <f t="shared" ref="ET22:ET23" si="187">IFERROR(ES22/ER22,0)</f>
        <v>0</v>
      </c>
      <c r="EU22" s="48">
        <f>+EX22+FA22</f>
        <v>42</v>
      </c>
      <c r="EV22" s="49">
        <f>+EY22+FB22</f>
        <v>71</v>
      </c>
      <c r="EW22" s="50">
        <f t="shared" si="75"/>
        <v>1.6904761904761905</v>
      </c>
      <c r="EX22" s="51">
        <v>0</v>
      </c>
      <c r="EY22" s="52">
        <v>30</v>
      </c>
      <c r="EZ22" s="50">
        <f t="shared" ref="EZ22" si="188">IFERROR(EY22/EX22,0)</f>
        <v>0</v>
      </c>
      <c r="FA22" s="51">
        <v>42</v>
      </c>
      <c r="FB22" s="52">
        <v>41</v>
      </c>
      <c r="FC22" s="53">
        <f t="shared" ref="FC22:FC23" si="189">IFERROR(FB22/FA22,0)</f>
        <v>0.97619047619047616</v>
      </c>
      <c r="FD22" s="48">
        <f>+FG22+FJ22</f>
        <v>0</v>
      </c>
      <c r="FE22" s="49">
        <f>+FH22+FK22</f>
        <v>67</v>
      </c>
      <c r="FF22" s="50">
        <f t="shared" si="79"/>
        <v>0</v>
      </c>
      <c r="FG22" s="51">
        <v>0</v>
      </c>
      <c r="FH22" s="52">
        <v>32</v>
      </c>
      <c r="FI22" s="50">
        <f t="shared" ref="FI22" si="190">IFERROR(FH22/FG22,0)</f>
        <v>0</v>
      </c>
      <c r="FJ22" s="51">
        <v>0</v>
      </c>
      <c r="FK22" s="52">
        <v>35</v>
      </c>
      <c r="FL22" s="53">
        <f t="shared" ref="FL22:FL23" si="191">IFERROR(FK22/FJ22,0)</f>
        <v>0</v>
      </c>
      <c r="FM22" s="113"/>
      <c r="FN22" s="113"/>
      <c r="FO22" s="113"/>
      <c r="FP22" s="48">
        <f t="shared" si="83"/>
        <v>0</v>
      </c>
      <c r="FQ22" s="49">
        <f t="shared" si="83"/>
        <v>0</v>
      </c>
      <c r="FR22" s="50">
        <f t="shared" si="84"/>
        <v>0</v>
      </c>
      <c r="FS22" s="51">
        <v>0</v>
      </c>
      <c r="FT22" s="52">
        <v>0</v>
      </c>
      <c r="FU22" s="50">
        <f t="shared" ref="FU22" si="192">IFERROR(FT22/FS22,0)</f>
        <v>0</v>
      </c>
      <c r="FV22" s="51"/>
      <c r="FW22" s="52"/>
      <c r="FX22" s="53">
        <f t="shared" ref="FX22:FX23" si="193">IFERROR(FW22/FV22,0)</f>
        <v>0</v>
      </c>
      <c r="FY22" s="48">
        <f t="shared" si="153"/>
        <v>0</v>
      </c>
      <c r="FZ22" s="49">
        <f t="shared" si="153"/>
        <v>0</v>
      </c>
      <c r="GA22" s="50">
        <f t="shared" si="87"/>
        <v>0</v>
      </c>
      <c r="GB22" s="51">
        <v>0</v>
      </c>
      <c r="GC22" s="52">
        <v>0</v>
      </c>
      <c r="GD22" s="50">
        <f t="shared" ref="GD22" si="194">IFERROR(GC22/GB22,0)</f>
        <v>0</v>
      </c>
      <c r="GE22" s="51">
        <v>0</v>
      </c>
      <c r="GF22" s="52">
        <v>0</v>
      </c>
      <c r="GG22" s="53">
        <f t="shared" ref="GG22:GG23" si="195">IFERROR(GF22/GE22,0)</f>
        <v>0</v>
      </c>
      <c r="GH22" s="48">
        <f>+GK22+GN22</f>
        <v>0</v>
      </c>
      <c r="GI22" s="49">
        <f>+GL22+GO22</f>
        <v>0</v>
      </c>
      <c r="GJ22" s="50">
        <f t="shared" si="166"/>
        <v>0</v>
      </c>
      <c r="GK22" s="51">
        <v>0</v>
      </c>
      <c r="GL22" s="52">
        <v>0</v>
      </c>
      <c r="GM22" s="50">
        <f t="shared" ref="GM22" si="196">IFERROR(GL22/GK22,0)</f>
        <v>0</v>
      </c>
      <c r="GN22" s="51">
        <v>0</v>
      </c>
      <c r="GO22" s="52">
        <v>0</v>
      </c>
      <c r="GP22" s="53">
        <f t="shared" ref="GP22:GP23" si="197">IFERROR(GO22/GN22,0)</f>
        <v>0</v>
      </c>
      <c r="GQ22" s="124">
        <f t="shared" si="155"/>
        <v>0</v>
      </c>
      <c r="GR22" s="113"/>
      <c r="GS22" s="113"/>
      <c r="GT22" s="51">
        <v>0</v>
      </c>
      <c r="GU22" s="52">
        <v>0</v>
      </c>
      <c r="GV22" s="50">
        <f t="shared" ref="GV22" si="198">IFERROR(GU22/GT22,0)</f>
        <v>0</v>
      </c>
      <c r="GW22" s="51">
        <v>0</v>
      </c>
      <c r="GX22" s="52">
        <v>0</v>
      </c>
      <c r="GY22" s="53">
        <f t="shared" ref="GY22:GY23" si="199">IFERROR(GX22/GW22,0)</f>
        <v>0</v>
      </c>
      <c r="GZ22" s="48">
        <f>+HC22+HF22</f>
        <v>0</v>
      </c>
      <c r="HA22" s="49">
        <f>+HD22+HG22</f>
        <v>0</v>
      </c>
      <c r="HB22" s="50">
        <f t="shared" si="95"/>
        <v>0</v>
      </c>
      <c r="HC22" s="51">
        <v>0</v>
      </c>
      <c r="HD22" s="52">
        <v>0</v>
      </c>
      <c r="HE22" s="50">
        <f t="shared" ref="HE22" si="200">IFERROR(HD22/HC22,0)</f>
        <v>0</v>
      </c>
      <c r="HF22" s="51">
        <v>0</v>
      </c>
      <c r="HG22" s="52"/>
      <c r="HH22" s="53">
        <f t="shared" ref="HH22:HH23" si="201">IFERROR(HG22/HF22,0)</f>
        <v>0</v>
      </c>
      <c r="HI22" s="48">
        <f>+HL22+HO22</f>
        <v>0</v>
      </c>
      <c r="HJ22" s="49">
        <f>+HM22+HP22</f>
        <v>0</v>
      </c>
      <c r="HK22" s="50">
        <f t="shared" si="99"/>
        <v>0</v>
      </c>
      <c r="HL22" s="51">
        <v>0</v>
      </c>
      <c r="HM22" s="52">
        <v>0</v>
      </c>
      <c r="HN22" s="50">
        <f t="shared" ref="HN22" si="202">IFERROR(HM22/HL22,0)</f>
        <v>0</v>
      </c>
      <c r="HO22" s="51">
        <v>0</v>
      </c>
      <c r="HP22" s="52"/>
      <c r="HQ22" s="53">
        <f t="shared" ref="HQ22:HQ23" si="203">IFERROR(HP22/HO22,0)</f>
        <v>0</v>
      </c>
      <c r="HR22" s="113"/>
      <c r="HS22" s="113"/>
      <c r="HT22" s="113"/>
      <c r="HU22" s="48">
        <f>+HX22+IA22</f>
        <v>0</v>
      </c>
      <c r="HV22" s="49">
        <f>+HY22+IB22</f>
        <v>0</v>
      </c>
      <c r="HW22" s="50">
        <f t="shared" si="104"/>
        <v>0</v>
      </c>
      <c r="HX22" s="51">
        <v>0</v>
      </c>
      <c r="HY22" s="52">
        <v>0</v>
      </c>
      <c r="HZ22" s="50">
        <f t="shared" ref="HZ22" si="204">IFERROR(HY22/HX22,0)</f>
        <v>0</v>
      </c>
      <c r="IA22" s="51">
        <v>0</v>
      </c>
      <c r="IB22" s="52"/>
      <c r="IC22" s="53">
        <f t="shared" ref="IC22:IC23" si="205">IFERROR(IB22/IA22,0)</f>
        <v>0</v>
      </c>
      <c r="ID22" s="48">
        <f>+IG22+IJ22</f>
        <v>0</v>
      </c>
      <c r="IE22" s="49">
        <f>+IH22+IK22</f>
        <v>0</v>
      </c>
      <c r="IF22" s="50">
        <f t="shared" si="108"/>
        <v>0</v>
      </c>
      <c r="IG22" s="51">
        <v>0</v>
      </c>
      <c r="IH22" s="52">
        <v>0</v>
      </c>
      <c r="II22" s="50">
        <f t="shared" ref="II22" si="206">IFERROR(IH22/IG22,0)</f>
        <v>0</v>
      </c>
      <c r="IJ22" s="51">
        <v>0</v>
      </c>
      <c r="IK22" s="52"/>
      <c r="IL22" s="53">
        <f t="shared" ref="IL22:IL23" si="207">IFERROR(IK22/IJ22,0)</f>
        <v>0</v>
      </c>
      <c r="IM22" s="48">
        <f>+IP22+IS22</f>
        <v>0</v>
      </c>
      <c r="IN22" s="49">
        <f>+IQ22+IT22</f>
        <v>0</v>
      </c>
      <c r="IO22" s="50">
        <f t="shared" si="112"/>
        <v>0</v>
      </c>
      <c r="IP22" s="51">
        <v>0</v>
      </c>
      <c r="IQ22" s="52">
        <v>0</v>
      </c>
      <c r="IR22" s="50">
        <f t="shared" ref="IR22" si="208">IFERROR(IQ22/IP22,0)</f>
        <v>0</v>
      </c>
      <c r="IS22" s="51">
        <v>0</v>
      </c>
      <c r="IT22" s="52"/>
      <c r="IU22" s="53">
        <f t="shared" ref="IU22:IU23" si="209">IFERROR(IT22/IS22,0)</f>
        <v>0</v>
      </c>
      <c r="IV22" s="48">
        <f t="shared" si="115"/>
        <v>0</v>
      </c>
      <c r="IW22" s="49">
        <f t="shared" si="116"/>
        <v>0</v>
      </c>
      <c r="IX22" s="50">
        <f t="shared" si="117"/>
        <v>0</v>
      </c>
      <c r="IY22" s="51">
        <v>0</v>
      </c>
      <c r="IZ22" s="52">
        <v>0</v>
      </c>
      <c r="JA22" s="50">
        <f t="shared" si="118"/>
        <v>0</v>
      </c>
      <c r="JB22" s="51">
        <v>0</v>
      </c>
      <c r="JC22" s="52"/>
      <c r="JD22" s="53">
        <f t="shared" si="119"/>
        <v>0</v>
      </c>
      <c r="JE22" s="48">
        <f t="shared" si="120"/>
        <v>0</v>
      </c>
      <c r="JF22" s="49">
        <f t="shared" si="121"/>
        <v>0</v>
      </c>
      <c r="JG22" s="50">
        <f t="shared" si="122"/>
        <v>0</v>
      </c>
      <c r="JH22" s="51">
        <v>0</v>
      </c>
      <c r="JI22" s="52">
        <v>0</v>
      </c>
      <c r="JJ22" s="50">
        <f t="shared" si="123"/>
        <v>0</v>
      </c>
      <c r="JK22" s="51">
        <v>0</v>
      </c>
      <c r="JL22" s="52"/>
      <c r="JM22" s="53">
        <f t="shared" si="124"/>
        <v>0</v>
      </c>
      <c r="JN22" s="113"/>
      <c r="JO22" s="113"/>
      <c r="JP22" s="113"/>
      <c r="JQ22" s="48">
        <f t="shared" si="126"/>
        <v>0</v>
      </c>
      <c r="JR22" s="49">
        <f t="shared" si="127"/>
        <v>0</v>
      </c>
      <c r="JS22" s="50">
        <f t="shared" si="128"/>
        <v>0</v>
      </c>
      <c r="JT22" s="51">
        <v>0</v>
      </c>
      <c r="JU22" s="52">
        <v>0</v>
      </c>
      <c r="JV22" s="50">
        <f t="shared" si="129"/>
        <v>0</v>
      </c>
      <c r="JW22" s="51">
        <v>0</v>
      </c>
      <c r="JX22" s="52"/>
      <c r="JY22" s="53">
        <f t="shared" si="130"/>
        <v>0</v>
      </c>
    </row>
    <row r="23" spans="4:285" ht="29.25" hidden="1" customHeight="1">
      <c r="D23" s="10">
        <f>+G23+CT23</f>
        <v>0</v>
      </c>
      <c r="H23" s="33">
        <v>14</v>
      </c>
      <c r="I23" s="47" t="s">
        <v>27</v>
      </c>
      <c r="J23" s="114"/>
      <c r="K23" s="136"/>
      <c r="L23" s="114"/>
      <c r="M23" s="114"/>
      <c r="N23" s="136">
        <f>+SUMIF($S$1:$DS$1,"b",S23:DS23)/14</f>
        <v>3.7857142857142856</v>
      </c>
      <c r="O23" s="114"/>
      <c r="P23" s="114"/>
      <c r="Q23" s="114"/>
      <c r="R23" s="114"/>
      <c r="S23" s="48">
        <f>+V23+Y23</f>
        <v>0</v>
      </c>
      <c r="T23" s="49">
        <f>+W23+Z23</f>
        <v>0</v>
      </c>
      <c r="U23" s="50">
        <f t="shared" si="21"/>
        <v>0</v>
      </c>
      <c r="V23" s="51">
        <v>0</v>
      </c>
      <c r="W23" s="52">
        <v>0</v>
      </c>
      <c r="X23" s="50"/>
      <c r="Y23" s="51">
        <v>0</v>
      </c>
      <c r="Z23" s="52">
        <v>0</v>
      </c>
      <c r="AA23" s="53">
        <f t="shared" si="23"/>
        <v>0</v>
      </c>
      <c r="AB23" s="48">
        <f t="shared" si="24"/>
        <v>0</v>
      </c>
      <c r="AC23" s="49">
        <f t="shared" si="24"/>
        <v>0</v>
      </c>
      <c r="AD23" s="50">
        <f t="shared" si="25"/>
        <v>0</v>
      </c>
      <c r="AE23" s="51">
        <v>0</v>
      </c>
      <c r="AF23" s="52">
        <v>0</v>
      </c>
      <c r="AG23" s="50"/>
      <c r="AH23" s="51">
        <v>0</v>
      </c>
      <c r="AI23" s="52"/>
      <c r="AJ23" s="53">
        <f t="shared" si="27"/>
        <v>0</v>
      </c>
      <c r="AK23" s="113"/>
      <c r="AL23" s="113"/>
      <c r="AM23" s="113"/>
      <c r="AN23" s="113">
        <v>0</v>
      </c>
      <c r="AO23" s="113">
        <v>0</v>
      </c>
      <c r="AP23" s="113"/>
      <c r="AQ23" s="113"/>
      <c r="AR23" s="113"/>
      <c r="AS23" s="113"/>
      <c r="AT23" s="48">
        <f t="shared" si="137"/>
        <v>0</v>
      </c>
      <c r="AU23" s="49">
        <f t="shared" si="138"/>
        <v>0</v>
      </c>
      <c r="AV23" s="50">
        <f t="shared" si="32"/>
        <v>0</v>
      </c>
      <c r="AW23" s="51">
        <v>0</v>
      </c>
      <c r="AX23" s="52">
        <v>0</v>
      </c>
      <c r="AY23" s="50"/>
      <c r="AZ23" s="51">
        <v>0</v>
      </c>
      <c r="BA23" s="52">
        <v>0</v>
      </c>
      <c r="BB23" s="53">
        <f t="shared" si="34"/>
        <v>0</v>
      </c>
      <c r="BC23" s="113"/>
      <c r="BD23" s="113"/>
      <c r="BE23" s="113"/>
      <c r="BF23" s="48">
        <f t="shared" si="140"/>
        <v>0</v>
      </c>
      <c r="BG23" s="49">
        <f t="shared" si="37"/>
        <v>0</v>
      </c>
      <c r="BH23" s="50">
        <f t="shared" si="38"/>
        <v>0</v>
      </c>
      <c r="BI23" s="51">
        <v>0</v>
      </c>
      <c r="BJ23" s="52">
        <v>0</v>
      </c>
      <c r="BK23" s="50"/>
      <c r="BL23" s="51">
        <v>0</v>
      </c>
      <c r="BM23" s="52"/>
      <c r="BN23" s="53">
        <f t="shared" si="169"/>
        <v>0</v>
      </c>
      <c r="BO23" s="48">
        <f t="shared" si="141"/>
        <v>0</v>
      </c>
      <c r="BP23" s="49">
        <f t="shared" si="141"/>
        <v>0</v>
      </c>
      <c r="BQ23" s="50">
        <f t="shared" si="41"/>
        <v>0</v>
      </c>
      <c r="BR23" s="51">
        <v>0</v>
      </c>
      <c r="BS23" s="52">
        <v>0</v>
      </c>
      <c r="BT23" s="50"/>
      <c r="BU23" s="51">
        <v>0</v>
      </c>
      <c r="BV23" s="52">
        <v>0</v>
      </c>
      <c r="BW23" s="53">
        <f t="shared" si="171"/>
        <v>0</v>
      </c>
      <c r="BX23" s="48">
        <f t="shared" si="142"/>
        <v>0</v>
      </c>
      <c r="BY23" s="49">
        <f t="shared" si="44"/>
        <v>0</v>
      </c>
      <c r="BZ23" s="50">
        <f t="shared" si="45"/>
        <v>0</v>
      </c>
      <c r="CA23" s="51">
        <v>0</v>
      </c>
      <c r="CB23" s="52">
        <v>0</v>
      </c>
      <c r="CC23" s="50"/>
      <c r="CD23" s="51">
        <v>0</v>
      </c>
      <c r="CE23" s="52">
        <v>0</v>
      </c>
      <c r="CF23" s="53">
        <f t="shared" si="173"/>
        <v>0</v>
      </c>
      <c r="CG23" s="48">
        <f>+CJ23+CM23</f>
        <v>0</v>
      </c>
      <c r="CH23" s="49">
        <f>+CK23+CN23</f>
        <v>0</v>
      </c>
      <c r="CI23" s="50">
        <f t="shared" si="164"/>
        <v>0</v>
      </c>
      <c r="CJ23" s="51">
        <v>0</v>
      </c>
      <c r="CK23" s="52">
        <v>0</v>
      </c>
      <c r="CL23" s="50"/>
      <c r="CM23" s="51">
        <v>0</v>
      </c>
      <c r="CN23" s="52">
        <v>0</v>
      </c>
      <c r="CO23" s="53">
        <f t="shared" si="175"/>
        <v>0</v>
      </c>
      <c r="CP23" s="113"/>
      <c r="CQ23" s="113"/>
      <c r="CR23" s="113"/>
      <c r="CS23" s="51">
        <v>0</v>
      </c>
      <c r="CT23" s="52">
        <v>0</v>
      </c>
      <c r="CU23" s="50"/>
      <c r="CV23" s="51">
        <v>31</v>
      </c>
      <c r="CW23" s="52">
        <v>30</v>
      </c>
      <c r="CX23" s="53">
        <f t="shared" si="177"/>
        <v>0.967741935483871</v>
      </c>
      <c r="CY23" s="48">
        <f>+DB23+DE23</f>
        <v>44</v>
      </c>
      <c r="CZ23" s="49">
        <f>+DC23+DF23</f>
        <v>0</v>
      </c>
      <c r="DA23" s="50">
        <f t="shared" si="56"/>
        <v>0</v>
      </c>
      <c r="DB23" s="51">
        <v>0</v>
      </c>
      <c r="DC23" s="52">
        <v>0</v>
      </c>
      <c r="DD23" s="50"/>
      <c r="DE23" s="51">
        <v>44</v>
      </c>
      <c r="DF23" s="52"/>
      <c r="DG23" s="53">
        <f t="shared" si="179"/>
        <v>0</v>
      </c>
      <c r="DH23" s="113"/>
      <c r="DI23" s="113"/>
      <c r="DJ23" s="113"/>
      <c r="DK23" s="48">
        <f t="shared" si="60"/>
        <v>52</v>
      </c>
      <c r="DL23" s="49">
        <f t="shared" si="60"/>
        <v>53</v>
      </c>
      <c r="DM23" s="50">
        <f t="shared" si="61"/>
        <v>1.0192307692307692</v>
      </c>
      <c r="DN23" s="51">
        <v>52</v>
      </c>
      <c r="DO23" s="52">
        <v>26</v>
      </c>
      <c r="DP23" s="50"/>
      <c r="DQ23" s="51">
        <v>0</v>
      </c>
      <c r="DR23" s="52">
        <v>27</v>
      </c>
      <c r="DS23" s="53">
        <f t="shared" si="181"/>
        <v>0</v>
      </c>
      <c r="DT23" s="48">
        <f t="shared" si="147"/>
        <v>29</v>
      </c>
      <c r="DU23" s="49">
        <f t="shared" si="64"/>
        <v>58</v>
      </c>
      <c r="DV23" s="50">
        <f t="shared" si="65"/>
        <v>2</v>
      </c>
      <c r="DW23" s="51">
        <v>0</v>
      </c>
      <c r="DX23" s="52">
        <v>29</v>
      </c>
      <c r="DY23" s="50"/>
      <c r="DZ23" s="51">
        <v>29</v>
      </c>
      <c r="EA23" s="52">
        <v>29</v>
      </c>
      <c r="EB23" s="53">
        <f t="shared" si="183"/>
        <v>1</v>
      </c>
      <c r="EC23" s="48">
        <f>+EF23+EI23</f>
        <v>0</v>
      </c>
      <c r="ED23" s="49">
        <f>+EG23+EJ23</f>
        <v>0</v>
      </c>
      <c r="EE23" s="50">
        <f t="shared" si="165"/>
        <v>0</v>
      </c>
      <c r="EF23" s="51">
        <v>0</v>
      </c>
      <c r="EG23" s="52">
        <v>0</v>
      </c>
      <c r="EH23" s="50"/>
      <c r="EI23" s="51">
        <v>0</v>
      </c>
      <c r="EJ23" s="52">
        <v>0</v>
      </c>
      <c r="EK23" s="53">
        <f t="shared" si="185"/>
        <v>0</v>
      </c>
      <c r="EL23" s="113"/>
      <c r="EM23" s="113"/>
      <c r="EN23" s="113"/>
      <c r="EO23" s="51">
        <v>0</v>
      </c>
      <c r="EP23" s="52">
        <v>0</v>
      </c>
      <c r="EQ23" s="50"/>
      <c r="ER23" s="51">
        <v>0</v>
      </c>
      <c r="ES23" s="52">
        <v>22</v>
      </c>
      <c r="ET23" s="53">
        <f t="shared" si="187"/>
        <v>0</v>
      </c>
      <c r="EU23" s="48">
        <f>+EX23+FA23</f>
        <v>42</v>
      </c>
      <c r="EV23" s="49">
        <f>+EY23+FB23</f>
        <v>71</v>
      </c>
      <c r="EW23" s="50">
        <f t="shared" si="75"/>
        <v>1.6904761904761905</v>
      </c>
      <c r="EX23" s="51">
        <v>0</v>
      </c>
      <c r="EY23" s="52">
        <v>30</v>
      </c>
      <c r="EZ23" s="50"/>
      <c r="FA23" s="51">
        <v>42</v>
      </c>
      <c r="FB23" s="52">
        <v>41</v>
      </c>
      <c r="FC23" s="53">
        <f t="shared" si="189"/>
        <v>0.97619047619047616</v>
      </c>
      <c r="FD23" s="48">
        <f>+FG23+FJ23</f>
        <v>0</v>
      </c>
      <c r="FE23" s="49">
        <f>+FH23+FK23</f>
        <v>67</v>
      </c>
      <c r="FF23" s="50">
        <f t="shared" si="79"/>
        <v>0</v>
      </c>
      <c r="FG23" s="51">
        <v>0</v>
      </c>
      <c r="FH23" s="52">
        <v>32</v>
      </c>
      <c r="FI23" s="50"/>
      <c r="FJ23" s="51">
        <v>0</v>
      </c>
      <c r="FK23" s="52">
        <v>35</v>
      </c>
      <c r="FL23" s="53">
        <f t="shared" si="191"/>
        <v>0</v>
      </c>
      <c r="FM23" s="113"/>
      <c r="FN23" s="113"/>
      <c r="FO23" s="113"/>
      <c r="FP23" s="48">
        <f t="shared" si="83"/>
        <v>0</v>
      </c>
      <c r="FQ23" s="49">
        <f t="shared" si="83"/>
        <v>0</v>
      </c>
      <c r="FR23" s="50">
        <f t="shared" si="84"/>
        <v>0</v>
      </c>
      <c r="FS23" s="51">
        <v>0</v>
      </c>
      <c r="FT23" s="52">
        <v>0</v>
      </c>
      <c r="FU23" s="50"/>
      <c r="FV23" s="51"/>
      <c r="FW23" s="52"/>
      <c r="FX23" s="53">
        <f t="shared" si="193"/>
        <v>0</v>
      </c>
      <c r="FY23" s="48">
        <f t="shared" si="153"/>
        <v>0</v>
      </c>
      <c r="FZ23" s="49">
        <f t="shared" si="153"/>
        <v>0</v>
      </c>
      <c r="GA23" s="50">
        <f t="shared" si="87"/>
        <v>0</v>
      </c>
      <c r="GB23" s="51">
        <v>0</v>
      </c>
      <c r="GC23" s="52">
        <v>0</v>
      </c>
      <c r="GD23" s="50"/>
      <c r="GE23" s="51">
        <v>0</v>
      </c>
      <c r="GF23" s="52">
        <v>0</v>
      </c>
      <c r="GG23" s="53">
        <f t="shared" si="195"/>
        <v>0</v>
      </c>
      <c r="GH23" s="48">
        <f>+GK23+GN23</f>
        <v>0</v>
      </c>
      <c r="GI23" s="49">
        <f>+GL23+GO23</f>
        <v>0</v>
      </c>
      <c r="GJ23" s="50">
        <f t="shared" si="166"/>
        <v>0</v>
      </c>
      <c r="GK23" s="51">
        <v>0</v>
      </c>
      <c r="GL23" s="52">
        <v>0</v>
      </c>
      <c r="GM23" s="50"/>
      <c r="GN23" s="51">
        <v>0</v>
      </c>
      <c r="GO23" s="52">
        <v>0</v>
      </c>
      <c r="GP23" s="53">
        <f t="shared" si="197"/>
        <v>0</v>
      </c>
      <c r="GQ23" s="124">
        <f t="shared" si="155"/>
        <v>0</v>
      </c>
      <c r="GR23" s="113"/>
      <c r="GS23" s="113"/>
      <c r="GT23" s="51">
        <v>0</v>
      </c>
      <c r="GU23" s="52">
        <v>0</v>
      </c>
      <c r="GV23" s="50"/>
      <c r="GW23" s="51">
        <v>0</v>
      </c>
      <c r="GX23" s="52">
        <v>0</v>
      </c>
      <c r="GY23" s="53">
        <f t="shared" si="199"/>
        <v>0</v>
      </c>
      <c r="GZ23" s="48">
        <f>+HC23+HF23</f>
        <v>0</v>
      </c>
      <c r="HA23" s="49">
        <f>+HD23+HG23</f>
        <v>0</v>
      </c>
      <c r="HB23" s="50">
        <f t="shared" si="95"/>
        <v>0</v>
      </c>
      <c r="HC23" s="51">
        <v>0</v>
      </c>
      <c r="HD23" s="52">
        <v>0</v>
      </c>
      <c r="HE23" s="50"/>
      <c r="HF23" s="51">
        <v>0</v>
      </c>
      <c r="HG23" s="52"/>
      <c r="HH23" s="53">
        <f t="shared" si="201"/>
        <v>0</v>
      </c>
      <c r="HI23" s="48">
        <f>+HL23+HO23</f>
        <v>0</v>
      </c>
      <c r="HJ23" s="49">
        <f>+HM23+HP23</f>
        <v>0</v>
      </c>
      <c r="HK23" s="50">
        <f t="shared" si="99"/>
        <v>0</v>
      </c>
      <c r="HL23" s="51">
        <v>0</v>
      </c>
      <c r="HM23" s="52">
        <v>0</v>
      </c>
      <c r="HN23" s="50"/>
      <c r="HO23" s="51">
        <v>0</v>
      </c>
      <c r="HP23" s="52"/>
      <c r="HQ23" s="53">
        <f t="shared" si="203"/>
        <v>0</v>
      </c>
      <c r="HR23" s="113"/>
      <c r="HS23" s="113"/>
      <c r="HT23" s="113"/>
      <c r="HU23" s="48">
        <f>+HX23+IA23</f>
        <v>0</v>
      </c>
      <c r="HV23" s="49">
        <f>+HY23+IB23</f>
        <v>0</v>
      </c>
      <c r="HW23" s="50">
        <f t="shared" si="104"/>
        <v>0</v>
      </c>
      <c r="HX23" s="51">
        <v>0</v>
      </c>
      <c r="HY23" s="52">
        <v>0</v>
      </c>
      <c r="HZ23" s="50"/>
      <c r="IA23" s="51">
        <v>0</v>
      </c>
      <c r="IB23" s="52"/>
      <c r="IC23" s="53">
        <f t="shared" si="205"/>
        <v>0</v>
      </c>
      <c r="ID23" s="48">
        <f>+IG23+IJ23</f>
        <v>0</v>
      </c>
      <c r="IE23" s="49">
        <f>+IH23+IK23</f>
        <v>0</v>
      </c>
      <c r="IF23" s="50">
        <f t="shared" si="108"/>
        <v>0</v>
      </c>
      <c r="IG23" s="51">
        <v>0</v>
      </c>
      <c r="IH23" s="52">
        <v>0</v>
      </c>
      <c r="II23" s="50"/>
      <c r="IJ23" s="51">
        <v>0</v>
      </c>
      <c r="IK23" s="52"/>
      <c r="IL23" s="53">
        <f t="shared" si="207"/>
        <v>0</v>
      </c>
      <c r="IM23" s="48">
        <f>+IP23+IS23</f>
        <v>0</v>
      </c>
      <c r="IN23" s="49">
        <f>+IQ23+IT23</f>
        <v>0</v>
      </c>
      <c r="IO23" s="50">
        <f t="shared" si="112"/>
        <v>0</v>
      </c>
      <c r="IP23" s="51">
        <v>0</v>
      </c>
      <c r="IQ23" s="52">
        <v>0</v>
      </c>
      <c r="IR23" s="50"/>
      <c r="IS23" s="51">
        <v>0</v>
      </c>
      <c r="IT23" s="52"/>
      <c r="IU23" s="53">
        <f t="shared" si="209"/>
        <v>0</v>
      </c>
      <c r="IV23" s="48">
        <f t="shared" si="115"/>
        <v>0</v>
      </c>
      <c r="IW23" s="49">
        <f t="shared" si="116"/>
        <v>0</v>
      </c>
      <c r="IX23" s="50">
        <f t="shared" si="117"/>
        <v>0</v>
      </c>
      <c r="IY23" s="51">
        <v>0</v>
      </c>
      <c r="IZ23" s="52">
        <v>0</v>
      </c>
      <c r="JA23" s="50"/>
      <c r="JB23" s="51">
        <v>0</v>
      </c>
      <c r="JC23" s="52"/>
      <c r="JD23" s="53">
        <f t="shared" si="119"/>
        <v>0</v>
      </c>
      <c r="JE23" s="48">
        <f t="shared" si="120"/>
        <v>0</v>
      </c>
      <c r="JF23" s="49">
        <f t="shared" si="121"/>
        <v>0</v>
      </c>
      <c r="JG23" s="50">
        <f t="shared" si="122"/>
        <v>0</v>
      </c>
      <c r="JH23" s="51">
        <v>0</v>
      </c>
      <c r="JI23" s="52">
        <v>0</v>
      </c>
      <c r="JJ23" s="50"/>
      <c r="JK23" s="51">
        <v>0</v>
      </c>
      <c r="JL23" s="52"/>
      <c r="JM23" s="53">
        <f t="shared" si="124"/>
        <v>0</v>
      </c>
      <c r="JN23" s="113"/>
      <c r="JO23" s="113"/>
      <c r="JP23" s="113"/>
      <c r="JQ23" s="48">
        <f t="shared" si="126"/>
        <v>0</v>
      </c>
      <c r="JR23" s="49">
        <f t="shared" si="127"/>
        <v>0</v>
      </c>
      <c r="JS23" s="50">
        <f t="shared" si="128"/>
        <v>0</v>
      </c>
      <c r="JT23" s="51">
        <v>0</v>
      </c>
      <c r="JU23" s="52">
        <v>0</v>
      </c>
      <c r="JV23" s="50"/>
      <c r="JW23" s="51">
        <v>0</v>
      </c>
      <c r="JX23" s="52"/>
      <c r="JY23" s="53">
        <f t="shared" si="130"/>
        <v>0</v>
      </c>
    </row>
  </sheetData>
  <mergeCells count="407">
    <mergeCell ref="AO6:AO7"/>
    <mergeCell ref="AP6:AP7"/>
    <mergeCell ref="AQ6:AQ7"/>
    <mergeCell ref="AR6:AR7"/>
    <mergeCell ref="AE6:AE7"/>
    <mergeCell ref="AF6:AF7"/>
    <mergeCell ref="AG6:AG7"/>
    <mergeCell ref="AH6:AH7"/>
    <mergeCell ref="AI6:AI7"/>
    <mergeCell ref="AJ6:AJ7"/>
    <mergeCell ref="BF6:BF7"/>
    <mergeCell ref="BG6:BG7"/>
    <mergeCell ref="BH6:BH7"/>
    <mergeCell ref="AK4:AS4"/>
    <mergeCell ref="AK5:AM5"/>
    <mergeCell ref="AN5:AP5"/>
    <mergeCell ref="AQ5:AS5"/>
    <mergeCell ref="AK6:AK7"/>
    <mergeCell ref="AL6:AL7"/>
    <mergeCell ref="BB6:BB7"/>
    <mergeCell ref="AV6:AV7"/>
    <mergeCell ref="AW6:AW7"/>
    <mergeCell ref="AX6:AX7"/>
    <mergeCell ref="AY6:AY7"/>
    <mergeCell ref="AZ6:AZ7"/>
    <mergeCell ref="BA6:BA7"/>
    <mergeCell ref="BC6:BC7"/>
    <mergeCell ref="BD6:BD7"/>
    <mergeCell ref="BE6:BE7"/>
    <mergeCell ref="BC5:BE5"/>
    <mergeCell ref="BF5:BH5"/>
    <mergeCell ref="AS6:AS7"/>
    <mergeCell ref="AM6:AM7"/>
    <mergeCell ref="AN6:AN7"/>
    <mergeCell ref="IS6:IS7"/>
    <mergeCell ref="IT6:IT7"/>
    <mergeCell ref="IU6:IU7"/>
    <mergeCell ref="H8:I8"/>
    <mergeCell ref="AT4:BB4"/>
    <mergeCell ref="AT5:AV5"/>
    <mergeCell ref="AW5:AY5"/>
    <mergeCell ref="AZ5:BB5"/>
    <mergeCell ref="AT6:AT7"/>
    <mergeCell ref="AU6:AU7"/>
    <mergeCell ref="IM6:IM7"/>
    <mergeCell ref="IN6:IN7"/>
    <mergeCell ref="IO6:IO7"/>
    <mergeCell ref="IP6:IP7"/>
    <mergeCell ref="IQ6:IQ7"/>
    <mergeCell ref="IR6:IR7"/>
    <mergeCell ref="IG6:IG7"/>
    <mergeCell ref="IH6:IH7"/>
    <mergeCell ref="II6:II7"/>
    <mergeCell ref="IJ6:IJ7"/>
    <mergeCell ref="IK6:IK7"/>
    <mergeCell ref="IL6:IL7"/>
    <mergeCell ref="IA6:IA7"/>
    <mergeCell ref="IB6:IB7"/>
    <mergeCell ref="IC6:IC7"/>
    <mergeCell ref="ID6:ID7"/>
    <mergeCell ref="IE6:IE7"/>
    <mergeCell ref="IF6:IF7"/>
    <mergeCell ref="HU6:HU7"/>
    <mergeCell ref="HV6:HV7"/>
    <mergeCell ref="HW6:HW7"/>
    <mergeCell ref="HX6:HX7"/>
    <mergeCell ref="HY6:HY7"/>
    <mergeCell ref="HZ6:HZ7"/>
    <mergeCell ref="HO6:HO7"/>
    <mergeCell ref="HP6:HP7"/>
    <mergeCell ref="HQ6:HQ7"/>
    <mergeCell ref="HR6:HR7"/>
    <mergeCell ref="HS6:HS7"/>
    <mergeCell ref="HT6:HT7"/>
    <mergeCell ref="HI6:HI7"/>
    <mergeCell ref="HJ6:HJ7"/>
    <mergeCell ref="HK6:HK7"/>
    <mergeCell ref="HL6:HL7"/>
    <mergeCell ref="HM6:HM7"/>
    <mergeCell ref="HN6:HN7"/>
    <mergeCell ref="HC6:HC7"/>
    <mergeCell ref="HD6:HD7"/>
    <mergeCell ref="HE6:HE7"/>
    <mergeCell ref="HF6:HF7"/>
    <mergeCell ref="HG6:HG7"/>
    <mergeCell ref="HH6:HH7"/>
    <mergeCell ref="GW6:GW7"/>
    <mergeCell ref="GX6:GX7"/>
    <mergeCell ref="GY6:GY7"/>
    <mergeCell ref="GZ6:GZ7"/>
    <mergeCell ref="HA6:HA7"/>
    <mergeCell ref="HB6:HB7"/>
    <mergeCell ref="GQ6:GQ7"/>
    <mergeCell ref="GR6:GR7"/>
    <mergeCell ref="GS6:GS7"/>
    <mergeCell ref="GT6:GT7"/>
    <mergeCell ref="GU6:GU7"/>
    <mergeCell ref="GV6:GV7"/>
    <mergeCell ref="GK6:GK7"/>
    <mergeCell ref="GL6:GL7"/>
    <mergeCell ref="GM6:GM7"/>
    <mergeCell ref="GN6:GN7"/>
    <mergeCell ref="GO6:GO7"/>
    <mergeCell ref="GP6:GP7"/>
    <mergeCell ref="GE6:GE7"/>
    <mergeCell ref="GF6:GF7"/>
    <mergeCell ref="GG6:GG7"/>
    <mergeCell ref="GH6:GH7"/>
    <mergeCell ref="GI6:GI7"/>
    <mergeCell ref="GJ6:GJ7"/>
    <mergeCell ref="FY6:FY7"/>
    <mergeCell ref="FZ6:FZ7"/>
    <mergeCell ref="GA6:GA7"/>
    <mergeCell ref="GB6:GB7"/>
    <mergeCell ref="GC6:GC7"/>
    <mergeCell ref="GD6:GD7"/>
    <mergeCell ref="FS6:FS7"/>
    <mergeCell ref="FT6:FT7"/>
    <mergeCell ref="FU6:FU7"/>
    <mergeCell ref="FV6:FV7"/>
    <mergeCell ref="FW6:FW7"/>
    <mergeCell ref="FX6:FX7"/>
    <mergeCell ref="FM6:FM7"/>
    <mergeCell ref="FN6:FN7"/>
    <mergeCell ref="FO6:FO7"/>
    <mergeCell ref="FP6:FP7"/>
    <mergeCell ref="FQ6:FQ7"/>
    <mergeCell ref="FR6:FR7"/>
    <mergeCell ref="FG6:FG7"/>
    <mergeCell ref="FH6:FH7"/>
    <mergeCell ref="FI6:FI7"/>
    <mergeCell ref="FJ6:FJ7"/>
    <mergeCell ref="FK6:FK7"/>
    <mergeCell ref="FL6:FL7"/>
    <mergeCell ref="FA6:FA7"/>
    <mergeCell ref="FB6:FB7"/>
    <mergeCell ref="FC6:FC7"/>
    <mergeCell ref="FD6:FD7"/>
    <mergeCell ref="FE6:FE7"/>
    <mergeCell ref="FF6:FF7"/>
    <mergeCell ref="EU6:EU7"/>
    <mergeCell ref="EV6:EV7"/>
    <mergeCell ref="EW6:EW7"/>
    <mergeCell ref="EX6:EX7"/>
    <mergeCell ref="EY6:EY7"/>
    <mergeCell ref="EZ6:EZ7"/>
    <mergeCell ref="EO6:EO7"/>
    <mergeCell ref="EP6:EP7"/>
    <mergeCell ref="EQ6:EQ7"/>
    <mergeCell ref="ER6:ER7"/>
    <mergeCell ref="ES6:ES7"/>
    <mergeCell ref="ET6:ET7"/>
    <mergeCell ref="EI6:EI7"/>
    <mergeCell ref="EJ6:EJ7"/>
    <mergeCell ref="EK6:EK7"/>
    <mergeCell ref="EL6:EL7"/>
    <mergeCell ref="EM6:EM7"/>
    <mergeCell ref="EN6:EN7"/>
    <mergeCell ref="EC6:EC7"/>
    <mergeCell ref="ED6:ED7"/>
    <mergeCell ref="EE6:EE7"/>
    <mergeCell ref="EF6:EF7"/>
    <mergeCell ref="EG6:EG7"/>
    <mergeCell ref="EH6:EH7"/>
    <mergeCell ref="DW6:DW7"/>
    <mergeCell ref="DX6:DX7"/>
    <mergeCell ref="DY6:DY7"/>
    <mergeCell ref="DZ6:DZ7"/>
    <mergeCell ref="EA6:EA7"/>
    <mergeCell ref="EB6:EB7"/>
    <mergeCell ref="DQ6:DQ7"/>
    <mergeCell ref="DR6:DR7"/>
    <mergeCell ref="DS6:DS7"/>
    <mergeCell ref="DT6:DT7"/>
    <mergeCell ref="DU6:DU7"/>
    <mergeCell ref="DV6:DV7"/>
    <mergeCell ref="DK6:DK7"/>
    <mergeCell ref="DL6:DL7"/>
    <mergeCell ref="DM6:DM7"/>
    <mergeCell ref="DN6:DN7"/>
    <mergeCell ref="DO6:DO7"/>
    <mergeCell ref="DP6:DP7"/>
    <mergeCell ref="DE6:DE7"/>
    <mergeCell ref="DF6:DF7"/>
    <mergeCell ref="DG6:DG7"/>
    <mergeCell ref="DH6:DH7"/>
    <mergeCell ref="DI6:DI7"/>
    <mergeCell ref="DJ6:DJ7"/>
    <mergeCell ref="CY6:CY7"/>
    <mergeCell ref="CZ6:CZ7"/>
    <mergeCell ref="DA6:DA7"/>
    <mergeCell ref="DB6:DB7"/>
    <mergeCell ref="DC6:DC7"/>
    <mergeCell ref="DD6:DD7"/>
    <mergeCell ref="CS6:CS7"/>
    <mergeCell ref="CT6:CT7"/>
    <mergeCell ref="CU6:CU7"/>
    <mergeCell ref="CV6:CV7"/>
    <mergeCell ref="CW6:CW7"/>
    <mergeCell ref="CX6:CX7"/>
    <mergeCell ref="CM6:CM7"/>
    <mergeCell ref="CN6:CN7"/>
    <mergeCell ref="CO6:CO7"/>
    <mergeCell ref="CP6:CP7"/>
    <mergeCell ref="CQ6:CQ7"/>
    <mergeCell ref="CR6:CR7"/>
    <mergeCell ref="CG6:CG7"/>
    <mergeCell ref="CH6:CH7"/>
    <mergeCell ref="CI6:CI7"/>
    <mergeCell ref="CJ6:CJ7"/>
    <mergeCell ref="CK6:CK7"/>
    <mergeCell ref="CL6:CL7"/>
    <mergeCell ref="CA6:CA7"/>
    <mergeCell ref="CB6:CB7"/>
    <mergeCell ref="CC6:CC7"/>
    <mergeCell ref="CD6:CD7"/>
    <mergeCell ref="CE6:CE7"/>
    <mergeCell ref="CF6:CF7"/>
    <mergeCell ref="BU6:BU7"/>
    <mergeCell ref="BV6:BV7"/>
    <mergeCell ref="BW6:BW7"/>
    <mergeCell ref="BX6:BX7"/>
    <mergeCell ref="BY6:BY7"/>
    <mergeCell ref="BZ6:BZ7"/>
    <mergeCell ref="BO6:BO7"/>
    <mergeCell ref="BP6:BP7"/>
    <mergeCell ref="BQ6:BQ7"/>
    <mergeCell ref="BR6:BR7"/>
    <mergeCell ref="BS6:BS7"/>
    <mergeCell ref="BT6:BT7"/>
    <mergeCell ref="BI6:BI7"/>
    <mergeCell ref="BJ6:BJ7"/>
    <mergeCell ref="BK6:BK7"/>
    <mergeCell ref="BL6:BL7"/>
    <mergeCell ref="BM6:BM7"/>
    <mergeCell ref="BN6:BN7"/>
    <mergeCell ref="IS5:IU5"/>
    <mergeCell ref="J6:J7"/>
    <mergeCell ref="K6:K7"/>
    <mergeCell ref="L6:L7"/>
    <mergeCell ref="M6:M7"/>
    <mergeCell ref="N6:N7"/>
    <mergeCell ref="O6:O7"/>
    <mergeCell ref="S6:S7"/>
    <mergeCell ref="T6:T7"/>
    <mergeCell ref="U6:U7"/>
    <mergeCell ref="IA5:IC5"/>
    <mergeCell ref="ID5:IF5"/>
    <mergeCell ref="IG5:II5"/>
    <mergeCell ref="IJ5:IL5"/>
    <mergeCell ref="IM5:IO5"/>
    <mergeCell ref="IP5:IR5"/>
    <mergeCell ref="HI5:HK5"/>
    <mergeCell ref="HL5:HN5"/>
    <mergeCell ref="HO5:HQ5"/>
    <mergeCell ref="HR5:HT5"/>
    <mergeCell ref="HU5:HW5"/>
    <mergeCell ref="HX5:HZ5"/>
    <mergeCell ref="GQ5:GS5"/>
    <mergeCell ref="GT5:GV5"/>
    <mergeCell ref="GW5:GY5"/>
    <mergeCell ref="GZ5:HB5"/>
    <mergeCell ref="HC5:HE5"/>
    <mergeCell ref="HF5:HH5"/>
    <mergeCell ref="FY5:GA5"/>
    <mergeCell ref="GB5:GD5"/>
    <mergeCell ref="GE5:GG5"/>
    <mergeCell ref="GH5:GJ5"/>
    <mergeCell ref="GK5:GM5"/>
    <mergeCell ref="GN5:GP5"/>
    <mergeCell ref="FJ5:FL5"/>
    <mergeCell ref="FM5:FO5"/>
    <mergeCell ref="FP5:FR5"/>
    <mergeCell ref="FS5:FU5"/>
    <mergeCell ref="FV5:FX5"/>
    <mergeCell ref="EO5:EQ5"/>
    <mergeCell ref="ER5:ET5"/>
    <mergeCell ref="EU5:EW5"/>
    <mergeCell ref="EX5:EZ5"/>
    <mergeCell ref="FA5:FC5"/>
    <mergeCell ref="FD5:FF5"/>
    <mergeCell ref="EI5:EK5"/>
    <mergeCell ref="EL5:EN5"/>
    <mergeCell ref="DE5:DG5"/>
    <mergeCell ref="DH5:DJ5"/>
    <mergeCell ref="DK5:DM5"/>
    <mergeCell ref="DN5:DP5"/>
    <mergeCell ref="DQ5:DS5"/>
    <mergeCell ref="DT5:DV5"/>
    <mergeCell ref="FG5:FI5"/>
    <mergeCell ref="BX5:BZ5"/>
    <mergeCell ref="CA5:CC5"/>
    <mergeCell ref="CD5:CF5"/>
    <mergeCell ref="CG5:CI5"/>
    <mergeCell ref="CJ5:CL5"/>
    <mergeCell ref="DW5:DY5"/>
    <mergeCell ref="DZ5:EB5"/>
    <mergeCell ref="EC5:EE5"/>
    <mergeCell ref="EF5:EH5"/>
    <mergeCell ref="HU4:IC4"/>
    <mergeCell ref="ID4:IL4"/>
    <mergeCell ref="IM4:IU4"/>
    <mergeCell ref="J5:L5"/>
    <mergeCell ref="M5:O5"/>
    <mergeCell ref="S5:U5"/>
    <mergeCell ref="V5:X5"/>
    <mergeCell ref="Y5:AA5"/>
    <mergeCell ref="AB5:AD5"/>
    <mergeCell ref="AE5:AG5"/>
    <mergeCell ref="FY4:GG4"/>
    <mergeCell ref="GH4:GP4"/>
    <mergeCell ref="GQ4:GY4"/>
    <mergeCell ref="GZ4:HH4"/>
    <mergeCell ref="HI4:HQ4"/>
    <mergeCell ref="HR4:HT4"/>
    <mergeCell ref="EC4:EK4"/>
    <mergeCell ref="EL4:ET4"/>
    <mergeCell ref="EU4:FC4"/>
    <mergeCell ref="FD4:FL4"/>
    <mergeCell ref="CM5:CO5"/>
    <mergeCell ref="CP5:CR5"/>
    <mergeCell ref="CS5:CU5"/>
    <mergeCell ref="CV5:CX5"/>
    <mergeCell ref="Z6:Z7"/>
    <mergeCell ref="AA6:AA7"/>
    <mergeCell ref="AB6:AB7"/>
    <mergeCell ref="AC6:AC7"/>
    <mergeCell ref="AD6:AD7"/>
    <mergeCell ref="FM4:FO4"/>
    <mergeCell ref="FP4:FX4"/>
    <mergeCell ref="CG4:CO4"/>
    <mergeCell ref="CP4:CX4"/>
    <mergeCell ref="CY4:DG4"/>
    <mergeCell ref="DH4:DJ4"/>
    <mergeCell ref="DK4:DS4"/>
    <mergeCell ref="DT4:EB4"/>
    <mergeCell ref="BC4:BE4"/>
    <mergeCell ref="BF4:BN4"/>
    <mergeCell ref="BO4:BW4"/>
    <mergeCell ref="BX4:CF4"/>
    <mergeCell ref="BI5:BK5"/>
    <mergeCell ref="BL5:BN5"/>
    <mergeCell ref="BO5:BQ5"/>
    <mergeCell ref="BR5:BT5"/>
    <mergeCell ref="CY5:DA5"/>
    <mergeCell ref="DB5:DD5"/>
    <mergeCell ref="BU5:BW5"/>
    <mergeCell ref="IV4:JD4"/>
    <mergeCell ref="JE4:JM4"/>
    <mergeCell ref="IV5:IX5"/>
    <mergeCell ref="IY5:JA5"/>
    <mergeCell ref="JB5:JD5"/>
    <mergeCell ref="JE5:JG5"/>
    <mergeCell ref="JH5:JJ5"/>
    <mergeCell ref="JK5:JM5"/>
    <mergeCell ref="H4:H7"/>
    <mergeCell ref="I4:I7"/>
    <mergeCell ref="J4:L4"/>
    <mergeCell ref="M4:O4"/>
    <mergeCell ref="S4:AA4"/>
    <mergeCell ref="AB4:AJ4"/>
    <mergeCell ref="AH5:AJ5"/>
    <mergeCell ref="V6:V7"/>
    <mergeCell ref="W6:W7"/>
    <mergeCell ref="X6:X7"/>
    <mergeCell ref="P4:R4"/>
    <mergeCell ref="P5:R5"/>
    <mergeCell ref="P6:P7"/>
    <mergeCell ref="Q6:Q7"/>
    <mergeCell ref="R6:R7"/>
    <mergeCell ref="Y6:Y7"/>
    <mergeCell ref="IV6:IV7"/>
    <mergeCell ref="IW6:IW7"/>
    <mergeCell ref="IX6:IX7"/>
    <mergeCell ref="IY6:IY7"/>
    <mergeCell ref="IZ6:IZ7"/>
    <mergeCell ref="JA6:JA7"/>
    <mergeCell ref="JB6:JB7"/>
    <mergeCell ref="JC6:JC7"/>
    <mergeCell ref="JD6:JD7"/>
    <mergeCell ref="JN4:JP4"/>
    <mergeCell ref="JN5:JP5"/>
    <mergeCell ref="JN6:JN7"/>
    <mergeCell ref="JO6:JO7"/>
    <mergeCell ref="JP6:JP7"/>
    <mergeCell ref="JE6:JE7"/>
    <mergeCell ref="JF6:JF7"/>
    <mergeCell ref="JG6:JG7"/>
    <mergeCell ref="JH6:JH7"/>
    <mergeCell ref="JI6:JI7"/>
    <mergeCell ref="JJ6:JJ7"/>
    <mergeCell ref="JK6:JK7"/>
    <mergeCell ref="JL6:JL7"/>
    <mergeCell ref="JM6:JM7"/>
    <mergeCell ref="JQ4:JY4"/>
    <mergeCell ref="JQ5:JS5"/>
    <mergeCell ref="JT5:JV5"/>
    <mergeCell ref="JW5:JY5"/>
    <mergeCell ref="JQ6:JQ7"/>
    <mergeCell ref="JR6:JR7"/>
    <mergeCell ref="JS6:JS7"/>
    <mergeCell ref="JT6:JT7"/>
    <mergeCell ref="JU6:JU7"/>
    <mergeCell ref="JV6:JV7"/>
    <mergeCell ref="JW6:JW7"/>
    <mergeCell ref="JX6:JX7"/>
    <mergeCell ref="JY6:JY7"/>
  </mergeCells>
  <conditionalFormatting sqref="X9:X16 AG9:AG16 AJ9:AJ16">
    <cfRule type="expression" dxfId="2495" priority="1896">
      <formula>#REF!&lt;50%</formula>
    </cfRule>
    <cfRule type="cellIs" dxfId="2494" priority="1895" operator="lessThan">
      <formula>#REF!</formula>
    </cfRule>
    <cfRule type="cellIs" dxfId="2493" priority="1894" operator="between">
      <formula>0</formula>
      <formula>0.49</formula>
    </cfRule>
    <cfRule type="cellIs" dxfId="2492" priority="1901" operator="between">
      <formula>0</formula>
      <formula>0.5</formula>
    </cfRule>
    <cfRule type="cellIs" dxfId="2491" priority="1903" operator="lessThan">
      <formula>"&lt;50%"</formula>
    </cfRule>
    <cfRule type="cellIs" dxfId="2490" priority="1897" operator="between">
      <formula>0.6</formula>
      <formula>0.69</formula>
    </cfRule>
    <cfRule type="cellIs" dxfId="2489" priority="1898" operator="between">
      <formula>0.5</formula>
      <formula>0.59</formula>
    </cfRule>
    <cfRule type="cellIs" dxfId="2488" priority="1899" operator="between">
      <formula>0</formula>
      <formula>0.49</formula>
    </cfRule>
    <cfRule type="cellIs" dxfId="2487" priority="1900" operator="lessThan">
      <formula>0.5</formula>
    </cfRule>
  </conditionalFormatting>
  <conditionalFormatting sqref="X18:X19">
    <cfRule type="cellIs" dxfId="2486" priority="1880" operator="between">
      <formula>0.6</formula>
      <formula>0.69</formula>
    </cfRule>
    <cfRule type="cellIs" dxfId="2485" priority="1886" operator="lessThan">
      <formula>"&lt;50%"</formula>
    </cfRule>
    <cfRule type="cellIs" dxfId="2484" priority="1884" operator="between">
      <formula>0</formula>
      <formula>0.5</formula>
    </cfRule>
    <cfRule type="cellIs" dxfId="2483" priority="1883" operator="lessThan">
      <formula>0.5</formula>
    </cfRule>
    <cfRule type="cellIs" dxfId="2482" priority="1882" operator="between">
      <formula>0</formula>
      <formula>0.49</formula>
    </cfRule>
    <cfRule type="cellIs" dxfId="2481" priority="1881" operator="between">
      <formula>0.5</formula>
      <formula>0.59</formula>
    </cfRule>
    <cfRule type="expression" dxfId="2480" priority="1879">
      <formula>#REF!&lt;50%</formula>
    </cfRule>
    <cfRule type="cellIs" dxfId="2479" priority="1878" operator="lessThan">
      <formula>#REF!</formula>
    </cfRule>
    <cfRule type="cellIs" dxfId="2478" priority="1877" operator="between">
      <formula>0</formula>
      <formula>0.49</formula>
    </cfRule>
  </conditionalFormatting>
  <conditionalFormatting sqref="X22">
    <cfRule type="cellIs" dxfId="2477" priority="1893" operator="lessThan">
      <formula>"&lt;50%"</formula>
    </cfRule>
    <cfRule type="cellIs" dxfId="2476" priority="1891" operator="between">
      <formula>0</formula>
      <formula>0.5</formula>
    </cfRule>
    <cfRule type="cellIs" dxfId="2475" priority="1890" operator="lessThan">
      <formula>0.5</formula>
    </cfRule>
    <cfRule type="cellIs" dxfId="2474" priority="1889" operator="between">
      <formula>0</formula>
      <formula>0.49</formula>
    </cfRule>
    <cfRule type="cellIs" dxfId="2473" priority="1887" operator="between">
      <formula>0.6</formula>
      <formula>0.69</formula>
    </cfRule>
    <cfRule type="cellIs" dxfId="2472" priority="1888" operator="between">
      <formula>0.5</formula>
      <formula>0.59</formula>
    </cfRule>
  </conditionalFormatting>
  <conditionalFormatting sqref="AG18:AG19">
    <cfRule type="expression" dxfId="2471" priority="1862">
      <formula>#REF!&lt;50%</formula>
    </cfRule>
    <cfRule type="cellIs" dxfId="2470" priority="1861" operator="lessThan">
      <formula>#REF!</formula>
    </cfRule>
    <cfRule type="cellIs" dxfId="2469" priority="1860" operator="between">
      <formula>0</formula>
      <formula>0.49</formula>
    </cfRule>
    <cfRule type="cellIs" dxfId="2468" priority="1867" operator="between">
      <formula>0</formula>
      <formula>0.5</formula>
    </cfRule>
    <cfRule type="cellIs" dxfId="2467" priority="1866" operator="lessThan">
      <formula>0.5</formula>
    </cfRule>
    <cfRule type="cellIs" dxfId="2466" priority="1865" operator="between">
      <formula>0</formula>
      <formula>0.49</formula>
    </cfRule>
    <cfRule type="cellIs" dxfId="2465" priority="1864" operator="between">
      <formula>0.5</formula>
      <formula>0.59</formula>
    </cfRule>
    <cfRule type="cellIs" dxfId="2464" priority="1863" operator="between">
      <formula>0.6</formula>
      <formula>0.69</formula>
    </cfRule>
    <cfRule type="cellIs" dxfId="2463" priority="1869" operator="lessThan">
      <formula>"&lt;50%"</formula>
    </cfRule>
  </conditionalFormatting>
  <conditionalFormatting sqref="AG21">
    <cfRule type="cellIs" dxfId="2462" priority="1765" operator="between">
      <formula>0</formula>
      <formula>0.49</formula>
    </cfRule>
    <cfRule type="cellIs" dxfId="2461" priority="1766" operator="lessThan">
      <formula>#REF!</formula>
    </cfRule>
    <cfRule type="expression" dxfId="2460" priority="1767">
      <formula>#REF!&lt;50%</formula>
    </cfRule>
  </conditionalFormatting>
  <conditionalFormatting sqref="AG21:AG22">
    <cfRule type="cellIs" dxfId="2459" priority="1772" operator="between">
      <formula>0</formula>
      <formula>0.5</formula>
    </cfRule>
    <cfRule type="cellIs" dxfId="2458" priority="1774" operator="lessThan">
      <formula>"&lt;50%"</formula>
    </cfRule>
    <cfRule type="cellIs" dxfId="2457" priority="1771" operator="lessThan">
      <formula>0.5</formula>
    </cfRule>
    <cfRule type="cellIs" dxfId="2456" priority="1770" operator="between">
      <formula>0</formula>
      <formula>0.49</formula>
    </cfRule>
    <cfRule type="cellIs" dxfId="2455" priority="1769" operator="between">
      <formula>0.5</formula>
      <formula>0.59</formula>
    </cfRule>
    <cfRule type="cellIs" dxfId="2454" priority="1768" operator="between">
      <formula>0.6</formula>
      <formula>0.69</formula>
    </cfRule>
  </conditionalFormatting>
  <conditionalFormatting sqref="AJ18:AJ20">
    <cfRule type="cellIs" dxfId="2453" priority="1781" operator="lessThan">
      <formula>0.5</formula>
    </cfRule>
    <cfRule type="cellIs" dxfId="2452" priority="1782" operator="between">
      <formula>0</formula>
      <formula>0.5</formula>
    </cfRule>
    <cfRule type="cellIs" dxfId="2451" priority="1784" operator="lessThan">
      <formula>"&lt;50%"</formula>
    </cfRule>
    <cfRule type="cellIs" dxfId="2450" priority="1779" operator="between">
      <formula>0.5</formula>
      <formula>0.59</formula>
    </cfRule>
    <cfRule type="cellIs" dxfId="2449" priority="1780" operator="between">
      <formula>0</formula>
      <formula>0.49</formula>
    </cfRule>
    <cfRule type="cellIs" dxfId="2448" priority="1778" operator="between">
      <formula>0.6</formula>
      <formula>0.69</formula>
    </cfRule>
    <cfRule type="expression" dxfId="2447" priority="1777">
      <formula>#REF!&lt;50%</formula>
    </cfRule>
    <cfRule type="cellIs" dxfId="2446" priority="1776" operator="lessThan">
      <formula>#REF!</formula>
    </cfRule>
    <cfRule type="cellIs" dxfId="2445" priority="1775" operator="between">
      <formula>0</formula>
      <formula>0.49</formula>
    </cfRule>
  </conditionalFormatting>
  <conditionalFormatting sqref="AP9:AP21">
    <cfRule type="cellIs" dxfId="2444" priority="1026" operator="between">
      <formula>0</formula>
      <formula>0.5</formula>
    </cfRule>
    <cfRule type="cellIs" dxfId="2443" priority="1025" operator="lessThan">
      <formula>0.5</formula>
    </cfRule>
    <cfRule type="cellIs" dxfId="2442" priority="1024" operator="between">
      <formula>0</formula>
      <formula>0.49</formula>
    </cfRule>
    <cfRule type="cellIs" dxfId="2441" priority="1023" operator="between">
      <formula>0.5</formula>
      <formula>0.59</formula>
    </cfRule>
    <cfRule type="cellIs" dxfId="2440" priority="1022" operator="between">
      <formula>0.6</formula>
      <formula>0.69</formula>
    </cfRule>
    <cfRule type="expression" dxfId="2439" priority="1021">
      <formula>#REF!&lt;50%</formula>
    </cfRule>
    <cfRule type="cellIs" dxfId="2438" priority="1028" operator="lessThan">
      <formula>"&lt;50%"</formula>
    </cfRule>
    <cfRule type="cellIs" dxfId="2437" priority="1019" operator="between">
      <formula>0</formula>
      <formula>0.49</formula>
    </cfRule>
    <cfRule type="cellIs" dxfId="2436" priority="1020" operator="lessThan">
      <formula>#REF!</formula>
    </cfRule>
  </conditionalFormatting>
  <conditionalFormatting sqref="AY9:AY16 BB9:BB16">
    <cfRule type="expression" dxfId="2435" priority="1011">
      <formula>#REF!&lt;50%</formula>
    </cfRule>
    <cfRule type="cellIs" dxfId="2434" priority="1010" operator="lessThan">
      <formula>#REF!</formula>
    </cfRule>
    <cfRule type="cellIs" dxfId="2433" priority="1009" operator="between">
      <formula>0</formula>
      <formula>0.49</formula>
    </cfRule>
    <cfRule type="cellIs" dxfId="2432" priority="1018" operator="lessThan">
      <formula>"&lt;50%"</formula>
    </cfRule>
    <cfRule type="cellIs" dxfId="2431" priority="1016" operator="between">
      <formula>0</formula>
      <formula>0.5</formula>
    </cfRule>
    <cfRule type="cellIs" dxfId="2430" priority="1015" operator="lessThan">
      <formula>0.5</formula>
    </cfRule>
    <cfRule type="cellIs" dxfId="2429" priority="1014" operator="between">
      <formula>0</formula>
      <formula>0.49</formula>
    </cfRule>
    <cfRule type="cellIs" dxfId="2428" priority="1013" operator="between">
      <formula>0.5</formula>
      <formula>0.59</formula>
    </cfRule>
    <cfRule type="cellIs" dxfId="2427" priority="1012" operator="between">
      <formula>0.6</formula>
      <formula>0.69</formula>
    </cfRule>
  </conditionalFormatting>
  <conditionalFormatting sqref="AY18:AY19">
    <cfRule type="expression" dxfId="2426" priority="994">
      <formula>#REF!&lt;50%</formula>
    </cfRule>
    <cfRule type="cellIs" dxfId="2425" priority="993" operator="lessThan">
      <formula>#REF!</formula>
    </cfRule>
    <cfRule type="cellIs" dxfId="2424" priority="992" operator="between">
      <formula>0</formula>
      <formula>0.49</formula>
    </cfRule>
    <cfRule type="cellIs" dxfId="2423" priority="1001" operator="lessThan">
      <formula>"&lt;50%"</formula>
    </cfRule>
    <cfRule type="cellIs" dxfId="2422" priority="999" operator="between">
      <formula>0</formula>
      <formula>0.5</formula>
    </cfRule>
    <cfRule type="cellIs" dxfId="2421" priority="998" operator="lessThan">
      <formula>0.5</formula>
    </cfRule>
    <cfRule type="cellIs" dxfId="2420" priority="997" operator="between">
      <formula>0</formula>
      <formula>0.49</formula>
    </cfRule>
    <cfRule type="cellIs" dxfId="2419" priority="996" operator="between">
      <formula>0.5</formula>
      <formula>0.59</formula>
    </cfRule>
    <cfRule type="cellIs" dxfId="2418" priority="995" operator="between">
      <formula>0.6</formula>
      <formula>0.69</formula>
    </cfRule>
  </conditionalFormatting>
  <conditionalFormatting sqref="AY21">
    <cfRule type="expression" dxfId="2417" priority="974">
      <formula>#REF!&lt;50%</formula>
    </cfRule>
    <cfRule type="cellIs" dxfId="2416" priority="973" operator="lessThan">
      <formula>#REF!</formula>
    </cfRule>
    <cfRule type="cellIs" dxfId="2415" priority="972" operator="between">
      <formula>0</formula>
      <formula>0.49</formula>
    </cfRule>
  </conditionalFormatting>
  <conditionalFormatting sqref="AY21:AY22">
    <cfRule type="cellIs" dxfId="2414" priority="981" operator="lessThan">
      <formula>"&lt;50%"</formula>
    </cfRule>
    <cfRule type="cellIs" dxfId="2413" priority="979" operator="between">
      <formula>0</formula>
      <formula>0.5</formula>
    </cfRule>
    <cfRule type="cellIs" dxfId="2412" priority="978" operator="lessThan">
      <formula>0.5</formula>
    </cfRule>
    <cfRule type="cellIs" dxfId="2411" priority="977" operator="between">
      <formula>0</formula>
      <formula>0.49</formula>
    </cfRule>
    <cfRule type="cellIs" dxfId="2410" priority="976" operator="between">
      <formula>0.5</formula>
      <formula>0.59</formula>
    </cfRule>
    <cfRule type="cellIs" dxfId="2409" priority="975" operator="between">
      <formula>0.6</formula>
      <formula>0.69</formula>
    </cfRule>
  </conditionalFormatting>
  <conditionalFormatting sqref="BB18:BB20">
    <cfRule type="cellIs" dxfId="2408" priority="991" operator="lessThan">
      <formula>"&lt;50%"</formula>
    </cfRule>
    <cfRule type="cellIs" dxfId="2407" priority="989" operator="between">
      <formula>0</formula>
      <formula>0.5</formula>
    </cfRule>
    <cfRule type="cellIs" dxfId="2406" priority="988" operator="lessThan">
      <formula>0.5</formula>
    </cfRule>
    <cfRule type="cellIs" dxfId="2405" priority="986" operator="between">
      <formula>0.5</formula>
      <formula>0.59</formula>
    </cfRule>
    <cfRule type="cellIs" dxfId="2404" priority="985" operator="between">
      <formula>0.6</formula>
      <formula>0.69</formula>
    </cfRule>
    <cfRule type="expression" dxfId="2403" priority="984">
      <formula>#REF!&lt;50%</formula>
    </cfRule>
    <cfRule type="cellIs" dxfId="2402" priority="983" operator="lessThan">
      <formula>#REF!</formula>
    </cfRule>
    <cfRule type="cellIs" dxfId="2401" priority="982" operator="between">
      <formula>0</formula>
      <formula>0.49</formula>
    </cfRule>
    <cfRule type="cellIs" dxfId="2400" priority="987" operator="between">
      <formula>0</formula>
      <formula>0.49</formula>
    </cfRule>
  </conditionalFormatting>
  <conditionalFormatting sqref="BK9:BK16 BN9:BN16">
    <cfRule type="expression" dxfId="2399" priority="917">
      <formula>#REF!&lt;50%</formula>
    </cfRule>
    <cfRule type="cellIs" dxfId="2398" priority="916" operator="lessThan">
      <formula>#REF!</formula>
    </cfRule>
    <cfRule type="cellIs" dxfId="2397" priority="915" operator="between">
      <formula>0</formula>
      <formula>0.49</formula>
    </cfRule>
    <cfRule type="cellIs" dxfId="2396" priority="921" operator="lessThan">
      <formula>0.5</formula>
    </cfRule>
    <cfRule type="cellIs" dxfId="2395" priority="924" operator="lessThan">
      <formula>"&lt;50%"</formula>
    </cfRule>
    <cfRule type="cellIs" dxfId="2394" priority="922" operator="between">
      <formula>0</formula>
      <formula>0.5</formula>
    </cfRule>
    <cfRule type="cellIs" dxfId="2393" priority="920" operator="between">
      <formula>0</formula>
      <formula>0.49</formula>
    </cfRule>
    <cfRule type="cellIs" dxfId="2392" priority="919" operator="between">
      <formula>0.5</formula>
      <formula>0.59</formula>
    </cfRule>
    <cfRule type="cellIs" dxfId="2391" priority="918" operator="between">
      <formula>0.6</formula>
      <formula>0.69</formula>
    </cfRule>
  </conditionalFormatting>
  <conditionalFormatting sqref="BK18:BK19">
    <cfRule type="cellIs" dxfId="2390" priority="906" operator="lessThan">
      <formula>#REF!</formula>
    </cfRule>
    <cfRule type="cellIs" dxfId="2389" priority="905" operator="between">
      <formula>0</formula>
      <formula>0.49</formula>
    </cfRule>
    <cfRule type="cellIs" dxfId="2388" priority="914" operator="lessThan">
      <formula>"&lt;50%"</formula>
    </cfRule>
    <cfRule type="cellIs" dxfId="2387" priority="911" operator="lessThan">
      <formula>0.5</formula>
    </cfRule>
    <cfRule type="cellIs" dxfId="2386" priority="912" operator="between">
      <formula>0</formula>
      <formula>0.5</formula>
    </cfRule>
    <cfRule type="cellIs" dxfId="2385" priority="910" operator="between">
      <formula>0</formula>
      <formula>0.49</formula>
    </cfRule>
    <cfRule type="cellIs" dxfId="2384" priority="909" operator="between">
      <formula>0.5</formula>
      <formula>0.59</formula>
    </cfRule>
    <cfRule type="cellIs" dxfId="2383" priority="908" operator="between">
      <formula>0.6</formula>
      <formula>0.69</formula>
    </cfRule>
    <cfRule type="expression" dxfId="2382" priority="907">
      <formula>#REF!&lt;50%</formula>
    </cfRule>
  </conditionalFormatting>
  <conditionalFormatting sqref="BK21">
    <cfRule type="expression" dxfId="2381" priority="887">
      <formula>#REF!&lt;50%</formula>
    </cfRule>
    <cfRule type="cellIs" dxfId="2380" priority="886" operator="lessThan">
      <formula>#REF!</formula>
    </cfRule>
    <cfRule type="cellIs" dxfId="2379" priority="885" operator="between">
      <formula>0</formula>
      <formula>0.49</formula>
    </cfRule>
  </conditionalFormatting>
  <conditionalFormatting sqref="BK21:BK22">
    <cfRule type="cellIs" dxfId="2378" priority="894" operator="lessThan">
      <formula>"&lt;50%"</formula>
    </cfRule>
    <cfRule type="cellIs" dxfId="2377" priority="892" operator="between">
      <formula>0</formula>
      <formula>0.5</formula>
    </cfRule>
    <cfRule type="cellIs" dxfId="2376" priority="890" operator="between">
      <formula>0</formula>
      <formula>0.49</formula>
    </cfRule>
    <cfRule type="cellIs" dxfId="2375" priority="889" operator="between">
      <formula>0.5</formula>
      <formula>0.59</formula>
    </cfRule>
    <cfRule type="cellIs" dxfId="2374" priority="888" operator="between">
      <formula>0.6</formula>
      <formula>0.69</formula>
    </cfRule>
    <cfRule type="cellIs" dxfId="2373" priority="891" operator="lessThan">
      <formula>0.5</formula>
    </cfRule>
  </conditionalFormatting>
  <conditionalFormatting sqref="BN18:BN20">
    <cfRule type="expression" dxfId="2372" priority="897">
      <formula>#REF!&lt;50%</formula>
    </cfRule>
    <cfRule type="cellIs" dxfId="2371" priority="896" operator="lessThan">
      <formula>#REF!</formula>
    </cfRule>
    <cfRule type="cellIs" dxfId="2370" priority="895" operator="between">
      <formula>0</formula>
      <formula>0.49</formula>
    </cfRule>
    <cfRule type="cellIs" dxfId="2369" priority="904" operator="lessThan">
      <formula>"&lt;50%"</formula>
    </cfRule>
    <cfRule type="cellIs" dxfId="2368" priority="902" operator="between">
      <formula>0</formula>
      <formula>0.5</formula>
    </cfRule>
    <cfRule type="cellIs" dxfId="2367" priority="901" operator="lessThan">
      <formula>0.5</formula>
    </cfRule>
    <cfRule type="cellIs" dxfId="2366" priority="900" operator="between">
      <formula>0</formula>
      <formula>0.49</formula>
    </cfRule>
    <cfRule type="cellIs" dxfId="2365" priority="899" operator="between">
      <formula>0.5</formula>
      <formula>0.59</formula>
    </cfRule>
    <cfRule type="cellIs" dxfId="2364" priority="898" operator="between">
      <formula>0.6</formula>
      <formula>0.69</formula>
    </cfRule>
  </conditionalFormatting>
  <conditionalFormatting sqref="BT9:BT16 BW9:BW16">
    <cfRule type="expression" dxfId="2363" priority="877">
      <formula>#REF!&lt;50%</formula>
    </cfRule>
    <cfRule type="cellIs" dxfId="2362" priority="876" operator="lessThan">
      <formula>#REF!</formula>
    </cfRule>
    <cfRule type="cellIs" dxfId="2361" priority="875" operator="between">
      <formula>0</formula>
      <formula>0.49</formula>
    </cfRule>
    <cfRule type="cellIs" dxfId="2360" priority="879" operator="between">
      <formula>0.5</formula>
      <formula>0.59</formula>
    </cfRule>
    <cfRule type="cellIs" dxfId="2359" priority="880" operator="between">
      <formula>0</formula>
      <formula>0.49</formula>
    </cfRule>
    <cfRule type="cellIs" dxfId="2358" priority="881" operator="lessThan">
      <formula>0.5</formula>
    </cfRule>
    <cfRule type="cellIs" dxfId="2357" priority="882" operator="between">
      <formula>0</formula>
      <formula>0.5</formula>
    </cfRule>
    <cfRule type="cellIs" dxfId="2356" priority="884" operator="lessThan">
      <formula>"&lt;50%"</formula>
    </cfRule>
    <cfRule type="cellIs" dxfId="2355" priority="878" operator="between">
      <formula>0.6</formula>
      <formula>0.69</formula>
    </cfRule>
  </conditionalFormatting>
  <conditionalFormatting sqref="BT18:BT19">
    <cfRule type="cellIs" dxfId="2354" priority="874" operator="lessThan">
      <formula>"&lt;50%"</formula>
    </cfRule>
    <cfRule type="cellIs" dxfId="2353" priority="872" operator="between">
      <formula>0</formula>
      <formula>0.5</formula>
    </cfRule>
    <cfRule type="cellIs" dxfId="2352" priority="871" operator="lessThan">
      <formula>0.5</formula>
    </cfRule>
    <cfRule type="cellIs" dxfId="2351" priority="870" operator="between">
      <formula>0</formula>
      <formula>0.49</formula>
    </cfRule>
    <cfRule type="cellIs" dxfId="2350" priority="869" operator="between">
      <formula>0.5</formula>
      <formula>0.59</formula>
    </cfRule>
    <cfRule type="cellIs" dxfId="2349" priority="868" operator="between">
      <formula>0.6</formula>
      <formula>0.69</formula>
    </cfRule>
    <cfRule type="expression" dxfId="2348" priority="867">
      <formula>#REF!&lt;50%</formula>
    </cfRule>
    <cfRule type="cellIs" dxfId="2347" priority="866" operator="lessThan">
      <formula>#REF!</formula>
    </cfRule>
    <cfRule type="cellIs" dxfId="2346" priority="865" operator="between">
      <formula>0</formula>
      <formula>0.49</formula>
    </cfRule>
  </conditionalFormatting>
  <conditionalFormatting sqref="BT21">
    <cfRule type="expression" dxfId="2345" priority="847">
      <formula>#REF!&lt;50%</formula>
    </cfRule>
    <cfRule type="cellIs" dxfId="2344" priority="845" operator="between">
      <formula>0</formula>
      <formula>0.49</formula>
    </cfRule>
    <cfRule type="cellIs" dxfId="2343" priority="846" operator="lessThan">
      <formula>#REF!</formula>
    </cfRule>
  </conditionalFormatting>
  <conditionalFormatting sqref="BT21:BT22">
    <cfRule type="cellIs" dxfId="2342" priority="854" operator="lessThan">
      <formula>"&lt;50%"</formula>
    </cfRule>
    <cfRule type="cellIs" dxfId="2341" priority="852" operator="between">
      <formula>0</formula>
      <formula>0.5</formula>
    </cfRule>
    <cfRule type="cellIs" dxfId="2340" priority="851" operator="lessThan">
      <formula>0.5</formula>
    </cfRule>
    <cfRule type="cellIs" dxfId="2339" priority="850" operator="between">
      <formula>0</formula>
      <formula>0.49</formula>
    </cfRule>
    <cfRule type="cellIs" dxfId="2338" priority="849" operator="between">
      <formula>0.5</formula>
      <formula>0.59</formula>
    </cfRule>
    <cfRule type="cellIs" dxfId="2337" priority="848" operator="between">
      <formula>0.6</formula>
      <formula>0.69</formula>
    </cfRule>
  </conditionalFormatting>
  <conditionalFormatting sqref="BW18:BW20">
    <cfRule type="cellIs" dxfId="2336" priority="858" operator="between">
      <formula>0.6</formula>
      <formula>0.69</formula>
    </cfRule>
    <cfRule type="cellIs" dxfId="2335" priority="855" operator="between">
      <formula>0</formula>
      <formula>0.49</formula>
    </cfRule>
    <cfRule type="cellIs" dxfId="2334" priority="856" operator="lessThan">
      <formula>#REF!</formula>
    </cfRule>
    <cfRule type="expression" dxfId="2333" priority="857">
      <formula>#REF!&lt;50%</formula>
    </cfRule>
    <cfRule type="cellIs" dxfId="2332" priority="859" operator="between">
      <formula>0.5</formula>
      <formula>0.59</formula>
    </cfRule>
    <cfRule type="cellIs" dxfId="2331" priority="860" operator="between">
      <formula>0</formula>
      <formula>0.49</formula>
    </cfRule>
    <cfRule type="cellIs" dxfId="2330" priority="861" operator="lessThan">
      <formula>0.5</formula>
    </cfRule>
    <cfRule type="cellIs" dxfId="2329" priority="862" operator="between">
      <formula>0</formula>
      <formula>0.5</formula>
    </cfRule>
    <cfRule type="cellIs" dxfId="2328" priority="864" operator="lessThan">
      <formula>"&lt;50%"</formula>
    </cfRule>
  </conditionalFormatting>
  <conditionalFormatting sqref="CC9:CC16">
    <cfRule type="cellIs" dxfId="2327" priority="844" operator="lessThan">
      <formula>"&lt;50%"</formula>
    </cfRule>
    <cfRule type="cellIs" dxfId="2326" priority="842" operator="between">
      <formula>0</formula>
      <formula>0.5</formula>
    </cfRule>
    <cfRule type="cellIs" dxfId="2325" priority="841" operator="lessThan">
      <formula>0.5</formula>
    </cfRule>
    <cfRule type="cellIs" dxfId="2324" priority="840" operator="between">
      <formula>0</formula>
      <formula>0.49</formula>
    </cfRule>
    <cfRule type="expression" dxfId="2323" priority="837">
      <formula>#REF!&lt;50%</formula>
    </cfRule>
    <cfRule type="cellIs" dxfId="2322" priority="836" operator="lessThan">
      <formula>#REF!</formula>
    </cfRule>
    <cfRule type="cellIs" dxfId="2321" priority="835" operator="between">
      <formula>0</formula>
      <formula>0.49</formula>
    </cfRule>
    <cfRule type="cellIs" dxfId="2320" priority="839" operator="between">
      <formula>0.5</formula>
      <formula>0.59</formula>
    </cfRule>
    <cfRule type="cellIs" dxfId="2319" priority="838" operator="between">
      <formula>0.6</formula>
      <formula>0.69</formula>
    </cfRule>
  </conditionalFormatting>
  <conditionalFormatting sqref="CC18:CC19">
    <cfRule type="expression" dxfId="2318" priority="827">
      <formula>#REF!&lt;50%</formula>
    </cfRule>
    <cfRule type="cellIs" dxfId="2317" priority="826" operator="lessThan">
      <formula>#REF!</formula>
    </cfRule>
    <cfRule type="cellIs" dxfId="2316" priority="825" operator="between">
      <formula>0</formula>
      <formula>0.49</formula>
    </cfRule>
    <cfRule type="cellIs" dxfId="2315" priority="834" operator="lessThan">
      <formula>"&lt;50%"</formula>
    </cfRule>
    <cfRule type="cellIs" dxfId="2314" priority="832" operator="between">
      <formula>0</formula>
      <formula>0.5</formula>
    </cfRule>
    <cfRule type="cellIs" dxfId="2313" priority="831" operator="lessThan">
      <formula>0.5</formula>
    </cfRule>
    <cfRule type="cellIs" dxfId="2312" priority="830" operator="between">
      <formula>0</formula>
      <formula>0.49</formula>
    </cfRule>
    <cfRule type="cellIs" dxfId="2311" priority="829" operator="between">
      <formula>0.5</formula>
      <formula>0.59</formula>
    </cfRule>
    <cfRule type="cellIs" dxfId="2310" priority="828" operator="between">
      <formula>0.6</formula>
      <formula>0.69</formula>
    </cfRule>
  </conditionalFormatting>
  <conditionalFormatting sqref="CC21">
    <cfRule type="expression" dxfId="2309" priority="807">
      <formula>#REF!&lt;50%</formula>
    </cfRule>
    <cfRule type="cellIs" dxfId="2308" priority="806" operator="lessThan">
      <formula>#REF!</formula>
    </cfRule>
    <cfRule type="cellIs" dxfId="2307" priority="805" operator="between">
      <formula>0</formula>
      <formula>0.49</formula>
    </cfRule>
  </conditionalFormatting>
  <conditionalFormatting sqref="CC21:CC22">
    <cfRule type="cellIs" dxfId="2306" priority="814" operator="lessThan">
      <formula>"&lt;50%"</formula>
    </cfRule>
    <cfRule type="cellIs" dxfId="2305" priority="812" operator="between">
      <formula>0</formula>
      <formula>0.5</formula>
    </cfRule>
    <cfRule type="cellIs" dxfId="2304" priority="811" operator="lessThan">
      <formula>0.5</formula>
    </cfRule>
    <cfRule type="cellIs" dxfId="2303" priority="810" operator="between">
      <formula>0</formula>
      <formula>0.49</formula>
    </cfRule>
    <cfRule type="cellIs" dxfId="2302" priority="809" operator="between">
      <formula>0.5</formula>
      <formula>0.59</formula>
    </cfRule>
    <cfRule type="cellIs" dxfId="2301" priority="808" operator="between">
      <formula>0.6</formula>
      <formula>0.69</formula>
    </cfRule>
  </conditionalFormatting>
  <conditionalFormatting sqref="CL9:CL16 CO9:CO16">
    <cfRule type="cellIs" dxfId="2300" priority="804" operator="lessThan">
      <formula>"&lt;50%"</formula>
    </cfRule>
    <cfRule type="cellIs" dxfId="2299" priority="802" operator="between">
      <formula>0</formula>
      <formula>0.5</formula>
    </cfRule>
    <cfRule type="cellIs" dxfId="2298" priority="801" operator="lessThan">
      <formula>0.5</formula>
    </cfRule>
    <cfRule type="cellIs" dxfId="2297" priority="800" operator="between">
      <formula>0</formula>
      <formula>0.49</formula>
    </cfRule>
    <cfRule type="cellIs" dxfId="2296" priority="799" operator="between">
      <formula>0.5</formula>
      <formula>0.59</formula>
    </cfRule>
    <cfRule type="expression" dxfId="2295" priority="797">
      <formula>#REF!&lt;50%</formula>
    </cfRule>
    <cfRule type="cellIs" dxfId="2294" priority="796" operator="lessThan">
      <formula>#REF!</formula>
    </cfRule>
    <cfRule type="cellIs" dxfId="2293" priority="795" operator="between">
      <formula>0</formula>
      <formula>0.49</formula>
    </cfRule>
    <cfRule type="cellIs" dxfId="2292" priority="798" operator="between">
      <formula>0.6</formula>
      <formula>0.69</formula>
    </cfRule>
  </conditionalFormatting>
  <conditionalFormatting sqref="CL18:CL19">
    <cfRule type="expression" dxfId="2291" priority="787">
      <formula>#REF!&lt;50%</formula>
    </cfRule>
    <cfRule type="cellIs" dxfId="2290" priority="786" operator="lessThan">
      <formula>#REF!</formula>
    </cfRule>
    <cfRule type="cellIs" dxfId="2289" priority="785" operator="between">
      <formula>0</formula>
      <formula>0.49</formula>
    </cfRule>
    <cfRule type="cellIs" dxfId="2288" priority="794" operator="lessThan">
      <formula>"&lt;50%"</formula>
    </cfRule>
    <cfRule type="cellIs" dxfId="2287" priority="792" operator="between">
      <formula>0</formula>
      <formula>0.5</formula>
    </cfRule>
    <cfRule type="cellIs" dxfId="2286" priority="791" operator="lessThan">
      <formula>0.5</formula>
    </cfRule>
    <cfRule type="cellIs" dxfId="2285" priority="790" operator="between">
      <formula>0</formula>
      <formula>0.49</formula>
    </cfRule>
    <cfRule type="cellIs" dxfId="2284" priority="789" operator="between">
      <formula>0.5</formula>
      <formula>0.59</formula>
    </cfRule>
    <cfRule type="cellIs" dxfId="2283" priority="788" operator="between">
      <formula>0.6</formula>
      <formula>0.69</formula>
    </cfRule>
  </conditionalFormatting>
  <conditionalFormatting sqref="CL21">
    <cfRule type="expression" dxfId="2282" priority="767">
      <formula>#REF!&lt;50%</formula>
    </cfRule>
    <cfRule type="cellIs" dxfId="2281" priority="766" operator="lessThan">
      <formula>#REF!</formula>
    </cfRule>
    <cfRule type="cellIs" dxfId="2280" priority="765" operator="between">
      <formula>0</formula>
      <formula>0.49</formula>
    </cfRule>
  </conditionalFormatting>
  <conditionalFormatting sqref="CL21:CL22">
    <cfRule type="cellIs" dxfId="2279" priority="768" operator="between">
      <formula>0.6</formula>
      <formula>0.69</formula>
    </cfRule>
    <cfRule type="cellIs" dxfId="2278" priority="772" operator="between">
      <formula>0</formula>
      <formula>0.5</formula>
    </cfRule>
    <cfRule type="cellIs" dxfId="2277" priority="774" operator="lessThan">
      <formula>"&lt;50%"</formula>
    </cfRule>
    <cfRule type="cellIs" dxfId="2276" priority="770" operator="between">
      <formula>0</formula>
      <formula>0.49</formula>
    </cfRule>
    <cfRule type="cellIs" dxfId="2275" priority="769" operator="between">
      <formula>0.5</formula>
      <formula>0.59</formula>
    </cfRule>
    <cfRule type="cellIs" dxfId="2274" priority="771" operator="lessThan">
      <formula>0.5</formula>
    </cfRule>
  </conditionalFormatting>
  <conditionalFormatting sqref="CO18:CO20">
    <cfRule type="cellIs" dxfId="2273" priority="776" operator="lessThan">
      <formula>#REF!</formula>
    </cfRule>
    <cfRule type="cellIs" dxfId="2272" priority="775" operator="between">
      <formula>0</formula>
      <formula>0.49</formula>
    </cfRule>
    <cfRule type="cellIs" dxfId="2271" priority="784" operator="lessThan">
      <formula>"&lt;50%"</formula>
    </cfRule>
    <cfRule type="cellIs" dxfId="2270" priority="782" operator="between">
      <formula>0</formula>
      <formula>0.5</formula>
    </cfRule>
    <cfRule type="cellIs" dxfId="2269" priority="781" operator="lessThan">
      <formula>0.5</formula>
    </cfRule>
    <cfRule type="cellIs" dxfId="2268" priority="780" operator="between">
      <formula>0</formula>
      <formula>0.49</formula>
    </cfRule>
    <cfRule type="cellIs" dxfId="2267" priority="779" operator="between">
      <formula>0.5</formula>
      <formula>0.59</formula>
    </cfRule>
    <cfRule type="cellIs" dxfId="2266" priority="778" operator="between">
      <formula>0.6</formula>
      <formula>0.69</formula>
    </cfRule>
    <cfRule type="expression" dxfId="2265" priority="777">
      <formula>#REF!&lt;50%</formula>
    </cfRule>
  </conditionalFormatting>
  <conditionalFormatting sqref="CU9:CU16">
    <cfRule type="expression" dxfId="2264" priority="757">
      <formula>#REF!&lt;50%</formula>
    </cfRule>
    <cfRule type="cellIs" dxfId="2263" priority="756" operator="lessThan">
      <formula>#REF!</formula>
    </cfRule>
    <cfRule type="cellIs" dxfId="2262" priority="755" operator="between">
      <formula>0</formula>
      <formula>0.49</formula>
    </cfRule>
    <cfRule type="cellIs" dxfId="2261" priority="759" operator="between">
      <formula>0.5</formula>
      <formula>0.59</formula>
    </cfRule>
    <cfRule type="cellIs" dxfId="2260" priority="758" operator="between">
      <formula>0.6</formula>
      <formula>0.69</formula>
    </cfRule>
    <cfRule type="cellIs" dxfId="2259" priority="764" operator="lessThan">
      <formula>"&lt;50%"</formula>
    </cfRule>
    <cfRule type="cellIs" dxfId="2258" priority="762" operator="between">
      <formula>0</formula>
      <formula>0.5</formula>
    </cfRule>
    <cfRule type="cellIs" dxfId="2257" priority="761" operator="lessThan">
      <formula>0.5</formula>
    </cfRule>
    <cfRule type="cellIs" dxfId="2256" priority="760" operator="between">
      <formula>0</formula>
      <formula>0.49</formula>
    </cfRule>
  </conditionalFormatting>
  <conditionalFormatting sqref="CU18:CU19">
    <cfRule type="cellIs" dxfId="2255" priority="754" operator="lessThan">
      <formula>"&lt;50%"</formula>
    </cfRule>
    <cfRule type="cellIs" dxfId="2254" priority="752" operator="between">
      <formula>0</formula>
      <formula>0.5</formula>
    </cfRule>
    <cfRule type="cellIs" dxfId="2253" priority="751" operator="lessThan">
      <formula>0.5</formula>
    </cfRule>
    <cfRule type="cellIs" dxfId="2252" priority="750" operator="between">
      <formula>0</formula>
      <formula>0.49</formula>
    </cfRule>
    <cfRule type="cellIs" dxfId="2251" priority="749" operator="between">
      <formula>0.5</formula>
      <formula>0.59</formula>
    </cfRule>
    <cfRule type="cellIs" dxfId="2250" priority="748" operator="between">
      <formula>0.6</formula>
      <formula>0.69</formula>
    </cfRule>
    <cfRule type="expression" dxfId="2249" priority="747">
      <formula>#REF!&lt;50%</formula>
    </cfRule>
    <cfRule type="cellIs" dxfId="2248" priority="746" operator="lessThan">
      <formula>#REF!</formula>
    </cfRule>
    <cfRule type="cellIs" dxfId="2247" priority="745" operator="between">
      <formula>0</formula>
      <formula>0.49</formula>
    </cfRule>
  </conditionalFormatting>
  <conditionalFormatting sqref="CU21">
    <cfRule type="expression" dxfId="2246" priority="727">
      <formula>#REF!&lt;50%</formula>
    </cfRule>
    <cfRule type="cellIs" dxfId="2245" priority="726" operator="lessThan">
      <formula>#REF!</formula>
    </cfRule>
    <cfRule type="cellIs" dxfId="2244" priority="725" operator="between">
      <formula>0</formula>
      <formula>0.49</formula>
    </cfRule>
  </conditionalFormatting>
  <conditionalFormatting sqref="CU21:CU22">
    <cfRule type="cellIs" dxfId="2243" priority="734" operator="lessThan">
      <formula>"&lt;50%"</formula>
    </cfRule>
    <cfRule type="cellIs" dxfId="2242" priority="732" operator="between">
      <formula>0</formula>
      <formula>0.5</formula>
    </cfRule>
    <cfRule type="cellIs" dxfId="2241" priority="731" operator="lessThan">
      <formula>0.5</formula>
    </cfRule>
    <cfRule type="cellIs" dxfId="2240" priority="730" operator="between">
      <formula>0</formula>
      <formula>0.49</formula>
    </cfRule>
    <cfRule type="cellIs" dxfId="2239" priority="729" operator="between">
      <formula>0.5</formula>
      <formula>0.59</formula>
    </cfRule>
    <cfRule type="cellIs" dxfId="2238" priority="728" operator="between">
      <formula>0.6</formula>
      <formula>0.69</formula>
    </cfRule>
  </conditionalFormatting>
  <conditionalFormatting sqref="DD9:DD16">
    <cfRule type="expression" dxfId="2237" priority="717">
      <formula>#REF!&lt;50%</formula>
    </cfRule>
    <cfRule type="cellIs" dxfId="2236" priority="716" operator="lessThan">
      <formula>#REF!</formula>
    </cfRule>
    <cfRule type="cellIs" dxfId="2235" priority="715" operator="between">
      <formula>0</formula>
      <formula>0.49</formula>
    </cfRule>
    <cfRule type="cellIs" dxfId="2234" priority="724" operator="lessThan">
      <formula>"&lt;50%"</formula>
    </cfRule>
    <cfRule type="cellIs" dxfId="2233" priority="722" operator="between">
      <formula>0</formula>
      <formula>0.5</formula>
    </cfRule>
    <cfRule type="cellIs" dxfId="2232" priority="721" operator="lessThan">
      <formula>0.5</formula>
    </cfRule>
    <cfRule type="cellIs" dxfId="2231" priority="720" operator="between">
      <formula>0</formula>
      <formula>0.49</formula>
    </cfRule>
    <cfRule type="cellIs" dxfId="2230" priority="719" operator="between">
      <formula>0.5</formula>
      <formula>0.59</formula>
    </cfRule>
    <cfRule type="cellIs" dxfId="2229" priority="718" operator="between">
      <formula>0.6</formula>
      <formula>0.69</formula>
    </cfRule>
  </conditionalFormatting>
  <conditionalFormatting sqref="DD18:DD19">
    <cfRule type="expression" dxfId="2228" priority="707">
      <formula>#REF!&lt;50%</formula>
    </cfRule>
    <cfRule type="cellIs" dxfId="2227" priority="706" operator="lessThan">
      <formula>#REF!</formula>
    </cfRule>
    <cfRule type="cellIs" dxfId="2226" priority="705" operator="between">
      <formula>0</formula>
      <formula>0.49</formula>
    </cfRule>
    <cfRule type="cellIs" dxfId="2225" priority="714" operator="lessThan">
      <formula>"&lt;50%"</formula>
    </cfRule>
    <cfRule type="cellIs" dxfId="2224" priority="712" operator="between">
      <formula>0</formula>
      <formula>0.5</formula>
    </cfRule>
    <cfRule type="cellIs" dxfId="2223" priority="711" operator="lessThan">
      <formula>0.5</formula>
    </cfRule>
    <cfRule type="cellIs" dxfId="2222" priority="710" operator="between">
      <formula>0</formula>
      <formula>0.49</formula>
    </cfRule>
    <cfRule type="cellIs" dxfId="2221" priority="709" operator="between">
      <formula>0.5</formula>
      <formula>0.59</formula>
    </cfRule>
    <cfRule type="cellIs" dxfId="2220" priority="708" operator="between">
      <formula>0.6</formula>
      <formula>0.69</formula>
    </cfRule>
  </conditionalFormatting>
  <conditionalFormatting sqref="DD21">
    <cfRule type="expression" dxfId="2219" priority="687">
      <formula>#REF!&lt;50%</formula>
    </cfRule>
    <cfRule type="cellIs" dxfId="2218" priority="686" operator="lessThan">
      <formula>#REF!</formula>
    </cfRule>
    <cfRule type="cellIs" dxfId="2217" priority="685" operator="between">
      <formula>0</formula>
      <formula>0.49</formula>
    </cfRule>
  </conditionalFormatting>
  <conditionalFormatting sqref="DD21:DD22">
    <cfRule type="cellIs" dxfId="2216" priority="694" operator="lessThan">
      <formula>"&lt;50%"</formula>
    </cfRule>
    <cfRule type="cellIs" dxfId="2215" priority="692" operator="between">
      <formula>0</formula>
      <formula>0.5</formula>
    </cfRule>
    <cfRule type="cellIs" dxfId="2214" priority="690" operator="between">
      <formula>0</formula>
      <formula>0.49</formula>
    </cfRule>
    <cfRule type="cellIs" dxfId="2213" priority="689" operator="between">
      <formula>0.5</formula>
      <formula>0.59</formula>
    </cfRule>
    <cfRule type="cellIs" dxfId="2212" priority="688" operator="between">
      <formula>0.6</formula>
      <formula>0.69</formula>
    </cfRule>
    <cfRule type="cellIs" dxfId="2211" priority="691" operator="lessThan">
      <formula>0.5</formula>
    </cfRule>
  </conditionalFormatting>
  <conditionalFormatting sqref="DP9:DP16">
    <cfRule type="expression" dxfId="2210" priority="677">
      <formula>#REF!&lt;50%</formula>
    </cfRule>
    <cfRule type="cellIs" dxfId="2209" priority="676" operator="lessThan">
      <formula>#REF!</formula>
    </cfRule>
    <cfRule type="cellIs" dxfId="2208" priority="675" operator="between">
      <formula>0</formula>
      <formula>0.49</formula>
    </cfRule>
    <cfRule type="cellIs" dxfId="2207" priority="684" operator="lessThan">
      <formula>"&lt;50%"</formula>
    </cfRule>
    <cfRule type="cellIs" dxfId="2206" priority="682" operator="between">
      <formula>0</formula>
      <formula>0.5</formula>
    </cfRule>
    <cfRule type="cellIs" dxfId="2205" priority="681" operator="lessThan">
      <formula>0.5</formula>
    </cfRule>
    <cfRule type="cellIs" dxfId="2204" priority="680" operator="between">
      <formula>0</formula>
      <formula>0.49</formula>
    </cfRule>
    <cfRule type="cellIs" dxfId="2203" priority="679" operator="between">
      <formula>0.5</formula>
      <formula>0.59</formula>
    </cfRule>
    <cfRule type="cellIs" dxfId="2202" priority="678" operator="between">
      <formula>0.6</formula>
      <formula>0.69</formula>
    </cfRule>
  </conditionalFormatting>
  <conditionalFormatting sqref="DP18:DP19">
    <cfRule type="expression" dxfId="2201" priority="667">
      <formula>#REF!&lt;50%</formula>
    </cfRule>
    <cfRule type="cellIs" dxfId="2200" priority="666" operator="lessThan">
      <formula>#REF!</formula>
    </cfRule>
    <cfRule type="cellIs" dxfId="2199" priority="665" operator="between">
      <formula>0</formula>
      <formula>0.49</formula>
    </cfRule>
    <cfRule type="cellIs" dxfId="2198" priority="674" operator="lessThan">
      <formula>"&lt;50%"</formula>
    </cfRule>
    <cfRule type="cellIs" dxfId="2197" priority="672" operator="between">
      <formula>0</formula>
      <formula>0.5</formula>
    </cfRule>
    <cfRule type="cellIs" dxfId="2196" priority="671" operator="lessThan">
      <formula>0.5</formula>
    </cfRule>
    <cfRule type="cellIs" dxfId="2195" priority="670" operator="between">
      <formula>0</formula>
      <formula>0.49</formula>
    </cfRule>
    <cfRule type="cellIs" dxfId="2194" priority="669" operator="between">
      <formula>0.5</formula>
      <formula>0.59</formula>
    </cfRule>
    <cfRule type="cellIs" dxfId="2193" priority="668" operator="between">
      <formula>0.6</formula>
      <formula>0.69</formula>
    </cfRule>
  </conditionalFormatting>
  <conditionalFormatting sqref="DP21">
    <cfRule type="cellIs" dxfId="2192" priority="646" operator="lessThan">
      <formula>#REF!</formula>
    </cfRule>
    <cfRule type="expression" dxfId="2191" priority="647">
      <formula>#REF!&lt;50%</formula>
    </cfRule>
    <cfRule type="cellIs" dxfId="2190" priority="645" operator="between">
      <formula>0</formula>
      <formula>0.49</formula>
    </cfRule>
  </conditionalFormatting>
  <conditionalFormatting sqref="DP21:DP22">
    <cfRule type="cellIs" dxfId="2189" priority="654" operator="lessThan">
      <formula>"&lt;50%"</formula>
    </cfRule>
    <cfRule type="cellIs" dxfId="2188" priority="652" operator="between">
      <formula>0</formula>
      <formula>0.5</formula>
    </cfRule>
    <cfRule type="cellIs" dxfId="2187" priority="650" operator="between">
      <formula>0</formula>
      <formula>0.49</formula>
    </cfRule>
    <cfRule type="cellIs" dxfId="2186" priority="649" operator="between">
      <formula>0.5</formula>
      <formula>0.59</formula>
    </cfRule>
    <cfRule type="cellIs" dxfId="2185" priority="648" operator="between">
      <formula>0.6</formula>
      <formula>0.69</formula>
    </cfRule>
    <cfRule type="cellIs" dxfId="2184" priority="651" operator="lessThan">
      <formula>0.5</formula>
    </cfRule>
  </conditionalFormatting>
  <conditionalFormatting sqref="DY9:DY16">
    <cfRule type="cellIs" dxfId="2183" priority="644" operator="lessThan">
      <formula>"&lt;50%"</formula>
    </cfRule>
    <cfRule type="cellIs" dxfId="2182" priority="642" operator="between">
      <formula>0</formula>
      <formula>0.5</formula>
    </cfRule>
    <cfRule type="cellIs" dxfId="2181" priority="641" operator="lessThan">
      <formula>0.5</formula>
    </cfRule>
    <cfRule type="cellIs" dxfId="2180" priority="640" operator="between">
      <formula>0</formula>
      <formula>0.49</formula>
    </cfRule>
    <cfRule type="cellIs" dxfId="2179" priority="639" operator="between">
      <formula>0.5</formula>
      <formula>0.59</formula>
    </cfRule>
    <cfRule type="cellIs" dxfId="2178" priority="638" operator="between">
      <formula>0.6</formula>
      <formula>0.69</formula>
    </cfRule>
    <cfRule type="cellIs" dxfId="2177" priority="636" operator="lessThan">
      <formula>#REF!</formula>
    </cfRule>
    <cfRule type="cellIs" dxfId="2176" priority="635" operator="between">
      <formula>0</formula>
      <formula>0.49</formula>
    </cfRule>
    <cfRule type="expression" dxfId="2175" priority="637">
      <formula>#REF!&lt;50%</formula>
    </cfRule>
  </conditionalFormatting>
  <conditionalFormatting sqref="DY18:DY19">
    <cfRule type="cellIs" dxfId="2174" priority="626" operator="lessThan">
      <formula>#REF!</formula>
    </cfRule>
    <cfRule type="cellIs" dxfId="2173" priority="634" operator="lessThan">
      <formula>"&lt;50%"</formula>
    </cfRule>
    <cfRule type="cellIs" dxfId="2172" priority="631" operator="lessThan">
      <formula>0.5</formula>
    </cfRule>
    <cfRule type="cellIs" dxfId="2171" priority="632" operator="between">
      <formula>0</formula>
      <formula>0.5</formula>
    </cfRule>
    <cfRule type="cellIs" dxfId="2170" priority="625" operator="between">
      <formula>0</formula>
      <formula>0.49</formula>
    </cfRule>
    <cfRule type="cellIs" dxfId="2169" priority="630" operator="between">
      <formula>0</formula>
      <formula>0.49</formula>
    </cfRule>
    <cfRule type="cellIs" dxfId="2168" priority="629" operator="between">
      <formula>0.5</formula>
      <formula>0.59</formula>
    </cfRule>
    <cfRule type="cellIs" dxfId="2167" priority="628" operator="between">
      <formula>0.6</formula>
      <formula>0.69</formula>
    </cfRule>
    <cfRule type="expression" dxfId="2166" priority="627">
      <formula>#REF!&lt;50%</formula>
    </cfRule>
  </conditionalFormatting>
  <conditionalFormatting sqref="DY21">
    <cfRule type="expression" dxfId="2165" priority="607">
      <formula>#REF!&lt;50%</formula>
    </cfRule>
    <cfRule type="cellIs" dxfId="2164" priority="606" operator="lessThan">
      <formula>#REF!</formula>
    </cfRule>
    <cfRule type="cellIs" dxfId="2163" priority="605" operator="between">
      <formula>0</formula>
      <formula>0.49</formula>
    </cfRule>
  </conditionalFormatting>
  <conditionalFormatting sqref="DY21:DY22">
    <cfRule type="cellIs" dxfId="2162" priority="609" operator="between">
      <formula>0.5</formula>
      <formula>0.59</formula>
    </cfRule>
    <cfRule type="cellIs" dxfId="2161" priority="611" operator="lessThan">
      <formula>0.5</formula>
    </cfRule>
    <cfRule type="cellIs" dxfId="2160" priority="610" operator="between">
      <formula>0</formula>
      <formula>0.49</formula>
    </cfRule>
    <cfRule type="cellIs" dxfId="2159" priority="614" operator="lessThan">
      <formula>"&lt;50%"</formula>
    </cfRule>
    <cfRule type="cellIs" dxfId="2158" priority="608" operator="between">
      <formula>0.6</formula>
      <formula>0.69</formula>
    </cfRule>
    <cfRule type="cellIs" dxfId="2157" priority="612" operator="between">
      <formula>0</formula>
      <formula>0.5</formula>
    </cfRule>
  </conditionalFormatting>
  <conditionalFormatting sqref="EB20">
    <cfRule type="expression" dxfId="2156" priority="617">
      <formula>#REF!&lt;50%</formula>
    </cfRule>
    <cfRule type="cellIs" dxfId="2155" priority="616" operator="lessThan">
      <formula>#REF!</formula>
    </cfRule>
    <cfRule type="cellIs" dxfId="2154" priority="615" operator="between">
      <formula>0</formula>
      <formula>0.49</formula>
    </cfRule>
    <cfRule type="cellIs" dxfId="2153" priority="624" operator="lessThan">
      <formula>"&lt;50%"</formula>
    </cfRule>
    <cfRule type="cellIs" dxfId="2152" priority="622" operator="between">
      <formula>0</formula>
      <formula>0.5</formula>
    </cfRule>
    <cfRule type="cellIs" dxfId="2151" priority="621" operator="lessThan">
      <formula>0.5</formula>
    </cfRule>
    <cfRule type="cellIs" dxfId="2150" priority="620" operator="between">
      <formula>0</formula>
      <formula>0.49</formula>
    </cfRule>
    <cfRule type="cellIs" dxfId="2149" priority="619" operator="between">
      <formula>0.5</formula>
      <formula>0.59</formula>
    </cfRule>
    <cfRule type="cellIs" dxfId="2148" priority="618" operator="between">
      <formula>0.6</formula>
      <formula>0.69</formula>
    </cfRule>
  </conditionalFormatting>
  <conditionalFormatting sqref="EH9:EH16 EK9:EK16">
    <cfRule type="expression" dxfId="2147" priority="597">
      <formula>#REF!&lt;50%</formula>
    </cfRule>
    <cfRule type="cellIs" dxfId="2146" priority="596" operator="lessThan">
      <formula>#REF!</formula>
    </cfRule>
    <cfRule type="cellIs" dxfId="2145" priority="595" operator="between">
      <formula>0</formula>
      <formula>0.49</formula>
    </cfRule>
    <cfRule type="cellIs" dxfId="2144" priority="599" operator="between">
      <formula>0.5</formula>
      <formula>0.59</formula>
    </cfRule>
    <cfRule type="cellIs" dxfId="2143" priority="600" operator="between">
      <formula>0</formula>
      <formula>0.49</formula>
    </cfRule>
    <cfRule type="cellIs" dxfId="2142" priority="601" operator="lessThan">
      <formula>0.5</formula>
    </cfRule>
    <cfRule type="cellIs" dxfId="2141" priority="602" operator="between">
      <formula>0</formula>
      <formula>0.5</formula>
    </cfRule>
    <cfRule type="cellIs" dxfId="2140" priority="598" operator="between">
      <formula>0.6</formula>
      <formula>0.69</formula>
    </cfRule>
    <cfRule type="cellIs" dxfId="2139" priority="604" operator="lessThan">
      <formula>"&lt;50%"</formula>
    </cfRule>
  </conditionalFormatting>
  <conditionalFormatting sqref="EH18:EH19">
    <cfRule type="cellIs" dxfId="2138" priority="594" operator="lessThan">
      <formula>"&lt;50%"</formula>
    </cfRule>
    <cfRule type="cellIs" dxfId="2137" priority="592" operator="between">
      <formula>0</formula>
      <formula>0.5</formula>
    </cfRule>
    <cfRule type="cellIs" dxfId="2136" priority="591" operator="lessThan">
      <formula>0.5</formula>
    </cfRule>
    <cfRule type="cellIs" dxfId="2135" priority="590" operator="between">
      <formula>0</formula>
      <formula>0.49</formula>
    </cfRule>
    <cfRule type="cellIs" dxfId="2134" priority="589" operator="between">
      <formula>0.5</formula>
      <formula>0.59</formula>
    </cfRule>
    <cfRule type="cellIs" dxfId="2133" priority="588" operator="between">
      <formula>0.6</formula>
      <formula>0.69</formula>
    </cfRule>
    <cfRule type="expression" dxfId="2132" priority="587">
      <formula>#REF!&lt;50%</formula>
    </cfRule>
    <cfRule type="cellIs" dxfId="2131" priority="586" operator="lessThan">
      <formula>#REF!</formula>
    </cfRule>
    <cfRule type="cellIs" dxfId="2130" priority="585" operator="between">
      <formula>0</formula>
      <formula>0.49</formula>
    </cfRule>
  </conditionalFormatting>
  <conditionalFormatting sqref="EH21">
    <cfRule type="expression" dxfId="2129" priority="567">
      <formula>#REF!&lt;50%</formula>
    </cfRule>
    <cfRule type="cellIs" dxfId="2128" priority="565" operator="between">
      <formula>0</formula>
      <formula>0.49</formula>
    </cfRule>
    <cfRule type="cellIs" dxfId="2127" priority="566" operator="lessThan">
      <formula>#REF!</formula>
    </cfRule>
  </conditionalFormatting>
  <conditionalFormatting sqref="EH21:EH22">
    <cfRule type="cellIs" dxfId="2126" priority="574" operator="lessThan">
      <formula>"&lt;50%"</formula>
    </cfRule>
    <cfRule type="cellIs" dxfId="2125" priority="572" operator="between">
      <formula>0</formula>
      <formula>0.5</formula>
    </cfRule>
    <cfRule type="cellIs" dxfId="2124" priority="571" operator="lessThan">
      <formula>0.5</formula>
    </cfRule>
    <cfRule type="cellIs" dxfId="2123" priority="570" operator="between">
      <formula>0</formula>
      <formula>0.49</formula>
    </cfRule>
    <cfRule type="cellIs" dxfId="2122" priority="569" operator="between">
      <formula>0.5</formula>
      <formula>0.59</formula>
    </cfRule>
    <cfRule type="cellIs" dxfId="2121" priority="568" operator="between">
      <formula>0.6</formula>
      <formula>0.69</formula>
    </cfRule>
  </conditionalFormatting>
  <conditionalFormatting sqref="EK18:EK20">
    <cfRule type="cellIs" dxfId="2120" priority="578" operator="between">
      <formula>0.6</formula>
      <formula>0.69</formula>
    </cfRule>
    <cfRule type="cellIs" dxfId="2119" priority="575" operator="between">
      <formula>0</formula>
      <formula>0.49</formula>
    </cfRule>
    <cfRule type="cellIs" dxfId="2118" priority="576" operator="lessThan">
      <formula>#REF!</formula>
    </cfRule>
    <cfRule type="expression" dxfId="2117" priority="577">
      <formula>#REF!&lt;50%</formula>
    </cfRule>
    <cfRule type="cellIs" dxfId="2116" priority="579" operator="between">
      <formula>0.5</formula>
      <formula>0.59</formula>
    </cfRule>
    <cfRule type="cellIs" dxfId="2115" priority="580" operator="between">
      <formula>0</formula>
      <formula>0.49</formula>
    </cfRule>
    <cfRule type="cellIs" dxfId="2114" priority="581" operator="lessThan">
      <formula>0.5</formula>
    </cfRule>
    <cfRule type="cellIs" dxfId="2113" priority="582" operator="between">
      <formula>0</formula>
      <formula>0.5</formula>
    </cfRule>
    <cfRule type="cellIs" dxfId="2112" priority="584" operator="lessThan">
      <formula>"&lt;50%"</formula>
    </cfRule>
  </conditionalFormatting>
  <conditionalFormatting sqref="EQ9:EQ16 ET9:ET16">
    <cfRule type="cellIs" dxfId="2111" priority="564" operator="lessThan">
      <formula>"&lt;50%"</formula>
    </cfRule>
    <cfRule type="cellIs" dxfId="2110" priority="562" operator="between">
      <formula>0</formula>
      <formula>0.5</formula>
    </cfRule>
    <cfRule type="cellIs" dxfId="2109" priority="560" operator="between">
      <formula>0</formula>
      <formula>0.49</formula>
    </cfRule>
    <cfRule type="cellIs" dxfId="2108" priority="558" operator="between">
      <formula>0.6</formula>
      <formula>0.69</formula>
    </cfRule>
    <cfRule type="expression" dxfId="2107" priority="557">
      <formula>#REF!&lt;50%</formula>
    </cfRule>
    <cfRule type="cellIs" dxfId="2106" priority="556" operator="lessThan">
      <formula>#REF!</formula>
    </cfRule>
    <cfRule type="cellIs" dxfId="2105" priority="555" operator="between">
      <formula>0</formula>
      <formula>0.49</formula>
    </cfRule>
    <cfRule type="cellIs" dxfId="2104" priority="559" operator="between">
      <formula>0.5</formula>
      <formula>0.59</formula>
    </cfRule>
    <cfRule type="cellIs" dxfId="2103" priority="561" operator="lessThan">
      <formula>0.5</formula>
    </cfRule>
  </conditionalFormatting>
  <conditionalFormatting sqref="EQ18:EQ19">
    <cfRule type="expression" dxfId="2102" priority="547">
      <formula>#REF!&lt;50%</formula>
    </cfRule>
    <cfRule type="cellIs" dxfId="2101" priority="546" operator="lessThan">
      <formula>#REF!</formula>
    </cfRule>
    <cfRule type="cellIs" dxfId="2100" priority="545" operator="between">
      <formula>0</formula>
      <formula>0.49</formula>
    </cfRule>
    <cfRule type="cellIs" dxfId="2099" priority="554" operator="lessThan">
      <formula>"&lt;50%"</formula>
    </cfRule>
    <cfRule type="cellIs" dxfId="2098" priority="552" operator="between">
      <formula>0</formula>
      <formula>0.5</formula>
    </cfRule>
    <cfRule type="cellIs" dxfId="2097" priority="551" operator="lessThan">
      <formula>0.5</formula>
    </cfRule>
    <cfRule type="cellIs" dxfId="2096" priority="550" operator="between">
      <formula>0</formula>
      <formula>0.49</formula>
    </cfRule>
    <cfRule type="cellIs" dxfId="2095" priority="549" operator="between">
      <formula>0.5</formula>
      <formula>0.59</formula>
    </cfRule>
    <cfRule type="cellIs" dxfId="2094" priority="548" operator="between">
      <formula>0.6</formula>
      <formula>0.69</formula>
    </cfRule>
  </conditionalFormatting>
  <conditionalFormatting sqref="EQ21">
    <cfRule type="expression" dxfId="2093" priority="527">
      <formula>#REF!&lt;50%</formula>
    </cfRule>
    <cfRule type="cellIs" dxfId="2092" priority="526" operator="lessThan">
      <formula>#REF!</formula>
    </cfRule>
    <cfRule type="cellIs" dxfId="2091" priority="525" operator="between">
      <formula>0</formula>
      <formula>0.49</formula>
    </cfRule>
  </conditionalFormatting>
  <conditionalFormatting sqref="EQ21:EQ22">
    <cfRule type="cellIs" dxfId="2090" priority="534" operator="lessThan">
      <formula>"&lt;50%"</formula>
    </cfRule>
    <cfRule type="cellIs" dxfId="2089" priority="532" operator="between">
      <formula>0</formula>
      <formula>0.5</formula>
    </cfRule>
    <cfRule type="cellIs" dxfId="2088" priority="531" operator="lessThan">
      <formula>0.5</formula>
    </cfRule>
    <cfRule type="cellIs" dxfId="2087" priority="530" operator="between">
      <formula>0</formula>
      <formula>0.49</formula>
    </cfRule>
    <cfRule type="cellIs" dxfId="2086" priority="529" operator="between">
      <formula>0.5</formula>
      <formula>0.59</formula>
    </cfRule>
    <cfRule type="cellIs" dxfId="2085" priority="528" operator="between">
      <formula>0.6</formula>
      <formula>0.69</formula>
    </cfRule>
  </conditionalFormatting>
  <conditionalFormatting sqref="ET18:ET20">
    <cfRule type="expression" dxfId="2084" priority="537">
      <formula>#REF!&lt;50%</formula>
    </cfRule>
    <cfRule type="cellIs" dxfId="2083" priority="536" operator="lessThan">
      <formula>#REF!</formula>
    </cfRule>
    <cfRule type="cellIs" dxfId="2082" priority="544" operator="lessThan">
      <formula>"&lt;50%"</formula>
    </cfRule>
    <cfRule type="cellIs" dxfId="2081" priority="535" operator="between">
      <formula>0</formula>
      <formula>0.49</formula>
    </cfRule>
    <cfRule type="cellIs" dxfId="2080" priority="542" operator="between">
      <formula>0</formula>
      <formula>0.5</formula>
    </cfRule>
    <cfRule type="cellIs" dxfId="2079" priority="541" operator="lessThan">
      <formula>0.5</formula>
    </cfRule>
    <cfRule type="cellIs" dxfId="2078" priority="540" operator="between">
      <formula>0</formula>
      <formula>0.49</formula>
    </cfRule>
    <cfRule type="cellIs" dxfId="2077" priority="539" operator="between">
      <formula>0.5</formula>
      <formula>0.59</formula>
    </cfRule>
    <cfRule type="cellIs" dxfId="2076" priority="538" operator="between">
      <formula>0.6</formula>
      <formula>0.69</formula>
    </cfRule>
  </conditionalFormatting>
  <conditionalFormatting sqref="EZ9:EZ16">
    <cfRule type="cellIs" dxfId="2075" priority="524" operator="lessThan">
      <formula>"&lt;50%"</formula>
    </cfRule>
    <cfRule type="cellIs" dxfId="2074" priority="522" operator="between">
      <formula>0</formula>
      <formula>0.5</formula>
    </cfRule>
    <cfRule type="cellIs" dxfId="2073" priority="521" operator="lessThan">
      <formula>0.5</formula>
    </cfRule>
    <cfRule type="cellIs" dxfId="2072" priority="520" operator="between">
      <formula>0</formula>
      <formula>0.49</formula>
    </cfRule>
    <cfRule type="cellIs" dxfId="2071" priority="518" operator="between">
      <formula>0.6</formula>
      <formula>0.69</formula>
    </cfRule>
    <cfRule type="expression" dxfId="2070" priority="517">
      <formula>#REF!&lt;50%</formula>
    </cfRule>
    <cfRule type="cellIs" dxfId="2069" priority="516" operator="lessThan">
      <formula>#REF!</formula>
    </cfRule>
    <cfRule type="cellIs" dxfId="2068" priority="515" operator="between">
      <formula>0</formula>
      <formula>0.49</formula>
    </cfRule>
    <cfRule type="cellIs" dxfId="2067" priority="519" operator="between">
      <formula>0.5</formula>
      <formula>0.59</formula>
    </cfRule>
  </conditionalFormatting>
  <conditionalFormatting sqref="EZ18:EZ19">
    <cfRule type="cellIs" dxfId="2066" priority="511" operator="lessThan">
      <formula>0.5</formula>
    </cfRule>
    <cfRule type="cellIs" dxfId="2065" priority="512" operator="between">
      <formula>0</formula>
      <formula>0.5</formula>
    </cfRule>
    <cfRule type="cellIs" dxfId="2064" priority="514" operator="lessThan">
      <formula>"&lt;50%"</formula>
    </cfRule>
    <cfRule type="cellIs" dxfId="2063" priority="505" operator="between">
      <formula>0</formula>
      <formula>0.49</formula>
    </cfRule>
    <cfRule type="cellIs" dxfId="2062" priority="506" operator="lessThan">
      <formula>#REF!</formula>
    </cfRule>
    <cfRule type="expression" dxfId="2061" priority="507">
      <formula>#REF!&lt;50%</formula>
    </cfRule>
    <cfRule type="cellIs" dxfId="2060" priority="508" operator="between">
      <formula>0.6</formula>
      <formula>0.69</formula>
    </cfRule>
    <cfRule type="cellIs" dxfId="2059" priority="509" operator="between">
      <formula>0.5</formula>
      <formula>0.59</formula>
    </cfRule>
    <cfRule type="cellIs" dxfId="2058" priority="510" operator="between">
      <formula>0</formula>
      <formula>0.49</formula>
    </cfRule>
  </conditionalFormatting>
  <conditionalFormatting sqref="EZ21">
    <cfRule type="expression" dxfId="2057" priority="487">
      <formula>#REF!&lt;50%</formula>
    </cfRule>
    <cfRule type="cellIs" dxfId="2056" priority="486" operator="lessThan">
      <formula>#REF!</formula>
    </cfRule>
    <cfRule type="cellIs" dxfId="2055" priority="485" operator="between">
      <formula>0</formula>
      <formula>0.49</formula>
    </cfRule>
  </conditionalFormatting>
  <conditionalFormatting sqref="EZ21:EZ22">
    <cfRule type="cellIs" dxfId="2054" priority="490" operator="between">
      <formula>0</formula>
      <formula>0.49</formula>
    </cfRule>
    <cfRule type="cellIs" dxfId="2053" priority="494" operator="lessThan">
      <formula>"&lt;50%"</formula>
    </cfRule>
    <cfRule type="cellIs" dxfId="2052" priority="492" operator="between">
      <formula>0</formula>
      <formula>0.5</formula>
    </cfRule>
    <cfRule type="cellIs" dxfId="2051" priority="491" operator="lessThan">
      <formula>0.5</formula>
    </cfRule>
    <cfRule type="cellIs" dxfId="2050" priority="489" operator="between">
      <formula>0.5</formula>
      <formula>0.59</formula>
    </cfRule>
    <cfRule type="cellIs" dxfId="2049" priority="488" operator="between">
      <formula>0.6</formula>
      <formula>0.69</formula>
    </cfRule>
  </conditionalFormatting>
  <conditionalFormatting sqref="FC20">
    <cfRule type="cellIs" dxfId="2048" priority="496" operator="lessThan">
      <formula>#REF!</formula>
    </cfRule>
    <cfRule type="cellIs" dxfId="2047" priority="495" operator="between">
      <formula>0</formula>
      <formula>0.49</formula>
    </cfRule>
    <cfRule type="expression" dxfId="2046" priority="497">
      <formula>#REF!&lt;50%</formula>
    </cfRule>
    <cfRule type="cellIs" dxfId="2045" priority="499" operator="between">
      <formula>0.5</formula>
      <formula>0.59</formula>
    </cfRule>
    <cfRule type="cellIs" dxfId="2044" priority="500" operator="between">
      <formula>0</formula>
      <formula>0.49</formula>
    </cfRule>
    <cfRule type="cellIs" dxfId="2043" priority="501" operator="lessThan">
      <formula>0.5</formula>
    </cfRule>
    <cfRule type="cellIs" dxfId="2042" priority="502" operator="between">
      <formula>0</formula>
      <formula>0.5</formula>
    </cfRule>
    <cfRule type="cellIs" dxfId="2041" priority="504" operator="lessThan">
      <formula>"&lt;50%"</formula>
    </cfRule>
    <cfRule type="cellIs" dxfId="2040" priority="498" operator="between">
      <formula>0.6</formula>
      <formula>0.69</formula>
    </cfRule>
  </conditionalFormatting>
  <conditionalFormatting sqref="FI9:FI16">
    <cfRule type="cellIs" dxfId="2039" priority="484" operator="lessThan">
      <formula>"&lt;50%"</formula>
    </cfRule>
    <cfRule type="cellIs" dxfId="2038" priority="482" operator="between">
      <formula>0</formula>
      <formula>0.5</formula>
    </cfRule>
    <cfRule type="cellIs" dxfId="2037" priority="481" operator="lessThan">
      <formula>0.5</formula>
    </cfRule>
    <cfRule type="cellIs" dxfId="2036" priority="480" operator="between">
      <formula>0</formula>
      <formula>0.49</formula>
    </cfRule>
    <cfRule type="cellIs" dxfId="2035" priority="479" operator="between">
      <formula>0.5</formula>
      <formula>0.59</formula>
    </cfRule>
    <cfRule type="cellIs" dxfId="2034" priority="478" operator="between">
      <formula>0.6</formula>
      <formula>0.69</formula>
    </cfRule>
    <cfRule type="expression" dxfId="2033" priority="477">
      <formula>#REF!&lt;50%</formula>
    </cfRule>
    <cfRule type="cellIs" dxfId="2032" priority="476" operator="lessThan">
      <formula>#REF!</formula>
    </cfRule>
    <cfRule type="cellIs" dxfId="2031" priority="475" operator="between">
      <formula>0</formula>
      <formula>0.49</formula>
    </cfRule>
  </conditionalFormatting>
  <conditionalFormatting sqref="FI18:FI19">
    <cfRule type="expression" dxfId="2030" priority="467">
      <formula>#REF!&lt;50%</formula>
    </cfRule>
    <cfRule type="cellIs" dxfId="2029" priority="466" operator="lessThan">
      <formula>#REF!</formula>
    </cfRule>
    <cfRule type="cellIs" dxfId="2028" priority="465" operator="between">
      <formula>0</formula>
      <formula>0.49</formula>
    </cfRule>
    <cfRule type="cellIs" dxfId="2027" priority="474" operator="lessThan">
      <formula>"&lt;50%"</formula>
    </cfRule>
    <cfRule type="cellIs" dxfId="2026" priority="472" operator="between">
      <formula>0</formula>
      <formula>0.5</formula>
    </cfRule>
    <cfRule type="cellIs" dxfId="2025" priority="471" operator="lessThan">
      <formula>0.5</formula>
    </cfRule>
    <cfRule type="cellIs" dxfId="2024" priority="470" operator="between">
      <formula>0</formula>
      <formula>0.49</formula>
    </cfRule>
    <cfRule type="cellIs" dxfId="2023" priority="469" operator="between">
      <formula>0.5</formula>
      <formula>0.59</formula>
    </cfRule>
    <cfRule type="cellIs" dxfId="2022" priority="468" operator="between">
      <formula>0.6</formula>
      <formula>0.69</formula>
    </cfRule>
  </conditionalFormatting>
  <conditionalFormatting sqref="FI21">
    <cfRule type="expression" dxfId="2021" priority="447">
      <formula>#REF!&lt;50%</formula>
    </cfRule>
    <cfRule type="cellIs" dxfId="2020" priority="446" operator="lessThan">
      <formula>#REF!</formula>
    </cfRule>
    <cfRule type="cellIs" dxfId="2019" priority="445" operator="between">
      <formula>0</formula>
      <formula>0.49</formula>
    </cfRule>
  </conditionalFormatting>
  <conditionalFormatting sqref="FI21:FI22">
    <cfRule type="cellIs" dxfId="2018" priority="454" operator="lessThan">
      <formula>"&lt;50%"</formula>
    </cfRule>
    <cfRule type="cellIs" dxfId="2017" priority="452" operator="between">
      <formula>0</formula>
      <formula>0.5</formula>
    </cfRule>
    <cfRule type="cellIs" dxfId="2016" priority="450" operator="between">
      <formula>0</formula>
      <formula>0.49</formula>
    </cfRule>
    <cfRule type="cellIs" dxfId="2015" priority="449" operator="between">
      <formula>0.5</formula>
      <formula>0.59</formula>
    </cfRule>
    <cfRule type="cellIs" dxfId="2014" priority="448" operator="between">
      <formula>0.6</formula>
      <formula>0.69</formula>
    </cfRule>
    <cfRule type="cellIs" dxfId="2013" priority="451" operator="lessThan">
      <formula>0.5</formula>
    </cfRule>
  </conditionalFormatting>
  <conditionalFormatting sqref="FL20">
    <cfRule type="expression" dxfId="2012" priority="457">
      <formula>#REF!&lt;50%</formula>
    </cfRule>
    <cfRule type="cellIs" dxfId="2011" priority="456" operator="lessThan">
      <formula>#REF!</formula>
    </cfRule>
    <cfRule type="cellIs" dxfId="2010" priority="455" operator="between">
      <formula>0</formula>
      <formula>0.49</formula>
    </cfRule>
    <cfRule type="cellIs" dxfId="2009" priority="464" operator="lessThan">
      <formula>"&lt;50%"</formula>
    </cfRule>
    <cfRule type="cellIs" dxfId="2008" priority="462" operator="between">
      <formula>0</formula>
      <formula>0.5</formula>
    </cfRule>
    <cfRule type="cellIs" dxfId="2007" priority="461" operator="lessThan">
      <formula>0.5</formula>
    </cfRule>
    <cfRule type="cellIs" dxfId="2006" priority="460" operator="between">
      <formula>0</formula>
      <formula>0.49</formula>
    </cfRule>
    <cfRule type="cellIs" dxfId="2005" priority="459" operator="between">
      <formula>0.5</formula>
      <formula>0.59</formula>
    </cfRule>
    <cfRule type="cellIs" dxfId="2004" priority="458" operator="between">
      <formula>0.6</formula>
      <formula>0.69</formula>
    </cfRule>
  </conditionalFormatting>
  <conditionalFormatting sqref="FU9:FU16 FX9:FX16">
    <cfRule type="expression" dxfId="2003" priority="437">
      <formula>#REF!&lt;50%</formula>
    </cfRule>
    <cfRule type="cellIs" dxfId="2002" priority="436" operator="lessThan">
      <formula>#REF!</formula>
    </cfRule>
    <cfRule type="cellIs" dxfId="2001" priority="435" operator="between">
      <formula>0</formula>
      <formula>0.49</formula>
    </cfRule>
    <cfRule type="cellIs" dxfId="2000" priority="444" operator="lessThan">
      <formula>"&lt;50%"</formula>
    </cfRule>
    <cfRule type="cellIs" dxfId="1999" priority="442" operator="between">
      <formula>0</formula>
      <formula>0.5</formula>
    </cfRule>
    <cfRule type="cellIs" dxfId="1998" priority="441" operator="lessThan">
      <formula>0.5</formula>
    </cfRule>
    <cfRule type="cellIs" dxfId="1997" priority="440" operator="between">
      <formula>0</formula>
      <formula>0.49</formula>
    </cfRule>
    <cfRule type="cellIs" dxfId="1996" priority="439" operator="between">
      <formula>0.5</formula>
      <formula>0.59</formula>
    </cfRule>
    <cfRule type="cellIs" dxfId="1995" priority="438" operator="between">
      <formula>0.6</formula>
      <formula>0.69</formula>
    </cfRule>
  </conditionalFormatting>
  <conditionalFormatting sqref="FU18:FU19">
    <cfRule type="expression" dxfId="1994" priority="427">
      <formula>#REF!&lt;50%</formula>
    </cfRule>
    <cfRule type="cellIs" dxfId="1993" priority="426" operator="lessThan">
      <formula>#REF!</formula>
    </cfRule>
    <cfRule type="cellIs" dxfId="1992" priority="425" operator="between">
      <formula>0</formula>
      <formula>0.49</formula>
    </cfRule>
    <cfRule type="cellIs" dxfId="1991" priority="431" operator="lessThan">
      <formula>0.5</formula>
    </cfRule>
    <cfRule type="cellIs" dxfId="1990" priority="434" operator="lessThan">
      <formula>"&lt;50%"</formula>
    </cfRule>
    <cfRule type="cellIs" dxfId="1989" priority="432" operator="between">
      <formula>0</formula>
      <formula>0.5</formula>
    </cfRule>
    <cfRule type="cellIs" dxfId="1988" priority="430" operator="between">
      <formula>0</formula>
      <formula>0.49</formula>
    </cfRule>
    <cfRule type="cellIs" dxfId="1987" priority="429" operator="between">
      <formula>0.5</formula>
      <formula>0.59</formula>
    </cfRule>
    <cfRule type="cellIs" dxfId="1986" priority="428" operator="between">
      <formula>0.6</formula>
      <formula>0.69</formula>
    </cfRule>
  </conditionalFormatting>
  <conditionalFormatting sqref="FU21">
    <cfRule type="expression" dxfId="1985" priority="407">
      <formula>#REF!&lt;50%</formula>
    </cfRule>
    <cfRule type="cellIs" dxfId="1984" priority="406" operator="lessThan">
      <formula>#REF!</formula>
    </cfRule>
    <cfRule type="cellIs" dxfId="1983" priority="405" operator="between">
      <formula>0</formula>
      <formula>0.49</formula>
    </cfRule>
  </conditionalFormatting>
  <conditionalFormatting sqref="FU21:FU22">
    <cfRule type="cellIs" dxfId="1982" priority="414" operator="lessThan">
      <formula>"&lt;50%"</formula>
    </cfRule>
    <cfRule type="cellIs" dxfId="1981" priority="412" operator="between">
      <formula>0</formula>
      <formula>0.5</formula>
    </cfRule>
    <cfRule type="cellIs" dxfId="1980" priority="411" operator="lessThan">
      <formula>0.5</formula>
    </cfRule>
    <cfRule type="cellIs" dxfId="1979" priority="410" operator="between">
      <formula>0</formula>
      <formula>0.49</formula>
    </cfRule>
    <cfRule type="cellIs" dxfId="1978" priority="409" operator="between">
      <formula>0.5</formula>
      <formula>0.59</formula>
    </cfRule>
    <cfRule type="cellIs" dxfId="1977" priority="408" operator="between">
      <formula>0.6</formula>
      <formula>0.69</formula>
    </cfRule>
  </conditionalFormatting>
  <conditionalFormatting sqref="FX18:FX20">
    <cfRule type="cellIs" dxfId="1976" priority="424" operator="lessThan">
      <formula>"&lt;50%"</formula>
    </cfRule>
    <cfRule type="cellIs" dxfId="1975" priority="422" operator="between">
      <formula>0</formula>
      <formula>0.5</formula>
    </cfRule>
    <cfRule type="cellIs" dxfId="1974" priority="421" operator="lessThan">
      <formula>0.5</formula>
    </cfRule>
    <cfRule type="cellIs" dxfId="1973" priority="419" operator="between">
      <formula>0.5</formula>
      <formula>0.59</formula>
    </cfRule>
    <cfRule type="cellIs" dxfId="1972" priority="418" operator="between">
      <formula>0.6</formula>
      <formula>0.69</formula>
    </cfRule>
    <cfRule type="expression" dxfId="1971" priority="417">
      <formula>#REF!&lt;50%</formula>
    </cfRule>
    <cfRule type="cellIs" dxfId="1970" priority="416" operator="lessThan">
      <formula>#REF!</formula>
    </cfRule>
    <cfRule type="cellIs" dxfId="1969" priority="415" operator="between">
      <formula>0</formula>
      <formula>0.49</formula>
    </cfRule>
    <cfRule type="cellIs" dxfId="1968" priority="420" operator="between">
      <formula>0</formula>
      <formula>0.49</formula>
    </cfRule>
  </conditionalFormatting>
  <conditionalFormatting sqref="GD9:GD16">
    <cfRule type="expression" dxfId="1967" priority="397">
      <formula>#REF!&lt;50%</formula>
    </cfRule>
    <cfRule type="cellIs" dxfId="1966" priority="396" operator="lessThan">
      <formula>#REF!</formula>
    </cfRule>
    <cfRule type="cellIs" dxfId="1965" priority="395" operator="between">
      <formula>0</formula>
      <formula>0.49</formula>
    </cfRule>
    <cfRule type="cellIs" dxfId="1964" priority="404" operator="lessThan">
      <formula>"&lt;50%"</formula>
    </cfRule>
    <cfRule type="cellIs" dxfId="1963" priority="402" operator="between">
      <formula>0</formula>
      <formula>0.5</formula>
    </cfRule>
    <cfRule type="cellIs" dxfId="1962" priority="401" operator="lessThan">
      <formula>0.5</formula>
    </cfRule>
    <cfRule type="cellIs" dxfId="1961" priority="400" operator="between">
      <formula>0</formula>
      <formula>0.49</formula>
    </cfRule>
    <cfRule type="cellIs" dxfId="1960" priority="399" operator="between">
      <formula>0.5</formula>
      <formula>0.59</formula>
    </cfRule>
    <cfRule type="cellIs" dxfId="1959" priority="398" operator="between">
      <formula>0.6</formula>
      <formula>0.69</formula>
    </cfRule>
  </conditionalFormatting>
  <conditionalFormatting sqref="GD18:GD19">
    <cfRule type="cellIs" dxfId="1958" priority="394" operator="lessThan">
      <formula>"&lt;50%"</formula>
    </cfRule>
    <cfRule type="cellIs" dxfId="1957" priority="386" operator="lessThan">
      <formula>#REF!</formula>
    </cfRule>
    <cfRule type="cellIs" dxfId="1956" priority="385" operator="between">
      <formula>0</formula>
      <formula>0.49</formula>
    </cfRule>
    <cfRule type="cellIs" dxfId="1955" priority="391" operator="lessThan">
      <formula>0.5</formula>
    </cfRule>
    <cfRule type="cellIs" dxfId="1954" priority="390" operator="between">
      <formula>0</formula>
      <formula>0.49</formula>
    </cfRule>
    <cfRule type="expression" dxfId="1953" priority="387">
      <formula>#REF!&lt;50%</formula>
    </cfRule>
    <cfRule type="cellIs" dxfId="1952" priority="389" operator="between">
      <formula>0.5</formula>
      <formula>0.59</formula>
    </cfRule>
    <cfRule type="cellIs" dxfId="1951" priority="388" operator="between">
      <formula>0.6</formula>
      <formula>0.69</formula>
    </cfRule>
    <cfRule type="cellIs" dxfId="1950" priority="392" operator="between">
      <formula>0</formula>
      <formula>0.5</formula>
    </cfRule>
  </conditionalFormatting>
  <conditionalFormatting sqref="GD21">
    <cfRule type="cellIs" dxfId="1949" priority="365" operator="between">
      <formula>0</formula>
      <formula>0.49</formula>
    </cfRule>
    <cfRule type="cellIs" dxfId="1948" priority="366" operator="lessThan">
      <formula>#REF!</formula>
    </cfRule>
    <cfRule type="expression" dxfId="1947" priority="367">
      <formula>#REF!&lt;50%</formula>
    </cfRule>
  </conditionalFormatting>
  <conditionalFormatting sqref="GD21:GD22">
    <cfRule type="cellIs" dxfId="1946" priority="374" operator="lessThan">
      <formula>"&lt;50%"</formula>
    </cfRule>
    <cfRule type="cellIs" dxfId="1945" priority="372" operator="between">
      <formula>0</formula>
      <formula>0.5</formula>
    </cfRule>
    <cfRule type="cellIs" dxfId="1944" priority="371" operator="lessThan">
      <formula>0.5</formula>
    </cfRule>
    <cfRule type="cellIs" dxfId="1943" priority="370" operator="between">
      <formula>0</formula>
      <formula>0.49</formula>
    </cfRule>
    <cfRule type="cellIs" dxfId="1942" priority="369" operator="between">
      <formula>0.5</formula>
      <formula>0.59</formula>
    </cfRule>
    <cfRule type="cellIs" dxfId="1941" priority="368" operator="between">
      <formula>0.6</formula>
      <formula>0.69</formula>
    </cfRule>
  </conditionalFormatting>
  <conditionalFormatting sqref="GG20">
    <cfRule type="cellIs" dxfId="1940" priority="375" operator="between">
      <formula>0</formula>
      <formula>0.49</formula>
    </cfRule>
    <cfRule type="cellIs" dxfId="1939" priority="376" operator="lessThan">
      <formula>#REF!</formula>
    </cfRule>
    <cfRule type="expression" dxfId="1938" priority="377">
      <formula>#REF!&lt;50%</formula>
    </cfRule>
    <cfRule type="cellIs" dxfId="1937" priority="379" operator="between">
      <formula>0.5</formula>
      <formula>0.59</formula>
    </cfRule>
    <cfRule type="cellIs" dxfId="1936" priority="380" operator="between">
      <formula>0</formula>
      <formula>0.49</formula>
    </cfRule>
    <cfRule type="cellIs" dxfId="1935" priority="381" operator="lessThan">
      <formula>0.5</formula>
    </cfRule>
    <cfRule type="cellIs" dxfId="1934" priority="382" operator="between">
      <formula>0</formula>
      <formula>0.5</formula>
    </cfRule>
    <cfRule type="cellIs" dxfId="1933" priority="384" operator="lessThan">
      <formula>"&lt;50%"</formula>
    </cfRule>
    <cfRule type="cellIs" dxfId="1932" priority="378" operator="between">
      <formula>0.6</formula>
      <formula>0.69</formula>
    </cfRule>
  </conditionalFormatting>
  <conditionalFormatting sqref="GM9:GM16">
    <cfRule type="cellIs" dxfId="1931" priority="364" operator="lessThan">
      <formula>"&lt;50%"</formula>
    </cfRule>
    <cfRule type="cellIs" dxfId="1930" priority="362" operator="between">
      <formula>0</formula>
      <formula>0.5</formula>
    </cfRule>
    <cfRule type="cellIs" dxfId="1929" priority="361" operator="lessThan">
      <formula>0.5</formula>
    </cfRule>
    <cfRule type="cellIs" dxfId="1928" priority="360" operator="between">
      <formula>0</formula>
      <formula>0.49</formula>
    </cfRule>
    <cfRule type="cellIs" dxfId="1927" priority="359" operator="between">
      <formula>0.5</formula>
      <formula>0.59</formula>
    </cfRule>
    <cfRule type="cellIs" dxfId="1926" priority="358" operator="between">
      <formula>0.6</formula>
      <formula>0.69</formula>
    </cfRule>
    <cfRule type="expression" dxfId="1925" priority="357">
      <formula>#REF!&lt;50%</formula>
    </cfRule>
    <cfRule type="cellIs" dxfId="1924" priority="356" operator="lessThan">
      <formula>#REF!</formula>
    </cfRule>
    <cfRule type="cellIs" dxfId="1923" priority="355" operator="between">
      <formula>0</formula>
      <formula>0.49</formula>
    </cfRule>
  </conditionalFormatting>
  <conditionalFormatting sqref="GM18:GM19">
    <cfRule type="cellIs" dxfId="1922" priority="354" operator="lessThan">
      <formula>"&lt;50%"</formula>
    </cfRule>
    <cfRule type="cellIs" dxfId="1921" priority="352" operator="between">
      <formula>0</formula>
      <formula>0.5</formula>
    </cfRule>
    <cfRule type="cellIs" dxfId="1920" priority="351" operator="lessThan">
      <formula>0.5</formula>
    </cfRule>
    <cfRule type="cellIs" dxfId="1919" priority="350" operator="between">
      <formula>0</formula>
      <formula>0.49</formula>
    </cfRule>
    <cfRule type="cellIs" dxfId="1918" priority="349" operator="between">
      <formula>0.5</formula>
      <formula>0.59</formula>
    </cfRule>
    <cfRule type="cellIs" dxfId="1917" priority="348" operator="between">
      <formula>0.6</formula>
      <formula>0.69</formula>
    </cfRule>
    <cfRule type="cellIs" dxfId="1916" priority="346" operator="lessThan">
      <formula>#REF!</formula>
    </cfRule>
    <cfRule type="cellIs" dxfId="1915" priority="345" operator="between">
      <formula>0</formula>
      <formula>0.49</formula>
    </cfRule>
    <cfRule type="expression" dxfId="1914" priority="347">
      <formula>#REF!&lt;50%</formula>
    </cfRule>
  </conditionalFormatting>
  <conditionalFormatting sqref="GM21">
    <cfRule type="expression" dxfId="1913" priority="327">
      <formula>#REF!&lt;50%</formula>
    </cfRule>
    <cfRule type="cellIs" dxfId="1912" priority="326" operator="lessThan">
      <formula>#REF!</formula>
    </cfRule>
    <cfRule type="cellIs" dxfId="1911" priority="325" operator="between">
      <formula>0</formula>
      <formula>0.49</formula>
    </cfRule>
  </conditionalFormatting>
  <conditionalFormatting sqref="GM21:GM22">
    <cfRule type="cellIs" dxfId="1910" priority="331" operator="lessThan">
      <formula>0.5</formula>
    </cfRule>
    <cfRule type="cellIs" dxfId="1909" priority="329" operator="between">
      <formula>0.5</formula>
      <formula>0.59</formula>
    </cfRule>
    <cfRule type="cellIs" dxfId="1908" priority="328" operator="between">
      <formula>0.6</formula>
      <formula>0.69</formula>
    </cfRule>
    <cfRule type="cellIs" dxfId="1907" priority="330" operator="between">
      <formula>0</formula>
      <formula>0.49</formula>
    </cfRule>
    <cfRule type="cellIs" dxfId="1906" priority="334" operator="lessThan">
      <formula>"&lt;50%"</formula>
    </cfRule>
    <cfRule type="cellIs" dxfId="1905" priority="332" operator="between">
      <formula>0</formula>
      <formula>0.5</formula>
    </cfRule>
  </conditionalFormatting>
  <conditionalFormatting sqref="GP20">
    <cfRule type="cellIs" dxfId="1904" priority="344" operator="lessThan">
      <formula>"&lt;50%"</formula>
    </cfRule>
    <cfRule type="cellIs" dxfId="1903" priority="336" operator="lessThan">
      <formula>#REF!</formula>
    </cfRule>
    <cfRule type="cellIs" dxfId="1902" priority="335" operator="between">
      <formula>0</formula>
      <formula>0.49</formula>
    </cfRule>
    <cfRule type="cellIs" dxfId="1901" priority="342" operator="between">
      <formula>0</formula>
      <formula>0.5</formula>
    </cfRule>
    <cfRule type="cellIs" dxfId="1900" priority="341" operator="lessThan">
      <formula>0.5</formula>
    </cfRule>
    <cfRule type="cellIs" dxfId="1899" priority="340" operator="between">
      <formula>0</formula>
      <formula>0.49</formula>
    </cfRule>
    <cfRule type="expression" dxfId="1898" priority="337">
      <formula>#REF!&lt;50%</formula>
    </cfRule>
    <cfRule type="cellIs" dxfId="1897" priority="339" operator="between">
      <formula>0.5</formula>
      <formula>0.59</formula>
    </cfRule>
    <cfRule type="cellIs" dxfId="1896" priority="338" operator="between">
      <formula>0.6</formula>
      <formula>0.69</formula>
    </cfRule>
  </conditionalFormatting>
  <conditionalFormatting sqref="GV9:GV16">
    <cfRule type="expression" dxfId="1895" priority="317">
      <formula>#REF!&lt;50%</formula>
    </cfRule>
    <cfRule type="cellIs" dxfId="1894" priority="316" operator="lessThan">
      <formula>#REF!</formula>
    </cfRule>
    <cfRule type="cellIs" dxfId="1893" priority="321" operator="lessThan">
      <formula>0.5</formula>
    </cfRule>
    <cfRule type="cellIs" dxfId="1892" priority="322" operator="between">
      <formula>0</formula>
      <formula>0.5</formula>
    </cfRule>
    <cfRule type="cellIs" dxfId="1891" priority="324" operator="lessThan">
      <formula>"&lt;50%"</formula>
    </cfRule>
    <cfRule type="cellIs" dxfId="1890" priority="320" operator="between">
      <formula>0</formula>
      <formula>0.49</formula>
    </cfRule>
    <cfRule type="cellIs" dxfId="1889" priority="319" operator="between">
      <formula>0.5</formula>
      <formula>0.59</formula>
    </cfRule>
    <cfRule type="cellIs" dxfId="1888" priority="318" operator="between">
      <formula>0.6</formula>
      <formula>0.69</formula>
    </cfRule>
    <cfRule type="cellIs" dxfId="1887" priority="315" operator="between">
      <formula>0</formula>
      <formula>0.49</formula>
    </cfRule>
  </conditionalFormatting>
  <conditionalFormatting sqref="GV18:GV19">
    <cfRule type="expression" dxfId="1886" priority="307">
      <formula>#REF!&lt;50%</formula>
    </cfRule>
    <cfRule type="cellIs" dxfId="1885" priority="306" operator="lessThan">
      <formula>#REF!</formula>
    </cfRule>
    <cfRule type="cellIs" dxfId="1884" priority="305" operator="between">
      <formula>0</formula>
      <formula>0.49</formula>
    </cfRule>
    <cfRule type="cellIs" dxfId="1883" priority="310" operator="between">
      <formula>0</formula>
      <formula>0.49</formula>
    </cfRule>
    <cfRule type="cellIs" dxfId="1882" priority="314" operator="lessThan">
      <formula>"&lt;50%"</formula>
    </cfRule>
    <cfRule type="cellIs" dxfId="1881" priority="312" operator="between">
      <formula>0</formula>
      <formula>0.5</formula>
    </cfRule>
    <cfRule type="cellIs" dxfId="1880" priority="311" operator="lessThan">
      <formula>0.5</formula>
    </cfRule>
    <cfRule type="cellIs" dxfId="1879" priority="309" operator="between">
      <formula>0.5</formula>
      <formula>0.59</formula>
    </cfRule>
    <cfRule type="cellIs" dxfId="1878" priority="308" operator="between">
      <formula>0.6</formula>
      <formula>0.69</formula>
    </cfRule>
  </conditionalFormatting>
  <conditionalFormatting sqref="GV21">
    <cfRule type="cellIs" dxfId="1877" priority="286" operator="lessThan">
      <formula>#REF!</formula>
    </cfRule>
    <cfRule type="expression" dxfId="1876" priority="287">
      <formula>#REF!&lt;50%</formula>
    </cfRule>
    <cfRule type="cellIs" dxfId="1875" priority="285" operator="between">
      <formula>0</formula>
      <formula>0.49</formula>
    </cfRule>
  </conditionalFormatting>
  <conditionalFormatting sqref="GV21:GV22">
    <cfRule type="cellIs" dxfId="1874" priority="294" operator="lessThan">
      <formula>"&lt;50%"</formula>
    </cfRule>
    <cfRule type="cellIs" dxfId="1873" priority="292" operator="between">
      <formula>0</formula>
      <formula>0.5</formula>
    </cfRule>
    <cfRule type="cellIs" dxfId="1872" priority="291" operator="lessThan">
      <formula>0.5</formula>
    </cfRule>
    <cfRule type="cellIs" dxfId="1871" priority="290" operator="between">
      <formula>0</formula>
      <formula>0.49</formula>
    </cfRule>
    <cfRule type="cellIs" dxfId="1870" priority="289" operator="between">
      <formula>0.5</formula>
      <formula>0.59</formula>
    </cfRule>
    <cfRule type="cellIs" dxfId="1869" priority="288" operator="between">
      <formula>0.6</formula>
      <formula>0.69</formula>
    </cfRule>
  </conditionalFormatting>
  <conditionalFormatting sqref="GY20">
    <cfRule type="cellIs" dxfId="1868" priority="296" operator="lessThan">
      <formula>#REF!</formula>
    </cfRule>
    <cfRule type="cellIs" dxfId="1867" priority="295" operator="between">
      <formula>0</formula>
      <formula>0.49</formula>
    </cfRule>
    <cfRule type="expression" dxfId="1866" priority="297">
      <formula>#REF!&lt;50%</formula>
    </cfRule>
    <cfRule type="cellIs" dxfId="1865" priority="304" operator="lessThan">
      <formula>"&lt;50%"</formula>
    </cfRule>
    <cfRule type="cellIs" dxfId="1864" priority="302" operator="between">
      <formula>0</formula>
      <formula>0.5</formula>
    </cfRule>
    <cfRule type="cellIs" dxfId="1863" priority="301" operator="lessThan">
      <formula>0.5</formula>
    </cfRule>
    <cfRule type="cellIs" dxfId="1862" priority="300" operator="between">
      <formula>0</formula>
      <formula>0.49</formula>
    </cfRule>
    <cfRule type="cellIs" dxfId="1861" priority="299" operator="between">
      <formula>0.5</formula>
      <formula>0.59</formula>
    </cfRule>
    <cfRule type="cellIs" dxfId="1860" priority="298" operator="between">
      <formula>0.6</formula>
      <formula>0.69</formula>
    </cfRule>
  </conditionalFormatting>
  <conditionalFormatting sqref="HE9:HE16 HH9:HH16">
    <cfRule type="cellIs" dxfId="1859" priority="284" operator="lessThan">
      <formula>"&lt;50%"</formula>
    </cfRule>
    <cfRule type="cellIs" dxfId="1858" priority="282" operator="between">
      <formula>0</formula>
      <formula>0.5</formula>
    </cfRule>
    <cfRule type="cellIs" dxfId="1857" priority="281" operator="lessThan">
      <formula>0.5</formula>
    </cfRule>
    <cfRule type="cellIs" dxfId="1856" priority="280" operator="between">
      <formula>0</formula>
      <formula>0.49</formula>
    </cfRule>
    <cfRule type="cellIs" dxfId="1855" priority="278" operator="between">
      <formula>0.6</formula>
      <formula>0.69</formula>
    </cfRule>
    <cfRule type="expression" dxfId="1854" priority="277">
      <formula>#REF!&lt;50%</formula>
    </cfRule>
    <cfRule type="cellIs" dxfId="1853" priority="276" operator="lessThan">
      <formula>#REF!</formula>
    </cfRule>
    <cfRule type="cellIs" dxfId="1852" priority="275" operator="between">
      <formula>0</formula>
      <formula>0.49</formula>
    </cfRule>
    <cfRule type="cellIs" dxfId="1851" priority="279" operator="between">
      <formula>0.5</formula>
      <formula>0.59</formula>
    </cfRule>
  </conditionalFormatting>
  <conditionalFormatting sqref="HE18:HE19">
    <cfRule type="cellIs" dxfId="1850" priority="266" operator="lessThan">
      <formula>#REF!</formula>
    </cfRule>
    <cfRule type="cellIs" dxfId="1849" priority="265" operator="between">
      <formula>0</formula>
      <formula>0.49</formula>
    </cfRule>
    <cfRule type="cellIs" dxfId="1848" priority="274" operator="lessThan">
      <formula>"&lt;50%"</formula>
    </cfRule>
    <cfRule type="cellIs" dxfId="1847" priority="272" operator="between">
      <formula>0</formula>
      <formula>0.5</formula>
    </cfRule>
    <cfRule type="expression" dxfId="1846" priority="267">
      <formula>#REF!&lt;50%</formula>
    </cfRule>
    <cfRule type="cellIs" dxfId="1845" priority="271" operator="lessThan">
      <formula>0.5</formula>
    </cfRule>
    <cfRule type="cellIs" dxfId="1844" priority="270" operator="between">
      <formula>0</formula>
      <formula>0.49</formula>
    </cfRule>
    <cfRule type="cellIs" dxfId="1843" priority="269" operator="between">
      <formula>0.5</formula>
      <formula>0.59</formula>
    </cfRule>
    <cfRule type="cellIs" dxfId="1842" priority="268" operator="between">
      <formula>0.6</formula>
      <formula>0.69</formula>
    </cfRule>
  </conditionalFormatting>
  <conditionalFormatting sqref="HE21">
    <cfRule type="cellIs" dxfId="1841" priority="246" operator="lessThan">
      <formula>#REF!</formula>
    </cfRule>
    <cfRule type="cellIs" dxfId="1840" priority="245" operator="between">
      <formula>0</formula>
      <formula>0.49</formula>
    </cfRule>
    <cfRule type="expression" dxfId="1839" priority="247">
      <formula>#REF!&lt;50%</formula>
    </cfRule>
  </conditionalFormatting>
  <conditionalFormatting sqref="HE21:HE22">
    <cfRule type="cellIs" dxfId="1838" priority="254" operator="lessThan">
      <formula>"&lt;50%"</formula>
    </cfRule>
    <cfRule type="cellIs" dxfId="1837" priority="248" operator="between">
      <formula>0.6</formula>
      <formula>0.69</formula>
    </cfRule>
    <cfRule type="cellIs" dxfId="1836" priority="250" operator="between">
      <formula>0</formula>
      <formula>0.49</formula>
    </cfRule>
    <cfRule type="cellIs" dxfId="1835" priority="249" operator="between">
      <formula>0.5</formula>
      <formula>0.59</formula>
    </cfRule>
    <cfRule type="cellIs" dxfId="1834" priority="252" operator="between">
      <formula>0</formula>
      <formula>0.5</formula>
    </cfRule>
    <cfRule type="cellIs" dxfId="1833" priority="251" operator="lessThan">
      <formula>0.5</formula>
    </cfRule>
  </conditionalFormatting>
  <conditionalFormatting sqref="HH18:HH20">
    <cfRule type="expression" dxfId="1832" priority="257">
      <formula>#REF!&lt;50%</formula>
    </cfRule>
    <cfRule type="cellIs" dxfId="1831" priority="256" operator="lessThan">
      <formula>#REF!</formula>
    </cfRule>
    <cfRule type="cellIs" dxfId="1830" priority="255" operator="between">
      <formula>0</formula>
      <formula>0.49</formula>
    </cfRule>
    <cfRule type="cellIs" dxfId="1829" priority="264" operator="lessThan">
      <formula>"&lt;50%"</formula>
    </cfRule>
    <cfRule type="cellIs" dxfId="1828" priority="262" operator="between">
      <formula>0</formula>
      <formula>0.5</formula>
    </cfRule>
    <cfRule type="cellIs" dxfId="1827" priority="261" operator="lessThan">
      <formula>0.5</formula>
    </cfRule>
    <cfRule type="cellIs" dxfId="1826" priority="260" operator="between">
      <formula>0</formula>
      <formula>0.49</formula>
    </cfRule>
    <cfRule type="cellIs" dxfId="1825" priority="259" operator="between">
      <formula>0.5</formula>
      <formula>0.59</formula>
    </cfRule>
    <cfRule type="cellIs" dxfId="1824" priority="258" operator="between">
      <formula>0.6</formula>
      <formula>0.69</formula>
    </cfRule>
  </conditionalFormatting>
  <conditionalFormatting sqref="HN9:HN16 HQ9:HQ16">
    <cfRule type="expression" dxfId="1823" priority="237">
      <formula>#REF!&lt;50%</formula>
    </cfRule>
    <cfRule type="cellIs" dxfId="1822" priority="236" operator="lessThan">
      <formula>#REF!</formula>
    </cfRule>
    <cfRule type="cellIs" dxfId="1821" priority="235" operator="between">
      <formula>0</formula>
      <formula>0.49</formula>
    </cfRule>
    <cfRule type="cellIs" dxfId="1820" priority="240" operator="between">
      <formula>0</formula>
      <formula>0.49</formula>
    </cfRule>
    <cfRule type="cellIs" dxfId="1819" priority="239" operator="between">
      <formula>0.5</formula>
      <formula>0.59</formula>
    </cfRule>
    <cfRule type="cellIs" dxfId="1818" priority="244" operator="lessThan">
      <formula>"&lt;50%"</formula>
    </cfRule>
    <cfRule type="cellIs" dxfId="1817" priority="238" operator="between">
      <formula>0.6</formula>
      <formula>0.69</formula>
    </cfRule>
    <cfRule type="cellIs" dxfId="1816" priority="242" operator="between">
      <formula>0</formula>
      <formula>0.5</formula>
    </cfRule>
    <cfRule type="cellIs" dxfId="1815" priority="241" operator="lessThan">
      <formula>0.5</formula>
    </cfRule>
  </conditionalFormatting>
  <conditionalFormatting sqref="HN18:HN19">
    <cfRule type="cellIs" dxfId="1814" priority="234" operator="lessThan">
      <formula>"&lt;50%"</formula>
    </cfRule>
    <cfRule type="cellIs" dxfId="1813" priority="232" operator="between">
      <formula>0</formula>
      <formula>0.5</formula>
    </cfRule>
    <cfRule type="cellIs" dxfId="1812" priority="230" operator="between">
      <formula>0</formula>
      <formula>0.49</formula>
    </cfRule>
    <cfRule type="cellIs" dxfId="1811" priority="229" operator="between">
      <formula>0.5</formula>
      <formula>0.59</formula>
    </cfRule>
    <cfRule type="cellIs" dxfId="1810" priority="228" operator="between">
      <formula>0.6</formula>
      <formula>0.69</formula>
    </cfRule>
    <cfRule type="expression" dxfId="1809" priority="227">
      <formula>#REF!&lt;50%</formula>
    </cfRule>
    <cfRule type="cellIs" dxfId="1808" priority="226" operator="lessThan">
      <formula>#REF!</formula>
    </cfRule>
    <cfRule type="cellIs" dxfId="1807" priority="225" operator="between">
      <formula>0</formula>
      <formula>0.49</formula>
    </cfRule>
    <cfRule type="cellIs" dxfId="1806" priority="231" operator="lessThan">
      <formula>0.5</formula>
    </cfRule>
  </conditionalFormatting>
  <conditionalFormatting sqref="HN21">
    <cfRule type="cellIs" dxfId="1805" priority="206" operator="lessThan">
      <formula>#REF!</formula>
    </cfRule>
    <cfRule type="cellIs" dxfId="1804" priority="205" operator="between">
      <formula>0</formula>
      <formula>0.49</formula>
    </cfRule>
    <cfRule type="expression" dxfId="1803" priority="207">
      <formula>#REF!&lt;50%</formula>
    </cfRule>
  </conditionalFormatting>
  <conditionalFormatting sqref="HN21:HN22">
    <cfRule type="cellIs" dxfId="1802" priority="211" operator="lessThan">
      <formula>0.5</formula>
    </cfRule>
    <cfRule type="cellIs" dxfId="1801" priority="210" operator="between">
      <formula>0</formula>
      <formula>0.49</formula>
    </cfRule>
    <cfRule type="cellIs" dxfId="1800" priority="209" operator="between">
      <formula>0.5</formula>
      <formula>0.59</formula>
    </cfRule>
    <cfRule type="cellIs" dxfId="1799" priority="208" operator="between">
      <formula>0.6</formula>
      <formula>0.69</formula>
    </cfRule>
    <cfRule type="cellIs" dxfId="1798" priority="214" operator="lessThan">
      <formula>"&lt;50%"</formula>
    </cfRule>
    <cfRule type="cellIs" dxfId="1797" priority="212" operator="between">
      <formula>0</formula>
      <formula>0.5</formula>
    </cfRule>
  </conditionalFormatting>
  <conditionalFormatting sqref="HQ18:HQ20">
    <cfRule type="cellIs" dxfId="1796" priority="224" operator="lessThan">
      <formula>"&lt;50%"</formula>
    </cfRule>
    <cfRule type="cellIs" dxfId="1795" priority="222" operator="between">
      <formula>0</formula>
      <formula>0.5</formula>
    </cfRule>
    <cfRule type="cellIs" dxfId="1794" priority="221" operator="lessThan">
      <formula>0.5</formula>
    </cfRule>
    <cfRule type="cellIs" dxfId="1793" priority="220" operator="between">
      <formula>0</formula>
      <formula>0.49</formula>
    </cfRule>
    <cfRule type="cellIs" dxfId="1792" priority="219" operator="between">
      <formula>0.5</formula>
      <formula>0.59</formula>
    </cfRule>
    <cfRule type="cellIs" dxfId="1791" priority="218" operator="between">
      <formula>0.6</formula>
      <formula>0.69</formula>
    </cfRule>
    <cfRule type="cellIs" dxfId="1790" priority="215" operator="between">
      <formula>0</formula>
      <formula>0.49</formula>
    </cfRule>
    <cfRule type="cellIs" dxfId="1789" priority="216" operator="lessThan">
      <formula>#REF!</formula>
    </cfRule>
    <cfRule type="expression" dxfId="1788" priority="217">
      <formula>#REF!&lt;50%</formula>
    </cfRule>
  </conditionalFormatting>
  <conditionalFormatting sqref="HZ9:HZ16 IC9:IC16">
    <cfRule type="cellIs" dxfId="1787" priority="204" operator="lessThan">
      <formula>"&lt;50%"</formula>
    </cfRule>
    <cfRule type="cellIs" dxfId="1786" priority="202" operator="between">
      <formula>0</formula>
      <formula>0.5</formula>
    </cfRule>
    <cfRule type="cellIs" dxfId="1785" priority="201" operator="lessThan">
      <formula>0.5</formula>
    </cfRule>
    <cfRule type="cellIs" dxfId="1784" priority="200" operator="between">
      <formula>0</formula>
      <formula>0.49</formula>
    </cfRule>
    <cfRule type="cellIs" dxfId="1783" priority="198" operator="between">
      <formula>0.6</formula>
      <formula>0.69</formula>
    </cfRule>
    <cfRule type="expression" dxfId="1782" priority="197">
      <formula>#REF!&lt;50%</formula>
    </cfRule>
    <cfRule type="cellIs" dxfId="1781" priority="196" operator="lessThan">
      <formula>#REF!</formula>
    </cfRule>
    <cfRule type="cellIs" dxfId="1780" priority="195" operator="between">
      <formula>0</formula>
      <formula>0.49</formula>
    </cfRule>
    <cfRule type="cellIs" dxfId="1779" priority="199" operator="between">
      <formula>0.5</formula>
      <formula>0.59</formula>
    </cfRule>
  </conditionalFormatting>
  <conditionalFormatting sqref="HZ18:HZ19">
    <cfRule type="expression" dxfId="1778" priority="187">
      <formula>#REF!&lt;50%</formula>
    </cfRule>
    <cfRule type="cellIs" dxfId="1777" priority="186" operator="lessThan">
      <formula>#REF!</formula>
    </cfRule>
    <cfRule type="cellIs" dxfId="1776" priority="185" operator="between">
      <formula>0</formula>
      <formula>0.49</formula>
    </cfRule>
    <cfRule type="cellIs" dxfId="1775" priority="194" operator="lessThan">
      <formula>"&lt;50%"</formula>
    </cfRule>
    <cfRule type="cellIs" dxfId="1774" priority="192" operator="between">
      <formula>0</formula>
      <formula>0.5</formula>
    </cfRule>
    <cfRule type="cellIs" dxfId="1773" priority="191" operator="lessThan">
      <formula>0.5</formula>
    </cfRule>
    <cfRule type="cellIs" dxfId="1772" priority="190" operator="between">
      <formula>0</formula>
      <formula>0.49</formula>
    </cfRule>
    <cfRule type="cellIs" dxfId="1771" priority="189" operator="between">
      <formula>0.5</formula>
      <formula>0.59</formula>
    </cfRule>
    <cfRule type="cellIs" dxfId="1770" priority="188" operator="between">
      <formula>0.6</formula>
      <formula>0.69</formula>
    </cfRule>
  </conditionalFormatting>
  <conditionalFormatting sqref="HZ21">
    <cfRule type="expression" dxfId="1769" priority="167">
      <formula>#REF!&lt;50%</formula>
    </cfRule>
    <cfRule type="cellIs" dxfId="1768" priority="166" operator="lessThan">
      <formula>#REF!</formula>
    </cfRule>
    <cfRule type="cellIs" dxfId="1767" priority="165" operator="between">
      <formula>0</formula>
      <formula>0.49</formula>
    </cfRule>
  </conditionalFormatting>
  <conditionalFormatting sqref="HZ21:HZ22">
    <cfRule type="cellIs" dxfId="1766" priority="174" operator="lessThan">
      <formula>"&lt;50%"</formula>
    </cfRule>
    <cfRule type="cellIs" dxfId="1765" priority="172" operator="between">
      <formula>0</formula>
      <formula>0.5</formula>
    </cfRule>
    <cfRule type="cellIs" dxfId="1764" priority="171" operator="lessThan">
      <formula>0.5</formula>
    </cfRule>
    <cfRule type="cellIs" dxfId="1763" priority="170" operator="between">
      <formula>0</formula>
      <formula>0.49</formula>
    </cfRule>
    <cfRule type="cellIs" dxfId="1762" priority="169" operator="between">
      <formula>0.5</formula>
      <formula>0.59</formula>
    </cfRule>
    <cfRule type="cellIs" dxfId="1761" priority="168" operator="between">
      <formula>0.6</formula>
      <formula>0.69</formula>
    </cfRule>
  </conditionalFormatting>
  <conditionalFormatting sqref="IC18:IC20">
    <cfRule type="expression" dxfId="1760" priority="177">
      <formula>#REF!&lt;50%</formula>
    </cfRule>
    <cfRule type="cellIs" dxfId="1759" priority="176" operator="lessThan">
      <formula>#REF!</formula>
    </cfRule>
    <cfRule type="cellIs" dxfId="1758" priority="175" operator="between">
      <formula>0</formula>
      <formula>0.49</formula>
    </cfRule>
    <cfRule type="cellIs" dxfId="1757" priority="184" operator="lessThan">
      <formula>"&lt;50%"</formula>
    </cfRule>
    <cfRule type="cellIs" dxfId="1756" priority="182" operator="between">
      <formula>0</formula>
      <formula>0.5</formula>
    </cfRule>
    <cfRule type="cellIs" dxfId="1755" priority="181" operator="lessThan">
      <formula>0.5</formula>
    </cfRule>
    <cfRule type="cellIs" dxfId="1754" priority="180" operator="between">
      <formula>0</formula>
      <formula>0.49</formula>
    </cfRule>
    <cfRule type="cellIs" dxfId="1753" priority="179" operator="between">
      <formula>0.5</formula>
      <formula>0.59</formula>
    </cfRule>
    <cfRule type="cellIs" dxfId="1752" priority="178" operator="between">
      <formula>0.6</formula>
      <formula>0.69</formula>
    </cfRule>
  </conditionalFormatting>
  <conditionalFormatting sqref="II9:II16 IL9:IL16">
    <cfRule type="expression" dxfId="1751" priority="157">
      <formula>#REF!&lt;50%</formula>
    </cfRule>
    <cfRule type="cellIs" dxfId="1750" priority="156" operator="lessThan">
      <formula>#REF!</formula>
    </cfRule>
    <cfRule type="cellIs" dxfId="1749" priority="155" operator="between">
      <formula>0</formula>
      <formula>0.49</formula>
    </cfRule>
    <cfRule type="cellIs" dxfId="1748" priority="164" operator="lessThan">
      <formula>"&lt;50%"</formula>
    </cfRule>
    <cfRule type="cellIs" dxfId="1747" priority="162" operator="between">
      <formula>0</formula>
      <formula>0.5</formula>
    </cfRule>
    <cfRule type="cellIs" dxfId="1746" priority="161" operator="lessThan">
      <formula>0.5</formula>
    </cfRule>
    <cfRule type="cellIs" dxfId="1745" priority="160" operator="between">
      <formula>0</formula>
      <formula>0.49</formula>
    </cfRule>
    <cfRule type="cellIs" dxfId="1744" priority="159" operator="between">
      <formula>0.5</formula>
      <formula>0.59</formula>
    </cfRule>
    <cfRule type="cellIs" dxfId="1743" priority="158" operator="between">
      <formula>0.6</formula>
      <formula>0.69</formula>
    </cfRule>
  </conditionalFormatting>
  <conditionalFormatting sqref="II18:II19">
    <cfRule type="cellIs" dxfId="1742" priority="154" operator="lessThan">
      <formula>"&lt;50%"</formula>
    </cfRule>
    <cfRule type="cellIs" dxfId="1741" priority="146" operator="lessThan">
      <formula>#REF!</formula>
    </cfRule>
    <cfRule type="cellIs" dxfId="1740" priority="145" operator="between">
      <formula>0</formula>
      <formula>0.49</formula>
    </cfRule>
    <cfRule type="cellIs" dxfId="1739" priority="152" operator="between">
      <formula>0</formula>
      <formula>0.5</formula>
    </cfRule>
    <cfRule type="cellIs" dxfId="1738" priority="151" operator="lessThan">
      <formula>0.5</formula>
    </cfRule>
    <cfRule type="cellIs" dxfId="1737" priority="150" operator="between">
      <formula>0</formula>
      <formula>0.49</formula>
    </cfRule>
    <cfRule type="cellIs" dxfId="1736" priority="149" operator="between">
      <formula>0.5</formula>
      <formula>0.59</formula>
    </cfRule>
    <cfRule type="cellIs" dxfId="1735" priority="148" operator="between">
      <formula>0.6</formula>
      <formula>0.69</formula>
    </cfRule>
    <cfRule type="expression" dxfId="1734" priority="147">
      <formula>#REF!&lt;50%</formula>
    </cfRule>
  </conditionalFormatting>
  <conditionalFormatting sqref="II21">
    <cfRule type="cellIs" dxfId="1733" priority="125" operator="between">
      <formula>0</formula>
      <formula>0.49</formula>
    </cfRule>
    <cfRule type="cellIs" dxfId="1732" priority="126" operator="lessThan">
      <formula>#REF!</formula>
    </cfRule>
    <cfRule type="expression" dxfId="1731" priority="127">
      <formula>#REF!&lt;50%</formula>
    </cfRule>
  </conditionalFormatting>
  <conditionalFormatting sqref="II21:II22">
    <cfRule type="cellIs" dxfId="1730" priority="134" operator="lessThan">
      <formula>"&lt;50%"</formula>
    </cfRule>
    <cfRule type="cellIs" dxfId="1729" priority="132" operator="between">
      <formula>0</formula>
      <formula>0.5</formula>
    </cfRule>
    <cfRule type="cellIs" dxfId="1728" priority="131" operator="lessThan">
      <formula>0.5</formula>
    </cfRule>
    <cfRule type="cellIs" dxfId="1727" priority="130" operator="between">
      <formula>0</formula>
      <formula>0.49</formula>
    </cfRule>
    <cfRule type="cellIs" dxfId="1726" priority="129" operator="between">
      <formula>0.5</formula>
      <formula>0.59</formula>
    </cfRule>
    <cfRule type="cellIs" dxfId="1725" priority="128" operator="between">
      <formula>0.6</formula>
      <formula>0.69</formula>
    </cfRule>
  </conditionalFormatting>
  <conditionalFormatting sqref="IL18:IL20">
    <cfRule type="cellIs" dxfId="1724" priority="135" operator="between">
      <formula>0</formula>
      <formula>0.49</formula>
    </cfRule>
    <cfRule type="cellIs" dxfId="1723" priority="136" operator="lessThan">
      <formula>#REF!</formula>
    </cfRule>
    <cfRule type="expression" dxfId="1722" priority="137">
      <formula>#REF!&lt;50%</formula>
    </cfRule>
    <cfRule type="cellIs" dxfId="1721" priority="142" operator="between">
      <formula>0</formula>
      <formula>0.5</formula>
    </cfRule>
    <cfRule type="cellIs" dxfId="1720" priority="144" operator="lessThan">
      <formula>"&lt;50%"</formula>
    </cfRule>
    <cfRule type="cellIs" dxfId="1719" priority="138" operator="between">
      <formula>0.6</formula>
      <formula>0.69</formula>
    </cfRule>
    <cfRule type="cellIs" dxfId="1718" priority="139" operator="between">
      <formula>0.5</formula>
      <formula>0.59</formula>
    </cfRule>
    <cfRule type="cellIs" dxfId="1717" priority="140" operator="between">
      <formula>0</formula>
      <formula>0.49</formula>
    </cfRule>
    <cfRule type="cellIs" dxfId="1716" priority="141" operator="lessThan">
      <formula>0.5</formula>
    </cfRule>
  </conditionalFormatting>
  <conditionalFormatting sqref="IR9:IR16">
    <cfRule type="cellIs" dxfId="1715" priority="124" operator="lessThan">
      <formula>"&lt;50%"</formula>
    </cfRule>
    <cfRule type="cellIs" dxfId="1714" priority="122" operator="between">
      <formula>0</formula>
      <formula>0.5</formula>
    </cfRule>
    <cfRule type="cellIs" dxfId="1713" priority="121" operator="lessThan">
      <formula>0.5</formula>
    </cfRule>
    <cfRule type="cellIs" dxfId="1712" priority="120" operator="between">
      <formula>0</formula>
      <formula>0.49</formula>
    </cfRule>
    <cfRule type="cellIs" dxfId="1711" priority="119" operator="between">
      <formula>0.5</formula>
      <formula>0.59</formula>
    </cfRule>
    <cfRule type="cellIs" dxfId="1710" priority="118" operator="between">
      <formula>0.6</formula>
      <formula>0.69</formula>
    </cfRule>
    <cfRule type="expression" dxfId="1709" priority="117">
      <formula>#REF!&lt;50%</formula>
    </cfRule>
    <cfRule type="cellIs" dxfId="1708" priority="116" operator="lessThan">
      <formula>#REF!</formula>
    </cfRule>
    <cfRule type="cellIs" dxfId="1707" priority="115" operator="between">
      <formula>0</formula>
      <formula>0.49</formula>
    </cfRule>
  </conditionalFormatting>
  <conditionalFormatting sqref="IR18:IR19">
    <cfRule type="cellIs" dxfId="1706" priority="114" operator="lessThan">
      <formula>"&lt;50%"</formula>
    </cfRule>
    <cfRule type="cellIs" dxfId="1705" priority="112" operator="between">
      <formula>0</formula>
      <formula>0.5</formula>
    </cfRule>
    <cfRule type="cellIs" dxfId="1704" priority="111" operator="lessThan">
      <formula>0.5</formula>
    </cfRule>
    <cfRule type="cellIs" dxfId="1703" priority="110" operator="between">
      <formula>0</formula>
      <formula>0.49</formula>
    </cfRule>
    <cfRule type="cellIs" dxfId="1702" priority="109" operator="between">
      <formula>0.5</formula>
      <formula>0.59</formula>
    </cfRule>
    <cfRule type="cellIs" dxfId="1701" priority="108" operator="between">
      <formula>0.6</formula>
      <formula>0.69</formula>
    </cfRule>
    <cfRule type="expression" dxfId="1700" priority="107">
      <formula>#REF!&lt;50%</formula>
    </cfRule>
    <cfRule type="cellIs" dxfId="1699" priority="106" operator="lessThan">
      <formula>#REF!</formula>
    </cfRule>
    <cfRule type="cellIs" dxfId="1698" priority="105" operator="between">
      <formula>0</formula>
      <formula>0.49</formula>
    </cfRule>
  </conditionalFormatting>
  <conditionalFormatting sqref="IR21">
    <cfRule type="cellIs" dxfId="1697" priority="85" operator="between">
      <formula>0</formula>
      <formula>0.49</formula>
    </cfRule>
    <cfRule type="expression" dxfId="1696" priority="87">
      <formula>#REF!&lt;50%</formula>
    </cfRule>
    <cfRule type="cellIs" dxfId="1695" priority="86" operator="lessThan">
      <formula>#REF!</formula>
    </cfRule>
  </conditionalFormatting>
  <conditionalFormatting sqref="IR21:IR22">
    <cfRule type="cellIs" dxfId="1694" priority="94" operator="lessThan">
      <formula>"&lt;50%"</formula>
    </cfRule>
    <cfRule type="cellIs" dxfId="1693" priority="89" operator="between">
      <formula>0.5</formula>
      <formula>0.59</formula>
    </cfRule>
    <cfRule type="cellIs" dxfId="1692" priority="88" operator="between">
      <formula>0.6</formula>
      <formula>0.69</formula>
    </cfRule>
    <cfRule type="cellIs" dxfId="1691" priority="92" operator="between">
      <formula>0</formula>
      <formula>0.5</formula>
    </cfRule>
    <cfRule type="cellIs" dxfId="1690" priority="91" operator="lessThan">
      <formula>0.5</formula>
    </cfRule>
    <cfRule type="cellIs" dxfId="1689" priority="90" operator="between">
      <formula>0</formula>
      <formula>0.49</formula>
    </cfRule>
  </conditionalFormatting>
  <conditionalFormatting sqref="JA9:JA16 JJ9:JJ16">
    <cfRule type="cellIs" dxfId="1688" priority="77" operator="lessThan">
      <formula>"&lt;50%"</formula>
    </cfRule>
    <cfRule type="cellIs" dxfId="1687" priority="75" operator="between">
      <formula>0</formula>
      <formula>0.5</formula>
    </cfRule>
    <cfRule type="cellIs" dxfId="1686" priority="74" operator="lessThan">
      <formula>0.5</formula>
    </cfRule>
    <cfRule type="cellIs" dxfId="1685" priority="73" operator="between">
      <formula>0</formula>
      <formula>0.49</formula>
    </cfRule>
    <cfRule type="cellIs" dxfId="1684" priority="71" operator="between">
      <formula>0.6</formula>
      <formula>0.69</formula>
    </cfRule>
    <cfRule type="expression" dxfId="1683" priority="70">
      <formula>#REF!&lt;50%</formula>
    </cfRule>
    <cfRule type="cellIs" dxfId="1682" priority="68" operator="between">
      <formula>0</formula>
      <formula>0.49</formula>
    </cfRule>
    <cfRule type="cellIs" dxfId="1681" priority="72" operator="between">
      <formula>0.5</formula>
      <formula>0.59</formula>
    </cfRule>
    <cfRule type="cellIs" dxfId="1680" priority="69" operator="lessThan">
      <formula>#REF!</formula>
    </cfRule>
  </conditionalFormatting>
  <conditionalFormatting sqref="JA18:JA19 JJ18:JJ19">
    <cfRule type="expression" dxfId="1679" priority="60">
      <formula>#REF!&lt;50%</formula>
    </cfRule>
    <cfRule type="cellIs" dxfId="1678" priority="59" operator="lessThan">
      <formula>#REF!</formula>
    </cfRule>
    <cfRule type="cellIs" dxfId="1677" priority="58" operator="between">
      <formula>0</formula>
      <formula>0.49</formula>
    </cfRule>
    <cfRule type="cellIs" dxfId="1676" priority="62" operator="between">
      <formula>0.5</formula>
      <formula>0.59</formula>
    </cfRule>
    <cfRule type="cellIs" dxfId="1675" priority="67" operator="lessThan">
      <formula>"&lt;50%"</formula>
    </cfRule>
    <cfRule type="cellIs" dxfId="1674" priority="65" operator="between">
      <formula>0</formula>
      <formula>0.5</formula>
    </cfRule>
    <cfRule type="cellIs" dxfId="1673" priority="64" operator="lessThan">
      <formula>0.5</formula>
    </cfRule>
    <cfRule type="cellIs" dxfId="1672" priority="63" operator="between">
      <formula>0</formula>
      <formula>0.49</formula>
    </cfRule>
    <cfRule type="cellIs" dxfId="1671" priority="61" operator="between">
      <formula>0.6</formula>
      <formula>0.69</formula>
    </cfRule>
  </conditionalFormatting>
  <conditionalFormatting sqref="JA21 JJ21">
    <cfRule type="expression" dxfId="1670" priority="40">
      <formula>#REF!&lt;50%</formula>
    </cfRule>
    <cfRule type="cellIs" dxfId="1669" priority="39" operator="lessThan">
      <formula>#REF!</formula>
    </cfRule>
    <cfRule type="cellIs" dxfId="1668" priority="38" operator="between">
      <formula>0</formula>
      <formula>0.49</formula>
    </cfRule>
  </conditionalFormatting>
  <conditionalFormatting sqref="JA21:JA22 JJ21:JJ22">
    <cfRule type="cellIs" dxfId="1667" priority="47" operator="lessThan">
      <formula>"&lt;50%"</formula>
    </cfRule>
    <cfRule type="cellIs" dxfId="1666" priority="45" operator="between">
      <formula>0</formula>
      <formula>0.5</formula>
    </cfRule>
    <cfRule type="cellIs" dxfId="1665" priority="44" operator="lessThan">
      <formula>0.5</formula>
    </cfRule>
    <cfRule type="cellIs" dxfId="1664" priority="43" operator="between">
      <formula>0</formula>
      <formula>0.49</formula>
    </cfRule>
    <cfRule type="cellIs" dxfId="1663" priority="42" operator="between">
      <formula>0.5</formula>
      <formula>0.59</formula>
    </cfRule>
    <cfRule type="cellIs" dxfId="1662" priority="41" operator="between">
      <formula>0.6</formula>
      <formula>0.69</formula>
    </cfRule>
  </conditionalFormatting>
  <conditionalFormatting sqref="JV9:JV16">
    <cfRule type="cellIs" dxfId="1661" priority="30" operator="lessThan">
      <formula>"&lt;50%"</formula>
    </cfRule>
    <cfRule type="cellIs" dxfId="1660" priority="28" operator="between">
      <formula>0</formula>
      <formula>0.5</formula>
    </cfRule>
    <cfRule type="cellIs" dxfId="1659" priority="27" operator="lessThan">
      <formula>0.5</formula>
    </cfRule>
    <cfRule type="cellIs" dxfId="1658" priority="26" operator="between">
      <formula>0</formula>
      <formula>0.49</formula>
    </cfRule>
    <cfRule type="cellIs" dxfId="1657" priority="25" operator="between">
      <formula>0.5</formula>
      <formula>0.59</formula>
    </cfRule>
    <cfRule type="cellIs" dxfId="1656" priority="24" operator="between">
      <formula>0.6</formula>
      <formula>0.69</formula>
    </cfRule>
    <cfRule type="expression" dxfId="1655" priority="23">
      <formula>#REF!&lt;50%</formula>
    </cfRule>
    <cfRule type="cellIs" dxfId="1654" priority="22" operator="lessThan">
      <formula>#REF!</formula>
    </cfRule>
    <cfRule type="cellIs" dxfId="1653" priority="21" operator="between">
      <formula>0</formula>
      <formula>0.49</formula>
    </cfRule>
  </conditionalFormatting>
  <conditionalFormatting sqref="JV18:JV19">
    <cfRule type="expression" dxfId="1652" priority="13">
      <formula>#REF!&lt;50%</formula>
    </cfRule>
    <cfRule type="cellIs" dxfId="1651" priority="12" operator="lessThan">
      <formula>#REF!</formula>
    </cfRule>
    <cfRule type="cellIs" dxfId="1650" priority="11" operator="between">
      <formula>0</formula>
      <formula>0.49</formula>
    </cfRule>
    <cfRule type="cellIs" dxfId="1649" priority="20" operator="lessThan">
      <formula>"&lt;50%"</formula>
    </cfRule>
    <cfRule type="cellIs" dxfId="1648" priority="18" operator="between">
      <formula>0</formula>
      <formula>0.5</formula>
    </cfRule>
    <cfRule type="cellIs" dxfId="1647" priority="17" operator="lessThan">
      <formula>0.5</formula>
    </cfRule>
    <cfRule type="cellIs" dxfId="1646" priority="16" operator="between">
      <formula>0</formula>
      <formula>0.49</formula>
    </cfRule>
    <cfRule type="cellIs" dxfId="1645" priority="15" operator="between">
      <formula>0.5</formula>
      <formula>0.59</formula>
    </cfRule>
    <cfRule type="cellIs" dxfId="1644" priority="14" operator="between">
      <formula>0.6</formula>
      <formula>0.69</formula>
    </cfRule>
  </conditionalFormatting>
  <conditionalFormatting sqref="JV21">
    <cfRule type="expression" dxfId="1643" priority="3">
      <formula>#REF!&lt;50%</formula>
    </cfRule>
    <cfRule type="cellIs" dxfId="1642" priority="2" operator="lessThan">
      <formula>#REF!</formula>
    </cfRule>
    <cfRule type="cellIs" dxfId="1641" priority="1" operator="between">
      <formula>0</formula>
      <formula>0.49</formula>
    </cfRule>
  </conditionalFormatting>
  <conditionalFormatting sqref="JV21:JV22">
    <cfRule type="cellIs" dxfId="1640" priority="8" operator="between">
      <formula>0</formula>
      <formula>0.5</formula>
    </cfRule>
    <cfRule type="cellIs" dxfId="1639" priority="7" operator="lessThan">
      <formula>0.5</formula>
    </cfRule>
    <cfRule type="cellIs" dxfId="1638" priority="10" operator="lessThan">
      <formula>"&lt;50%"</formula>
    </cfRule>
    <cfRule type="cellIs" dxfId="1637" priority="5" operator="between">
      <formula>0.5</formula>
      <formula>0.59</formula>
    </cfRule>
    <cfRule type="cellIs" dxfId="1636" priority="4" operator="between">
      <formula>0.6</formula>
      <formula>0.69</formula>
    </cfRule>
    <cfRule type="cellIs" dxfId="1635" priority="6" operator="between">
      <formula>0</formula>
      <formula>0.49</formula>
    </cfRule>
  </conditionalFormatting>
  <pageMargins left="0.7" right="0.7" top="0.75" bottom="0.75" header="0.3" footer="0.3"/>
  <pageSetup paperSize="9" scale="8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C20"/>
  <sheetViews>
    <sheetView showGridLines="0" tabSelected="1" zoomScale="90" zoomScaleNormal="90" workbookViewId="0">
      <pane xSplit="9" ySplit="8" topLeftCell="AH9" activePane="bottomRight" state="frozen"/>
      <selection activeCell="H37" sqref="H37"/>
      <selection pane="topRight" activeCell="H37" sqref="H37"/>
      <selection pane="bottomLeft" activeCell="H37" sqref="H37"/>
      <selection pane="bottomRight" activeCell="FM18" sqref="FM18"/>
    </sheetView>
  </sheetViews>
  <sheetFormatPr defaultColWidth="4.3046875" defaultRowHeight="15.45"/>
  <cols>
    <col min="1" max="1" width="2.84375" style="10" customWidth="1"/>
    <col min="2" max="2" width="5.53515625" style="10" hidden="1" customWidth="1"/>
    <col min="3" max="3" width="6" style="10" hidden="1" customWidth="1"/>
    <col min="4" max="4" width="5.53515625" style="10" hidden="1" customWidth="1"/>
    <col min="5" max="5" width="8" style="10" hidden="1" customWidth="1"/>
    <col min="6" max="6" width="7.15234375" style="10" hidden="1" customWidth="1"/>
    <col min="7" max="7" width="4.3828125" style="10" hidden="1" customWidth="1"/>
    <col min="8" max="8" width="11.69140625" style="8" customWidth="1"/>
    <col min="9" max="9" width="17.53515625" style="8" customWidth="1"/>
    <col min="10" max="12" width="5.53515625" style="8" hidden="1" customWidth="1"/>
    <col min="13" max="21" width="6.15234375" style="8" hidden="1" customWidth="1"/>
    <col min="22" max="22" width="6.15234375" style="8" hidden="1" customWidth="1" collapsed="1"/>
    <col min="23" max="30" width="6.15234375" style="8" hidden="1" customWidth="1"/>
    <col min="31" max="33" width="6.69140625" style="8" hidden="1" customWidth="1"/>
    <col min="34" max="34" width="6.15234375" style="8" hidden="1" customWidth="1" collapsed="1"/>
    <col min="35" max="42" width="6.15234375" style="8" hidden="1" customWidth="1"/>
    <col min="43" max="43" width="6.15234375" style="8" hidden="1" customWidth="1" collapsed="1"/>
    <col min="44" max="51" width="6.15234375" style="8" hidden="1" customWidth="1"/>
    <col min="52" max="52" width="6.15234375" style="8" hidden="1" customWidth="1" collapsed="1"/>
    <col min="53" max="60" width="6.15234375" style="8" hidden="1" customWidth="1"/>
    <col min="61" max="61" width="6.15234375" style="8" hidden="1" customWidth="1" collapsed="1"/>
    <col min="62" max="69" width="6.15234375" style="8" hidden="1" customWidth="1"/>
    <col min="70" max="70" width="6.15234375" style="8" hidden="1" customWidth="1" collapsed="1"/>
    <col min="71" max="78" width="6.15234375" style="8" hidden="1" customWidth="1"/>
    <col min="79" max="79" width="6.15234375" style="8" hidden="1" customWidth="1" collapsed="1"/>
    <col min="80" max="87" width="6.15234375" style="8" hidden="1" customWidth="1"/>
    <col min="88" max="88" width="6.15234375" style="8" hidden="1" customWidth="1" collapsed="1"/>
    <col min="89" max="96" width="6.15234375" style="8" hidden="1" customWidth="1"/>
    <col min="97" max="97" width="6.15234375" style="8" hidden="1" customWidth="1" collapsed="1"/>
    <col min="98" max="105" width="6.15234375" style="8" hidden="1" customWidth="1"/>
    <col min="106" max="106" width="6.15234375" style="8" hidden="1" customWidth="1" collapsed="1"/>
    <col min="107" max="114" width="6.15234375" style="8" hidden="1" customWidth="1"/>
    <col min="115" max="115" width="6.15234375" style="8" hidden="1" customWidth="1" collapsed="1"/>
    <col min="116" max="123" width="6.15234375" style="8" hidden="1" customWidth="1"/>
    <col min="124" max="124" width="6.15234375" style="8" hidden="1" customWidth="1" collapsed="1"/>
    <col min="125" max="132" width="6.15234375" style="8" hidden="1" customWidth="1"/>
    <col min="133" max="133" width="6.15234375" style="8" customWidth="1" collapsed="1"/>
    <col min="134" max="141" width="6.15234375" style="8" customWidth="1"/>
    <col min="142" max="142" width="6.15234375" style="8" customWidth="1" collapsed="1"/>
    <col min="143" max="150" width="6.15234375" style="8" customWidth="1"/>
    <col min="151" max="151" width="6.15234375" style="8" customWidth="1" collapsed="1"/>
    <col min="152" max="159" width="6.15234375" style="8" customWidth="1"/>
    <col min="160" max="16384" width="4.3046875" style="10"/>
  </cols>
  <sheetData>
    <row r="1" spans="6:159" s="189" customFormat="1" ht="15.75" customHeight="1">
      <c r="H1" s="190"/>
      <c r="I1" s="190"/>
      <c r="J1" s="190"/>
      <c r="K1" s="190"/>
      <c r="L1" s="190"/>
      <c r="M1" s="189" t="s">
        <v>352</v>
      </c>
      <c r="N1" s="189" t="s">
        <v>351</v>
      </c>
      <c r="O1" s="189" t="s">
        <v>350</v>
      </c>
      <c r="P1" s="189" t="s">
        <v>349</v>
      </c>
      <c r="Q1" s="189" t="s">
        <v>348</v>
      </c>
      <c r="R1" s="189" t="s">
        <v>347</v>
      </c>
      <c r="S1" s="189" t="s">
        <v>346</v>
      </c>
      <c r="T1" s="189" t="s">
        <v>345</v>
      </c>
      <c r="U1" s="189" t="s">
        <v>344</v>
      </c>
      <c r="V1" s="189" t="s">
        <v>352</v>
      </c>
      <c r="W1" s="189" t="s">
        <v>351</v>
      </c>
      <c r="X1" s="189" t="s">
        <v>350</v>
      </c>
      <c r="Y1" s="189" t="s">
        <v>349</v>
      </c>
      <c r="Z1" s="189" t="s">
        <v>348</v>
      </c>
      <c r="AA1" s="189" t="s">
        <v>347</v>
      </c>
      <c r="AB1" s="189" t="s">
        <v>346</v>
      </c>
      <c r="AC1" s="189" t="s">
        <v>345</v>
      </c>
      <c r="AD1" s="189" t="s">
        <v>344</v>
      </c>
      <c r="AH1" s="189" t="s">
        <v>352</v>
      </c>
      <c r="AI1" s="189" t="s">
        <v>351</v>
      </c>
      <c r="AJ1" s="189" t="s">
        <v>350</v>
      </c>
      <c r="AK1" s="189" t="s">
        <v>349</v>
      </c>
      <c r="AL1" s="189" t="s">
        <v>348</v>
      </c>
      <c r="AM1" s="189" t="s">
        <v>347</v>
      </c>
      <c r="AN1" s="189" t="s">
        <v>346</v>
      </c>
      <c r="AO1" s="189" t="s">
        <v>345</v>
      </c>
      <c r="AP1" s="189" t="s">
        <v>344</v>
      </c>
      <c r="AQ1" s="189" t="s">
        <v>352</v>
      </c>
      <c r="AR1" s="189" t="s">
        <v>351</v>
      </c>
      <c r="AS1" s="189" t="s">
        <v>350</v>
      </c>
      <c r="AT1" s="189" t="s">
        <v>349</v>
      </c>
      <c r="AU1" s="189" t="s">
        <v>348</v>
      </c>
      <c r="AV1" s="189" t="s">
        <v>347</v>
      </c>
      <c r="AW1" s="189" t="s">
        <v>346</v>
      </c>
      <c r="AX1" s="189" t="s">
        <v>345</v>
      </c>
      <c r="AY1" s="189" t="s">
        <v>344</v>
      </c>
      <c r="AZ1" s="189" t="s">
        <v>352</v>
      </c>
      <c r="BA1" s="189" t="s">
        <v>351</v>
      </c>
      <c r="BB1" s="189" t="s">
        <v>350</v>
      </c>
      <c r="BC1" s="189" t="s">
        <v>349</v>
      </c>
      <c r="BD1" s="189" t="s">
        <v>348</v>
      </c>
      <c r="BE1" s="189" t="s">
        <v>347</v>
      </c>
      <c r="BF1" s="189" t="s">
        <v>346</v>
      </c>
      <c r="BG1" s="189" t="s">
        <v>345</v>
      </c>
      <c r="BH1" s="189" t="s">
        <v>344</v>
      </c>
      <c r="BI1" s="189" t="s">
        <v>352</v>
      </c>
      <c r="BJ1" s="189" t="s">
        <v>351</v>
      </c>
      <c r="BK1" s="189" t="s">
        <v>350</v>
      </c>
      <c r="BL1" s="189" t="s">
        <v>349</v>
      </c>
      <c r="BM1" s="189" t="s">
        <v>348</v>
      </c>
      <c r="BN1" s="189" t="s">
        <v>347</v>
      </c>
      <c r="BO1" s="189" t="s">
        <v>346</v>
      </c>
      <c r="BP1" s="189" t="s">
        <v>345</v>
      </c>
      <c r="BQ1" s="189" t="s">
        <v>344</v>
      </c>
      <c r="BR1" s="189" t="s">
        <v>352</v>
      </c>
      <c r="BS1" s="189" t="s">
        <v>351</v>
      </c>
      <c r="BT1" s="189" t="s">
        <v>350</v>
      </c>
      <c r="BU1" s="189" t="s">
        <v>349</v>
      </c>
      <c r="BV1" s="189" t="s">
        <v>348</v>
      </c>
      <c r="BW1" s="189" t="s">
        <v>347</v>
      </c>
      <c r="BX1" s="189" t="s">
        <v>346</v>
      </c>
      <c r="BY1" s="189" t="s">
        <v>345</v>
      </c>
      <c r="BZ1" s="189" t="s">
        <v>344</v>
      </c>
      <c r="CA1" s="189" t="s">
        <v>352</v>
      </c>
      <c r="CB1" s="189" t="s">
        <v>351</v>
      </c>
      <c r="CC1" s="189" t="s">
        <v>350</v>
      </c>
      <c r="CD1" s="189" t="s">
        <v>349</v>
      </c>
      <c r="CE1" s="189" t="s">
        <v>348</v>
      </c>
      <c r="CF1" s="189" t="s">
        <v>347</v>
      </c>
      <c r="CG1" s="189" t="s">
        <v>346</v>
      </c>
      <c r="CH1" s="189" t="s">
        <v>345</v>
      </c>
      <c r="CI1" s="189" t="s">
        <v>344</v>
      </c>
      <c r="CJ1" s="189" t="s">
        <v>352</v>
      </c>
      <c r="CK1" s="189" t="s">
        <v>351</v>
      </c>
      <c r="CL1" s="189" t="s">
        <v>350</v>
      </c>
      <c r="CM1" s="189" t="s">
        <v>349</v>
      </c>
      <c r="CN1" s="189" t="s">
        <v>348</v>
      </c>
      <c r="CO1" s="189" t="s">
        <v>347</v>
      </c>
      <c r="CP1" s="189" t="s">
        <v>346</v>
      </c>
      <c r="CQ1" s="189" t="s">
        <v>345</v>
      </c>
      <c r="CR1" s="189" t="s">
        <v>344</v>
      </c>
      <c r="CS1" s="189" t="s">
        <v>352</v>
      </c>
      <c r="CT1" s="189" t="s">
        <v>351</v>
      </c>
      <c r="CU1" s="189" t="s">
        <v>350</v>
      </c>
      <c r="CV1" s="189" t="s">
        <v>349</v>
      </c>
      <c r="CW1" s="189" t="s">
        <v>348</v>
      </c>
      <c r="CX1" s="189" t="s">
        <v>347</v>
      </c>
      <c r="CY1" s="189" t="s">
        <v>346</v>
      </c>
      <c r="CZ1" s="189" t="s">
        <v>345</v>
      </c>
      <c r="DA1" s="189" t="s">
        <v>344</v>
      </c>
      <c r="DB1" s="189" t="s">
        <v>352</v>
      </c>
      <c r="DC1" s="189" t="s">
        <v>351</v>
      </c>
      <c r="DD1" s="189" t="s">
        <v>350</v>
      </c>
      <c r="DE1" s="189" t="s">
        <v>349</v>
      </c>
      <c r="DF1" s="189" t="s">
        <v>348</v>
      </c>
      <c r="DG1" s="189" t="s">
        <v>347</v>
      </c>
      <c r="DH1" s="189" t="s">
        <v>346</v>
      </c>
      <c r="DI1" s="189" t="s">
        <v>345</v>
      </c>
      <c r="DJ1" s="189" t="s">
        <v>344</v>
      </c>
      <c r="DK1" s="189" t="s">
        <v>352</v>
      </c>
      <c r="DL1" s="189" t="s">
        <v>351</v>
      </c>
      <c r="DM1" s="189" t="s">
        <v>350</v>
      </c>
      <c r="DN1" s="189" t="s">
        <v>349</v>
      </c>
      <c r="DO1" s="189" t="s">
        <v>348</v>
      </c>
      <c r="DP1" s="189" t="s">
        <v>347</v>
      </c>
      <c r="DQ1" s="189" t="s">
        <v>346</v>
      </c>
      <c r="DR1" s="189" t="s">
        <v>345</v>
      </c>
      <c r="DS1" s="189" t="s">
        <v>344</v>
      </c>
      <c r="DT1" s="189" t="s">
        <v>352</v>
      </c>
      <c r="DU1" s="189" t="s">
        <v>351</v>
      </c>
      <c r="DV1" s="189" t="s">
        <v>350</v>
      </c>
      <c r="DW1" s="189" t="s">
        <v>349</v>
      </c>
      <c r="DX1" s="189" t="s">
        <v>348</v>
      </c>
      <c r="DY1" s="189" t="s">
        <v>347</v>
      </c>
      <c r="DZ1" s="189" t="s">
        <v>346</v>
      </c>
      <c r="EA1" s="189" t="s">
        <v>345</v>
      </c>
      <c r="EB1" s="189" t="s">
        <v>344</v>
      </c>
      <c r="EC1" s="189" t="s">
        <v>352</v>
      </c>
      <c r="ED1" s="189" t="s">
        <v>351</v>
      </c>
      <c r="EE1" s="189" t="s">
        <v>350</v>
      </c>
      <c r="EF1" s="189" t="s">
        <v>349</v>
      </c>
      <c r="EG1" s="189" t="s">
        <v>348</v>
      </c>
      <c r="EH1" s="189" t="s">
        <v>347</v>
      </c>
      <c r="EI1" s="189" t="s">
        <v>346</v>
      </c>
      <c r="EJ1" s="189" t="s">
        <v>345</v>
      </c>
      <c r="EK1" s="189" t="s">
        <v>344</v>
      </c>
      <c r="EL1" s="189" t="s">
        <v>352</v>
      </c>
      <c r="EM1" s="189" t="s">
        <v>351</v>
      </c>
      <c r="EN1" s="189" t="s">
        <v>350</v>
      </c>
      <c r="EO1" s="189" t="s">
        <v>349</v>
      </c>
      <c r="EP1" s="189" t="s">
        <v>348</v>
      </c>
      <c r="EQ1" s="189" t="s">
        <v>347</v>
      </c>
      <c r="ER1" s="189" t="s">
        <v>346</v>
      </c>
      <c r="ES1" s="189" t="s">
        <v>345</v>
      </c>
      <c r="ET1" s="189" t="s">
        <v>344</v>
      </c>
      <c r="EU1" s="189" t="s">
        <v>352</v>
      </c>
      <c r="EV1" s="189" t="s">
        <v>351</v>
      </c>
      <c r="EW1" s="189" t="s">
        <v>350</v>
      </c>
      <c r="EX1" s="189" t="s">
        <v>349</v>
      </c>
      <c r="EY1" s="189" t="s">
        <v>348</v>
      </c>
      <c r="EZ1" s="189" t="s">
        <v>347</v>
      </c>
      <c r="FA1" s="189" t="s">
        <v>346</v>
      </c>
      <c r="FB1" s="189" t="s">
        <v>345</v>
      </c>
      <c r="FC1" s="189" t="s">
        <v>344</v>
      </c>
    </row>
    <row r="2" spans="6:159" ht="18.75" customHeight="1">
      <c r="H2" s="25" t="s">
        <v>371</v>
      </c>
      <c r="I2" s="25"/>
      <c r="J2" s="25"/>
      <c r="K2" s="25"/>
      <c r="L2" s="25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</row>
    <row r="3" spans="6:159" ht="10.5" customHeight="1"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</row>
    <row r="4" spans="6:159" ht="29.25" customHeight="1">
      <c r="H4" s="218" t="s">
        <v>15</v>
      </c>
      <c r="I4" s="219" t="s">
        <v>16</v>
      </c>
      <c r="J4" s="237" t="s">
        <v>356</v>
      </c>
      <c r="K4" s="238"/>
      <c r="L4" s="239"/>
      <c r="M4" s="199">
        <v>46024</v>
      </c>
      <c r="N4" s="200"/>
      <c r="O4" s="200"/>
      <c r="P4" s="201"/>
      <c r="Q4" s="201"/>
      <c r="R4" s="201"/>
      <c r="S4" s="201"/>
      <c r="T4" s="201"/>
      <c r="U4" s="202"/>
      <c r="V4" s="199">
        <v>46025</v>
      </c>
      <c r="W4" s="200"/>
      <c r="X4" s="200"/>
      <c r="Y4" s="201"/>
      <c r="Z4" s="201"/>
      <c r="AA4" s="201"/>
      <c r="AB4" s="201"/>
      <c r="AC4" s="201"/>
      <c r="AD4" s="202"/>
      <c r="AE4" s="243" t="s">
        <v>370</v>
      </c>
      <c r="AF4" s="244"/>
      <c r="AG4" s="245"/>
      <c r="AH4" s="199">
        <v>46027</v>
      </c>
      <c r="AI4" s="200"/>
      <c r="AJ4" s="200"/>
      <c r="AK4" s="201"/>
      <c r="AL4" s="201"/>
      <c r="AM4" s="201"/>
      <c r="AN4" s="201"/>
      <c r="AO4" s="201"/>
      <c r="AP4" s="202"/>
      <c r="AQ4" s="199">
        <v>46028</v>
      </c>
      <c r="AR4" s="200"/>
      <c r="AS4" s="200"/>
      <c r="AT4" s="201"/>
      <c r="AU4" s="201"/>
      <c r="AV4" s="201"/>
      <c r="AW4" s="201"/>
      <c r="AX4" s="201"/>
      <c r="AY4" s="202"/>
      <c r="AZ4" s="199">
        <v>46029</v>
      </c>
      <c r="BA4" s="200"/>
      <c r="BB4" s="200"/>
      <c r="BC4" s="201"/>
      <c r="BD4" s="201"/>
      <c r="BE4" s="201"/>
      <c r="BF4" s="201"/>
      <c r="BG4" s="201"/>
      <c r="BH4" s="202"/>
      <c r="BI4" s="199">
        <v>46030</v>
      </c>
      <c r="BJ4" s="200"/>
      <c r="BK4" s="200"/>
      <c r="BL4" s="201"/>
      <c r="BM4" s="201"/>
      <c r="BN4" s="201"/>
      <c r="BO4" s="201"/>
      <c r="BP4" s="201"/>
      <c r="BQ4" s="202"/>
      <c r="BR4" s="199">
        <v>46031</v>
      </c>
      <c r="BS4" s="200"/>
      <c r="BT4" s="200"/>
      <c r="BU4" s="201"/>
      <c r="BV4" s="201"/>
      <c r="BW4" s="201"/>
      <c r="BX4" s="201"/>
      <c r="BY4" s="201"/>
      <c r="BZ4" s="202"/>
      <c r="CA4" s="199">
        <v>46032</v>
      </c>
      <c r="CB4" s="200"/>
      <c r="CC4" s="200"/>
      <c r="CD4" s="201"/>
      <c r="CE4" s="201"/>
      <c r="CF4" s="201"/>
      <c r="CG4" s="201"/>
      <c r="CH4" s="201"/>
      <c r="CI4" s="202"/>
      <c r="CJ4" s="199">
        <v>46034</v>
      </c>
      <c r="CK4" s="200"/>
      <c r="CL4" s="200"/>
      <c r="CM4" s="201"/>
      <c r="CN4" s="201"/>
      <c r="CO4" s="201"/>
      <c r="CP4" s="201"/>
      <c r="CQ4" s="201"/>
      <c r="CR4" s="202"/>
      <c r="CS4" s="199">
        <v>46035</v>
      </c>
      <c r="CT4" s="200"/>
      <c r="CU4" s="200"/>
      <c r="CV4" s="201"/>
      <c r="CW4" s="201"/>
      <c r="CX4" s="201"/>
      <c r="CY4" s="201"/>
      <c r="CZ4" s="201"/>
      <c r="DA4" s="202"/>
      <c r="DB4" s="199">
        <v>46036</v>
      </c>
      <c r="DC4" s="200"/>
      <c r="DD4" s="200"/>
      <c r="DE4" s="201"/>
      <c r="DF4" s="201"/>
      <c r="DG4" s="201"/>
      <c r="DH4" s="201"/>
      <c r="DI4" s="201"/>
      <c r="DJ4" s="202"/>
      <c r="DK4" s="199">
        <v>46037</v>
      </c>
      <c r="DL4" s="200"/>
      <c r="DM4" s="200"/>
      <c r="DN4" s="201"/>
      <c r="DO4" s="201"/>
      <c r="DP4" s="201"/>
      <c r="DQ4" s="201"/>
      <c r="DR4" s="201"/>
      <c r="DS4" s="202"/>
      <c r="DT4" s="199">
        <v>46038</v>
      </c>
      <c r="DU4" s="200"/>
      <c r="DV4" s="200"/>
      <c r="DW4" s="201"/>
      <c r="DX4" s="201"/>
      <c r="DY4" s="201"/>
      <c r="DZ4" s="201"/>
      <c r="EA4" s="201"/>
      <c r="EB4" s="202"/>
      <c r="EC4" s="199">
        <v>46039</v>
      </c>
      <c r="ED4" s="200"/>
      <c r="EE4" s="200"/>
      <c r="EF4" s="201"/>
      <c r="EG4" s="201"/>
      <c r="EH4" s="201"/>
      <c r="EI4" s="201"/>
      <c r="EJ4" s="201"/>
      <c r="EK4" s="202"/>
      <c r="EL4" s="199">
        <v>46040</v>
      </c>
      <c r="EM4" s="200"/>
      <c r="EN4" s="200"/>
      <c r="EO4" s="201"/>
      <c r="EP4" s="201"/>
      <c r="EQ4" s="201"/>
      <c r="ER4" s="201"/>
      <c r="ES4" s="201"/>
      <c r="ET4" s="202"/>
      <c r="EU4" s="199">
        <v>46041</v>
      </c>
      <c r="EV4" s="200"/>
      <c r="EW4" s="200"/>
      <c r="EX4" s="201"/>
      <c r="EY4" s="201"/>
      <c r="EZ4" s="201"/>
      <c r="FA4" s="201"/>
      <c r="FB4" s="201"/>
      <c r="FC4" s="202"/>
    </row>
    <row r="5" spans="6:159" ht="29.25" customHeight="1">
      <c r="H5" s="218"/>
      <c r="I5" s="219"/>
      <c r="J5" s="228" t="s">
        <v>20</v>
      </c>
      <c r="K5" s="229"/>
      <c r="L5" s="230"/>
      <c r="M5" s="203" t="s">
        <v>20</v>
      </c>
      <c r="N5" s="204"/>
      <c r="O5" s="205"/>
      <c r="P5" s="206" t="s">
        <v>13</v>
      </c>
      <c r="Q5" s="207"/>
      <c r="R5" s="208"/>
      <c r="S5" s="206" t="s">
        <v>17</v>
      </c>
      <c r="T5" s="207"/>
      <c r="U5" s="209"/>
      <c r="V5" s="203" t="s">
        <v>20</v>
      </c>
      <c r="W5" s="204"/>
      <c r="X5" s="205"/>
      <c r="Y5" s="206" t="s">
        <v>13</v>
      </c>
      <c r="Z5" s="207"/>
      <c r="AA5" s="208"/>
      <c r="AB5" s="206" t="s">
        <v>17</v>
      </c>
      <c r="AC5" s="207"/>
      <c r="AD5" s="209"/>
      <c r="AE5" s="240" t="s">
        <v>20</v>
      </c>
      <c r="AF5" s="241"/>
      <c r="AG5" s="242"/>
      <c r="AH5" s="203" t="s">
        <v>20</v>
      </c>
      <c r="AI5" s="204"/>
      <c r="AJ5" s="205"/>
      <c r="AK5" s="206" t="s">
        <v>13</v>
      </c>
      <c r="AL5" s="207"/>
      <c r="AM5" s="208"/>
      <c r="AN5" s="206" t="s">
        <v>17</v>
      </c>
      <c r="AO5" s="207"/>
      <c r="AP5" s="209"/>
      <c r="AQ5" s="203" t="s">
        <v>20</v>
      </c>
      <c r="AR5" s="204"/>
      <c r="AS5" s="205"/>
      <c r="AT5" s="206" t="s">
        <v>13</v>
      </c>
      <c r="AU5" s="207"/>
      <c r="AV5" s="208"/>
      <c r="AW5" s="206" t="s">
        <v>17</v>
      </c>
      <c r="AX5" s="207"/>
      <c r="AY5" s="209"/>
      <c r="AZ5" s="203" t="s">
        <v>20</v>
      </c>
      <c r="BA5" s="204"/>
      <c r="BB5" s="205"/>
      <c r="BC5" s="206" t="s">
        <v>13</v>
      </c>
      <c r="BD5" s="207"/>
      <c r="BE5" s="208"/>
      <c r="BF5" s="206" t="s">
        <v>17</v>
      </c>
      <c r="BG5" s="207"/>
      <c r="BH5" s="209"/>
      <c r="BI5" s="203" t="s">
        <v>20</v>
      </c>
      <c r="BJ5" s="204"/>
      <c r="BK5" s="205"/>
      <c r="BL5" s="206" t="s">
        <v>13</v>
      </c>
      <c r="BM5" s="207"/>
      <c r="BN5" s="208"/>
      <c r="BO5" s="206" t="s">
        <v>17</v>
      </c>
      <c r="BP5" s="207"/>
      <c r="BQ5" s="209"/>
      <c r="BR5" s="203" t="s">
        <v>20</v>
      </c>
      <c r="BS5" s="204"/>
      <c r="BT5" s="205"/>
      <c r="BU5" s="206" t="s">
        <v>13</v>
      </c>
      <c r="BV5" s="207"/>
      <c r="BW5" s="208"/>
      <c r="BX5" s="206" t="s">
        <v>17</v>
      </c>
      <c r="BY5" s="207"/>
      <c r="BZ5" s="209"/>
      <c r="CA5" s="203" t="s">
        <v>20</v>
      </c>
      <c r="CB5" s="204"/>
      <c r="CC5" s="205"/>
      <c r="CD5" s="206" t="s">
        <v>13</v>
      </c>
      <c r="CE5" s="207"/>
      <c r="CF5" s="208"/>
      <c r="CG5" s="206" t="s">
        <v>17</v>
      </c>
      <c r="CH5" s="207"/>
      <c r="CI5" s="209"/>
      <c r="CJ5" s="203" t="s">
        <v>20</v>
      </c>
      <c r="CK5" s="204"/>
      <c r="CL5" s="205"/>
      <c r="CM5" s="206" t="s">
        <v>13</v>
      </c>
      <c r="CN5" s="207"/>
      <c r="CO5" s="208"/>
      <c r="CP5" s="206" t="s">
        <v>17</v>
      </c>
      <c r="CQ5" s="207"/>
      <c r="CR5" s="209"/>
      <c r="CS5" s="203" t="s">
        <v>20</v>
      </c>
      <c r="CT5" s="204"/>
      <c r="CU5" s="205"/>
      <c r="CV5" s="206" t="s">
        <v>13</v>
      </c>
      <c r="CW5" s="207"/>
      <c r="CX5" s="208"/>
      <c r="CY5" s="206" t="s">
        <v>17</v>
      </c>
      <c r="CZ5" s="207"/>
      <c r="DA5" s="209"/>
      <c r="DB5" s="203" t="s">
        <v>20</v>
      </c>
      <c r="DC5" s="204"/>
      <c r="DD5" s="205"/>
      <c r="DE5" s="206" t="s">
        <v>13</v>
      </c>
      <c r="DF5" s="207"/>
      <c r="DG5" s="208"/>
      <c r="DH5" s="206" t="s">
        <v>17</v>
      </c>
      <c r="DI5" s="207"/>
      <c r="DJ5" s="209"/>
      <c r="DK5" s="203" t="s">
        <v>20</v>
      </c>
      <c r="DL5" s="204"/>
      <c r="DM5" s="205"/>
      <c r="DN5" s="206" t="s">
        <v>13</v>
      </c>
      <c r="DO5" s="207"/>
      <c r="DP5" s="208"/>
      <c r="DQ5" s="206" t="s">
        <v>17</v>
      </c>
      <c r="DR5" s="207"/>
      <c r="DS5" s="209"/>
      <c r="DT5" s="203" t="s">
        <v>20</v>
      </c>
      <c r="DU5" s="204"/>
      <c r="DV5" s="205"/>
      <c r="DW5" s="206" t="s">
        <v>13</v>
      </c>
      <c r="DX5" s="207"/>
      <c r="DY5" s="208"/>
      <c r="DZ5" s="206" t="s">
        <v>17</v>
      </c>
      <c r="EA5" s="207"/>
      <c r="EB5" s="209"/>
      <c r="EC5" s="203" t="s">
        <v>20</v>
      </c>
      <c r="ED5" s="204"/>
      <c r="EE5" s="205"/>
      <c r="EF5" s="206" t="s">
        <v>13</v>
      </c>
      <c r="EG5" s="207"/>
      <c r="EH5" s="208"/>
      <c r="EI5" s="206" t="s">
        <v>17</v>
      </c>
      <c r="EJ5" s="207"/>
      <c r="EK5" s="209"/>
      <c r="EL5" s="203" t="s">
        <v>20</v>
      </c>
      <c r="EM5" s="204"/>
      <c r="EN5" s="205"/>
      <c r="EO5" s="206" t="s">
        <v>13</v>
      </c>
      <c r="EP5" s="207"/>
      <c r="EQ5" s="208"/>
      <c r="ER5" s="206" t="s">
        <v>17</v>
      </c>
      <c r="ES5" s="207"/>
      <c r="ET5" s="209"/>
      <c r="EU5" s="203" t="s">
        <v>20</v>
      </c>
      <c r="EV5" s="204"/>
      <c r="EW5" s="205"/>
      <c r="EX5" s="206" t="s">
        <v>13</v>
      </c>
      <c r="EY5" s="207"/>
      <c r="EZ5" s="208"/>
      <c r="FA5" s="206" t="s">
        <v>17</v>
      </c>
      <c r="FB5" s="207"/>
      <c r="FC5" s="209"/>
    </row>
    <row r="6" spans="6:159" ht="29.25" customHeight="1">
      <c r="H6" s="218"/>
      <c r="I6" s="219"/>
      <c r="J6" s="231" t="s">
        <v>18</v>
      </c>
      <c r="K6" s="233" t="s">
        <v>14</v>
      </c>
      <c r="L6" s="235" t="s">
        <v>6</v>
      </c>
      <c r="M6" s="210" t="s">
        <v>18</v>
      </c>
      <c r="N6" s="212" t="s">
        <v>14</v>
      </c>
      <c r="O6" s="214" t="s">
        <v>6</v>
      </c>
      <c r="P6" s="216" t="s">
        <v>18</v>
      </c>
      <c r="Q6" s="212" t="s">
        <v>14</v>
      </c>
      <c r="R6" s="214" t="s">
        <v>6</v>
      </c>
      <c r="S6" s="216" t="s">
        <v>18</v>
      </c>
      <c r="T6" s="212" t="s">
        <v>14</v>
      </c>
      <c r="U6" s="197" t="s">
        <v>6</v>
      </c>
      <c r="V6" s="210" t="s">
        <v>18</v>
      </c>
      <c r="W6" s="212" t="s">
        <v>14</v>
      </c>
      <c r="X6" s="214" t="s">
        <v>6</v>
      </c>
      <c r="Y6" s="216" t="s">
        <v>18</v>
      </c>
      <c r="Z6" s="212" t="s">
        <v>14</v>
      </c>
      <c r="AA6" s="214" t="s">
        <v>6</v>
      </c>
      <c r="AB6" s="216" t="s">
        <v>18</v>
      </c>
      <c r="AC6" s="212" t="s">
        <v>14</v>
      </c>
      <c r="AD6" s="197" t="s">
        <v>6</v>
      </c>
      <c r="AE6" s="240" t="s">
        <v>18</v>
      </c>
      <c r="AF6" s="241" t="s">
        <v>14</v>
      </c>
      <c r="AG6" s="242" t="s">
        <v>6</v>
      </c>
      <c r="AH6" s="210" t="s">
        <v>18</v>
      </c>
      <c r="AI6" s="212" t="s">
        <v>14</v>
      </c>
      <c r="AJ6" s="214" t="s">
        <v>6</v>
      </c>
      <c r="AK6" s="216" t="s">
        <v>18</v>
      </c>
      <c r="AL6" s="212" t="s">
        <v>14</v>
      </c>
      <c r="AM6" s="214" t="s">
        <v>6</v>
      </c>
      <c r="AN6" s="216" t="s">
        <v>18</v>
      </c>
      <c r="AO6" s="212" t="s">
        <v>14</v>
      </c>
      <c r="AP6" s="197" t="s">
        <v>6</v>
      </c>
      <c r="AQ6" s="210" t="s">
        <v>18</v>
      </c>
      <c r="AR6" s="212" t="s">
        <v>14</v>
      </c>
      <c r="AS6" s="214" t="s">
        <v>6</v>
      </c>
      <c r="AT6" s="216" t="s">
        <v>18</v>
      </c>
      <c r="AU6" s="212" t="s">
        <v>14</v>
      </c>
      <c r="AV6" s="214" t="s">
        <v>6</v>
      </c>
      <c r="AW6" s="216" t="s">
        <v>18</v>
      </c>
      <c r="AX6" s="212" t="s">
        <v>14</v>
      </c>
      <c r="AY6" s="197" t="s">
        <v>6</v>
      </c>
      <c r="AZ6" s="210" t="s">
        <v>18</v>
      </c>
      <c r="BA6" s="212" t="s">
        <v>14</v>
      </c>
      <c r="BB6" s="214" t="s">
        <v>6</v>
      </c>
      <c r="BC6" s="216" t="s">
        <v>18</v>
      </c>
      <c r="BD6" s="212" t="s">
        <v>14</v>
      </c>
      <c r="BE6" s="214" t="s">
        <v>6</v>
      </c>
      <c r="BF6" s="216" t="s">
        <v>18</v>
      </c>
      <c r="BG6" s="212" t="s">
        <v>14</v>
      </c>
      <c r="BH6" s="197" t="s">
        <v>6</v>
      </c>
      <c r="BI6" s="210" t="s">
        <v>18</v>
      </c>
      <c r="BJ6" s="212" t="s">
        <v>14</v>
      </c>
      <c r="BK6" s="214" t="s">
        <v>6</v>
      </c>
      <c r="BL6" s="216" t="s">
        <v>18</v>
      </c>
      <c r="BM6" s="212" t="s">
        <v>14</v>
      </c>
      <c r="BN6" s="214" t="s">
        <v>6</v>
      </c>
      <c r="BO6" s="216" t="s">
        <v>18</v>
      </c>
      <c r="BP6" s="212" t="s">
        <v>14</v>
      </c>
      <c r="BQ6" s="197" t="s">
        <v>6</v>
      </c>
      <c r="BR6" s="210" t="s">
        <v>18</v>
      </c>
      <c r="BS6" s="212" t="s">
        <v>14</v>
      </c>
      <c r="BT6" s="214" t="s">
        <v>6</v>
      </c>
      <c r="BU6" s="216" t="s">
        <v>18</v>
      </c>
      <c r="BV6" s="212" t="s">
        <v>14</v>
      </c>
      <c r="BW6" s="214" t="s">
        <v>6</v>
      </c>
      <c r="BX6" s="216" t="s">
        <v>18</v>
      </c>
      <c r="BY6" s="212" t="s">
        <v>14</v>
      </c>
      <c r="BZ6" s="197" t="s">
        <v>6</v>
      </c>
      <c r="CA6" s="210" t="s">
        <v>18</v>
      </c>
      <c r="CB6" s="212" t="s">
        <v>14</v>
      </c>
      <c r="CC6" s="214" t="s">
        <v>6</v>
      </c>
      <c r="CD6" s="216" t="s">
        <v>18</v>
      </c>
      <c r="CE6" s="212" t="s">
        <v>14</v>
      </c>
      <c r="CF6" s="214" t="s">
        <v>6</v>
      </c>
      <c r="CG6" s="216" t="s">
        <v>18</v>
      </c>
      <c r="CH6" s="212" t="s">
        <v>14</v>
      </c>
      <c r="CI6" s="197" t="s">
        <v>6</v>
      </c>
      <c r="CJ6" s="210" t="s">
        <v>18</v>
      </c>
      <c r="CK6" s="212" t="s">
        <v>14</v>
      </c>
      <c r="CL6" s="214" t="s">
        <v>6</v>
      </c>
      <c r="CM6" s="216" t="s">
        <v>18</v>
      </c>
      <c r="CN6" s="212" t="s">
        <v>14</v>
      </c>
      <c r="CO6" s="214" t="s">
        <v>6</v>
      </c>
      <c r="CP6" s="216" t="s">
        <v>18</v>
      </c>
      <c r="CQ6" s="212" t="s">
        <v>14</v>
      </c>
      <c r="CR6" s="197" t="s">
        <v>6</v>
      </c>
      <c r="CS6" s="210" t="s">
        <v>18</v>
      </c>
      <c r="CT6" s="212" t="s">
        <v>14</v>
      </c>
      <c r="CU6" s="214" t="s">
        <v>6</v>
      </c>
      <c r="CV6" s="216" t="s">
        <v>18</v>
      </c>
      <c r="CW6" s="212" t="s">
        <v>14</v>
      </c>
      <c r="CX6" s="214" t="s">
        <v>6</v>
      </c>
      <c r="CY6" s="216" t="s">
        <v>18</v>
      </c>
      <c r="CZ6" s="212" t="s">
        <v>14</v>
      </c>
      <c r="DA6" s="197" t="s">
        <v>6</v>
      </c>
      <c r="DB6" s="210" t="s">
        <v>18</v>
      </c>
      <c r="DC6" s="212" t="s">
        <v>14</v>
      </c>
      <c r="DD6" s="214" t="s">
        <v>6</v>
      </c>
      <c r="DE6" s="216" t="s">
        <v>18</v>
      </c>
      <c r="DF6" s="212" t="s">
        <v>14</v>
      </c>
      <c r="DG6" s="214" t="s">
        <v>6</v>
      </c>
      <c r="DH6" s="216" t="s">
        <v>18</v>
      </c>
      <c r="DI6" s="212" t="s">
        <v>14</v>
      </c>
      <c r="DJ6" s="197" t="s">
        <v>6</v>
      </c>
      <c r="DK6" s="210" t="s">
        <v>18</v>
      </c>
      <c r="DL6" s="212" t="s">
        <v>14</v>
      </c>
      <c r="DM6" s="214" t="s">
        <v>6</v>
      </c>
      <c r="DN6" s="216" t="s">
        <v>18</v>
      </c>
      <c r="DO6" s="212" t="s">
        <v>14</v>
      </c>
      <c r="DP6" s="214" t="s">
        <v>6</v>
      </c>
      <c r="DQ6" s="216" t="s">
        <v>18</v>
      </c>
      <c r="DR6" s="212" t="s">
        <v>14</v>
      </c>
      <c r="DS6" s="197" t="s">
        <v>6</v>
      </c>
      <c r="DT6" s="210" t="s">
        <v>18</v>
      </c>
      <c r="DU6" s="212" t="s">
        <v>14</v>
      </c>
      <c r="DV6" s="214" t="s">
        <v>6</v>
      </c>
      <c r="DW6" s="216" t="s">
        <v>18</v>
      </c>
      <c r="DX6" s="212" t="s">
        <v>14</v>
      </c>
      <c r="DY6" s="214" t="s">
        <v>6</v>
      </c>
      <c r="DZ6" s="216" t="s">
        <v>18</v>
      </c>
      <c r="EA6" s="212" t="s">
        <v>14</v>
      </c>
      <c r="EB6" s="197" t="s">
        <v>6</v>
      </c>
      <c r="EC6" s="210" t="s">
        <v>18</v>
      </c>
      <c r="ED6" s="212" t="s">
        <v>14</v>
      </c>
      <c r="EE6" s="214" t="s">
        <v>6</v>
      </c>
      <c r="EF6" s="216" t="s">
        <v>18</v>
      </c>
      <c r="EG6" s="212" t="s">
        <v>14</v>
      </c>
      <c r="EH6" s="214" t="s">
        <v>6</v>
      </c>
      <c r="EI6" s="216" t="s">
        <v>18</v>
      </c>
      <c r="EJ6" s="212" t="s">
        <v>14</v>
      </c>
      <c r="EK6" s="197" t="s">
        <v>6</v>
      </c>
      <c r="EL6" s="210" t="s">
        <v>18</v>
      </c>
      <c r="EM6" s="212" t="s">
        <v>14</v>
      </c>
      <c r="EN6" s="214" t="s">
        <v>6</v>
      </c>
      <c r="EO6" s="216" t="s">
        <v>18</v>
      </c>
      <c r="EP6" s="212" t="s">
        <v>14</v>
      </c>
      <c r="EQ6" s="214" t="s">
        <v>6</v>
      </c>
      <c r="ER6" s="216" t="s">
        <v>18</v>
      </c>
      <c r="ES6" s="212" t="s">
        <v>14</v>
      </c>
      <c r="ET6" s="197" t="s">
        <v>6</v>
      </c>
      <c r="EU6" s="210" t="s">
        <v>18</v>
      </c>
      <c r="EV6" s="212" t="s">
        <v>14</v>
      </c>
      <c r="EW6" s="214" t="s">
        <v>6</v>
      </c>
      <c r="EX6" s="216" t="s">
        <v>18</v>
      </c>
      <c r="EY6" s="212" t="s">
        <v>14</v>
      </c>
      <c r="EZ6" s="214" t="s">
        <v>6</v>
      </c>
      <c r="FA6" s="216" t="s">
        <v>18</v>
      </c>
      <c r="FB6" s="212" t="s">
        <v>14</v>
      </c>
      <c r="FC6" s="197" t="s">
        <v>6</v>
      </c>
    </row>
    <row r="7" spans="6:159" ht="29.25" customHeight="1">
      <c r="H7" s="218"/>
      <c r="I7" s="219"/>
      <c r="J7" s="232"/>
      <c r="K7" s="234"/>
      <c r="L7" s="236"/>
      <c r="M7" s="211"/>
      <c r="N7" s="213"/>
      <c r="O7" s="215"/>
      <c r="P7" s="217"/>
      <c r="Q7" s="213"/>
      <c r="R7" s="215"/>
      <c r="S7" s="217"/>
      <c r="T7" s="213"/>
      <c r="U7" s="198"/>
      <c r="V7" s="211"/>
      <c r="W7" s="213"/>
      <c r="X7" s="215"/>
      <c r="Y7" s="217"/>
      <c r="Z7" s="213"/>
      <c r="AA7" s="215"/>
      <c r="AB7" s="217"/>
      <c r="AC7" s="213"/>
      <c r="AD7" s="198"/>
      <c r="AE7" s="240"/>
      <c r="AF7" s="241"/>
      <c r="AG7" s="242"/>
      <c r="AH7" s="211"/>
      <c r="AI7" s="213"/>
      <c r="AJ7" s="215"/>
      <c r="AK7" s="217"/>
      <c r="AL7" s="213"/>
      <c r="AM7" s="215"/>
      <c r="AN7" s="217"/>
      <c r="AO7" s="213"/>
      <c r="AP7" s="198"/>
      <c r="AQ7" s="211"/>
      <c r="AR7" s="213"/>
      <c r="AS7" s="215"/>
      <c r="AT7" s="217"/>
      <c r="AU7" s="213"/>
      <c r="AV7" s="215"/>
      <c r="AW7" s="217"/>
      <c r="AX7" s="213"/>
      <c r="AY7" s="198"/>
      <c r="AZ7" s="211"/>
      <c r="BA7" s="213"/>
      <c r="BB7" s="215"/>
      <c r="BC7" s="217"/>
      <c r="BD7" s="213"/>
      <c r="BE7" s="215"/>
      <c r="BF7" s="217"/>
      <c r="BG7" s="213"/>
      <c r="BH7" s="198"/>
      <c r="BI7" s="211"/>
      <c r="BJ7" s="213"/>
      <c r="BK7" s="215"/>
      <c r="BL7" s="217"/>
      <c r="BM7" s="213"/>
      <c r="BN7" s="215"/>
      <c r="BO7" s="217"/>
      <c r="BP7" s="213"/>
      <c r="BQ7" s="198"/>
      <c r="BR7" s="211"/>
      <c r="BS7" s="213"/>
      <c r="BT7" s="215"/>
      <c r="BU7" s="217"/>
      <c r="BV7" s="213"/>
      <c r="BW7" s="215"/>
      <c r="BX7" s="217"/>
      <c r="BY7" s="213"/>
      <c r="BZ7" s="198"/>
      <c r="CA7" s="211"/>
      <c r="CB7" s="213"/>
      <c r="CC7" s="215"/>
      <c r="CD7" s="217"/>
      <c r="CE7" s="213"/>
      <c r="CF7" s="215"/>
      <c r="CG7" s="217"/>
      <c r="CH7" s="213"/>
      <c r="CI7" s="198"/>
      <c r="CJ7" s="211"/>
      <c r="CK7" s="213"/>
      <c r="CL7" s="215"/>
      <c r="CM7" s="217"/>
      <c r="CN7" s="213"/>
      <c r="CO7" s="215"/>
      <c r="CP7" s="217"/>
      <c r="CQ7" s="213"/>
      <c r="CR7" s="198"/>
      <c r="CS7" s="211"/>
      <c r="CT7" s="213"/>
      <c r="CU7" s="215"/>
      <c r="CV7" s="217"/>
      <c r="CW7" s="213"/>
      <c r="CX7" s="215"/>
      <c r="CY7" s="217"/>
      <c r="CZ7" s="213"/>
      <c r="DA7" s="198"/>
      <c r="DB7" s="211"/>
      <c r="DC7" s="213"/>
      <c r="DD7" s="215"/>
      <c r="DE7" s="217"/>
      <c r="DF7" s="213"/>
      <c r="DG7" s="215"/>
      <c r="DH7" s="217"/>
      <c r="DI7" s="213"/>
      <c r="DJ7" s="198"/>
      <c r="DK7" s="211"/>
      <c r="DL7" s="213"/>
      <c r="DM7" s="215"/>
      <c r="DN7" s="217"/>
      <c r="DO7" s="213"/>
      <c r="DP7" s="215"/>
      <c r="DQ7" s="217"/>
      <c r="DR7" s="213"/>
      <c r="DS7" s="198"/>
      <c r="DT7" s="211"/>
      <c r="DU7" s="213"/>
      <c r="DV7" s="215"/>
      <c r="DW7" s="217"/>
      <c r="DX7" s="213"/>
      <c r="DY7" s="215"/>
      <c r="DZ7" s="217"/>
      <c r="EA7" s="213"/>
      <c r="EB7" s="198"/>
      <c r="EC7" s="211"/>
      <c r="ED7" s="213"/>
      <c r="EE7" s="215"/>
      <c r="EF7" s="217"/>
      <c r="EG7" s="213"/>
      <c r="EH7" s="215"/>
      <c r="EI7" s="217"/>
      <c r="EJ7" s="213"/>
      <c r="EK7" s="198"/>
      <c r="EL7" s="211"/>
      <c r="EM7" s="213"/>
      <c r="EN7" s="215"/>
      <c r="EO7" s="217"/>
      <c r="EP7" s="213"/>
      <c r="EQ7" s="215"/>
      <c r="ER7" s="217"/>
      <c r="ES7" s="213"/>
      <c r="ET7" s="198"/>
      <c r="EU7" s="211"/>
      <c r="EV7" s="213"/>
      <c r="EW7" s="215"/>
      <c r="EX7" s="217"/>
      <c r="EY7" s="213"/>
      <c r="EZ7" s="215"/>
      <c r="FA7" s="217"/>
      <c r="FB7" s="213"/>
      <c r="FC7" s="198"/>
    </row>
    <row r="8" spans="6:159" ht="29.25" customHeight="1">
      <c r="H8" s="220" t="s">
        <v>32</v>
      </c>
      <c r="I8" s="224"/>
      <c r="J8" s="177">
        <f>SUM(J9:J20)</f>
        <v>412.42307692307708</v>
      </c>
      <c r="K8" s="178">
        <f>SUM(K9:K20)</f>
        <v>348.73076923076945</v>
      </c>
      <c r="L8" s="42">
        <f>+K8/J8</f>
        <v>0.84556560663993308</v>
      </c>
      <c r="M8" s="67">
        <f>SUM(M9:M20)</f>
        <v>309</v>
      </c>
      <c r="N8" s="41">
        <f>SUM(N9:N20)</f>
        <v>252</v>
      </c>
      <c r="O8" s="42">
        <f>+N8/M8</f>
        <v>0.81553398058252424</v>
      </c>
      <c r="P8" s="43">
        <f>SUM(P9:P20)</f>
        <v>133</v>
      </c>
      <c r="Q8" s="41">
        <f>SUM(Q9:Q20)</f>
        <v>119</v>
      </c>
      <c r="R8" s="44">
        <f>+Q8/P8</f>
        <v>0.89473684210526316</v>
      </c>
      <c r="S8" s="43">
        <f>SUM(S9:S20)</f>
        <v>176</v>
      </c>
      <c r="T8" s="41">
        <f>SUM(T9:T20)</f>
        <v>133</v>
      </c>
      <c r="U8" s="45">
        <f>+T8/S8</f>
        <v>0.75568181818181823</v>
      </c>
      <c r="V8" s="67">
        <f>SUM(V9:V20)</f>
        <v>249</v>
      </c>
      <c r="W8" s="41">
        <f>SUM(W9:W20)</f>
        <v>220</v>
      </c>
      <c r="X8" s="42">
        <f>+W8/V8</f>
        <v>0.88353413654618473</v>
      </c>
      <c r="Y8" s="43">
        <f>SUM(Y9:Y20)</f>
        <v>119</v>
      </c>
      <c r="Z8" s="41">
        <f>SUM(Z9:Z20)</f>
        <v>109</v>
      </c>
      <c r="AA8" s="44">
        <f>+Z8/Y8</f>
        <v>0.91596638655462181</v>
      </c>
      <c r="AB8" s="43">
        <f>SUM(AB9:AB20)</f>
        <v>130</v>
      </c>
      <c r="AC8" s="41">
        <f>SUM(AC9:AC20)</f>
        <v>111</v>
      </c>
      <c r="AD8" s="45">
        <f>+AC8/AB8</f>
        <v>0.85384615384615381</v>
      </c>
      <c r="AE8" s="194">
        <f>SUM(AE9:AE20)</f>
        <v>279</v>
      </c>
      <c r="AF8" s="195">
        <f>SUM(AF9:AF20)</f>
        <v>236</v>
      </c>
      <c r="AG8" s="196">
        <f>+AF8/AE8</f>
        <v>0.84587813620071683</v>
      </c>
      <c r="AH8" s="67">
        <f>SUM(AH9:AH20)</f>
        <v>322</v>
      </c>
      <c r="AI8" s="41">
        <f>SUM(AI9:AI20)</f>
        <v>238</v>
      </c>
      <c r="AJ8" s="42">
        <f>+AI8/AH8</f>
        <v>0.73913043478260865</v>
      </c>
      <c r="AK8" s="43">
        <f>SUM(AK9:AK20)</f>
        <v>161</v>
      </c>
      <c r="AL8" s="41">
        <f>SUM(AL9:AL20)</f>
        <v>101</v>
      </c>
      <c r="AM8" s="44">
        <f>+AL8/AK8</f>
        <v>0.62732919254658381</v>
      </c>
      <c r="AN8" s="43">
        <f>SUM(AN9:AN20)</f>
        <v>161</v>
      </c>
      <c r="AO8" s="41">
        <f>SUM(AO9:AO20)</f>
        <v>137</v>
      </c>
      <c r="AP8" s="45">
        <f>+AO8/AN8</f>
        <v>0.85093167701863359</v>
      </c>
      <c r="AQ8" s="67">
        <f>SUM(AQ9:AQ20)</f>
        <v>319</v>
      </c>
      <c r="AR8" s="41">
        <f>SUM(AR9:AR20)</f>
        <v>273</v>
      </c>
      <c r="AS8" s="42">
        <f>+AR8/AQ8</f>
        <v>0.85579937304075238</v>
      </c>
      <c r="AT8" s="43">
        <f>SUM(AT9:AT20)</f>
        <v>146</v>
      </c>
      <c r="AU8" s="41">
        <f>SUM(AU9:AU20)</f>
        <v>122</v>
      </c>
      <c r="AV8" s="44">
        <f>+AU8/AT8</f>
        <v>0.83561643835616439</v>
      </c>
      <c r="AW8" s="43">
        <f>SUM(AW9:AW20)</f>
        <v>173</v>
      </c>
      <c r="AX8" s="41">
        <f>SUM(AX9:AX20)</f>
        <v>151</v>
      </c>
      <c r="AY8" s="45">
        <f>+AX8/AW8</f>
        <v>0.87283236994219648</v>
      </c>
      <c r="AZ8" s="67">
        <f>SUM(AZ9:AZ20)</f>
        <v>341</v>
      </c>
      <c r="BA8" s="41">
        <f>SUM(BA9:BA20)</f>
        <v>276</v>
      </c>
      <c r="BB8" s="42">
        <f>+BA8/AZ8</f>
        <v>0.80938416422287385</v>
      </c>
      <c r="BC8" s="43">
        <f>SUM(BC9:BC20)</f>
        <v>148</v>
      </c>
      <c r="BD8" s="41">
        <f>SUM(BD9:BD20)</f>
        <v>108</v>
      </c>
      <c r="BE8" s="44">
        <f>+BD8/BC8</f>
        <v>0.72972972972972971</v>
      </c>
      <c r="BF8" s="43">
        <f>SUM(BF9:BF20)</f>
        <v>193</v>
      </c>
      <c r="BG8" s="41">
        <f>SUM(BG9:BG20)</f>
        <v>168</v>
      </c>
      <c r="BH8" s="45">
        <f>+BG8/BF8</f>
        <v>0.8704663212435233</v>
      </c>
      <c r="BI8" s="67">
        <f>SUM(BI9:BI20)</f>
        <v>362</v>
      </c>
      <c r="BJ8" s="41">
        <f>SUM(BJ9:BJ20)</f>
        <v>297</v>
      </c>
      <c r="BK8" s="42">
        <f>+BJ8/BI8</f>
        <v>0.8204419889502762</v>
      </c>
      <c r="BL8" s="43">
        <f>SUM(BL9:BL20)</f>
        <v>144</v>
      </c>
      <c r="BM8" s="41">
        <f>SUM(BM9:BM20)</f>
        <v>110</v>
      </c>
      <c r="BN8" s="44">
        <f>+BM8/BL8</f>
        <v>0.76388888888888884</v>
      </c>
      <c r="BO8" s="43">
        <f>SUM(BO9:BO20)</f>
        <v>218</v>
      </c>
      <c r="BP8" s="41">
        <f>SUM(BP9:BP20)</f>
        <v>187</v>
      </c>
      <c r="BQ8" s="45">
        <f>+BP8/BO8</f>
        <v>0.85779816513761464</v>
      </c>
      <c r="BR8" s="67">
        <f>SUM(BR9:BR20)</f>
        <v>384</v>
      </c>
      <c r="BS8" s="41">
        <f>SUM(BS9:BS20)</f>
        <v>307</v>
      </c>
      <c r="BT8" s="42">
        <f>+BS8/BR8</f>
        <v>0.79947916666666663</v>
      </c>
      <c r="BU8" s="43">
        <f>SUM(BU9:BU20)</f>
        <v>148</v>
      </c>
      <c r="BV8" s="41">
        <f>SUM(BV9:BV20)</f>
        <v>113</v>
      </c>
      <c r="BW8" s="44">
        <f>+BV8/BU8</f>
        <v>0.76351351351351349</v>
      </c>
      <c r="BX8" s="43">
        <f>SUM(BX9:BX20)</f>
        <v>236</v>
      </c>
      <c r="BY8" s="41">
        <f>SUM(BY9:BY20)</f>
        <v>194</v>
      </c>
      <c r="BZ8" s="45">
        <f>+BY8/BX8</f>
        <v>0.82203389830508478</v>
      </c>
      <c r="CA8" s="67">
        <f>SUM(CA9:CA20)</f>
        <v>416</v>
      </c>
      <c r="CB8" s="41">
        <f>SUM(CB9:CB20)</f>
        <v>316</v>
      </c>
      <c r="CC8" s="42">
        <f>+CB8/CA8</f>
        <v>0.75961538461538458</v>
      </c>
      <c r="CD8" s="43">
        <f>SUM(CD9:CD20)</f>
        <v>169</v>
      </c>
      <c r="CE8" s="41">
        <f>SUM(CE9:CE20)</f>
        <v>128</v>
      </c>
      <c r="CF8" s="44">
        <f>+CE8/CD8</f>
        <v>0.75739644970414199</v>
      </c>
      <c r="CG8" s="43">
        <f>SUM(CG9:CG20)</f>
        <v>247</v>
      </c>
      <c r="CH8" s="41">
        <f>SUM(CH9:CH20)</f>
        <v>188</v>
      </c>
      <c r="CI8" s="45">
        <f>+CH8/CG8</f>
        <v>0.76113360323886636</v>
      </c>
      <c r="CJ8" s="67">
        <f>SUM(CJ9:CJ20)</f>
        <v>425</v>
      </c>
      <c r="CK8" s="41">
        <f>SUM(CK9:CK20)</f>
        <v>264</v>
      </c>
      <c r="CL8" s="42">
        <f>+CK8/CJ8</f>
        <v>0.62117647058823533</v>
      </c>
      <c r="CM8" s="43">
        <f>SUM(CM9:CM20)</f>
        <v>171</v>
      </c>
      <c r="CN8" s="41">
        <f>SUM(CN9:CN20)</f>
        <v>111</v>
      </c>
      <c r="CO8" s="44">
        <f>+CN8/CM8</f>
        <v>0.64912280701754388</v>
      </c>
      <c r="CP8" s="43">
        <f>SUM(CP9:CP20)</f>
        <v>254</v>
      </c>
      <c r="CQ8" s="41">
        <f>SUM(CQ9:CQ20)</f>
        <v>153</v>
      </c>
      <c r="CR8" s="45">
        <f>+CQ8/CP8</f>
        <v>0.60236220472440949</v>
      </c>
      <c r="CS8" s="67">
        <f>SUM(CS9:CS20)</f>
        <v>409</v>
      </c>
      <c r="CT8" s="41">
        <f>SUM(CT9:CT20)</f>
        <v>303</v>
      </c>
      <c r="CU8" s="42">
        <f>+CT8/CS8</f>
        <v>0.74083129584352081</v>
      </c>
      <c r="CV8" s="43">
        <f>SUM(CV9:CV20)</f>
        <v>169</v>
      </c>
      <c r="CW8" s="41">
        <f>SUM(CW9:CW20)</f>
        <v>138</v>
      </c>
      <c r="CX8" s="44">
        <f>+CW8/CV8</f>
        <v>0.81656804733727806</v>
      </c>
      <c r="CY8" s="43">
        <f>SUM(CY9:CY20)</f>
        <v>240</v>
      </c>
      <c r="CZ8" s="41">
        <f>SUM(CZ9:CZ20)</f>
        <v>165</v>
      </c>
      <c r="DA8" s="45">
        <f>+CZ8/CY8</f>
        <v>0.6875</v>
      </c>
      <c r="DB8" s="67">
        <f>SUM(DB9:DB20)</f>
        <v>380</v>
      </c>
      <c r="DC8" s="41">
        <f>SUM(DC9:DC20)</f>
        <v>289</v>
      </c>
      <c r="DD8" s="42">
        <f>+DC8/DB8</f>
        <v>0.76052631578947372</v>
      </c>
      <c r="DE8" s="43">
        <f>SUM(DE9:DE20)</f>
        <v>177</v>
      </c>
      <c r="DF8" s="41">
        <f>SUM(DF9:DF20)</f>
        <v>134</v>
      </c>
      <c r="DG8" s="44">
        <f>+DF8/DE8</f>
        <v>0.75706214689265539</v>
      </c>
      <c r="DH8" s="43">
        <f>SUM(DH9:DH20)</f>
        <v>203</v>
      </c>
      <c r="DI8" s="41">
        <f>SUM(DI9:DI20)</f>
        <v>155</v>
      </c>
      <c r="DJ8" s="45">
        <f>+DI8/DH8</f>
        <v>0.76354679802955661</v>
      </c>
      <c r="DK8" s="67">
        <f>SUM(DK9:DK20)</f>
        <v>374</v>
      </c>
      <c r="DL8" s="41">
        <f>SUM(DL9:DL20)</f>
        <v>238</v>
      </c>
      <c r="DM8" s="42">
        <f>+DL8/DK8</f>
        <v>0.63636363636363635</v>
      </c>
      <c r="DN8" s="43">
        <f>SUM(DN9:DN20)</f>
        <v>182</v>
      </c>
      <c r="DO8" s="41">
        <f>SUM(DO9:DO20)</f>
        <v>112</v>
      </c>
      <c r="DP8" s="44">
        <f>+DO8/DN8</f>
        <v>0.61538461538461542</v>
      </c>
      <c r="DQ8" s="43">
        <f>SUM(DQ9:DQ20)</f>
        <v>192</v>
      </c>
      <c r="DR8" s="41">
        <f>SUM(DR9:DR20)</f>
        <v>126</v>
      </c>
      <c r="DS8" s="45">
        <f>+DR8/DQ8</f>
        <v>0.65625</v>
      </c>
      <c r="DT8" s="67">
        <f>SUM(DT9:DT20)</f>
        <v>355</v>
      </c>
      <c r="DU8" s="41">
        <f>SUM(DU9:DU20)</f>
        <v>274</v>
      </c>
      <c r="DV8" s="42">
        <f>+DU8/DT8</f>
        <v>0.77183098591549293</v>
      </c>
      <c r="DW8" s="43">
        <f>SUM(DW9:DW20)</f>
        <v>162</v>
      </c>
      <c r="DX8" s="41">
        <f>SUM(DX9:DX20)</f>
        <v>120</v>
      </c>
      <c r="DY8" s="44">
        <f>+DX8/DW8</f>
        <v>0.7407407407407407</v>
      </c>
      <c r="DZ8" s="43">
        <f>SUM(DZ9:DZ20)</f>
        <v>193</v>
      </c>
      <c r="EA8" s="41">
        <f>SUM(EA9:EA20)</f>
        <v>154</v>
      </c>
      <c r="EB8" s="45">
        <f>+EA8/DZ8</f>
        <v>0.79792746113989632</v>
      </c>
      <c r="EC8" s="67">
        <f>SUM(EC9:EC20)</f>
        <v>399</v>
      </c>
      <c r="ED8" s="41">
        <f>SUM(ED9:ED20)</f>
        <v>312</v>
      </c>
      <c r="EE8" s="42">
        <f>+ED8/EC8</f>
        <v>0.78195488721804507</v>
      </c>
      <c r="EF8" s="43">
        <f>SUM(EF9:EF20)</f>
        <v>165</v>
      </c>
      <c r="EG8" s="41">
        <f>SUM(EG9:EG20)</f>
        <v>121</v>
      </c>
      <c r="EH8" s="44">
        <f>+EG8/EF8</f>
        <v>0.73333333333333328</v>
      </c>
      <c r="EI8" s="43">
        <f>SUM(EI9:EI20)</f>
        <v>234</v>
      </c>
      <c r="EJ8" s="41">
        <f>SUM(EJ9:EJ20)</f>
        <v>191</v>
      </c>
      <c r="EK8" s="45">
        <f>+EJ8/EI8</f>
        <v>0.81623931623931623</v>
      </c>
      <c r="EL8" s="67">
        <f>SUM(EL9:EL20)</f>
        <v>399</v>
      </c>
      <c r="EM8" s="41">
        <f>SUM(EM9:EM20)</f>
        <v>84</v>
      </c>
      <c r="EN8" s="42">
        <f>+EM8/EL8</f>
        <v>0.21052631578947367</v>
      </c>
      <c r="EO8" s="43">
        <f>SUM(EO9:EO20)</f>
        <v>165</v>
      </c>
      <c r="EP8" s="41">
        <f>SUM(EP9:EP20)</f>
        <v>84</v>
      </c>
      <c r="EQ8" s="44">
        <f>+EP8/EO8</f>
        <v>0.50909090909090904</v>
      </c>
      <c r="ER8" s="43">
        <f>SUM(ER9:ER20)</f>
        <v>234</v>
      </c>
      <c r="ES8" s="41">
        <f>SUM(ES9:ES20)</f>
        <v>0</v>
      </c>
      <c r="ET8" s="45">
        <f>+ES8/ER8</f>
        <v>0</v>
      </c>
      <c r="EU8" s="67">
        <f>SUM(EU9:EU20)</f>
        <v>399</v>
      </c>
      <c r="EV8" s="41">
        <f>SUM(EV9:EV20)</f>
        <v>0</v>
      </c>
      <c r="EW8" s="42">
        <f>+EV8/EU8</f>
        <v>0</v>
      </c>
      <c r="EX8" s="43">
        <f>SUM(EX9:EX20)</f>
        <v>165</v>
      </c>
      <c r="EY8" s="41">
        <f>SUM(EY9:EY20)</f>
        <v>0</v>
      </c>
      <c r="EZ8" s="44">
        <f>+EY8/EX8</f>
        <v>0</v>
      </c>
      <c r="FA8" s="43">
        <f>SUM(FA9:FA20)</f>
        <v>234</v>
      </c>
      <c r="FB8" s="41">
        <f>SUM(FB9:FB20)</f>
        <v>0</v>
      </c>
      <c r="FC8" s="45">
        <f>+FB8/FA8</f>
        <v>0</v>
      </c>
    </row>
    <row r="9" spans="6:159" ht="29.25" customHeight="1">
      <c r="F9" s="10">
        <v>9</v>
      </c>
      <c r="G9" s="10">
        <v>11</v>
      </c>
      <c r="H9" s="33">
        <v>1</v>
      </c>
      <c r="I9" s="125" t="s">
        <v>311</v>
      </c>
      <c r="J9" s="179">
        <v>132.34615384615401</v>
      </c>
      <c r="K9" s="180">
        <v>119.269230769231</v>
      </c>
      <c r="L9" s="181">
        <f>IFERROR(K9/J9,0)</f>
        <v>0.90119151409474052</v>
      </c>
      <c r="M9" s="34">
        <f>+P9+S9</f>
        <v>62</v>
      </c>
      <c r="N9" s="35">
        <f t="shared" ref="N9:N20" si="0">+Q9+T9</f>
        <v>53</v>
      </c>
      <c r="O9" s="26">
        <f t="shared" ref="O9:O20" si="1">IFERROR(N9/M9,0)</f>
        <v>0.85483870967741937</v>
      </c>
      <c r="P9" s="37">
        <v>30</v>
      </c>
      <c r="Q9" s="37">
        <v>23</v>
      </c>
      <c r="R9" s="26">
        <f t="shared" ref="R9:R20" si="2">IFERROR(Q9/P9,0)</f>
        <v>0.76666666666666672</v>
      </c>
      <c r="S9" s="37">
        <v>32</v>
      </c>
      <c r="T9" s="37">
        <v>30</v>
      </c>
      <c r="U9" s="26">
        <f t="shared" ref="U9:U20" si="3">IFERROR(T9/S9,0)</f>
        <v>0.9375</v>
      </c>
      <c r="V9" s="34">
        <f>+Y9+AB9</f>
        <v>50</v>
      </c>
      <c r="W9" s="35">
        <f>+Z9+AC9</f>
        <v>44</v>
      </c>
      <c r="X9" s="26">
        <f t="shared" ref="X9:X20" si="4">IFERROR(W9/V9,0)</f>
        <v>0.88</v>
      </c>
      <c r="Y9" s="37">
        <v>23</v>
      </c>
      <c r="Z9" s="37">
        <v>19</v>
      </c>
      <c r="AA9" s="26">
        <f t="shared" ref="AA9:AA20" si="5">IFERROR(Z9/Y9,0)</f>
        <v>0.82608695652173914</v>
      </c>
      <c r="AB9" s="37">
        <v>27</v>
      </c>
      <c r="AC9" s="37">
        <v>25</v>
      </c>
      <c r="AD9" s="26">
        <f t="shared" ref="AD9:AD20" si="6">IFERROR(AC9/AB9,0)</f>
        <v>0.92592592592592593</v>
      </c>
      <c r="AE9" s="117">
        <f>+SUMIF($M$1:$AD$1,"a",M9:AD9)/2</f>
        <v>56</v>
      </c>
      <c r="AF9" s="116">
        <f>+SUMIF($M$1:$AD$1,"b",M9:AD9)/2</f>
        <v>48.5</v>
      </c>
      <c r="AG9" s="59">
        <f t="shared" ref="AG9:AG20" si="7">IFERROR(AF9/AE9,0)</f>
        <v>0.8660714285714286</v>
      </c>
      <c r="AH9" s="34">
        <f>+AK9+AN9</f>
        <v>59</v>
      </c>
      <c r="AI9" s="35">
        <f t="shared" ref="AI9:AI20" si="8">+AL9+AO9</f>
        <v>53</v>
      </c>
      <c r="AJ9" s="26">
        <f t="shared" ref="AJ9:AJ20" si="9">IFERROR(AI9/AH9,0)</f>
        <v>0.89830508474576276</v>
      </c>
      <c r="AK9" s="37">
        <v>17</v>
      </c>
      <c r="AL9" s="37">
        <v>15</v>
      </c>
      <c r="AM9" s="26">
        <f t="shared" ref="AM9:AM20" si="10">IFERROR(AL9/AK9,0)</f>
        <v>0.88235294117647056</v>
      </c>
      <c r="AN9" s="37">
        <v>42</v>
      </c>
      <c r="AO9" s="37">
        <v>38</v>
      </c>
      <c r="AP9" s="26">
        <f t="shared" ref="AP9:AP20" si="11">IFERROR(AO9/AN9,0)</f>
        <v>0.90476190476190477</v>
      </c>
      <c r="AQ9" s="34">
        <f>+AT9+AW9</f>
        <v>50</v>
      </c>
      <c r="AR9" s="35">
        <f>+AU9+AX9</f>
        <v>47</v>
      </c>
      <c r="AS9" s="26">
        <f t="shared" ref="AS9:AS20" si="12">IFERROR(AR9/AQ9,0)</f>
        <v>0.94</v>
      </c>
      <c r="AT9" s="37">
        <v>16</v>
      </c>
      <c r="AU9" s="37">
        <v>15</v>
      </c>
      <c r="AV9" s="26">
        <f t="shared" ref="AV9:AV20" si="13">IFERROR(AU9/AT9,0)</f>
        <v>0.9375</v>
      </c>
      <c r="AW9" s="37">
        <v>34</v>
      </c>
      <c r="AX9" s="37">
        <v>32</v>
      </c>
      <c r="AY9" s="26">
        <f t="shared" ref="AY9:AY20" si="14">IFERROR(AX9/AW9,0)</f>
        <v>0.94117647058823528</v>
      </c>
      <c r="AZ9" s="34">
        <f>+BC9+BF9</f>
        <v>56</v>
      </c>
      <c r="BA9" s="35">
        <f>+BD9+BG9</f>
        <v>48</v>
      </c>
      <c r="BB9" s="26">
        <f t="shared" ref="BB9:BB20" si="15">IFERROR(BA9/AZ9,0)</f>
        <v>0.8571428571428571</v>
      </c>
      <c r="BC9" s="37">
        <v>14</v>
      </c>
      <c r="BD9" s="37">
        <v>12</v>
      </c>
      <c r="BE9" s="26">
        <f t="shared" ref="BE9:BE20" si="16">IFERROR(BD9/BC9,0)</f>
        <v>0.8571428571428571</v>
      </c>
      <c r="BF9" s="37">
        <v>42</v>
      </c>
      <c r="BG9" s="37">
        <v>36</v>
      </c>
      <c r="BH9" s="26">
        <f t="shared" ref="BH9:BH20" si="17">IFERROR(BG9/BF9,0)</f>
        <v>0.8571428571428571</v>
      </c>
      <c r="BI9" s="34">
        <f>+BL9+BO9</f>
        <v>59</v>
      </c>
      <c r="BJ9" s="35">
        <f>+BM9+BP9</f>
        <v>45</v>
      </c>
      <c r="BK9" s="26">
        <f t="shared" ref="BK9:BK20" si="18">IFERROR(BJ9/BI9,0)</f>
        <v>0.76271186440677963</v>
      </c>
      <c r="BL9" s="37">
        <v>13</v>
      </c>
      <c r="BM9" s="37">
        <v>9</v>
      </c>
      <c r="BN9" s="26">
        <f t="shared" ref="BN9:BN20" si="19">IFERROR(BM9/BL9,0)</f>
        <v>0.69230769230769229</v>
      </c>
      <c r="BO9" s="37">
        <v>46</v>
      </c>
      <c r="BP9" s="37">
        <v>36</v>
      </c>
      <c r="BQ9" s="26">
        <f t="shared" ref="BQ9:BQ20" si="20">IFERROR(BP9/BO9,0)</f>
        <v>0.78260869565217395</v>
      </c>
      <c r="BR9" s="34">
        <f>+BU9+BX9</f>
        <v>64</v>
      </c>
      <c r="BS9" s="35">
        <f>+BV9+BY9</f>
        <v>48</v>
      </c>
      <c r="BT9" s="26">
        <f t="shared" ref="BT9:BT20" si="21">IFERROR(BS9/BR9,0)</f>
        <v>0.75</v>
      </c>
      <c r="BU9" s="37">
        <v>13</v>
      </c>
      <c r="BV9" s="37">
        <v>10</v>
      </c>
      <c r="BW9" s="26">
        <f t="shared" ref="BW9:BW20" si="22">IFERROR(BV9/BU9,0)</f>
        <v>0.76923076923076927</v>
      </c>
      <c r="BX9" s="37">
        <v>51</v>
      </c>
      <c r="BY9" s="37">
        <v>38</v>
      </c>
      <c r="BZ9" s="26">
        <f t="shared" ref="BZ9:BZ20" si="23">IFERROR(BY9/BX9,0)</f>
        <v>0.74509803921568629</v>
      </c>
      <c r="CA9" s="34">
        <f>+CD9+CG9</f>
        <v>69</v>
      </c>
      <c r="CB9" s="35">
        <f>+CE9+CH9</f>
        <v>57</v>
      </c>
      <c r="CC9" s="26">
        <f t="shared" ref="CC9:CC20" si="24">IFERROR(CB9/CA9,0)</f>
        <v>0.82608695652173914</v>
      </c>
      <c r="CD9" s="37">
        <v>17</v>
      </c>
      <c r="CE9" s="37">
        <v>13</v>
      </c>
      <c r="CF9" s="26">
        <f t="shared" ref="CF9:CF20" si="25">IFERROR(CE9/CD9,0)</f>
        <v>0.76470588235294112</v>
      </c>
      <c r="CG9" s="37">
        <v>52</v>
      </c>
      <c r="CH9" s="37">
        <v>44</v>
      </c>
      <c r="CI9" s="26">
        <f t="shared" ref="CI9:CI20" si="26">IFERROR(CH9/CG9,0)</f>
        <v>0.84615384615384615</v>
      </c>
      <c r="CJ9" s="34">
        <f>+CM9+CP9</f>
        <v>66</v>
      </c>
      <c r="CK9" s="35">
        <f>+CN9+CQ9</f>
        <v>39</v>
      </c>
      <c r="CL9" s="26">
        <f t="shared" ref="CL9:CL20" si="27">IFERROR(CK9/CJ9,0)</f>
        <v>0.59090909090909094</v>
      </c>
      <c r="CM9" s="37">
        <v>13</v>
      </c>
      <c r="CN9" s="37">
        <v>10</v>
      </c>
      <c r="CO9" s="26">
        <f t="shared" ref="CO9:CO20" si="28">IFERROR(CN9/CM9,0)</f>
        <v>0.76923076923076927</v>
      </c>
      <c r="CP9" s="37">
        <v>53</v>
      </c>
      <c r="CQ9" s="37">
        <v>29</v>
      </c>
      <c r="CR9" s="26">
        <f t="shared" ref="CR9:CR20" si="29">IFERROR(CQ9/CP9,0)</f>
        <v>0.54716981132075471</v>
      </c>
      <c r="CS9" s="34">
        <f>+CV9+CY9</f>
        <v>68</v>
      </c>
      <c r="CT9" s="35">
        <f>+CW9+CZ9</f>
        <v>51</v>
      </c>
      <c r="CU9" s="26">
        <f t="shared" ref="CU9:CU20" si="30">IFERROR(CT9/CS9,0)</f>
        <v>0.75</v>
      </c>
      <c r="CV9" s="37">
        <v>16</v>
      </c>
      <c r="CW9" s="37">
        <v>14</v>
      </c>
      <c r="CX9" s="26">
        <f t="shared" ref="CX9:CX20" si="31">IFERROR(CW9/CV9,0)</f>
        <v>0.875</v>
      </c>
      <c r="CY9" s="37">
        <v>52</v>
      </c>
      <c r="CZ9" s="37">
        <v>37</v>
      </c>
      <c r="DA9" s="26">
        <f t="shared" ref="DA9:DA20" si="32">IFERROR(CZ9/CY9,0)</f>
        <v>0.71153846153846156</v>
      </c>
      <c r="DB9" s="34">
        <f>+DE9+DH9</f>
        <v>65</v>
      </c>
      <c r="DC9" s="35">
        <f>+DF9+DI9</f>
        <v>57</v>
      </c>
      <c r="DD9" s="26">
        <f t="shared" ref="DD9:DD20" si="33">IFERROR(DC9/DB9,0)</f>
        <v>0.87692307692307692</v>
      </c>
      <c r="DE9" s="37">
        <v>18</v>
      </c>
      <c r="DF9" s="37">
        <v>17</v>
      </c>
      <c r="DG9" s="26">
        <f t="shared" ref="DG9:DG20" si="34">IFERROR(DF9/DE9,0)</f>
        <v>0.94444444444444442</v>
      </c>
      <c r="DH9" s="37">
        <v>47</v>
      </c>
      <c r="DI9" s="37">
        <v>40</v>
      </c>
      <c r="DJ9" s="26">
        <f t="shared" ref="DJ9:DJ20" si="35">IFERROR(DI9/DH9,0)</f>
        <v>0.85106382978723405</v>
      </c>
      <c r="DK9" s="34">
        <f>+DN9+DQ9</f>
        <v>60</v>
      </c>
      <c r="DL9" s="35">
        <f>+DO9+DR9</f>
        <v>43</v>
      </c>
      <c r="DM9" s="26">
        <f t="shared" ref="DM9:DM20" si="36">IFERROR(DL9/DK9,0)</f>
        <v>0.71666666666666667</v>
      </c>
      <c r="DN9" s="37">
        <v>18</v>
      </c>
      <c r="DO9" s="37">
        <v>12</v>
      </c>
      <c r="DP9" s="26">
        <f t="shared" ref="DP9:DP20" si="37">IFERROR(DO9/DN9,0)</f>
        <v>0.66666666666666663</v>
      </c>
      <c r="DQ9" s="37">
        <v>42</v>
      </c>
      <c r="DR9" s="37">
        <v>31</v>
      </c>
      <c r="DS9" s="26">
        <f t="shared" ref="DS9:DS20" si="38">IFERROR(DR9/DQ9,0)</f>
        <v>0.73809523809523814</v>
      </c>
      <c r="DT9" s="34">
        <f>+DW9+DZ9</f>
        <v>63</v>
      </c>
      <c r="DU9" s="35">
        <f>+DX9+EA9</f>
        <v>55</v>
      </c>
      <c r="DV9" s="26">
        <f t="shared" ref="DV9:DV20" si="39">IFERROR(DU9/DT9,0)</f>
        <v>0.87301587301587302</v>
      </c>
      <c r="DW9" s="37">
        <v>18</v>
      </c>
      <c r="DX9" s="37">
        <v>17</v>
      </c>
      <c r="DY9" s="26">
        <f t="shared" ref="DY9:DY20" si="40">IFERROR(DX9/DW9,0)</f>
        <v>0.94444444444444442</v>
      </c>
      <c r="DZ9" s="37">
        <v>45</v>
      </c>
      <c r="EA9" s="37">
        <v>38</v>
      </c>
      <c r="EB9" s="26">
        <f t="shared" ref="EB9:EB20" si="41">IFERROR(EA9/DZ9,0)</f>
        <v>0.84444444444444444</v>
      </c>
      <c r="EC9" s="34">
        <f>+EF9+EI9</f>
        <v>76</v>
      </c>
      <c r="ED9" s="35">
        <f>+EG9+EJ9</f>
        <v>62</v>
      </c>
      <c r="EE9" s="26">
        <f t="shared" ref="EE9:EE20" si="42">IFERROR(ED9/EC9,0)</f>
        <v>0.81578947368421051</v>
      </c>
      <c r="EF9" s="37">
        <v>23</v>
      </c>
      <c r="EG9" s="37">
        <v>22</v>
      </c>
      <c r="EH9" s="26">
        <f t="shared" ref="EH9:EH20" si="43">IFERROR(EG9/EF9,0)</f>
        <v>0.95652173913043481</v>
      </c>
      <c r="EI9" s="37">
        <v>53</v>
      </c>
      <c r="EJ9" s="37">
        <v>40</v>
      </c>
      <c r="EK9" s="26">
        <f t="shared" ref="EK9:EK20" si="44">IFERROR(EJ9/EI9,0)</f>
        <v>0.75471698113207553</v>
      </c>
      <c r="EL9" s="34">
        <f>+EO9+ER9</f>
        <v>76</v>
      </c>
      <c r="EM9" s="35">
        <f>+EP9+ES9</f>
        <v>17</v>
      </c>
      <c r="EN9" s="26">
        <f t="shared" ref="EN9:EN20" si="45">IFERROR(EM9/EL9,0)</f>
        <v>0.22368421052631579</v>
      </c>
      <c r="EO9" s="37">
        <v>23</v>
      </c>
      <c r="EP9" s="37">
        <v>17</v>
      </c>
      <c r="EQ9" s="26">
        <f t="shared" ref="EQ9:EQ20" si="46">IFERROR(EP9/EO9,0)</f>
        <v>0.73913043478260865</v>
      </c>
      <c r="ER9" s="37">
        <v>53</v>
      </c>
      <c r="ES9" s="16"/>
      <c r="ET9" s="59">
        <f t="shared" ref="ET9:ET20" si="47">IFERROR(ES9/ER9,0)</f>
        <v>0</v>
      </c>
      <c r="EU9" s="34">
        <f>+EX9+FA9</f>
        <v>76</v>
      </c>
      <c r="EV9" s="35">
        <f>+EY9+FB9</f>
        <v>0</v>
      </c>
      <c r="EW9" s="26">
        <f t="shared" ref="EW9:EW20" si="48">IFERROR(EV9/EU9,0)</f>
        <v>0</v>
      </c>
      <c r="EX9" s="37">
        <v>23</v>
      </c>
      <c r="EY9" s="37"/>
      <c r="EZ9" s="26">
        <f t="shared" ref="EZ9:EZ20" si="49">IFERROR(EY9/EX9,0)</f>
        <v>0</v>
      </c>
      <c r="FA9" s="37">
        <v>53</v>
      </c>
      <c r="FB9" s="16"/>
      <c r="FC9" s="59">
        <f t="shared" ref="FC9:FC20" si="50">IFERROR(FB9/FA9,0)</f>
        <v>0</v>
      </c>
    </row>
    <row r="10" spans="6:159" ht="29.25" customHeight="1">
      <c r="F10" s="10">
        <v>1</v>
      </c>
      <c r="G10" s="10">
        <v>2</v>
      </c>
      <c r="H10" s="12">
        <v>2</v>
      </c>
      <c r="I10" s="121" t="s">
        <v>28</v>
      </c>
      <c r="J10" s="179">
        <v>53.769230769230766</v>
      </c>
      <c r="K10" s="182">
        <v>43.346153846153847</v>
      </c>
      <c r="L10" s="183">
        <f t="shared" ref="L10:L20" si="51">IFERROR(K10/J10,0)</f>
        <v>0.8061516452074392</v>
      </c>
      <c r="M10" s="18">
        <f t="shared" ref="M10:M20" si="52">+P10+S10</f>
        <v>62</v>
      </c>
      <c r="N10" s="22">
        <f t="shared" si="0"/>
        <v>51</v>
      </c>
      <c r="O10" s="26">
        <f t="shared" si="1"/>
        <v>0.82258064516129037</v>
      </c>
      <c r="P10" s="16">
        <v>23</v>
      </c>
      <c r="Q10" s="16">
        <v>21</v>
      </c>
      <c r="R10" s="26">
        <f t="shared" si="2"/>
        <v>0.91304347826086951</v>
      </c>
      <c r="S10" s="16">
        <v>39</v>
      </c>
      <c r="T10" s="16">
        <v>30</v>
      </c>
      <c r="U10" s="26">
        <f t="shared" si="3"/>
        <v>0.76923076923076927</v>
      </c>
      <c r="V10" s="18">
        <f t="shared" ref="V10:W20" si="53">+Y10+AB10</f>
        <v>51</v>
      </c>
      <c r="W10" s="22">
        <f t="shared" si="53"/>
        <v>43</v>
      </c>
      <c r="X10" s="26">
        <f t="shared" si="4"/>
        <v>0.84313725490196079</v>
      </c>
      <c r="Y10" s="16">
        <v>21</v>
      </c>
      <c r="Z10" s="16">
        <v>19</v>
      </c>
      <c r="AA10" s="26">
        <f t="shared" si="5"/>
        <v>0.90476190476190477</v>
      </c>
      <c r="AB10" s="16">
        <v>30</v>
      </c>
      <c r="AC10" s="16">
        <v>24</v>
      </c>
      <c r="AD10" s="26">
        <f t="shared" si="6"/>
        <v>0.8</v>
      </c>
      <c r="AE10" s="117">
        <f t="shared" ref="AE10:AE20" si="54">+SUMIF($M$1:$AD$1,"a",M10:AD10)/2</f>
        <v>56.5</v>
      </c>
      <c r="AF10" s="116">
        <f t="shared" ref="AF10:AF20" si="55">+SUMIF($M$1:$AD$1,"b",M10:AD10)/2</f>
        <v>47</v>
      </c>
      <c r="AG10" s="59">
        <f t="shared" si="7"/>
        <v>0.83185840707964598</v>
      </c>
      <c r="AH10" s="18">
        <f t="shared" ref="AH10:AH20" si="56">+AK10+AN10</f>
        <v>58</v>
      </c>
      <c r="AI10" s="22">
        <f t="shared" si="8"/>
        <v>48</v>
      </c>
      <c r="AJ10" s="26">
        <f t="shared" si="9"/>
        <v>0.82758620689655171</v>
      </c>
      <c r="AK10" s="16">
        <v>27</v>
      </c>
      <c r="AL10" s="16">
        <v>21</v>
      </c>
      <c r="AM10" s="26">
        <f t="shared" si="10"/>
        <v>0.77777777777777779</v>
      </c>
      <c r="AN10" s="16">
        <v>31</v>
      </c>
      <c r="AO10" s="16">
        <v>27</v>
      </c>
      <c r="AP10" s="26">
        <f t="shared" si="11"/>
        <v>0.87096774193548387</v>
      </c>
      <c r="AQ10" s="18">
        <f t="shared" ref="AQ10:AR20" si="57">+AT10+AW10</f>
        <v>54</v>
      </c>
      <c r="AR10" s="22">
        <f t="shared" si="57"/>
        <v>46</v>
      </c>
      <c r="AS10" s="26">
        <f t="shared" si="12"/>
        <v>0.85185185185185186</v>
      </c>
      <c r="AT10" s="16">
        <v>22</v>
      </c>
      <c r="AU10" s="16">
        <v>20</v>
      </c>
      <c r="AV10" s="26">
        <f t="shared" si="13"/>
        <v>0.90909090909090906</v>
      </c>
      <c r="AW10" s="16">
        <v>32</v>
      </c>
      <c r="AX10" s="16">
        <v>26</v>
      </c>
      <c r="AY10" s="26">
        <f t="shared" si="14"/>
        <v>0.8125</v>
      </c>
      <c r="AZ10" s="18">
        <f t="shared" ref="AZ10:AZ20" si="58">+BC10+BF10</f>
        <v>59</v>
      </c>
      <c r="BA10" s="22">
        <f t="shared" ref="BA10:BA20" si="59">+BD10+BG10</f>
        <v>50</v>
      </c>
      <c r="BB10" s="26">
        <f t="shared" si="15"/>
        <v>0.84745762711864403</v>
      </c>
      <c r="BC10" s="16">
        <v>24</v>
      </c>
      <c r="BD10" s="16">
        <v>18</v>
      </c>
      <c r="BE10" s="26">
        <f t="shared" si="16"/>
        <v>0.75</v>
      </c>
      <c r="BF10" s="16">
        <v>35</v>
      </c>
      <c r="BG10" s="16">
        <v>32</v>
      </c>
      <c r="BH10" s="26">
        <f t="shared" si="17"/>
        <v>0.91428571428571426</v>
      </c>
      <c r="BI10" s="18">
        <f t="shared" ref="BI10:BI20" si="60">+BL10+BO10</f>
        <v>70</v>
      </c>
      <c r="BJ10" s="22">
        <f t="shared" ref="BJ10:BJ20" si="61">+BM10+BP10</f>
        <v>62</v>
      </c>
      <c r="BK10" s="26">
        <f t="shared" si="18"/>
        <v>0.88571428571428568</v>
      </c>
      <c r="BL10" s="16">
        <v>24</v>
      </c>
      <c r="BM10" s="16">
        <v>20</v>
      </c>
      <c r="BN10" s="26">
        <f t="shared" si="19"/>
        <v>0.83333333333333337</v>
      </c>
      <c r="BO10" s="16">
        <v>46</v>
      </c>
      <c r="BP10" s="16">
        <v>42</v>
      </c>
      <c r="BQ10" s="26">
        <f t="shared" si="20"/>
        <v>0.91304347826086951</v>
      </c>
      <c r="BR10" s="18">
        <f t="shared" ref="BR10:BR20" si="62">+BU10+BX10</f>
        <v>72</v>
      </c>
      <c r="BS10" s="22">
        <f t="shared" ref="BS10:BS20" si="63">+BV10+BY10</f>
        <v>62</v>
      </c>
      <c r="BT10" s="26">
        <f t="shared" si="21"/>
        <v>0.86111111111111116</v>
      </c>
      <c r="BU10" s="16">
        <v>25</v>
      </c>
      <c r="BV10" s="16">
        <v>20</v>
      </c>
      <c r="BW10" s="26">
        <f t="shared" si="22"/>
        <v>0.8</v>
      </c>
      <c r="BX10" s="16">
        <v>47</v>
      </c>
      <c r="BY10" s="16">
        <v>42</v>
      </c>
      <c r="BZ10" s="26">
        <f t="shared" si="23"/>
        <v>0.8936170212765957</v>
      </c>
      <c r="CA10" s="18">
        <f t="shared" ref="CA10:CA20" si="64">+CD10+CG10</f>
        <v>77</v>
      </c>
      <c r="CB10" s="22">
        <f t="shared" ref="CB10:CB20" si="65">+CE10+CH10</f>
        <v>57</v>
      </c>
      <c r="CC10" s="26">
        <f t="shared" si="24"/>
        <v>0.74025974025974028</v>
      </c>
      <c r="CD10" s="16">
        <v>31</v>
      </c>
      <c r="CE10" s="16">
        <v>24</v>
      </c>
      <c r="CF10" s="26">
        <f t="shared" si="25"/>
        <v>0.77419354838709675</v>
      </c>
      <c r="CG10" s="16">
        <v>46</v>
      </c>
      <c r="CH10" s="16">
        <v>33</v>
      </c>
      <c r="CI10" s="26">
        <f t="shared" si="26"/>
        <v>0.71739130434782605</v>
      </c>
      <c r="CJ10" s="18">
        <f t="shared" ref="CJ10:CJ20" si="66">+CM10+CP10</f>
        <v>70</v>
      </c>
      <c r="CK10" s="22">
        <f t="shared" ref="CK10:CK20" si="67">+CN10+CQ10</f>
        <v>43</v>
      </c>
      <c r="CL10" s="26">
        <f t="shared" si="27"/>
        <v>0.61428571428571432</v>
      </c>
      <c r="CM10" s="16">
        <v>24</v>
      </c>
      <c r="CN10" s="16">
        <v>20</v>
      </c>
      <c r="CO10" s="26">
        <f t="shared" si="28"/>
        <v>0.83333333333333337</v>
      </c>
      <c r="CP10" s="16">
        <v>46</v>
      </c>
      <c r="CQ10" s="16">
        <v>23</v>
      </c>
      <c r="CR10" s="26">
        <f t="shared" si="29"/>
        <v>0.5</v>
      </c>
      <c r="CS10" s="18">
        <f t="shared" ref="CS10:CS20" si="68">+CV10+CY10</f>
        <v>63</v>
      </c>
      <c r="CT10" s="22">
        <f t="shared" ref="CT10:CT20" si="69">+CW10+CZ10</f>
        <v>42</v>
      </c>
      <c r="CU10" s="26">
        <f t="shared" si="30"/>
        <v>0.66666666666666663</v>
      </c>
      <c r="CV10" s="16">
        <v>25</v>
      </c>
      <c r="CW10" s="16">
        <v>20</v>
      </c>
      <c r="CX10" s="26">
        <f t="shared" si="31"/>
        <v>0.8</v>
      </c>
      <c r="CY10" s="16">
        <v>38</v>
      </c>
      <c r="CZ10" s="16">
        <v>22</v>
      </c>
      <c r="DA10" s="26">
        <f t="shared" si="32"/>
        <v>0.57894736842105265</v>
      </c>
      <c r="DB10" s="18">
        <f t="shared" ref="DB10:DB20" si="70">+DE10+DH10</f>
        <v>56</v>
      </c>
      <c r="DC10" s="22">
        <f t="shared" ref="DC10:DC20" si="71">+DF10+DI10</f>
        <v>53</v>
      </c>
      <c r="DD10" s="26">
        <f t="shared" si="33"/>
        <v>0.9464285714285714</v>
      </c>
      <c r="DE10" s="16">
        <v>28</v>
      </c>
      <c r="DF10" s="16">
        <v>26</v>
      </c>
      <c r="DG10" s="26">
        <f t="shared" si="34"/>
        <v>0.9285714285714286</v>
      </c>
      <c r="DH10" s="16">
        <v>28</v>
      </c>
      <c r="DI10" s="16">
        <v>27</v>
      </c>
      <c r="DJ10" s="26">
        <f t="shared" si="35"/>
        <v>0.9642857142857143</v>
      </c>
      <c r="DK10" s="18">
        <f t="shared" ref="DK10:DK20" si="72">+DN10+DQ10</f>
        <v>57</v>
      </c>
      <c r="DL10" s="22">
        <f t="shared" ref="DL10:DL20" si="73">+DO10+DR10</f>
        <v>43</v>
      </c>
      <c r="DM10" s="26">
        <f t="shared" si="36"/>
        <v>0.75438596491228072</v>
      </c>
      <c r="DN10" s="16">
        <v>27</v>
      </c>
      <c r="DO10" s="16">
        <v>19</v>
      </c>
      <c r="DP10" s="26">
        <f t="shared" si="37"/>
        <v>0.70370370370370372</v>
      </c>
      <c r="DQ10" s="16">
        <v>30</v>
      </c>
      <c r="DR10" s="16">
        <v>24</v>
      </c>
      <c r="DS10" s="26">
        <f t="shared" si="38"/>
        <v>0.8</v>
      </c>
      <c r="DT10" s="18">
        <f t="shared" ref="DT10:DT20" si="74">+DW10+DZ10</f>
        <v>56</v>
      </c>
      <c r="DU10" s="22">
        <f t="shared" ref="DU10:DU20" si="75">+DX10+EA10</f>
        <v>45</v>
      </c>
      <c r="DV10" s="26">
        <f t="shared" si="39"/>
        <v>0.8035714285714286</v>
      </c>
      <c r="DW10" s="16">
        <v>28</v>
      </c>
      <c r="DX10" s="16">
        <v>21</v>
      </c>
      <c r="DY10" s="26">
        <f t="shared" si="40"/>
        <v>0.75</v>
      </c>
      <c r="DZ10" s="16">
        <v>28</v>
      </c>
      <c r="EA10" s="16">
        <v>24</v>
      </c>
      <c r="EB10" s="26">
        <f t="shared" si="41"/>
        <v>0.8571428571428571</v>
      </c>
      <c r="EC10" s="18">
        <f t="shared" ref="EC10:EC20" si="76">+EF10+EI10</f>
        <v>63</v>
      </c>
      <c r="ED10" s="22">
        <f t="shared" ref="ED10:ED20" si="77">+EG10+EJ10</f>
        <v>49</v>
      </c>
      <c r="EE10" s="26">
        <f t="shared" si="42"/>
        <v>0.77777777777777779</v>
      </c>
      <c r="EF10" s="16">
        <v>27</v>
      </c>
      <c r="EG10" s="16">
        <v>17</v>
      </c>
      <c r="EH10" s="26">
        <f t="shared" si="43"/>
        <v>0.62962962962962965</v>
      </c>
      <c r="EI10" s="16">
        <v>36</v>
      </c>
      <c r="EJ10" s="16">
        <v>32</v>
      </c>
      <c r="EK10" s="26">
        <f t="shared" si="44"/>
        <v>0.88888888888888884</v>
      </c>
      <c r="EL10" s="18">
        <f t="shared" ref="EL10:EL20" si="78">+EO10+ER10</f>
        <v>63</v>
      </c>
      <c r="EM10" s="22">
        <f t="shared" ref="EM10:EM20" si="79">+EP10+ES10</f>
        <v>11</v>
      </c>
      <c r="EN10" s="26">
        <f t="shared" si="45"/>
        <v>0.17460317460317459</v>
      </c>
      <c r="EO10" s="16">
        <v>27</v>
      </c>
      <c r="EP10" s="16">
        <v>11</v>
      </c>
      <c r="EQ10" s="26">
        <f t="shared" si="46"/>
        <v>0.40740740740740738</v>
      </c>
      <c r="ER10" s="16">
        <v>36</v>
      </c>
      <c r="ES10" s="16"/>
      <c r="ET10" s="59">
        <f t="shared" si="47"/>
        <v>0</v>
      </c>
      <c r="EU10" s="18">
        <f t="shared" ref="EU10:EU20" si="80">+EX10+FA10</f>
        <v>63</v>
      </c>
      <c r="EV10" s="22">
        <f t="shared" ref="EV10:EV20" si="81">+EY10+FB10</f>
        <v>0</v>
      </c>
      <c r="EW10" s="26">
        <f t="shared" si="48"/>
        <v>0</v>
      </c>
      <c r="EX10" s="16">
        <v>27</v>
      </c>
      <c r="EY10" s="16"/>
      <c r="EZ10" s="26">
        <f t="shared" si="49"/>
        <v>0</v>
      </c>
      <c r="FA10" s="16">
        <v>36</v>
      </c>
      <c r="FB10" s="16"/>
      <c r="FC10" s="59">
        <f t="shared" si="50"/>
        <v>0</v>
      </c>
    </row>
    <row r="11" spans="6:159" ht="29.25" customHeight="1">
      <c r="G11" s="10">
        <v>4</v>
      </c>
      <c r="H11" s="33">
        <v>3</v>
      </c>
      <c r="I11" s="119" t="s">
        <v>86</v>
      </c>
      <c r="J11" s="179">
        <v>21.96153846153846</v>
      </c>
      <c r="K11" s="182">
        <v>18.346153846153847</v>
      </c>
      <c r="L11" s="183">
        <f t="shared" si="51"/>
        <v>0.83537653239929954</v>
      </c>
      <c r="M11" s="192">
        <f t="shared" si="52"/>
        <v>30</v>
      </c>
      <c r="N11" s="22">
        <f t="shared" si="0"/>
        <v>25</v>
      </c>
      <c r="O11" s="26">
        <f t="shared" si="1"/>
        <v>0.83333333333333337</v>
      </c>
      <c r="P11" s="16">
        <v>15</v>
      </c>
      <c r="Q11" s="16">
        <v>15</v>
      </c>
      <c r="R11" s="26">
        <f t="shared" si="2"/>
        <v>1</v>
      </c>
      <c r="S11" s="16">
        <v>15</v>
      </c>
      <c r="T11" s="16">
        <v>10</v>
      </c>
      <c r="U11" s="26">
        <f t="shared" si="3"/>
        <v>0.66666666666666663</v>
      </c>
      <c r="V11" s="18">
        <f t="shared" si="53"/>
        <v>25</v>
      </c>
      <c r="W11" s="22">
        <f t="shared" si="53"/>
        <v>25</v>
      </c>
      <c r="X11" s="26">
        <f t="shared" si="4"/>
        <v>1</v>
      </c>
      <c r="Y11" s="16">
        <v>15</v>
      </c>
      <c r="Z11" s="16">
        <v>15</v>
      </c>
      <c r="AA11" s="26">
        <f t="shared" si="5"/>
        <v>1</v>
      </c>
      <c r="AB11" s="16">
        <v>10</v>
      </c>
      <c r="AC11" s="16">
        <v>10</v>
      </c>
      <c r="AD11" s="26">
        <f t="shared" si="6"/>
        <v>1</v>
      </c>
      <c r="AE11" s="117">
        <f t="shared" si="54"/>
        <v>27.5</v>
      </c>
      <c r="AF11" s="116">
        <f t="shared" si="55"/>
        <v>25</v>
      </c>
      <c r="AG11" s="59">
        <f t="shared" si="7"/>
        <v>0.90909090909090906</v>
      </c>
      <c r="AH11" s="18">
        <f t="shared" si="56"/>
        <v>25</v>
      </c>
      <c r="AI11" s="22">
        <f t="shared" si="8"/>
        <v>14</v>
      </c>
      <c r="AJ11" s="26">
        <f t="shared" si="9"/>
        <v>0.56000000000000005</v>
      </c>
      <c r="AK11" s="16">
        <v>16</v>
      </c>
      <c r="AL11" s="16">
        <v>7</v>
      </c>
      <c r="AM11" s="26">
        <f t="shared" si="10"/>
        <v>0.4375</v>
      </c>
      <c r="AN11" s="16">
        <v>9</v>
      </c>
      <c r="AO11" s="16">
        <v>7</v>
      </c>
      <c r="AP11" s="26">
        <f t="shared" si="11"/>
        <v>0.77777777777777779</v>
      </c>
      <c r="AQ11" s="18">
        <f t="shared" si="57"/>
        <v>22</v>
      </c>
      <c r="AR11" s="22">
        <f t="shared" si="57"/>
        <v>21</v>
      </c>
      <c r="AS11" s="26">
        <f t="shared" si="12"/>
        <v>0.95454545454545459</v>
      </c>
      <c r="AT11" s="16">
        <v>11</v>
      </c>
      <c r="AU11" s="16">
        <v>10</v>
      </c>
      <c r="AV11" s="26">
        <f t="shared" si="13"/>
        <v>0.90909090909090906</v>
      </c>
      <c r="AW11" s="16">
        <v>11</v>
      </c>
      <c r="AX11" s="16">
        <v>11</v>
      </c>
      <c r="AY11" s="26">
        <f t="shared" si="14"/>
        <v>1</v>
      </c>
      <c r="AZ11" s="18">
        <f t="shared" si="58"/>
        <v>24</v>
      </c>
      <c r="BA11" s="22">
        <f t="shared" si="59"/>
        <v>21</v>
      </c>
      <c r="BB11" s="26">
        <f t="shared" si="15"/>
        <v>0.875</v>
      </c>
      <c r="BC11" s="16">
        <v>12</v>
      </c>
      <c r="BD11" s="16">
        <v>11</v>
      </c>
      <c r="BE11" s="26">
        <f t="shared" si="16"/>
        <v>0.91666666666666663</v>
      </c>
      <c r="BF11" s="16">
        <v>12</v>
      </c>
      <c r="BG11" s="16">
        <v>10</v>
      </c>
      <c r="BH11" s="26">
        <f t="shared" si="17"/>
        <v>0.83333333333333337</v>
      </c>
      <c r="BI11" s="18">
        <f t="shared" si="60"/>
        <v>24</v>
      </c>
      <c r="BJ11" s="22">
        <f t="shared" si="61"/>
        <v>17</v>
      </c>
      <c r="BK11" s="26">
        <f t="shared" si="18"/>
        <v>0.70833333333333337</v>
      </c>
      <c r="BL11" s="16">
        <v>13</v>
      </c>
      <c r="BM11" s="16">
        <v>8</v>
      </c>
      <c r="BN11" s="26">
        <f t="shared" si="19"/>
        <v>0.61538461538461542</v>
      </c>
      <c r="BO11" s="16">
        <v>11</v>
      </c>
      <c r="BP11" s="16">
        <v>9</v>
      </c>
      <c r="BQ11" s="26">
        <f t="shared" si="20"/>
        <v>0.81818181818181823</v>
      </c>
      <c r="BR11" s="18">
        <f t="shared" si="62"/>
        <v>27</v>
      </c>
      <c r="BS11" s="22">
        <f t="shared" si="63"/>
        <v>22</v>
      </c>
      <c r="BT11" s="26">
        <f t="shared" si="21"/>
        <v>0.81481481481481477</v>
      </c>
      <c r="BU11" s="16">
        <v>15</v>
      </c>
      <c r="BV11" s="16">
        <v>11</v>
      </c>
      <c r="BW11" s="26">
        <f t="shared" si="22"/>
        <v>0.73333333333333328</v>
      </c>
      <c r="BX11" s="16">
        <v>12</v>
      </c>
      <c r="BY11" s="16">
        <v>11</v>
      </c>
      <c r="BZ11" s="26">
        <f t="shared" si="23"/>
        <v>0.91666666666666663</v>
      </c>
      <c r="CA11" s="18">
        <f t="shared" si="64"/>
        <v>26</v>
      </c>
      <c r="CB11" s="22">
        <f t="shared" si="65"/>
        <v>16</v>
      </c>
      <c r="CC11" s="26">
        <f t="shared" si="24"/>
        <v>0.61538461538461542</v>
      </c>
      <c r="CD11" s="16">
        <v>12</v>
      </c>
      <c r="CE11" s="16">
        <v>5</v>
      </c>
      <c r="CF11" s="26">
        <f t="shared" si="25"/>
        <v>0.41666666666666669</v>
      </c>
      <c r="CG11" s="16">
        <v>14</v>
      </c>
      <c r="CH11" s="16">
        <v>11</v>
      </c>
      <c r="CI11" s="26">
        <f t="shared" si="26"/>
        <v>0.7857142857142857</v>
      </c>
      <c r="CJ11" s="18">
        <f t="shared" si="66"/>
        <v>29</v>
      </c>
      <c r="CK11" s="22">
        <f t="shared" si="67"/>
        <v>19</v>
      </c>
      <c r="CL11" s="26">
        <f t="shared" si="27"/>
        <v>0.65517241379310343</v>
      </c>
      <c r="CM11" s="16">
        <v>13</v>
      </c>
      <c r="CN11" s="16">
        <v>8</v>
      </c>
      <c r="CO11" s="26">
        <f t="shared" si="28"/>
        <v>0.61538461538461542</v>
      </c>
      <c r="CP11" s="16">
        <v>16</v>
      </c>
      <c r="CQ11" s="16">
        <v>11</v>
      </c>
      <c r="CR11" s="26">
        <f t="shared" si="29"/>
        <v>0.6875</v>
      </c>
      <c r="CS11" s="18">
        <f t="shared" si="68"/>
        <v>26</v>
      </c>
      <c r="CT11" s="22">
        <f t="shared" si="69"/>
        <v>25</v>
      </c>
      <c r="CU11" s="26">
        <f t="shared" si="30"/>
        <v>0.96153846153846156</v>
      </c>
      <c r="CV11" s="16">
        <v>12</v>
      </c>
      <c r="CW11" s="16">
        <v>11</v>
      </c>
      <c r="CX11" s="26">
        <f t="shared" si="31"/>
        <v>0.91666666666666663</v>
      </c>
      <c r="CY11" s="16">
        <v>14</v>
      </c>
      <c r="CZ11" s="16">
        <v>14</v>
      </c>
      <c r="DA11" s="26">
        <f t="shared" si="32"/>
        <v>1</v>
      </c>
      <c r="DB11" s="18">
        <f t="shared" si="70"/>
        <v>25</v>
      </c>
      <c r="DC11" s="22">
        <f t="shared" si="71"/>
        <v>17</v>
      </c>
      <c r="DD11" s="26">
        <f t="shared" si="33"/>
        <v>0.68</v>
      </c>
      <c r="DE11" s="16">
        <v>11</v>
      </c>
      <c r="DF11" s="16">
        <v>7</v>
      </c>
      <c r="DG11" s="26">
        <f t="shared" si="34"/>
        <v>0.63636363636363635</v>
      </c>
      <c r="DH11" s="16">
        <v>14</v>
      </c>
      <c r="DI11" s="16">
        <v>10</v>
      </c>
      <c r="DJ11" s="26">
        <f t="shared" si="35"/>
        <v>0.7142857142857143</v>
      </c>
      <c r="DK11" s="18">
        <f t="shared" si="72"/>
        <v>25</v>
      </c>
      <c r="DL11" s="22">
        <f t="shared" si="73"/>
        <v>15</v>
      </c>
      <c r="DM11" s="26">
        <f t="shared" si="36"/>
        <v>0.6</v>
      </c>
      <c r="DN11" s="16">
        <v>11</v>
      </c>
      <c r="DO11" s="16">
        <v>7</v>
      </c>
      <c r="DP11" s="26">
        <f t="shared" si="37"/>
        <v>0.63636363636363635</v>
      </c>
      <c r="DQ11" s="16">
        <v>14</v>
      </c>
      <c r="DR11" s="16">
        <v>8</v>
      </c>
      <c r="DS11" s="26">
        <f t="shared" si="38"/>
        <v>0.5714285714285714</v>
      </c>
      <c r="DT11" s="18">
        <f t="shared" si="74"/>
        <v>23</v>
      </c>
      <c r="DU11" s="22">
        <f t="shared" si="75"/>
        <v>16</v>
      </c>
      <c r="DV11" s="26">
        <f t="shared" si="39"/>
        <v>0.69565217391304346</v>
      </c>
      <c r="DW11" s="16">
        <v>9</v>
      </c>
      <c r="DX11" s="16">
        <v>7</v>
      </c>
      <c r="DY11" s="26">
        <f t="shared" si="40"/>
        <v>0.77777777777777779</v>
      </c>
      <c r="DZ11" s="16">
        <v>14</v>
      </c>
      <c r="EA11" s="16">
        <v>9</v>
      </c>
      <c r="EB11" s="26">
        <f t="shared" si="41"/>
        <v>0.6428571428571429</v>
      </c>
      <c r="EC11" s="18">
        <f t="shared" si="76"/>
        <v>25</v>
      </c>
      <c r="ED11" s="22">
        <f t="shared" si="77"/>
        <v>20</v>
      </c>
      <c r="EE11" s="26">
        <f t="shared" si="42"/>
        <v>0.8</v>
      </c>
      <c r="EF11" s="16">
        <v>8</v>
      </c>
      <c r="EG11" s="16">
        <v>6</v>
      </c>
      <c r="EH11" s="26">
        <f t="shared" si="43"/>
        <v>0.75</v>
      </c>
      <c r="EI11" s="16">
        <v>17</v>
      </c>
      <c r="EJ11" s="16">
        <v>14</v>
      </c>
      <c r="EK11" s="26">
        <f t="shared" si="44"/>
        <v>0.82352941176470584</v>
      </c>
      <c r="EL11" s="18">
        <f t="shared" si="78"/>
        <v>25</v>
      </c>
      <c r="EM11" s="22">
        <f t="shared" si="79"/>
        <v>5</v>
      </c>
      <c r="EN11" s="26">
        <f t="shared" si="45"/>
        <v>0.2</v>
      </c>
      <c r="EO11" s="16">
        <v>8</v>
      </c>
      <c r="EP11" s="16">
        <v>5</v>
      </c>
      <c r="EQ11" s="26">
        <f t="shared" si="46"/>
        <v>0.625</v>
      </c>
      <c r="ER11" s="16">
        <v>17</v>
      </c>
      <c r="ES11" s="16"/>
      <c r="ET11" s="59">
        <f t="shared" si="47"/>
        <v>0</v>
      </c>
      <c r="EU11" s="18">
        <f t="shared" si="80"/>
        <v>25</v>
      </c>
      <c r="EV11" s="22">
        <f t="shared" si="81"/>
        <v>0</v>
      </c>
      <c r="EW11" s="26">
        <f t="shared" si="48"/>
        <v>0</v>
      </c>
      <c r="EX11" s="16">
        <v>8</v>
      </c>
      <c r="EY11" s="16"/>
      <c r="EZ11" s="26">
        <f t="shared" si="49"/>
        <v>0</v>
      </c>
      <c r="FA11" s="16">
        <v>17</v>
      </c>
      <c r="FB11" s="16"/>
      <c r="FC11" s="59">
        <f t="shared" si="50"/>
        <v>0</v>
      </c>
    </row>
    <row r="12" spans="6:159" ht="29.25" customHeight="1">
      <c r="F12" s="10">
        <v>6</v>
      </c>
      <c r="G12" s="10">
        <v>3</v>
      </c>
      <c r="H12" s="12">
        <v>4</v>
      </c>
      <c r="I12" s="119" t="s">
        <v>67</v>
      </c>
      <c r="J12" s="179">
        <v>64.5</v>
      </c>
      <c r="K12" s="182">
        <v>54.807692307692307</v>
      </c>
      <c r="L12" s="183">
        <f t="shared" si="51"/>
        <v>0.84973166368515207</v>
      </c>
      <c r="M12" s="18">
        <f t="shared" si="52"/>
        <v>37</v>
      </c>
      <c r="N12" s="22">
        <f t="shared" si="0"/>
        <v>27</v>
      </c>
      <c r="O12" s="26">
        <f t="shared" si="1"/>
        <v>0.72972972972972971</v>
      </c>
      <c r="P12" s="16">
        <v>10</v>
      </c>
      <c r="Q12" s="16">
        <v>9</v>
      </c>
      <c r="R12" s="26">
        <f t="shared" si="2"/>
        <v>0.9</v>
      </c>
      <c r="S12" s="16">
        <v>27</v>
      </c>
      <c r="T12" s="16">
        <v>18</v>
      </c>
      <c r="U12" s="26">
        <f t="shared" si="3"/>
        <v>0.66666666666666663</v>
      </c>
      <c r="V12" s="18">
        <f t="shared" si="53"/>
        <v>27</v>
      </c>
      <c r="W12" s="22">
        <f t="shared" si="53"/>
        <v>23</v>
      </c>
      <c r="X12" s="26">
        <f t="shared" si="4"/>
        <v>0.85185185185185186</v>
      </c>
      <c r="Y12" s="16">
        <v>9</v>
      </c>
      <c r="Z12" s="16">
        <v>8</v>
      </c>
      <c r="AA12" s="26">
        <f t="shared" si="5"/>
        <v>0.88888888888888884</v>
      </c>
      <c r="AB12" s="16">
        <v>18</v>
      </c>
      <c r="AC12" s="16">
        <v>15</v>
      </c>
      <c r="AD12" s="26">
        <f t="shared" si="6"/>
        <v>0.83333333333333337</v>
      </c>
      <c r="AE12" s="117">
        <f t="shared" si="54"/>
        <v>32</v>
      </c>
      <c r="AF12" s="116">
        <f t="shared" si="55"/>
        <v>25</v>
      </c>
      <c r="AG12" s="59">
        <f t="shared" si="7"/>
        <v>0.78125</v>
      </c>
      <c r="AH12" s="18">
        <f t="shared" si="56"/>
        <v>46</v>
      </c>
      <c r="AI12" s="22">
        <f t="shared" si="8"/>
        <v>28</v>
      </c>
      <c r="AJ12" s="26">
        <f t="shared" si="9"/>
        <v>0.60869565217391308</v>
      </c>
      <c r="AK12" s="16">
        <v>29</v>
      </c>
      <c r="AL12" s="16">
        <v>17</v>
      </c>
      <c r="AM12" s="26">
        <f t="shared" si="10"/>
        <v>0.58620689655172409</v>
      </c>
      <c r="AN12" s="16">
        <v>17</v>
      </c>
      <c r="AO12" s="16">
        <v>11</v>
      </c>
      <c r="AP12" s="26">
        <f t="shared" si="11"/>
        <v>0.6470588235294118</v>
      </c>
      <c r="AQ12" s="18">
        <f t="shared" si="57"/>
        <v>39</v>
      </c>
      <c r="AR12" s="22">
        <f t="shared" si="57"/>
        <v>35</v>
      </c>
      <c r="AS12" s="26">
        <f t="shared" si="12"/>
        <v>0.89743589743589747</v>
      </c>
      <c r="AT12" s="16">
        <v>22</v>
      </c>
      <c r="AU12" s="16">
        <v>19</v>
      </c>
      <c r="AV12" s="26">
        <f t="shared" si="13"/>
        <v>0.86363636363636365</v>
      </c>
      <c r="AW12" s="16">
        <v>17</v>
      </c>
      <c r="AX12" s="16">
        <v>16</v>
      </c>
      <c r="AY12" s="26">
        <f t="shared" si="14"/>
        <v>0.94117647058823528</v>
      </c>
      <c r="AZ12" s="18">
        <f t="shared" si="58"/>
        <v>42</v>
      </c>
      <c r="BA12" s="22">
        <f t="shared" si="59"/>
        <v>32</v>
      </c>
      <c r="BB12" s="26">
        <f t="shared" si="15"/>
        <v>0.76190476190476186</v>
      </c>
      <c r="BC12" s="16">
        <v>21</v>
      </c>
      <c r="BD12" s="16">
        <v>16</v>
      </c>
      <c r="BE12" s="26">
        <f t="shared" si="16"/>
        <v>0.76190476190476186</v>
      </c>
      <c r="BF12" s="16">
        <v>21</v>
      </c>
      <c r="BG12" s="16">
        <v>16</v>
      </c>
      <c r="BH12" s="26">
        <f t="shared" si="17"/>
        <v>0.76190476190476186</v>
      </c>
      <c r="BI12" s="18">
        <f t="shared" si="60"/>
        <v>45</v>
      </c>
      <c r="BJ12" s="22">
        <f t="shared" si="61"/>
        <v>32</v>
      </c>
      <c r="BK12" s="26">
        <f t="shared" si="18"/>
        <v>0.71111111111111114</v>
      </c>
      <c r="BL12" s="16">
        <v>20</v>
      </c>
      <c r="BM12" s="16">
        <v>13</v>
      </c>
      <c r="BN12" s="26">
        <f t="shared" si="19"/>
        <v>0.65</v>
      </c>
      <c r="BO12" s="16">
        <v>25</v>
      </c>
      <c r="BP12" s="16">
        <v>19</v>
      </c>
      <c r="BQ12" s="26">
        <f t="shared" si="20"/>
        <v>0.76</v>
      </c>
      <c r="BR12" s="18">
        <f t="shared" si="62"/>
        <v>45</v>
      </c>
      <c r="BS12" s="22">
        <f t="shared" si="63"/>
        <v>36</v>
      </c>
      <c r="BT12" s="26">
        <f t="shared" si="21"/>
        <v>0.8</v>
      </c>
      <c r="BU12" s="16">
        <v>18</v>
      </c>
      <c r="BV12" s="16">
        <v>17</v>
      </c>
      <c r="BW12" s="26">
        <f t="shared" si="22"/>
        <v>0.94444444444444442</v>
      </c>
      <c r="BX12" s="16">
        <v>27</v>
      </c>
      <c r="BY12" s="16">
        <v>19</v>
      </c>
      <c r="BZ12" s="26">
        <f t="shared" si="23"/>
        <v>0.70370370370370372</v>
      </c>
      <c r="CA12" s="18">
        <f t="shared" si="64"/>
        <v>51</v>
      </c>
      <c r="CB12" s="22">
        <f t="shared" si="65"/>
        <v>46</v>
      </c>
      <c r="CC12" s="26">
        <f t="shared" si="24"/>
        <v>0.90196078431372551</v>
      </c>
      <c r="CD12" s="16">
        <v>24</v>
      </c>
      <c r="CE12" s="16">
        <v>24</v>
      </c>
      <c r="CF12" s="26">
        <f t="shared" si="25"/>
        <v>1</v>
      </c>
      <c r="CG12" s="16">
        <v>27</v>
      </c>
      <c r="CH12" s="16">
        <v>22</v>
      </c>
      <c r="CI12" s="26">
        <f t="shared" si="26"/>
        <v>0.81481481481481477</v>
      </c>
      <c r="CJ12" s="18">
        <f t="shared" si="66"/>
        <v>55</v>
      </c>
      <c r="CK12" s="22">
        <f t="shared" si="67"/>
        <v>30</v>
      </c>
      <c r="CL12" s="26">
        <f t="shared" si="27"/>
        <v>0.54545454545454541</v>
      </c>
      <c r="CM12" s="16">
        <v>28</v>
      </c>
      <c r="CN12" s="16">
        <v>15</v>
      </c>
      <c r="CO12" s="26">
        <f t="shared" si="28"/>
        <v>0.5357142857142857</v>
      </c>
      <c r="CP12" s="16">
        <v>27</v>
      </c>
      <c r="CQ12" s="16">
        <v>15</v>
      </c>
      <c r="CR12" s="26">
        <f t="shared" si="29"/>
        <v>0.55555555555555558</v>
      </c>
      <c r="CS12" s="18">
        <f t="shared" si="68"/>
        <v>50</v>
      </c>
      <c r="CT12" s="22">
        <f t="shared" si="69"/>
        <v>32</v>
      </c>
      <c r="CU12" s="26">
        <f t="shared" si="30"/>
        <v>0.64</v>
      </c>
      <c r="CV12" s="16">
        <v>23</v>
      </c>
      <c r="CW12" s="16">
        <v>18</v>
      </c>
      <c r="CX12" s="26">
        <f t="shared" si="31"/>
        <v>0.78260869565217395</v>
      </c>
      <c r="CY12" s="16">
        <v>27</v>
      </c>
      <c r="CZ12" s="16">
        <v>14</v>
      </c>
      <c r="DA12" s="26">
        <f t="shared" si="32"/>
        <v>0.51851851851851849</v>
      </c>
      <c r="DB12" s="18">
        <f t="shared" si="70"/>
        <v>46</v>
      </c>
      <c r="DC12" s="22">
        <f t="shared" si="71"/>
        <v>35</v>
      </c>
      <c r="DD12" s="26">
        <f t="shared" si="33"/>
        <v>0.76086956521739135</v>
      </c>
      <c r="DE12" s="16">
        <v>24</v>
      </c>
      <c r="DF12" s="16">
        <v>17</v>
      </c>
      <c r="DG12" s="26">
        <f t="shared" si="34"/>
        <v>0.70833333333333337</v>
      </c>
      <c r="DH12" s="16">
        <v>22</v>
      </c>
      <c r="DI12" s="16">
        <v>18</v>
      </c>
      <c r="DJ12" s="26">
        <f t="shared" si="35"/>
        <v>0.81818181818181823</v>
      </c>
      <c r="DK12" s="18">
        <f t="shared" si="72"/>
        <v>45</v>
      </c>
      <c r="DL12" s="22">
        <f t="shared" si="73"/>
        <v>24</v>
      </c>
      <c r="DM12" s="26">
        <f t="shared" si="36"/>
        <v>0.53333333333333333</v>
      </c>
      <c r="DN12" s="16">
        <v>26</v>
      </c>
      <c r="DO12" s="16">
        <v>12</v>
      </c>
      <c r="DP12" s="26">
        <f t="shared" si="37"/>
        <v>0.46153846153846156</v>
      </c>
      <c r="DQ12" s="16">
        <v>19</v>
      </c>
      <c r="DR12" s="16">
        <v>12</v>
      </c>
      <c r="DS12" s="26">
        <f t="shared" si="38"/>
        <v>0.63157894736842102</v>
      </c>
      <c r="DT12" s="18">
        <f t="shared" si="74"/>
        <v>46</v>
      </c>
      <c r="DU12" s="22">
        <f t="shared" si="75"/>
        <v>30</v>
      </c>
      <c r="DV12" s="26">
        <f t="shared" si="39"/>
        <v>0.65217391304347827</v>
      </c>
      <c r="DW12" s="16">
        <v>21</v>
      </c>
      <c r="DX12" s="16">
        <v>12</v>
      </c>
      <c r="DY12" s="26">
        <f t="shared" si="40"/>
        <v>0.5714285714285714</v>
      </c>
      <c r="DZ12" s="16">
        <v>25</v>
      </c>
      <c r="EA12" s="16">
        <v>18</v>
      </c>
      <c r="EB12" s="26">
        <f t="shared" si="41"/>
        <v>0.72</v>
      </c>
      <c r="EC12" s="18">
        <f t="shared" si="76"/>
        <v>44</v>
      </c>
      <c r="ED12" s="22">
        <f t="shared" si="77"/>
        <v>31</v>
      </c>
      <c r="EE12" s="26">
        <f t="shared" si="42"/>
        <v>0.70454545454545459</v>
      </c>
      <c r="EF12" s="16">
        <v>15</v>
      </c>
      <c r="EG12" s="16">
        <v>9</v>
      </c>
      <c r="EH12" s="26">
        <f t="shared" si="43"/>
        <v>0.6</v>
      </c>
      <c r="EI12" s="16">
        <v>29</v>
      </c>
      <c r="EJ12" s="16">
        <v>22</v>
      </c>
      <c r="EK12" s="26">
        <f t="shared" si="44"/>
        <v>0.75862068965517238</v>
      </c>
      <c r="EL12" s="18">
        <f t="shared" si="78"/>
        <v>44</v>
      </c>
      <c r="EM12" s="22">
        <f t="shared" si="79"/>
        <v>4</v>
      </c>
      <c r="EN12" s="26">
        <f t="shared" si="45"/>
        <v>9.0909090909090912E-2</v>
      </c>
      <c r="EO12" s="16">
        <v>15</v>
      </c>
      <c r="EP12" s="16">
        <v>4</v>
      </c>
      <c r="EQ12" s="26">
        <f t="shared" si="46"/>
        <v>0.26666666666666666</v>
      </c>
      <c r="ER12" s="16">
        <v>29</v>
      </c>
      <c r="ES12" s="16"/>
      <c r="ET12" s="59">
        <f t="shared" si="47"/>
        <v>0</v>
      </c>
      <c r="EU12" s="18">
        <f t="shared" si="80"/>
        <v>44</v>
      </c>
      <c r="EV12" s="22">
        <f t="shared" si="81"/>
        <v>0</v>
      </c>
      <c r="EW12" s="26">
        <f t="shared" si="48"/>
        <v>0</v>
      </c>
      <c r="EX12" s="16">
        <v>15</v>
      </c>
      <c r="EY12" s="16"/>
      <c r="EZ12" s="26">
        <f t="shared" si="49"/>
        <v>0</v>
      </c>
      <c r="FA12" s="16">
        <v>29</v>
      </c>
      <c r="FB12" s="16"/>
      <c r="FC12" s="59">
        <f t="shared" si="50"/>
        <v>0</v>
      </c>
    </row>
    <row r="13" spans="6:159" ht="29.25" customHeight="1">
      <c r="F13" s="10">
        <v>2</v>
      </c>
      <c r="H13" s="33">
        <v>5</v>
      </c>
      <c r="I13" s="119" t="s">
        <v>8</v>
      </c>
      <c r="J13" s="179">
        <v>13.384615384615385</v>
      </c>
      <c r="K13" s="182">
        <v>11.115384615384615</v>
      </c>
      <c r="L13" s="183">
        <f t="shared" si="51"/>
        <v>0.83045977011494243</v>
      </c>
      <c r="M13" s="18">
        <f t="shared" si="52"/>
        <v>31</v>
      </c>
      <c r="N13" s="22">
        <f t="shared" si="0"/>
        <v>24</v>
      </c>
      <c r="O13" s="26">
        <f t="shared" si="1"/>
        <v>0.77419354838709675</v>
      </c>
      <c r="P13" s="16">
        <v>12</v>
      </c>
      <c r="Q13" s="16">
        <v>11</v>
      </c>
      <c r="R13" s="26">
        <f t="shared" si="2"/>
        <v>0.91666666666666663</v>
      </c>
      <c r="S13" s="16">
        <v>19</v>
      </c>
      <c r="T13" s="16">
        <v>13</v>
      </c>
      <c r="U13" s="26">
        <f t="shared" si="3"/>
        <v>0.68421052631578949</v>
      </c>
      <c r="V13" s="18">
        <f t="shared" si="53"/>
        <v>24</v>
      </c>
      <c r="W13" s="22">
        <f t="shared" si="53"/>
        <v>21</v>
      </c>
      <c r="X13" s="26">
        <f t="shared" si="4"/>
        <v>0.875</v>
      </c>
      <c r="Y13" s="16">
        <v>11</v>
      </c>
      <c r="Z13" s="16">
        <v>10</v>
      </c>
      <c r="AA13" s="26">
        <f t="shared" si="5"/>
        <v>0.90909090909090906</v>
      </c>
      <c r="AB13" s="16">
        <v>13</v>
      </c>
      <c r="AC13" s="16">
        <v>11</v>
      </c>
      <c r="AD13" s="26">
        <f t="shared" si="6"/>
        <v>0.84615384615384615</v>
      </c>
      <c r="AE13" s="117">
        <f t="shared" si="54"/>
        <v>27.5</v>
      </c>
      <c r="AF13" s="116">
        <f t="shared" si="55"/>
        <v>22.5</v>
      </c>
      <c r="AG13" s="59">
        <f t="shared" si="7"/>
        <v>0.81818181818181823</v>
      </c>
      <c r="AH13" s="18">
        <f t="shared" si="56"/>
        <v>36</v>
      </c>
      <c r="AI13" s="22">
        <f t="shared" si="8"/>
        <v>28</v>
      </c>
      <c r="AJ13" s="26">
        <f t="shared" si="9"/>
        <v>0.77777777777777779</v>
      </c>
      <c r="AK13" s="16">
        <v>23</v>
      </c>
      <c r="AL13" s="16">
        <v>16</v>
      </c>
      <c r="AM13" s="26">
        <f t="shared" si="10"/>
        <v>0.69565217391304346</v>
      </c>
      <c r="AN13" s="16">
        <v>13</v>
      </c>
      <c r="AO13" s="16">
        <v>12</v>
      </c>
      <c r="AP13" s="26">
        <f t="shared" si="11"/>
        <v>0.92307692307692313</v>
      </c>
      <c r="AQ13" s="18">
        <f t="shared" si="57"/>
        <v>47</v>
      </c>
      <c r="AR13" s="22">
        <f t="shared" si="57"/>
        <v>38</v>
      </c>
      <c r="AS13" s="26">
        <f t="shared" si="12"/>
        <v>0.80851063829787229</v>
      </c>
      <c r="AT13" s="16">
        <v>27</v>
      </c>
      <c r="AU13" s="16">
        <v>21</v>
      </c>
      <c r="AV13" s="26">
        <f t="shared" si="13"/>
        <v>0.77777777777777779</v>
      </c>
      <c r="AW13" s="16">
        <v>20</v>
      </c>
      <c r="AX13" s="16">
        <v>17</v>
      </c>
      <c r="AY13" s="26">
        <f t="shared" si="14"/>
        <v>0.85</v>
      </c>
      <c r="AZ13" s="18">
        <f t="shared" si="58"/>
        <v>46</v>
      </c>
      <c r="BA13" s="22">
        <f t="shared" si="59"/>
        <v>34</v>
      </c>
      <c r="BB13" s="26">
        <f t="shared" si="15"/>
        <v>0.73913043478260865</v>
      </c>
      <c r="BC13" s="16">
        <v>25</v>
      </c>
      <c r="BD13" s="16">
        <v>14</v>
      </c>
      <c r="BE13" s="26">
        <f t="shared" si="16"/>
        <v>0.56000000000000005</v>
      </c>
      <c r="BF13" s="16">
        <v>21</v>
      </c>
      <c r="BG13" s="16">
        <v>20</v>
      </c>
      <c r="BH13" s="26">
        <f t="shared" si="17"/>
        <v>0.95238095238095233</v>
      </c>
      <c r="BI13" s="18">
        <f t="shared" si="60"/>
        <v>45</v>
      </c>
      <c r="BJ13" s="22">
        <f t="shared" si="61"/>
        <v>37</v>
      </c>
      <c r="BK13" s="26">
        <f t="shared" si="18"/>
        <v>0.82222222222222219</v>
      </c>
      <c r="BL13" s="16">
        <v>24</v>
      </c>
      <c r="BM13" s="16">
        <v>16</v>
      </c>
      <c r="BN13" s="26">
        <f t="shared" si="19"/>
        <v>0.66666666666666663</v>
      </c>
      <c r="BO13" s="16">
        <v>21</v>
      </c>
      <c r="BP13" s="16">
        <v>21</v>
      </c>
      <c r="BQ13" s="26">
        <f t="shared" si="20"/>
        <v>1</v>
      </c>
      <c r="BR13" s="18">
        <f t="shared" si="62"/>
        <v>42</v>
      </c>
      <c r="BS13" s="22">
        <f t="shared" si="63"/>
        <v>34</v>
      </c>
      <c r="BT13" s="26">
        <f t="shared" si="21"/>
        <v>0.80952380952380953</v>
      </c>
      <c r="BU13" s="16">
        <v>18</v>
      </c>
      <c r="BV13" s="16">
        <v>10</v>
      </c>
      <c r="BW13" s="26">
        <f t="shared" si="22"/>
        <v>0.55555555555555558</v>
      </c>
      <c r="BX13" s="16">
        <v>24</v>
      </c>
      <c r="BY13" s="16">
        <v>24</v>
      </c>
      <c r="BZ13" s="26">
        <f t="shared" si="23"/>
        <v>1</v>
      </c>
      <c r="CA13" s="18">
        <f t="shared" si="64"/>
        <v>46</v>
      </c>
      <c r="CB13" s="22">
        <f t="shared" si="65"/>
        <v>35</v>
      </c>
      <c r="CC13" s="26">
        <f t="shared" si="24"/>
        <v>0.76086956521739135</v>
      </c>
      <c r="CD13" s="16">
        <v>17</v>
      </c>
      <c r="CE13" s="16">
        <v>11</v>
      </c>
      <c r="CF13" s="26">
        <f t="shared" si="25"/>
        <v>0.6470588235294118</v>
      </c>
      <c r="CG13" s="16">
        <v>29</v>
      </c>
      <c r="CH13" s="16">
        <v>24</v>
      </c>
      <c r="CI13" s="26">
        <f t="shared" si="26"/>
        <v>0.82758620689655171</v>
      </c>
      <c r="CJ13" s="18">
        <f t="shared" si="66"/>
        <v>50</v>
      </c>
      <c r="CK13" s="22">
        <f t="shared" si="67"/>
        <v>37</v>
      </c>
      <c r="CL13" s="26">
        <f t="shared" si="27"/>
        <v>0.74</v>
      </c>
      <c r="CM13" s="16">
        <v>19</v>
      </c>
      <c r="CN13" s="16">
        <v>11</v>
      </c>
      <c r="CO13" s="26">
        <f t="shared" si="28"/>
        <v>0.57894736842105265</v>
      </c>
      <c r="CP13" s="16">
        <v>31</v>
      </c>
      <c r="CQ13" s="16">
        <v>26</v>
      </c>
      <c r="CR13" s="26">
        <f t="shared" si="29"/>
        <v>0.83870967741935487</v>
      </c>
      <c r="CS13" s="18">
        <f t="shared" si="68"/>
        <v>54</v>
      </c>
      <c r="CT13" s="22">
        <f t="shared" si="69"/>
        <v>39</v>
      </c>
      <c r="CU13" s="26">
        <f t="shared" si="30"/>
        <v>0.72222222222222221</v>
      </c>
      <c r="CV13" s="16">
        <v>23</v>
      </c>
      <c r="CW13" s="16">
        <v>17</v>
      </c>
      <c r="CX13" s="26">
        <f t="shared" si="31"/>
        <v>0.73913043478260865</v>
      </c>
      <c r="CY13" s="16">
        <v>31</v>
      </c>
      <c r="CZ13" s="16">
        <v>22</v>
      </c>
      <c r="DA13" s="26">
        <f t="shared" si="32"/>
        <v>0.70967741935483875</v>
      </c>
      <c r="DB13" s="18">
        <f t="shared" si="70"/>
        <v>49</v>
      </c>
      <c r="DC13" s="22">
        <f t="shared" si="71"/>
        <v>30</v>
      </c>
      <c r="DD13" s="26">
        <f t="shared" si="33"/>
        <v>0.61224489795918369</v>
      </c>
      <c r="DE13" s="16">
        <v>22</v>
      </c>
      <c r="DF13" s="16">
        <v>16</v>
      </c>
      <c r="DG13" s="26">
        <f t="shared" si="34"/>
        <v>0.72727272727272729</v>
      </c>
      <c r="DH13" s="16">
        <v>27</v>
      </c>
      <c r="DI13" s="16">
        <v>14</v>
      </c>
      <c r="DJ13" s="26">
        <f t="shared" si="35"/>
        <v>0.51851851851851849</v>
      </c>
      <c r="DK13" s="18">
        <f t="shared" si="72"/>
        <v>44</v>
      </c>
      <c r="DL13" s="22">
        <f t="shared" si="73"/>
        <v>28</v>
      </c>
      <c r="DM13" s="26">
        <f t="shared" si="36"/>
        <v>0.63636363636363635</v>
      </c>
      <c r="DN13" s="16">
        <v>22</v>
      </c>
      <c r="DO13" s="16">
        <v>14</v>
      </c>
      <c r="DP13" s="26">
        <f t="shared" si="37"/>
        <v>0.63636363636363635</v>
      </c>
      <c r="DQ13" s="16">
        <v>22</v>
      </c>
      <c r="DR13" s="16">
        <v>14</v>
      </c>
      <c r="DS13" s="26">
        <f t="shared" si="38"/>
        <v>0.63636363636363635</v>
      </c>
      <c r="DT13" s="18">
        <f t="shared" si="74"/>
        <v>37</v>
      </c>
      <c r="DU13" s="22">
        <f t="shared" si="75"/>
        <v>27</v>
      </c>
      <c r="DV13" s="26">
        <f t="shared" si="39"/>
        <v>0.72972972972972971</v>
      </c>
      <c r="DW13" s="16">
        <v>19</v>
      </c>
      <c r="DX13" s="16">
        <v>14</v>
      </c>
      <c r="DY13" s="26">
        <f t="shared" si="40"/>
        <v>0.73684210526315785</v>
      </c>
      <c r="DZ13" s="16">
        <v>18</v>
      </c>
      <c r="EA13" s="16">
        <v>13</v>
      </c>
      <c r="EB13" s="26">
        <f t="shared" si="41"/>
        <v>0.72222222222222221</v>
      </c>
      <c r="EC13" s="18">
        <f t="shared" si="76"/>
        <v>50</v>
      </c>
      <c r="ED13" s="22">
        <f t="shared" si="77"/>
        <v>36</v>
      </c>
      <c r="EE13" s="26">
        <f t="shared" si="42"/>
        <v>0.72</v>
      </c>
      <c r="EF13" s="16">
        <v>30</v>
      </c>
      <c r="EG13" s="16">
        <v>23</v>
      </c>
      <c r="EH13" s="26">
        <f t="shared" si="43"/>
        <v>0.76666666666666672</v>
      </c>
      <c r="EI13" s="16">
        <v>20</v>
      </c>
      <c r="EJ13" s="16">
        <v>13</v>
      </c>
      <c r="EK13" s="26">
        <f t="shared" si="44"/>
        <v>0.65</v>
      </c>
      <c r="EL13" s="18">
        <f t="shared" si="78"/>
        <v>50</v>
      </c>
      <c r="EM13" s="22">
        <f t="shared" si="79"/>
        <v>19</v>
      </c>
      <c r="EN13" s="26">
        <f t="shared" si="45"/>
        <v>0.38</v>
      </c>
      <c r="EO13" s="16">
        <v>30</v>
      </c>
      <c r="EP13" s="16">
        <v>19</v>
      </c>
      <c r="EQ13" s="26">
        <f t="shared" si="46"/>
        <v>0.6333333333333333</v>
      </c>
      <c r="ER13" s="16">
        <v>20</v>
      </c>
      <c r="ES13" s="16"/>
      <c r="ET13" s="59">
        <f t="shared" si="47"/>
        <v>0</v>
      </c>
      <c r="EU13" s="18">
        <f t="shared" si="80"/>
        <v>50</v>
      </c>
      <c r="EV13" s="22">
        <f t="shared" si="81"/>
        <v>0</v>
      </c>
      <c r="EW13" s="26">
        <f t="shared" si="48"/>
        <v>0</v>
      </c>
      <c r="EX13" s="16">
        <v>30</v>
      </c>
      <c r="EY13" s="16"/>
      <c r="EZ13" s="26">
        <f t="shared" si="49"/>
        <v>0</v>
      </c>
      <c r="FA13" s="16">
        <v>20</v>
      </c>
      <c r="FB13" s="16"/>
      <c r="FC13" s="59">
        <f t="shared" si="50"/>
        <v>0</v>
      </c>
    </row>
    <row r="14" spans="6:159" ht="29.25" customHeight="1">
      <c r="H14" s="12">
        <v>6</v>
      </c>
      <c r="I14" s="119" t="s">
        <v>11</v>
      </c>
      <c r="J14" s="179">
        <v>12.346153846153847</v>
      </c>
      <c r="K14" s="182">
        <v>9.1538461538461533</v>
      </c>
      <c r="L14" s="183">
        <f t="shared" si="51"/>
        <v>0.74143302180685355</v>
      </c>
      <c r="M14" s="18">
        <f t="shared" si="52"/>
        <v>8</v>
      </c>
      <c r="N14" s="22">
        <f t="shared" si="0"/>
        <v>8</v>
      </c>
      <c r="O14" s="26">
        <f t="shared" si="1"/>
        <v>1</v>
      </c>
      <c r="P14" s="16">
        <v>6</v>
      </c>
      <c r="Q14" s="16">
        <v>6</v>
      </c>
      <c r="R14" s="26">
        <f t="shared" si="2"/>
        <v>1</v>
      </c>
      <c r="S14" s="16">
        <v>2</v>
      </c>
      <c r="T14" s="16">
        <v>2</v>
      </c>
      <c r="U14" s="26">
        <f t="shared" si="3"/>
        <v>1</v>
      </c>
      <c r="V14" s="18">
        <f t="shared" si="53"/>
        <v>8</v>
      </c>
      <c r="W14" s="22">
        <f t="shared" si="53"/>
        <v>8</v>
      </c>
      <c r="X14" s="26">
        <f t="shared" si="4"/>
        <v>1</v>
      </c>
      <c r="Y14" s="16">
        <v>6</v>
      </c>
      <c r="Z14" s="16">
        <v>6</v>
      </c>
      <c r="AA14" s="26">
        <f t="shared" si="5"/>
        <v>1</v>
      </c>
      <c r="AB14" s="16">
        <v>2</v>
      </c>
      <c r="AC14" s="16">
        <v>2</v>
      </c>
      <c r="AD14" s="26">
        <f t="shared" si="6"/>
        <v>1</v>
      </c>
      <c r="AE14" s="117">
        <f t="shared" si="54"/>
        <v>8</v>
      </c>
      <c r="AF14" s="116">
        <f t="shared" si="55"/>
        <v>8</v>
      </c>
      <c r="AG14" s="59">
        <f t="shared" si="7"/>
        <v>1</v>
      </c>
      <c r="AH14" s="18">
        <f t="shared" si="56"/>
        <v>6</v>
      </c>
      <c r="AI14" s="22">
        <f t="shared" si="8"/>
        <v>3</v>
      </c>
      <c r="AJ14" s="26">
        <f t="shared" si="9"/>
        <v>0.5</v>
      </c>
      <c r="AK14" s="16">
        <v>1</v>
      </c>
      <c r="AL14" s="16">
        <v>0</v>
      </c>
      <c r="AM14" s="26">
        <f t="shared" si="10"/>
        <v>0</v>
      </c>
      <c r="AN14" s="16">
        <v>5</v>
      </c>
      <c r="AO14" s="16">
        <v>3</v>
      </c>
      <c r="AP14" s="26">
        <f t="shared" si="11"/>
        <v>0.6</v>
      </c>
      <c r="AQ14" s="18">
        <f t="shared" si="57"/>
        <v>4</v>
      </c>
      <c r="AR14" s="22">
        <f t="shared" si="57"/>
        <v>4</v>
      </c>
      <c r="AS14" s="26">
        <f t="shared" si="12"/>
        <v>1</v>
      </c>
      <c r="AT14" s="16">
        <v>1</v>
      </c>
      <c r="AU14" s="16">
        <v>1</v>
      </c>
      <c r="AV14" s="26">
        <f t="shared" si="13"/>
        <v>1</v>
      </c>
      <c r="AW14" s="16">
        <v>3</v>
      </c>
      <c r="AX14" s="16">
        <v>3</v>
      </c>
      <c r="AY14" s="26">
        <f t="shared" si="14"/>
        <v>1</v>
      </c>
      <c r="AZ14" s="18">
        <f t="shared" si="58"/>
        <v>5</v>
      </c>
      <c r="BA14" s="22">
        <f t="shared" si="59"/>
        <v>5</v>
      </c>
      <c r="BB14" s="26">
        <f t="shared" si="15"/>
        <v>1</v>
      </c>
      <c r="BC14" s="16">
        <v>1</v>
      </c>
      <c r="BD14" s="16">
        <v>1</v>
      </c>
      <c r="BE14" s="26">
        <f t="shared" si="16"/>
        <v>1</v>
      </c>
      <c r="BF14" s="16">
        <v>4</v>
      </c>
      <c r="BG14" s="16">
        <v>4</v>
      </c>
      <c r="BH14" s="26">
        <f t="shared" si="17"/>
        <v>1</v>
      </c>
      <c r="BI14" s="18">
        <f t="shared" si="60"/>
        <v>5</v>
      </c>
      <c r="BJ14" s="22">
        <f t="shared" si="61"/>
        <v>5</v>
      </c>
      <c r="BK14" s="26">
        <f t="shared" si="18"/>
        <v>1</v>
      </c>
      <c r="BL14" s="16">
        <v>1</v>
      </c>
      <c r="BM14" s="16">
        <v>1</v>
      </c>
      <c r="BN14" s="26">
        <f t="shared" si="19"/>
        <v>1</v>
      </c>
      <c r="BO14" s="16">
        <v>4</v>
      </c>
      <c r="BP14" s="16">
        <v>4</v>
      </c>
      <c r="BQ14" s="26">
        <f t="shared" si="20"/>
        <v>1</v>
      </c>
      <c r="BR14" s="18">
        <f t="shared" si="62"/>
        <v>8</v>
      </c>
      <c r="BS14" s="22">
        <f t="shared" si="63"/>
        <v>8</v>
      </c>
      <c r="BT14" s="26">
        <f t="shared" si="21"/>
        <v>1</v>
      </c>
      <c r="BU14" s="16">
        <v>4</v>
      </c>
      <c r="BV14" s="16">
        <v>4</v>
      </c>
      <c r="BW14" s="26">
        <f t="shared" si="22"/>
        <v>1</v>
      </c>
      <c r="BX14" s="16">
        <v>4</v>
      </c>
      <c r="BY14" s="16">
        <v>4</v>
      </c>
      <c r="BZ14" s="26">
        <f t="shared" si="23"/>
        <v>1</v>
      </c>
      <c r="CA14" s="18">
        <f t="shared" si="64"/>
        <v>10</v>
      </c>
      <c r="CB14" s="22">
        <f t="shared" si="65"/>
        <v>10</v>
      </c>
      <c r="CC14" s="26">
        <f t="shared" si="24"/>
        <v>1</v>
      </c>
      <c r="CD14" s="16">
        <v>4</v>
      </c>
      <c r="CE14" s="16">
        <v>4</v>
      </c>
      <c r="CF14" s="26">
        <f t="shared" si="25"/>
        <v>1</v>
      </c>
      <c r="CG14" s="16">
        <v>6</v>
      </c>
      <c r="CH14" s="16">
        <v>6</v>
      </c>
      <c r="CI14" s="26">
        <f t="shared" si="26"/>
        <v>1</v>
      </c>
      <c r="CJ14" s="18">
        <f t="shared" si="66"/>
        <v>8</v>
      </c>
      <c r="CK14" s="22">
        <f t="shared" si="67"/>
        <v>7</v>
      </c>
      <c r="CL14" s="26">
        <f t="shared" si="27"/>
        <v>0.875</v>
      </c>
      <c r="CM14" s="16">
        <v>2</v>
      </c>
      <c r="CN14" s="16">
        <v>2</v>
      </c>
      <c r="CO14" s="26">
        <f t="shared" si="28"/>
        <v>1</v>
      </c>
      <c r="CP14" s="16">
        <v>6</v>
      </c>
      <c r="CQ14" s="16">
        <v>5</v>
      </c>
      <c r="CR14" s="26">
        <f t="shared" si="29"/>
        <v>0.83333333333333337</v>
      </c>
      <c r="CS14" s="18">
        <f t="shared" si="68"/>
        <v>9</v>
      </c>
      <c r="CT14" s="22">
        <f t="shared" si="69"/>
        <v>7</v>
      </c>
      <c r="CU14" s="26">
        <f t="shared" si="30"/>
        <v>0.77777777777777779</v>
      </c>
      <c r="CV14" s="16">
        <v>2</v>
      </c>
      <c r="CW14" s="16">
        <v>1</v>
      </c>
      <c r="CX14" s="26">
        <f t="shared" si="31"/>
        <v>0.5</v>
      </c>
      <c r="CY14" s="16">
        <v>7</v>
      </c>
      <c r="CZ14" s="16">
        <v>6</v>
      </c>
      <c r="DA14" s="26">
        <f t="shared" si="32"/>
        <v>0.8571428571428571</v>
      </c>
      <c r="DB14" s="18">
        <f t="shared" si="70"/>
        <v>9</v>
      </c>
      <c r="DC14" s="22">
        <f t="shared" si="71"/>
        <v>6</v>
      </c>
      <c r="DD14" s="26">
        <f t="shared" si="33"/>
        <v>0.66666666666666663</v>
      </c>
      <c r="DE14" s="16">
        <v>2</v>
      </c>
      <c r="DF14" s="16">
        <v>1</v>
      </c>
      <c r="DG14" s="26">
        <f t="shared" si="34"/>
        <v>0.5</v>
      </c>
      <c r="DH14" s="16">
        <v>7</v>
      </c>
      <c r="DI14" s="16">
        <v>5</v>
      </c>
      <c r="DJ14" s="26">
        <f t="shared" si="35"/>
        <v>0.7142857142857143</v>
      </c>
      <c r="DK14" s="18">
        <f t="shared" si="72"/>
        <v>9</v>
      </c>
      <c r="DL14" s="22">
        <f t="shared" si="73"/>
        <v>7</v>
      </c>
      <c r="DM14" s="26">
        <f t="shared" si="36"/>
        <v>0.77777777777777779</v>
      </c>
      <c r="DN14" s="16">
        <v>2</v>
      </c>
      <c r="DO14" s="16">
        <v>2</v>
      </c>
      <c r="DP14" s="26">
        <f t="shared" si="37"/>
        <v>1</v>
      </c>
      <c r="DQ14" s="16">
        <v>7</v>
      </c>
      <c r="DR14" s="16">
        <v>5</v>
      </c>
      <c r="DS14" s="26">
        <f t="shared" si="38"/>
        <v>0.7142857142857143</v>
      </c>
      <c r="DT14" s="18">
        <f t="shared" si="74"/>
        <v>12</v>
      </c>
      <c r="DU14" s="22">
        <f t="shared" si="75"/>
        <v>12</v>
      </c>
      <c r="DV14" s="26">
        <f t="shared" si="39"/>
        <v>1</v>
      </c>
      <c r="DW14" s="16">
        <v>3</v>
      </c>
      <c r="DX14" s="16">
        <v>3</v>
      </c>
      <c r="DY14" s="26">
        <f t="shared" si="40"/>
        <v>1</v>
      </c>
      <c r="DZ14" s="16">
        <v>9</v>
      </c>
      <c r="EA14" s="16">
        <v>9</v>
      </c>
      <c r="EB14" s="26">
        <f t="shared" si="41"/>
        <v>1</v>
      </c>
      <c r="EC14" s="18">
        <f t="shared" si="76"/>
        <v>12</v>
      </c>
      <c r="ED14" s="22">
        <f t="shared" si="77"/>
        <v>5</v>
      </c>
      <c r="EE14" s="26">
        <f t="shared" si="42"/>
        <v>0.41666666666666669</v>
      </c>
      <c r="EF14" s="16">
        <v>3</v>
      </c>
      <c r="EG14" s="16">
        <v>0</v>
      </c>
      <c r="EH14" s="26">
        <f t="shared" si="43"/>
        <v>0</v>
      </c>
      <c r="EI14" s="16">
        <v>9</v>
      </c>
      <c r="EJ14" s="16">
        <v>5</v>
      </c>
      <c r="EK14" s="26">
        <f t="shared" si="44"/>
        <v>0.55555555555555558</v>
      </c>
      <c r="EL14" s="18">
        <f t="shared" si="78"/>
        <v>12</v>
      </c>
      <c r="EM14" s="22">
        <f t="shared" si="79"/>
        <v>0</v>
      </c>
      <c r="EN14" s="26">
        <f t="shared" si="45"/>
        <v>0</v>
      </c>
      <c r="EO14" s="16">
        <v>3</v>
      </c>
      <c r="EP14" s="16">
        <v>0</v>
      </c>
      <c r="EQ14" s="26">
        <f t="shared" si="46"/>
        <v>0</v>
      </c>
      <c r="ER14" s="16">
        <v>9</v>
      </c>
      <c r="ES14" s="16"/>
      <c r="ET14" s="59">
        <f t="shared" si="47"/>
        <v>0</v>
      </c>
      <c r="EU14" s="18">
        <f t="shared" si="80"/>
        <v>12</v>
      </c>
      <c r="EV14" s="22">
        <f t="shared" si="81"/>
        <v>0</v>
      </c>
      <c r="EW14" s="26">
        <f t="shared" si="48"/>
        <v>0</v>
      </c>
      <c r="EX14" s="16">
        <v>3</v>
      </c>
      <c r="EY14" s="16"/>
      <c r="EZ14" s="26">
        <f t="shared" si="49"/>
        <v>0</v>
      </c>
      <c r="FA14" s="16">
        <v>9</v>
      </c>
      <c r="FB14" s="16"/>
      <c r="FC14" s="59">
        <f t="shared" si="50"/>
        <v>0</v>
      </c>
    </row>
    <row r="15" spans="6:159" ht="29.25" customHeight="1">
      <c r="F15" s="10">
        <v>3</v>
      </c>
      <c r="G15" s="10">
        <v>1</v>
      </c>
      <c r="H15" s="33">
        <v>7</v>
      </c>
      <c r="I15" s="122" t="s">
        <v>19</v>
      </c>
      <c r="J15" s="179">
        <v>37.07692307692308</v>
      </c>
      <c r="K15" s="182">
        <v>31.423076923076923</v>
      </c>
      <c r="L15" s="183">
        <f t="shared" si="51"/>
        <v>0.84751037344398339</v>
      </c>
      <c r="M15" s="18">
        <f t="shared" si="52"/>
        <v>20</v>
      </c>
      <c r="N15" s="22">
        <f t="shared" si="0"/>
        <v>14</v>
      </c>
      <c r="O15" s="26">
        <f t="shared" si="1"/>
        <v>0.7</v>
      </c>
      <c r="P15" s="16">
        <v>3</v>
      </c>
      <c r="Q15" s="16">
        <v>2</v>
      </c>
      <c r="R15" s="26">
        <f t="shared" si="2"/>
        <v>0.66666666666666663</v>
      </c>
      <c r="S15" s="16">
        <v>17</v>
      </c>
      <c r="T15" s="16">
        <v>12</v>
      </c>
      <c r="U15" s="26">
        <f t="shared" si="3"/>
        <v>0.70588235294117652</v>
      </c>
      <c r="V15" s="18">
        <f t="shared" si="53"/>
        <v>14</v>
      </c>
      <c r="W15" s="22">
        <f t="shared" si="53"/>
        <v>10</v>
      </c>
      <c r="X15" s="26">
        <f t="shared" si="4"/>
        <v>0.7142857142857143</v>
      </c>
      <c r="Y15" s="16">
        <v>2</v>
      </c>
      <c r="Z15" s="16">
        <v>2</v>
      </c>
      <c r="AA15" s="26">
        <f t="shared" si="5"/>
        <v>1</v>
      </c>
      <c r="AB15" s="16">
        <v>12</v>
      </c>
      <c r="AC15" s="16">
        <v>8</v>
      </c>
      <c r="AD15" s="26">
        <f t="shared" si="6"/>
        <v>0.66666666666666663</v>
      </c>
      <c r="AE15" s="117">
        <f t="shared" si="54"/>
        <v>17</v>
      </c>
      <c r="AF15" s="116">
        <f t="shared" si="55"/>
        <v>12</v>
      </c>
      <c r="AG15" s="59">
        <f t="shared" si="7"/>
        <v>0.70588235294117652</v>
      </c>
      <c r="AH15" s="18">
        <f t="shared" si="56"/>
        <v>23</v>
      </c>
      <c r="AI15" s="22">
        <f t="shared" si="8"/>
        <v>13</v>
      </c>
      <c r="AJ15" s="26">
        <f t="shared" si="9"/>
        <v>0.56521739130434778</v>
      </c>
      <c r="AK15" s="16">
        <v>15</v>
      </c>
      <c r="AL15" s="16">
        <v>8</v>
      </c>
      <c r="AM15" s="26">
        <f t="shared" si="10"/>
        <v>0.53333333333333333</v>
      </c>
      <c r="AN15" s="16">
        <v>8</v>
      </c>
      <c r="AO15" s="16">
        <v>5</v>
      </c>
      <c r="AP15" s="26">
        <f t="shared" si="11"/>
        <v>0.625</v>
      </c>
      <c r="AQ15" s="18">
        <f t="shared" si="57"/>
        <v>25</v>
      </c>
      <c r="AR15" s="22">
        <f t="shared" si="57"/>
        <v>20</v>
      </c>
      <c r="AS15" s="26">
        <f t="shared" si="12"/>
        <v>0.8</v>
      </c>
      <c r="AT15" s="16">
        <v>16</v>
      </c>
      <c r="AU15" s="16">
        <v>12</v>
      </c>
      <c r="AV15" s="26">
        <f t="shared" si="13"/>
        <v>0.75</v>
      </c>
      <c r="AW15" s="16">
        <v>9</v>
      </c>
      <c r="AX15" s="16">
        <v>8</v>
      </c>
      <c r="AY15" s="26">
        <f t="shared" si="14"/>
        <v>0.88888888888888884</v>
      </c>
      <c r="AZ15" s="18">
        <f t="shared" si="58"/>
        <v>27</v>
      </c>
      <c r="BA15" s="22">
        <f t="shared" si="59"/>
        <v>27</v>
      </c>
      <c r="BB15" s="26">
        <f t="shared" si="15"/>
        <v>1</v>
      </c>
      <c r="BC15" s="16">
        <v>16</v>
      </c>
      <c r="BD15" s="16">
        <v>16</v>
      </c>
      <c r="BE15" s="26">
        <f t="shared" si="16"/>
        <v>1</v>
      </c>
      <c r="BF15" s="16">
        <v>11</v>
      </c>
      <c r="BG15" s="16">
        <v>11</v>
      </c>
      <c r="BH15" s="26">
        <f t="shared" si="17"/>
        <v>1</v>
      </c>
      <c r="BI15" s="18">
        <f t="shared" si="60"/>
        <v>33</v>
      </c>
      <c r="BJ15" s="22">
        <f t="shared" si="61"/>
        <v>29</v>
      </c>
      <c r="BK15" s="26">
        <f t="shared" si="18"/>
        <v>0.87878787878787878</v>
      </c>
      <c r="BL15" s="16">
        <v>18</v>
      </c>
      <c r="BM15" s="16">
        <v>16</v>
      </c>
      <c r="BN15" s="26">
        <f t="shared" si="19"/>
        <v>0.88888888888888884</v>
      </c>
      <c r="BO15" s="16">
        <v>15</v>
      </c>
      <c r="BP15" s="16">
        <v>13</v>
      </c>
      <c r="BQ15" s="26">
        <f t="shared" si="20"/>
        <v>0.8666666666666667</v>
      </c>
      <c r="BR15" s="18">
        <f t="shared" si="62"/>
        <v>39</v>
      </c>
      <c r="BS15" s="22">
        <f t="shared" si="63"/>
        <v>28</v>
      </c>
      <c r="BT15" s="26">
        <f t="shared" si="21"/>
        <v>0.71794871794871795</v>
      </c>
      <c r="BU15" s="16">
        <v>20</v>
      </c>
      <c r="BV15" s="16">
        <v>13</v>
      </c>
      <c r="BW15" s="26">
        <f t="shared" si="22"/>
        <v>0.65</v>
      </c>
      <c r="BX15" s="16">
        <v>19</v>
      </c>
      <c r="BY15" s="16">
        <v>15</v>
      </c>
      <c r="BZ15" s="26">
        <f t="shared" si="23"/>
        <v>0.78947368421052633</v>
      </c>
      <c r="CA15" s="18">
        <f t="shared" si="64"/>
        <v>38</v>
      </c>
      <c r="CB15" s="22">
        <f t="shared" si="65"/>
        <v>25</v>
      </c>
      <c r="CC15" s="26">
        <f t="shared" si="24"/>
        <v>0.65789473684210531</v>
      </c>
      <c r="CD15" s="16">
        <v>20</v>
      </c>
      <c r="CE15" s="16">
        <v>17</v>
      </c>
      <c r="CF15" s="26">
        <f t="shared" si="25"/>
        <v>0.85</v>
      </c>
      <c r="CG15" s="16">
        <v>18</v>
      </c>
      <c r="CH15" s="16">
        <v>8</v>
      </c>
      <c r="CI15" s="26">
        <f t="shared" si="26"/>
        <v>0.44444444444444442</v>
      </c>
      <c r="CJ15" s="18">
        <f t="shared" si="66"/>
        <v>41</v>
      </c>
      <c r="CK15" s="22">
        <f t="shared" si="67"/>
        <v>23</v>
      </c>
      <c r="CL15" s="26">
        <f t="shared" si="27"/>
        <v>0.56097560975609762</v>
      </c>
      <c r="CM15" s="16">
        <v>23</v>
      </c>
      <c r="CN15" s="16">
        <v>15</v>
      </c>
      <c r="CO15" s="26">
        <f t="shared" si="28"/>
        <v>0.65217391304347827</v>
      </c>
      <c r="CP15" s="16">
        <v>18</v>
      </c>
      <c r="CQ15" s="16">
        <v>8</v>
      </c>
      <c r="CR15" s="26">
        <f t="shared" si="29"/>
        <v>0.44444444444444442</v>
      </c>
      <c r="CS15" s="18">
        <f t="shared" si="68"/>
        <v>41</v>
      </c>
      <c r="CT15" s="22">
        <f t="shared" si="69"/>
        <v>32</v>
      </c>
      <c r="CU15" s="26">
        <f t="shared" si="30"/>
        <v>0.78048780487804881</v>
      </c>
      <c r="CV15" s="16">
        <v>25</v>
      </c>
      <c r="CW15" s="16">
        <v>20</v>
      </c>
      <c r="CX15" s="26">
        <f t="shared" si="31"/>
        <v>0.8</v>
      </c>
      <c r="CY15" s="16">
        <v>16</v>
      </c>
      <c r="CZ15" s="16">
        <v>12</v>
      </c>
      <c r="DA15" s="26">
        <f t="shared" si="32"/>
        <v>0.75</v>
      </c>
      <c r="DB15" s="18">
        <f t="shared" si="70"/>
        <v>37</v>
      </c>
      <c r="DC15" s="22">
        <f t="shared" si="71"/>
        <v>27</v>
      </c>
      <c r="DD15" s="26">
        <f t="shared" si="33"/>
        <v>0.72972972972972971</v>
      </c>
      <c r="DE15" s="16">
        <v>25</v>
      </c>
      <c r="DF15" s="16">
        <v>18</v>
      </c>
      <c r="DG15" s="26">
        <f t="shared" si="34"/>
        <v>0.72</v>
      </c>
      <c r="DH15" s="16">
        <v>12</v>
      </c>
      <c r="DI15" s="16">
        <v>9</v>
      </c>
      <c r="DJ15" s="26">
        <f t="shared" si="35"/>
        <v>0.75</v>
      </c>
      <c r="DK15" s="18">
        <f t="shared" si="72"/>
        <v>38</v>
      </c>
      <c r="DL15" s="22">
        <f t="shared" si="73"/>
        <v>23</v>
      </c>
      <c r="DM15" s="26">
        <f t="shared" si="36"/>
        <v>0.60526315789473684</v>
      </c>
      <c r="DN15" s="16">
        <v>26</v>
      </c>
      <c r="DO15" s="16">
        <v>17</v>
      </c>
      <c r="DP15" s="26">
        <f t="shared" si="37"/>
        <v>0.65384615384615385</v>
      </c>
      <c r="DQ15" s="16">
        <v>12</v>
      </c>
      <c r="DR15" s="16">
        <v>6</v>
      </c>
      <c r="DS15" s="26">
        <f t="shared" si="38"/>
        <v>0.5</v>
      </c>
      <c r="DT15" s="18">
        <f t="shared" si="74"/>
        <v>35</v>
      </c>
      <c r="DU15" s="22">
        <f t="shared" si="75"/>
        <v>25</v>
      </c>
      <c r="DV15" s="26">
        <f t="shared" si="39"/>
        <v>0.7142857142857143</v>
      </c>
      <c r="DW15" s="16">
        <v>23</v>
      </c>
      <c r="DX15" s="16">
        <v>16</v>
      </c>
      <c r="DY15" s="26">
        <f t="shared" si="40"/>
        <v>0.69565217391304346</v>
      </c>
      <c r="DZ15" s="16">
        <v>12</v>
      </c>
      <c r="EA15" s="16">
        <v>9</v>
      </c>
      <c r="EB15" s="26">
        <f t="shared" si="41"/>
        <v>0.75</v>
      </c>
      <c r="EC15" s="18">
        <f t="shared" si="76"/>
        <v>32</v>
      </c>
      <c r="ED15" s="22">
        <f t="shared" si="77"/>
        <v>25</v>
      </c>
      <c r="EE15" s="26">
        <f t="shared" si="42"/>
        <v>0.78125</v>
      </c>
      <c r="EF15" s="16">
        <v>20</v>
      </c>
      <c r="EG15" s="16">
        <v>14</v>
      </c>
      <c r="EH15" s="26">
        <f t="shared" si="43"/>
        <v>0.7</v>
      </c>
      <c r="EI15" s="16">
        <v>12</v>
      </c>
      <c r="EJ15" s="16">
        <v>11</v>
      </c>
      <c r="EK15" s="26">
        <f t="shared" si="44"/>
        <v>0.91666666666666663</v>
      </c>
      <c r="EL15" s="18">
        <f t="shared" si="78"/>
        <v>32</v>
      </c>
      <c r="EM15" s="22">
        <f t="shared" si="79"/>
        <v>7</v>
      </c>
      <c r="EN15" s="26">
        <f t="shared" si="45"/>
        <v>0.21875</v>
      </c>
      <c r="EO15" s="16">
        <v>20</v>
      </c>
      <c r="EP15" s="16">
        <v>7</v>
      </c>
      <c r="EQ15" s="26">
        <f t="shared" si="46"/>
        <v>0.35</v>
      </c>
      <c r="ER15" s="16">
        <v>12</v>
      </c>
      <c r="ES15" s="16"/>
      <c r="ET15" s="59">
        <f t="shared" si="47"/>
        <v>0</v>
      </c>
      <c r="EU15" s="18">
        <f t="shared" si="80"/>
        <v>32</v>
      </c>
      <c r="EV15" s="22">
        <f t="shared" si="81"/>
        <v>0</v>
      </c>
      <c r="EW15" s="26">
        <f t="shared" si="48"/>
        <v>0</v>
      </c>
      <c r="EX15" s="16">
        <v>20</v>
      </c>
      <c r="EY15" s="16"/>
      <c r="EZ15" s="26">
        <f t="shared" si="49"/>
        <v>0</v>
      </c>
      <c r="FA15" s="16">
        <v>12</v>
      </c>
      <c r="FB15" s="16"/>
      <c r="FC15" s="59">
        <f t="shared" si="50"/>
        <v>0</v>
      </c>
    </row>
    <row r="16" spans="6:159" ht="29.25" customHeight="1">
      <c r="F16" s="10">
        <v>1</v>
      </c>
      <c r="H16" s="12">
        <v>8</v>
      </c>
      <c r="I16" s="122" t="s">
        <v>10</v>
      </c>
      <c r="J16" s="179">
        <v>10</v>
      </c>
      <c r="K16" s="182">
        <v>8.2692307692307701</v>
      </c>
      <c r="L16" s="183">
        <f t="shared" si="51"/>
        <v>0.82692307692307698</v>
      </c>
      <c r="M16" s="18">
        <f t="shared" si="52"/>
        <v>24</v>
      </c>
      <c r="N16" s="22">
        <f t="shared" si="0"/>
        <v>22</v>
      </c>
      <c r="O16" s="26">
        <f t="shared" si="1"/>
        <v>0.91666666666666663</v>
      </c>
      <c r="P16" s="31">
        <v>18</v>
      </c>
      <c r="Q16" s="31">
        <v>18</v>
      </c>
      <c r="R16" s="26">
        <f t="shared" si="2"/>
        <v>1</v>
      </c>
      <c r="S16" s="31">
        <v>6</v>
      </c>
      <c r="T16" s="31">
        <v>4</v>
      </c>
      <c r="U16" s="26">
        <f t="shared" si="3"/>
        <v>0.66666666666666663</v>
      </c>
      <c r="V16" s="18">
        <f t="shared" si="53"/>
        <v>22</v>
      </c>
      <c r="W16" s="22">
        <f t="shared" si="53"/>
        <v>21</v>
      </c>
      <c r="X16" s="26">
        <f t="shared" si="4"/>
        <v>0.95454545454545459</v>
      </c>
      <c r="Y16" s="31">
        <v>18</v>
      </c>
      <c r="Z16" s="31">
        <v>18</v>
      </c>
      <c r="AA16" s="26">
        <f t="shared" si="5"/>
        <v>1</v>
      </c>
      <c r="AB16" s="31">
        <v>4</v>
      </c>
      <c r="AC16" s="31">
        <v>3</v>
      </c>
      <c r="AD16" s="26">
        <f t="shared" si="6"/>
        <v>0.75</v>
      </c>
      <c r="AE16" s="117">
        <f t="shared" si="54"/>
        <v>23</v>
      </c>
      <c r="AF16" s="116">
        <f t="shared" si="55"/>
        <v>21.5</v>
      </c>
      <c r="AG16" s="59">
        <f t="shared" si="7"/>
        <v>0.93478260869565222</v>
      </c>
      <c r="AH16" s="18">
        <f t="shared" si="56"/>
        <v>24</v>
      </c>
      <c r="AI16" s="22">
        <f t="shared" si="8"/>
        <v>21</v>
      </c>
      <c r="AJ16" s="26">
        <f t="shared" si="9"/>
        <v>0.875</v>
      </c>
      <c r="AK16" s="31">
        <v>6</v>
      </c>
      <c r="AL16" s="31">
        <v>3</v>
      </c>
      <c r="AM16" s="26">
        <f t="shared" si="10"/>
        <v>0.5</v>
      </c>
      <c r="AN16" s="31">
        <v>18</v>
      </c>
      <c r="AO16" s="31">
        <v>18</v>
      </c>
      <c r="AP16" s="26">
        <f t="shared" si="11"/>
        <v>1</v>
      </c>
      <c r="AQ16" s="18">
        <f t="shared" si="57"/>
        <v>25</v>
      </c>
      <c r="AR16" s="22">
        <f t="shared" si="57"/>
        <v>16</v>
      </c>
      <c r="AS16" s="26">
        <f t="shared" si="12"/>
        <v>0.64</v>
      </c>
      <c r="AT16" s="31">
        <v>5</v>
      </c>
      <c r="AU16" s="31">
        <v>5</v>
      </c>
      <c r="AV16" s="26">
        <f t="shared" si="13"/>
        <v>1</v>
      </c>
      <c r="AW16" s="31">
        <v>20</v>
      </c>
      <c r="AX16" s="31">
        <v>11</v>
      </c>
      <c r="AY16" s="26">
        <f t="shared" si="14"/>
        <v>0.55000000000000004</v>
      </c>
      <c r="AZ16" s="18">
        <f t="shared" si="58"/>
        <v>16</v>
      </c>
      <c r="BA16" s="22">
        <f t="shared" si="59"/>
        <v>13</v>
      </c>
      <c r="BB16" s="26">
        <f t="shared" si="15"/>
        <v>0.8125</v>
      </c>
      <c r="BC16" s="31">
        <v>5</v>
      </c>
      <c r="BD16" s="31">
        <v>4</v>
      </c>
      <c r="BE16" s="26">
        <f t="shared" si="16"/>
        <v>0.8</v>
      </c>
      <c r="BF16" s="31">
        <v>11</v>
      </c>
      <c r="BG16" s="31">
        <v>9</v>
      </c>
      <c r="BH16" s="26">
        <f t="shared" si="17"/>
        <v>0.81818181818181823</v>
      </c>
      <c r="BI16" s="18">
        <f t="shared" si="60"/>
        <v>14</v>
      </c>
      <c r="BJ16" s="22">
        <f t="shared" si="61"/>
        <v>13</v>
      </c>
      <c r="BK16" s="26">
        <f t="shared" si="18"/>
        <v>0.9285714285714286</v>
      </c>
      <c r="BL16" s="31">
        <v>5</v>
      </c>
      <c r="BM16" s="31">
        <v>4</v>
      </c>
      <c r="BN16" s="26">
        <f t="shared" si="19"/>
        <v>0.8</v>
      </c>
      <c r="BO16" s="31">
        <v>9</v>
      </c>
      <c r="BP16" s="31">
        <v>9</v>
      </c>
      <c r="BQ16" s="26">
        <f t="shared" si="20"/>
        <v>1</v>
      </c>
      <c r="BR16" s="18">
        <f t="shared" si="62"/>
        <v>14</v>
      </c>
      <c r="BS16" s="22">
        <f t="shared" si="63"/>
        <v>13</v>
      </c>
      <c r="BT16" s="26">
        <f t="shared" si="21"/>
        <v>0.9285714285714286</v>
      </c>
      <c r="BU16" s="31">
        <v>5</v>
      </c>
      <c r="BV16" s="31">
        <v>5</v>
      </c>
      <c r="BW16" s="26">
        <f t="shared" si="22"/>
        <v>1</v>
      </c>
      <c r="BX16" s="31">
        <v>9</v>
      </c>
      <c r="BY16" s="31">
        <v>8</v>
      </c>
      <c r="BZ16" s="26">
        <f t="shared" si="23"/>
        <v>0.88888888888888884</v>
      </c>
      <c r="CA16" s="18">
        <f t="shared" si="64"/>
        <v>15</v>
      </c>
      <c r="CB16" s="22">
        <f t="shared" si="65"/>
        <v>13</v>
      </c>
      <c r="CC16" s="26">
        <f t="shared" si="24"/>
        <v>0.8666666666666667</v>
      </c>
      <c r="CD16" s="31">
        <v>5</v>
      </c>
      <c r="CE16" s="31">
        <v>5</v>
      </c>
      <c r="CF16" s="26">
        <f t="shared" si="25"/>
        <v>1</v>
      </c>
      <c r="CG16" s="31">
        <v>10</v>
      </c>
      <c r="CH16" s="31">
        <v>8</v>
      </c>
      <c r="CI16" s="26">
        <f t="shared" si="26"/>
        <v>0.8</v>
      </c>
      <c r="CJ16" s="18">
        <f t="shared" si="66"/>
        <v>17</v>
      </c>
      <c r="CK16" s="22">
        <f t="shared" si="67"/>
        <v>15</v>
      </c>
      <c r="CL16" s="26">
        <f t="shared" si="27"/>
        <v>0.88235294117647056</v>
      </c>
      <c r="CM16" s="31">
        <v>7</v>
      </c>
      <c r="CN16" s="31">
        <v>5</v>
      </c>
      <c r="CO16" s="26">
        <f t="shared" si="28"/>
        <v>0.7142857142857143</v>
      </c>
      <c r="CP16" s="31">
        <v>10</v>
      </c>
      <c r="CQ16" s="31">
        <v>10</v>
      </c>
      <c r="CR16" s="26">
        <f t="shared" si="29"/>
        <v>1</v>
      </c>
      <c r="CS16" s="18">
        <f t="shared" si="68"/>
        <v>20</v>
      </c>
      <c r="CT16" s="22">
        <f t="shared" si="69"/>
        <v>19</v>
      </c>
      <c r="CU16" s="26">
        <f t="shared" si="30"/>
        <v>0.95</v>
      </c>
      <c r="CV16" s="31">
        <v>9</v>
      </c>
      <c r="CW16" s="31">
        <v>9</v>
      </c>
      <c r="CX16" s="26">
        <f t="shared" si="31"/>
        <v>1</v>
      </c>
      <c r="CY16" s="31">
        <v>11</v>
      </c>
      <c r="CZ16" s="31">
        <v>10</v>
      </c>
      <c r="DA16" s="26">
        <f t="shared" si="32"/>
        <v>0.90909090909090906</v>
      </c>
      <c r="DB16" s="18">
        <f t="shared" si="70"/>
        <v>19</v>
      </c>
      <c r="DC16" s="22">
        <f t="shared" si="71"/>
        <v>14</v>
      </c>
      <c r="DD16" s="26">
        <f t="shared" si="33"/>
        <v>0.73684210526315785</v>
      </c>
      <c r="DE16" s="31">
        <v>9</v>
      </c>
      <c r="DF16" s="31">
        <v>5</v>
      </c>
      <c r="DG16" s="26">
        <f t="shared" si="34"/>
        <v>0.55555555555555558</v>
      </c>
      <c r="DH16" s="31">
        <v>10</v>
      </c>
      <c r="DI16" s="31">
        <v>9</v>
      </c>
      <c r="DJ16" s="26">
        <f t="shared" si="35"/>
        <v>0.9</v>
      </c>
      <c r="DK16" s="18">
        <f t="shared" si="72"/>
        <v>19</v>
      </c>
      <c r="DL16" s="22">
        <f t="shared" si="73"/>
        <v>14</v>
      </c>
      <c r="DM16" s="26">
        <f t="shared" si="36"/>
        <v>0.73684210526315785</v>
      </c>
      <c r="DN16" s="31">
        <v>9</v>
      </c>
      <c r="DO16" s="31">
        <v>6</v>
      </c>
      <c r="DP16" s="26">
        <f t="shared" si="37"/>
        <v>0.66666666666666663</v>
      </c>
      <c r="DQ16" s="31">
        <v>10</v>
      </c>
      <c r="DR16" s="31">
        <v>8</v>
      </c>
      <c r="DS16" s="26">
        <f t="shared" si="38"/>
        <v>0.8</v>
      </c>
      <c r="DT16" s="18">
        <f t="shared" si="74"/>
        <v>16</v>
      </c>
      <c r="DU16" s="22">
        <f t="shared" si="75"/>
        <v>12</v>
      </c>
      <c r="DV16" s="26">
        <f t="shared" si="39"/>
        <v>0.75</v>
      </c>
      <c r="DW16" s="31">
        <v>7</v>
      </c>
      <c r="DX16" s="31">
        <v>3</v>
      </c>
      <c r="DY16" s="26">
        <f t="shared" si="40"/>
        <v>0.42857142857142855</v>
      </c>
      <c r="DZ16" s="31">
        <v>9</v>
      </c>
      <c r="EA16" s="31">
        <v>9</v>
      </c>
      <c r="EB16" s="26">
        <f t="shared" si="41"/>
        <v>1</v>
      </c>
      <c r="EC16" s="18">
        <f t="shared" si="76"/>
        <v>17</v>
      </c>
      <c r="ED16" s="22">
        <f t="shared" si="77"/>
        <v>15</v>
      </c>
      <c r="EE16" s="26">
        <f t="shared" si="42"/>
        <v>0.88235294117647056</v>
      </c>
      <c r="EF16" s="31">
        <v>5</v>
      </c>
      <c r="EG16" s="31">
        <v>4</v>
      </c>
      <c r="EH16" s="26">
        <f t="shared" si="43"/>
        <v>0.8</v>
      </c>
      <c r="EI16" s="31">
        <v>12</v>
      </c>
      <c r="EJ16" s="31">
        <v>11</v>
      </c>
      <c r="EK16" s="26">
        <f t="shared" si="44"/>
        <v>0.91666666666666663</v>
      </c>
      <c r="EL16" s="18">
        <f t="shared" si="78"/>
        <v>17</v>
      </c>
      <c r="EM16" s="22">
        <f t="shared" si="79"/>
        <v>0</v>
      </c>
      <c r="EN16" s="26">
        <f t="shared" si="45"/>
        <v>0</v>
      </c>
      <c r="EO16" s="31">
        <v>5</v>
      </c>
      <c r="EP16" s="31">
        <v>0</v>
      </c>
      <c r="EQ16" s="26">
        <f t="shared" si="46"/>
        <v>0</v>
      </c>
      <c r="ER16" s="31">
        <v>12</v>
      </c>
      <c r="ES16" s="31"/>
      <c r="ET16" s="59">
        <f t="shared" si="47"/>
        <v>0</v>
      </c>
      <c r="EU16" s="18">
        <f t="shared" si="80"/>
        <v>17</v>
      </c>
      <c r="EV16" s="22">
        <f t="shared" si="81"/>
        <v>0</v>
      </c>
      <c r="EW16" s="26">
        <f t="shared" si="48"/>
        <v>0</v>
      </c>
      <c r="EX16" s="31">
        <v>5</v>
      </c>
      <c r="EY16" s="31"/>
      <c r="EZ16" s="26">
        <f t="shared" si="49"/>
        <v>0</v>
      </c>
      <c r="FA16" s="31">
        <v>12</v>
      </c>
      <c r="FB16" s="31"/>
      <c r="FC16" s="59">
        <f t="shared" si="50"/>
        <v>0</v>
      </c>
    </row>
    <row r="17" spans="6:159" ht="29.25" hidden="1" customHeight="1">
      <c r="H17" s="12">
        <v>9</v>
      </c>
      <c r="I17" s="121" t="s">
        <v>113</v>
      </c>
      <c r="J17" s="179">
        <v>0.80769230769230771</v>
      </c>
      <c r="K17" s="182">
        <v>0.76923076923076927</v>
      </c>
      <c r="L17" s="183">
        <f t="shared" si="51"/>
        <v>0.95238095238095244</v>
      </c>
      <c r="M17" s="18">
        <f t="shared" si="52"/>
        <v>0</v>
      </c>
      <c r="N17" s="22">
        <f t="shared" si="0"/>
        <v>0</v>
      </c>
      <c r="O17" s="26">
        <f t="shared" si="1"/>
        <v>0</v>
      </c>
      <c r="P17" s="20"/>
      <c r="Q17" s="16"/>
      <c r="R17" s="26">
        <f t="shared" si="2"/>
        <v>0</v>
      </c>
      <c r="S17" s="20"/>
      <c r="T17" s="16"/>
      <c r="U17" s="26">
        <f t="shared" si="3"/>
        <v>0</v>
      </c>
      <c r="V17" s="18">
        <f t="shared" si="53"/>
        <v>0</v>
      </c>
      <c r="W17" s="22">
        <f t="shared" si="53"/>
        <v>0</v>
      </c>
      <c r="X17" s="26">
        <f t="shared" si="4"/>
        <v>0</v>
      </c>
      <c r="Y17" s="20"/>
      <c r="Z17" s="16"/>
      <c r="AA17" s="26">
        <f t="shared" si="5"/>
        <v>0</v>
      </c>
      <c r="AB17" s="20"/>
      <c r="AC17" s="16"/>
      <c r="AD17" s="26">
        <f t="shared" si="6"/>
        <v>0</v>
      </c>
      <c r="AE17" s="117">
        <f t="shared" si="54"/>
        <v>0</v>
      </c>
      <c r="AF17" s="116">
        <f t="shared" si="55"/>
        <v>0</v>
      </c>
      <c r="AG17" s="59">
        <f t="shared" si="7"/>
        <v>0</v>
      </c>
      <c r="AH17" s="18">
        <f t="shared" si="56"/>
        <v>0</v>
      </c>
      <c r="AI17" s="22">
        <f t="shared" si="8"/>
        <v>0</v>
      </c>
      <c r="AJ17" s="26">
        <f t="shared" si="9"/>
        <v>0</v>
      </c>
      <c r="AK17" s="20"/>
      <c r="AL17" s="16"/>
      <c r="AM17" s="26">
        <f t="shared" si="10"/>
        <v>0</v>
      </c>
      <c r="AN17" s="20"/>
      <c r="AO17" s="16"/>
      <c r="AP17" s="26">
        <f t="shared" si="11"/>
        <v>0</v>
      </c>
      <c r="AQ17" s="18">
        <f t="shared" si="57"/>
        <v>0</v>
      </c>
      <c r="AR17" s="22">
        <f t="shared" si="57"/>
        <v>0</v>
      </c>
      <c r="AS17" s="26">
        <f t="shared" si="12"/>
        <v>0</v>
      </c>
      <c r="AT17" s="20"/>
      <c r="AU17" s="16"/>
      <c r="AV17" s="26">
        <f t="shared" si="13"/>
        <v>0</v>
      </c>
      <c r="AW17" s="20"/>
      <c r="AX17" s="16"/>
      <c r="AY17" s="26">
        <f t="shared" si="14"/>
        <v>0</v>
      </c>
      <c r="AZ17" s="18">
        <f t="shared" si="58"/>
        <v>0</v>
      </c>
      <c r="BA17" s="22">
        <f t="shared" si="59"/>
        <v>0</v>
      </c>
      <c r="BB17" s="26">
        <f t="shared" si="15"/>
        <v>0</v>
      </c>
      <c r="BC17" s="20"/>
      <c r="BD17" s="16"/>
      <c r="BE17" s="26">
        <f t="shared" si="16"/>
        <v>0</v>
      </c>
      <c r="BF17" s="20"/>
      <c r="BG17" s="16"/>
      <c r="BH17" s="26">
        <f t="shared" si="17"/>
        <v>0</v>
      </c>
      <c r="BI17" s="18">
        <f t="shared" si="60"/>
        <v>0</v>
      </c>
      <c r="BJ17" s="22">
        <f t="shared" si="61"/>
        <v>0</v>
      </c>
      <c r="BK17" s="26">
        <f t="shared" si="18"/>
        <v>0</v>
      </c>
      <c r="BL17" s="20"/>
      <c r="BM17" s="16"/>
      <c r="BN17" s="26">
        <f t="shared" si="19"/>
        <v>0</v>
      </c>
      <c r="BO17" s="20"/>
      <c r="BP17" s="16"/>
      <c r="BQ17" s="26">
        <f t="shared" si="20"/>
        <v>0</v>
      </c>
      <c r="BR17" s="18">
        <f t="shared" si="62"/>
        <v>0</v>
      </c>
      <c r="BS17" s="22">
        <f t="shared" si="63"/>
        <v>0</v>
      </c>
      <c r="BT17" s="26">
        <f t="shared" si="21"/>
        <v>0</v>
      </c>
      <c r="BU17" s="20"/>
      <c r="BV17" s="16"/>
      <c r="BW17" s="26">
        <f t="shared" si="22"/>
        <v>0</v>
      </c>
      <c r="BX17" s="20"/>
      <c r="BY17" s="16"/>
      <c r="BZ17" s="26">
        <f t="shared" si="23"/>
        <v>0</v>
      </c>
      <c r="CA17" s="18">
        <f t="shared" si="64"/>
        <v>0</v>
      </c>
      <c r="CB17" s="22">
        <f t="shared" si="65"/>
        <v>0</v>
      </c>
      <c r="CC17" s="26">
        <f t="shared" si="24"/>
        <v>0</v>
      </c>
      <c r="CD17" s="20"/>
      <c r="CE17" s="16"/>
      <c r="CF17" s="26">
        <f t="shared" si="25"/>
        <v>0</v>
      </c>
      <c r="CG17" s="20"/>
      <c r="CH17" s="16"/>
      <c r="CI17" s="26">
        <f t="shared" si="26"/>
        <v>0</v>
      </c>
      <c r="CJ17" s="18">
        <f t="shared" si="66"/>
        <v>0</v>
      </c>
      <c r="CK17" s="22">
        <f t="shared" si="67"/>
        <v>0</v>
      </c>
      <c r="CL17" s="26">
        <f t="shared" si="27"/>
        <v>0</v>
      </c>
      <c r="CM17" s="20"/>
      <c r="CN17" s="16"/>
      <c r="CO17" s="26">
        <f t="shared" si="28"/>
        <v>0</v>
      </c>
      <c r="CP17" s="20"/>
      <c r="CQ17" s="16"/>
      <c r="CR17" s="26">
        <f t="shared" si="29"/>
        <v>0</v>
      </c>
      <c r="CS17" s="18">
        <f t="shared" si="68"/>
        <v>0</v>
      </c>
      <c r="CT17" s="22">
        <f t="shared" si="69"/>
        <v>0</v>
      </c>
      <c r="CU17" s="26">
        <f t="shared" si="30"/>
        <v>0</v>
      </c>
      <c r="CV17" s="20"/>
      <c r="CW17" s="16"/>
      <c r="CX17" s="26">
        <f t="shared" si="31"/>
        <v>0</v>
      </c>
      <c r="CY17" s="20"/>
      <c r="CZ17" s="16"/>
      <c r="DA17" s="26">
        <f t="shared" si="32"/>
        <v>0</v>
      </c>
      <c r="DB17" s="18">
        <f t="shared" si="70"/>
        <v>0</v>
      </c>
      <c r="DC17" s="22">
        <f t="shared" si="71"/>
        <v>0</v>
      </c>
      <c r="DD17" s="26">
        <f t="shared" si="33"/>
        <v>0</v>
      </c>
      <c r="DE17" s="20"/>
      <c r="DF17" s="16"/>
      <c r="DG17" s="26">
        <f t="shared" si="34"/>
        <v>0</v>
      </c>
      <c r="DH17" s="20"/>
      <c r="DI17" s="16"/>
      <c r="DJ17" s="26">
        <f t="shared" si="35"/>
        <v>0</v>
      </c>
      <c r="DK17" s="18">
        <f t="shared" si="72"/>
        <v>0</v>
      </c>
      <c r="DL17" s="22">
        <f t="shared" si="73"/>
        <v>0</v>
      </c>
      <c r="DM17" s="26">
        <f t="shared" si="36"/>
        <v>0</v>
      </c>
      <c r="DN17" s="20"/>
      <c r="DO17" s="16"/>
      <c r="DP17" s="26">
        <f t="shared" si="37"/>
        <v>0</v>
      </c>
      <c r="DQ17" s="20"/>
      <c r="DR17" s="16"/>
      <c r="DS17" s="26">
        <f t="shared" si="38"/>
        <v>0</v>
      </c>
      <c r="DT17" s="18">
        <f t="shared" si="74"/>
        <v>0</v>
      </c>
      <c r="DU17" s="22">
        <f t="shared" si="75"/>
        <v>0</v>
      </c>
      <c r="DV17" s="26">
        <f t="shared" si="39"/>
        <v>0</v>
      </c>
      <c r="DW17" s="20"/>
      <c r="DX17" s="16"/>
      <c r="DY17" s="26">
        <f t="shared" si="40"/>
        <v>0</v>
      </c>
      <c r="DZ17" s="20"/>
      <c r="EA17" s="16"/>
      <c r="EB17" s="26">
        <f t="shared" si="41"/>
        <v>0</v>
      </c>
      <c r="EC17" s="18">
        <f t="shared" si="76"/>
        <v>0</v>
      </c>
      <c r="ED17" s="22">
        <f t="shared" si="77"/>
        <v>0</v>
      </c>
      <c r="EE17" s="26">
        <f t="shared" si="42"/>
        <v>0</v>
      </c>
      <c r="EF17" s="20"/>
      <c r="EG17" s="16"/>
      <c r="EH17" s="26">
        <f t="shared" si="43"/>
        <v>0</v>
      </c>
      <c r="EI17" s="20"/>
      <c r="EJ17" s="16"/>
      <c r="EK17" s="26">
        <f t="shared" si="44"/>
        <v>0</v>
      </c>
      <c r="EL17" s="18">
        <f t="shared" si="78"/>
        <v>0</v>
      </c>
      <c r="EM17" s="22">
        <f t="shared" si="79"/>
        <v>0</v>
      </c>
      <c r="EN17" s="26">
        <f t="shared" si="45"/>
        <v>0</v>
      </c>
      <c r="EO17" s="20"/>
      <c r="EP17" s="16"/>
      <c r="EQ17" s="26">
        <f t="shared" si="46"/>
        <v>0</v>
      </c>
      <c r="ER17" s="20"/>
      <c r="ES17" s="16"/>
      <c r="ET17" s="59">
        <f t="shared" si="47"/>
        <v>0</v>
      </c>
      <c r="EU17" s="18">
        <f t="shared" si="80"/>
        <v>0</v>
      </c>
      <c r="EV17" s="22">
        <f t="shared" si="81"/>
        <v>0</v>
      </c>
      <c r="EW17" s="26">
        <f t="shared" si="48"/>
        <v>0</v>
      </c>
      <c r="EX17" s="20"/>
      <c r="EY17" s="16"/>
      <c r="EZ17" s="26">
        <f t="shared" si="49"/>
        <v>0</v>
      </c>
      <c r="FA17" s="20"/>
      <c r="FB17" s="16"/>
      <c r="FC17" s="59">
        <f t="shared" si="50"/>
        <v>0</v>
      </c>
    </row>
    <row r="18" spans="6:159" ht="29.25" customHeight="1">
      <c r="F18" s="10">
        <v>2</v>
      </c>
      <c r="G18" s="10">
        <v>1</v>
      </c>
      <c r="H18" s="12">
        <v>9</v>
      </c>
      <c r="I18" s="120" t="s">
        <v>104</v>
      </c>
      <c r="J18" s="179">
        <v>40.269230769230766</v>
      </c>
      <c r="K18" s="182">
        <v>32.192307692307693</v>
      </c>
      <c r="L18" s="183">
        <f t="shared" si="51"/>
        <v>0.79942693409742127</v>
      </c>
      <c r="M18" s="18">
        <f t="shared" si="52"/>
        <v>8</v>
      </c>
      <c r="N18" s="22">
        <f t="shared" si="0"/>
        <v>6</v>
      </c>
      <c r="O18" s="26">
        <f t="shared" si="1"/>
        <v>0.75</v>
      </c>
      <c r="P18" s="16">
        <v>5</v>
      </c>
      <c r="Q18" s="31">
        <v>5</v>
      </c>
      <c r="R18" s="26">
        <f t="shared" si="2"/>
        <v>1</v>
      </c>
      <c r="S18" s="16">
        <v>3</v>
      </c>
      <c r="T18" s="31">
        <v>1</v>
      </c>
      <c r="U18" s="26">
        <f t="shared" si="3"/>
        <v>0.33333333333333331</v>
      </c>
      <c r="V18" s="18">
        <f t="shared" si="53"/>
        <v>6</v>
      </c>
      <c r="W18" s="22">
        <f t="shared" si="53"/>
        <v>4</v>
      </c>
      <c r="X18" s="26">
        <f t="shared" si="4"/>
        <v>0.66666666666666663</v>
      </c>
      <c r="Y18" s="16">
        <v>5</v>
      </c>
      <c r="Z18" s="31">
        <v>3</v>
      </c>
      <c r="AA18" s="26">
        <f t="shared" si="5"/>
        <v>0.6</v>
      </c>
      <c r="AB18" s="16">
        <v>1</v>
      </c>
      <c r="AC18" s="31">
        <v>1</v>
      </c>
      <c r="AD18" s="26">
        <f t="shared" si="6"/>
        <v>1</v>
      </c>
      <c r="AE18" s="117">
        <f t="shared" si="54"/>
        <v>7</v>
      </c>
      <c r="AF18" s="116">
        <f t="shared" si="55"/>
        <v>5</v>
      </c>
      <c r="AG18" s="59">
        <f t="shared" si="7"/>
        <v>0.7142857142857143</v>
      </c>
      <c r="AH18" s="18">
        <f t="shared" si="56"/>
        <v>9</v>
      </c>
      <c r="AI18" s="22">
        <f t="shared" si="8"/>
        <v>8</v>
      </c>
      <c r="AJ18" s="26">
        <f t="shared" si="9"/>
        <v>0.88888888888888884</v>
      </c>
      <c r="AK18" s="16">
        <v>3</v>
      </c>
      <c r="AL18" s="31">
        <v>3</v>
      </c>
      <c r="AM18" s="26">
        <f t="shared" si="10"/>
        <v>1</v>
      </c>
      <c r="AN18" s="16">
        <v>6</v>
      </c>
      <c r="AO18" s="31">
        <v>5</v>
      </c>
      <c r="AP18" s="26">
        <f t="shared" si="11"/>
        <v>0.83333333333333337</v>
      </c>
      <c r="AQ18" s="18">
        <f t="shared" si="57"/>
        <v>12</v>
      </c>
      <c r="AR18" s="22">
        <f t="shared" si="57"/>
        <v>12</v>
      </c>
      <c r="AS18" s="26">
        <f t="shared" si="12"/>
        <v>1</v>
      </c>
      <c r="AT18" s="16">
        <v>3</v>
      </c>
      <c r="AU18" s="31">
        <v>3</v>
      </c>
      <c r="AV18" s="26">
        <f t="shared" si="13"/>
        <v>1</v>
      </c>
      <c r="AW18" s="16">
        <v>9</v>
      </c>
      <c r="AX18" s="31">
        <v>9</v>
      </c>
      <c r="AY18" s="26">
        <f t="shared" si="14"/>
        <v>1</v>
      </c>
      <c r="AZ18" s="18">
        <f t="shared" si="58"/>
        <v>16</v>
      </c>
      <c r="BA18" s="22">
        <f t="shared" si="59"/>
        <v>14</v>
      </c>
      <c r="BB18" s="26">
        <f t="shared" si="15"/>
        <v>0.875</v>
      </c>
      <c r="BC18" s="16">
        <v>3</v>
      </c>
      <c r="BD18" s="31">
        <v>3</v>
      </c>
      <c r="BE18" s="26">
        <f t="shared" si="16"/>
        <v>1</v>
      </c>
      <c r="BF18" s="16">
        <v>13</v>
      </c>
      <c r="BG18" s="31">
        <v>11</v>
      </c>
      <c r="BH18" s="26">
        <f t="shared" si="17"/>
        <v>0.84615384615384615</v>
      </c>
      <c r="BI18" s="18">
        <f t="shared" si="60"/>
        <v>20</v>
      </c>
      <c r="BJ18" s="22">
        <f t="shared" si="61"/>
        <v>17</v>
      </c>
      <c r="BK18" s="26">
        <f t="shared" si="18"/>
        <v>0.85</v>
      </c>
      <c r="BL18" s="16">
        <v>3</v>
      </c>
      <c r="BM18" s="31">
        <v>3</v>
      </c>
      <c r="BN18" s="26">
        <f t="shared" si="19"/>
        <v>1</v>
      </c>
      <c r="BO18" s="16">
        <v>17</v>
      </c>
      <c r="BP18" s="31">
        <v>14</v>
      </c>
      <c r="BQ18" s="26">
        <f t="shared" si="20"/>
        <v>0.82352941176470584</v>
      </c>
      <c r="BR18" s="18">
        <f t="shared" si="62"/>
        <v>20</v>
      </c>
      <c r="BS18" s="22">
        <f t="shared" si="63"/>
        <v>18</v>
      </c>
      <c r="BT18" s="26">
        <f t="shared" si="21"/>
        <v>0.9</v>
      </c>
      <c r="BU18" s="16">
        <v>3</v>
      </c>
      <c r="BV18" s="31">
        <v>3</v>
      </c>
      <c r="BW18" s="26">
        <f t="shared" si="22"/>
        <v>1</v>
      </c>
      <c r="BX18" s="16">
        <v>17</v>
      </c>
      <c r="BY18" s="31">
        <v>15</v>
      </c>
      <c r="BZ18" s="26">
        <f t="shared" si="23"/>
        <v>0.88235294117647056</v>
      </c>
      <c r="CA18" s="18">
        <f t="shared" si="64"/>
        <v>20</v>
      </c>
      <c r="CB18" s="22">
        <f t="shared" si="65"/>
        <v>13</v>
      </c>
      <c r="CC18" s="26">
        <f t="shared" si="24"/>
        <v>0.65</v>
      </c>
      <c r="CD18" s="16">
        <v>3</v>
      </c>
      <c r="CE18" s="31">
        <v>2</v>
      </c>
      <c r="CF18" s="26">
        <f t="shared" si="25"/>
        <v>0.66666666666666663</v>
      </c>
      <c r="CG18" s="16">
        <v>17</v>
      </c>
      <c r="CH18" s="31">
        <v>11</v>
      </c>
      <c r="CI18" s="26">
        <f t="shared" si="26"/>
        <v>0.6470588235294118</v>
      </c>
      <c r="CJ18" s="18">
        <f t="shared" si="66"/>
        <v>22</v>
      </c>
      <c r="CK18" s="22">
        <f t="shared" si="67"/>
        <v>12</v>
      </c>
      <c r="CL18" s="26">
        <f t="shared" si="27"/>
        <v>0.54545454545454541</v>
      </c>
      <c r="CM18" s="16">
        <v>4</v>
      </c>
      <c r="CN18" s="31">
        <v>3</v>
      </c>
      <c r="CO18" s="26">
        <f t="shared" si="28"/>
        <v>0.75</v>
      </c>
      <c r="CP18" s="16">
        <v>18</v>
      </c>
      <c r="CQ18" s="31">
        <v>9</v>
      </c>
      <c r="CR18" s="26">
        <f t="shared" si="29"/>
        <v>0.5</v>
      </c>
      <c r="CS18" s="18">
        <f t="shared" si="68"/>
        <v>25</v>
      </c>
      <c r="CT18" s="22">
        <f t="shared" si="69"/>
        <v>15</v>
      </c>
      <c r="CU18" s="26">
        <f t="shared" si="30"/>
        <v>0.6</v>
      </c>
      <c r="CV18" s="16">
        <v>6</v>
      </c>
      <c r="CW18" s="31">
        <v>6</v>
      </c>
      <c r="CX18" s="26">
        <f t="shared" si="31"/>
        <v>1</v>
      </c>
      <c r="CY18" s="16">
        <v>19</v>
      </c>
      <c r="CZ18" s="31">
        <v>9</v>
      </c>
      <c r="DA18" s="26">
        <f t="shared" si="32"/>
        <v>0.47368421052631576</v>
      </c>
      <c r="DB18" s="18">
        <f t="shared" si="70"/>
        <v>20</v>
      </c>
      <c r="DC18" s="22">
        <f t="shared" si="71"/>
        <v>14</v>
      </c>
      <c r="DD18" s="26">
        <f t="shared" si="33"/>
        <v>0.7</v>
      </c>
      <c r="DE18" s="16">
        <v>7</v>
      </c>
      <c r="DF18" s="31">
        <v>6</v>
      </c>
      <c r="DG18" s="26">
        <f t="shared" si="34"/>
        <v>0.8571428571428571</v>
      </c>
      <c r="DH18" s="16">
        <v>13</v>
      </c>
      <c r="DI18" s="31">
        <v>8</v>
      </c>
      <c r="DJ18" s="26">
        <f t="shared" si="35"/>
        <v>0.61538461538461542</v>
      </c>
      <c r="DK18" s="18">
        <f t="shared" si="72"/>
        <v>20</v>
      </c>
      <c r="DL18" s="22">
        <f t="shared" si="73"/>
        <v>13</v>
      </c>
      <c r="DM18" s="26">
        <f t="shared" si="36"/>
        <v>0.65</v>
      </c>
      <c r="DN18" s="16">
        <v>7</v>
      </c>
      <c r="DO18" s="31">
        <v>6</v>
      </c>
      <c r="DP18" s="26">
        <f t="shared" si="37"/>
        <v>0.8571428571428571</v>
      </c>
      <c r="DQ18" s="16">
        <v>13</v>
      </c>
      <c r="DR18" s="31">
        <v>7</v>
      </c>
      <c r="DS18" s="26">
        <f t="shared" si="38"/>
        <v>0.53846153846153844</v>
      </c>
      <c r="DT18" s="18">
        <f t="shared" si="74"/>
        <v>17</v>
      </c>
      <c r="DU18" s="22">
        <f t="shared" si="75"/>
        <v>14</v>
      </c>
      <c r="DV18" s="26">
        <f t="shared" si="39"/>
        <v>0.82352941176470584</v>
      </c>
      <c r="DW18" s="16">
        <v>6</v>
      </c>
      <c r="DX18" s="31">
        <v>6</v>
      </c>
      <c r="DY18" s="26">
        <f t="shared" si="40"/>
        <v>1</v>
      </c>
      <c r="DZ18" s="16">
        <v>11</v>
      </c>
      <c r="EA18" s="31">
        <v>8</v>
      </c>
      <c r="EB18" s="26">
        <f t="shared" si="41"/>
        <v>0.72727272727272729</v>
      </c>
      <c r="EC18" s="18">
        <f t="shared" si="76"/>
        <v>15</v>
      </c>
      <c r="ED18" s="22">
        <f t="shared" si="77"/>
        <v>12</v>
      </c>
      <c r="EE18" s="26">
        <f t="shared" si="42"/>
        <v>0.8</v>
      </c>
      <c r="EF18" s="16">
        <v>6</v>
      </c>
      <c r="EG18" s="31">
        <v>5</v>
      </c>
      <c r="EH18" s="26">
        <f t="shared" si="43"/>
        <v>0.83333333333333337</v>
      </c>
      <c r="EI18" s="16">
        <v>9</v>
      </c>
      <c r="EJ18" s="31">
        <v>7</v>
      </c>
      <c r="EK18" s="26">
        <f t="shared" si="44"/>
        <v>0.77777777777777779</v>
      </c>
      <c r="EL18" s="18">
        <f t="shared" si="78"/>
        <v>15</v>
      </c>
      <c r="EM18" s="22">
        <f t="shared" si="79"/>
        <v>1</v>
      </c>
      <c r="EN18" s="26">
        <f t="shared" si="45"/>
        <v>6.6666666666666666E-2</v>
      </c>
      <c r="EO18" s="16">
        <v>6</v>
      </c>
      <c r="EP18" s="31">
        <v>1</v>
      </c>
      <c r="EQ18" s="26">
        <f t="shared" si="46"/>
        <v>0.16666666666666666</v>
      </c>
      <c r="ER18" s="16">
        <v>9</v>
      </c>
      <c r="ES18" s="31"/>
      <c r="ET18" s="59">
        <f t="shared" si="47"/>
        <v>0</v>
      </c>
      <c r="EU18" s="18">
        <f t="shared" si="80"/>
        <v>15</v>
      </c>
      <c r="EV18" s="22">
        <f t="shared" si="81"/>
        <v>0</v>
      </c>
      <c r="EW18" s="26">
        <f t="shared" si="48"/>
        <v>0</v>
      </c>
      <c r="EX18" s="16">
        <v>6</v>
      </c>
      <c r="EY18" s="31"/>
      <c r="EZ18" s="26">
        <f t="shared" si="49"/>
        <v>0</v>
      </c>
      <c r="FA18" s="16">
        <v>9</v>
      </c>
      <c r="FB18" s="31"/>
      <c r="FC18" s="59">
        <f t="shared" si="50"/>
        <v>0</v>
      </c>
    </row>
    <row r="19" spans="6:159" ht="29.25" customHeight="1">
      <c r="G19" s="10">
        <v>2</v>
      </c>
      <c r="H19" s="12">
        <v>10</v>
      </c>
      <c r="I19" s="119" t="s">
        <v>253</v>
      </c>
      <c r="J19" s="179">
        <v>19.23076923076923</v>
      </c>
      <c r="K19" s="182">
        <v>15.423076923076923</v>
      </c>
      <c r="L19" s="183">
        <f t="shared" si="51"/>
        <v>0.80200000000000005</v>
      </c>
      <c r="M19" s="18">
        <f t="shared" si="52"/>
        <v>9</v>
      </c>
      <c r="N19" s="22">
        <f t="shared" si="0"/>
        <v>7</v>
      </c>
      <c r="O19" s="26">
        <f t="shared" si="1"/>
        <v>0.77777777777777779</v>
      </c>
      <c r="P19" s="16">
        <v>3</v>
      </c>
      <c r="Q19" s="16">
        <v>3</v>
      </c>
      <c r="R19" s="26">
        <f t="shared" si="2"/>
        <v>1</v>
      </c>
      <c r="S19" s="16">
        <v>6</v>
      </c>
      <c r="T19" s="16">
        <v>4</v>
      </c>
      <c r="U19" s="26">
        <f t="shared" si="3"/>
        <v>0.66666666666666663</v>
      </c>
      <c r="V19" s="18">
        <f t="shared" si="53"/>
        <v>7</v>
      </c>
      <c r="W19" s="22">
        <f t="shared" si="53"/>
        <v>7</v>
      </c>
      <c r="X19" s="26">
        <f t="shared" si="4"/>
        <v>1</v>
      </c>
      <c r="Y19" s="16">
        <v>3</v>
      </c>
      <c r="Z19" s="16">
        <v>3</v>
      </c>
      <c r="AA19" s="26">
        <f t="shared" si="5"/>
        <v>1</v>
      </c>
      <c r="AB19" s="16">
        <v>4</v>
      </c>
      <c r="AC19" s="16">
        <v>4</v>
      </c>
      <c r="AD19" s="26">
        <f t="shared" si="6"/>
        <v>1</v>
      </c>
      <c r="AE19" s="117">
        <f t="shared" si="54"/>
        <v>8</v>
      </c>
      <c r="AF19" s="116">
        <f t="shared" si="55"/>
        <v>7</v>
      </c>
      <c r="AG19" s="59">
        <f t="shared" si="7"/>
        <v>0.875</v>
      </c>
      <c r="AH19" s="18">
        <f t="shared" si="56"/>
        <v>11</v>
      </c>
      <c r="AI19" s="22">
        <f t="shared" si="8"/>
        <v>10</v>
      </c>
      <c r="AJ19" s="26">
        <f t="shared" si="9"/>
        <v>0.90909090909090906</v>
      </c>
      <c r="AK19" s="16">
        <v>8</v>
      </c>
      <c r="AL19" s="16">
        <v>7</v>
      </c>
      <c r="AM19" s="26">
        <f t="shared" si="10"/>
        <v>0.875</v>
      </c>
      <c r="AN19" s="16">
        <v>3</v>
      </c>
      <c r="AO19" s="16">
        <v>3</v>
      </c>
      <c r="AP19" s="26">
        <f t="shared" si="11"/>
        <v>1</v>
      </c>
      <c r="AQ19" s="18">
        <f t="shared" si="57"/>
        <v>11</v>
      </c>
      <c r="AR19" s="22">
        <f t="shared" si="57"/>
        <v>11</v>
      </c>
      <c r="AS19" s="26">
        <f t="shared" si="12"/>
        <v>1</v>
      </c>
      <c r="AT19" s="16">
        <v>8</v>
      </c>
      <c r="AU19" s="16">
        <v>8</v>
      </c>
      <c r="AV19" s="26">
        <f t="shared" si="13"/>
        <v>1</v>
      </c>
      <c r="AW19" s="16">
        <v>3</v>
      </c>
      <c r="AX19" s="16">
        <v>3</v>
      </c>
      <c r="AY19" s="26">
        <f t="shared" si="14"/>
        <v>1</v>
      </c>
      <c r="AZ19" s="18">
        <f t="shared" si="58"/>
        <v>11</v>
      </c>
      <c r="BA19" s="22">
        <f t="shared" si="59"/>
        <v>9</v>
      </c>
      <c r="BB19" s="26">
        <f t="shared" si="15"/>
        <v>0.81818181818181823</v>
      </c>
      <c r="BC19" s="16">
        <v>8</v>
      </c>
      <c r="BD19" s="16">
        <v>6</v>
      </c>
      <c r="BE19" s="26">
        <f t="shared" si="16"/>
        <v>0.75</v>
      </c>
      <c r="BF19" s="16">
        <v>3</v>
      </c>
      <c r="BG19" s="16">
        <v>3</v>
      </c>
      <c r="BH19" s="26">
        <f t="shared" si="17"/>
        <v>1</v>
      </c>
      <c r="BI19" s="18">
        <f t="shared" si="60"/>
        <v>12</v>
      </c>
      <c r="BJ19" s="22">
        <f t="shared" si="61"/>
        <v>10</v>
      </c>
      <c r="BK19" s="26">
        <f t="shared" si="18"/>
        <v>0.83333333333333337</v>
      </c>
      <c r="BL19" s="16">
        <v>9</v>
      </c>
      <c r="BM19" s="16">
        <v>7</v>
      </c>
      <c r="BN19" s="26">
        <f t="shared" si="19"/>
        <v>0.77777777777777779</v>
      </c>
      <c r="BO19" s="16">
        <v>3</v>
      </c>
      <c r="BP19" s="16">
        <v>3</v>
      </c>
      <c r="BQ19" s="26">
        <f t="shared" si="20"/>
        <v>1</v>
      </c>
      <c r="BR19" s="18">
        <f t="shared" si="62"/>
        <v>13</v>
      </c>
      <c r="BS19" s="22">
        <f t="shared" si="63"/>
        <v>9</v>
      </c>
      <c r="BT19" s="26">
        <f t="shared" si="21"/>
        <v>0.69230769230769229</v>
      </c>
      <c r="BU19" s="16">
        <v>10</v>
      </c>
      <c r="BV19" s="16">
        <v>6</v>
      </c>
      <c r="BW19" s="26">
        <f t="shared" si="22"/>
        <v>0.6</v>
      </c>
      <c r="BX19" s="16">
        <v>3</v>
      </c>
      <c r="BY19" s="16">
        <v>3</v>
      </c>
      <c r="BZ19" s="26">
        <f t="shared" si="23"/>
        <v>1</v>
      </c>
      <c r="CA19" s="18">
        <f t="shared" si="64"/>
        <v>13</v>
      </c>
      <c r="CB19" s="22">
        <f t="shared" si="65"/>
        <v>9</v>
      </c>
      <c r="CC19" s="26">
        <f t="shared" si="24"/>
        <v>0.69230769230769229</v>
      </c>
      <c r="CD19" s="16">
        <v>10</v>
      </c>
      <c r="CE19" s="16">
        <v>6</v>
      </c>
      <c r="CF19" s="26">
        <f t="shared" si="25"/>
        <v>0.6</v>
      </c>
      <c r="CG19" s="16">
        <v>3</v>
      </c>
      <c r="CH19" s="16">
        <v>3</v>
      </c>
      <c r="CI19" s="26">
        <f t="shared" si="26"/>
        <v>1</v>
      </c>
      <c r="CJ19" s="18">
        <f t="shared" si="66"/>
        <v>15</v>
      </c>
      <c r="CK19" s="22">
        <f t="shared" si="67"/>
        <v>13</v>
      </c>
      <c r="CL19" s="26">
        <f t="shared" si="27"/>
        <v>0.8666666666666667</v>
      </c>
      <c r="CM19" s="16">
        <v>12</v>
      </c>
      <c r="CN19" s="16">
        <v>10</v>
      </c>
      <c r="CO19" s="26">
        <f t="shared" si="28"/>
        <v>0.83333333333333337</v>
      </c>
      <c r="CP19" s="16">
        <v>3</v>
      </c>
      <c r="CQ19" s="16">
        <v>3</v>
      </c>
      <c r="CR19" s="26">
        <f t="shared" si="29"/>
        <v>1</v>
      </c>
      <c r="CS19" s="18">
        <f t="shared" si="68"/>
        <v>15</v>
      </c>
      <c r="CT19" s="22">
        <f t="shared" si="69"/>
        <v>13</v>
      </c>
      <c r="CU19" s="26">
        <f t="shared" si="30"/>
        <v>0.8666666666666667</v>
      </c>
      <c r="CV19" s="16">
        <v>12</v>
      </c>
      <c r="CW19" s="16">
        <v>10</v>
      </c>
      <c r="CX19" s="26">
        <f t="shared" si="31"/>
        <v>0.83333333333333337</v>
      </c>
      <c r="CY19" s="16">
        <v>3</v>
      </c>
      <c r="CZ19" s="16">
        <v>3</v>
      </c>
      <c r="DA19" s="26">
        <f t="shared" si="32"/>
        <v>1</v>
      </c>
      <c r="DB19" s="18">
        <f t="shared" si="70"/>
        <v>18</v>
      </c>
      <c r="DC19" s="22">
        <f t="shared" si="71"/>
        <v>11</v>
      </c>
      <c r="DD19" s="26">
        <f t="shared" si="33"/>
        <v>0.61111111111111116</v>
      </c>
      <c r="DE19" s="16">
        <v>15</v>
      </c>
      <c r="DF19" s="16">
        <v>8</v>
      </c>
      <c r="DG19" s="26">
        <f t="shared" si="34"/>
        <v>0.53333333333333333</v>
      </c>
      <c r="DH19" s="16">
        <v>3</v>
      </c>
      <c r="DI19" s="16">
        <v>3</v>
      </c>
      <c r="DJ19" s="26">
        <f t="shared" si="35"/>
        <v>1</v>
      </c>
      <c r="DK19" s="18">
        <f t="shared" si="72"/>
        <v>17</v>
      </c>
      <c r="DL19" s="22">
        <f t="shared" si="73"/>
        <v>7</v>
      </c>
      <c r="DM19" s="26">
        <f t="shared" si="36"/>
        <v>0.41176470588235292</v>
      </c>
      <c r="DN19" s="16">
        <v>14</v>
      </c>
      <c r="DO19" s="16">
        <v>4</v>
      </c>
      <c r="DP19" s="26">
        <f t="shared" si="37"/>
        <v>0.2857142857142857</v>
      </c>
      <c r="DQ19" s="16">
        <v>3</v>
      </c>
      <c r="DR19" s="16">
        <v>3</v>
      </c>
      <c r="DS19" s="26">
        <f t="shared" si="38"/>
        <v>1</v>
      </c>
      <c r="DT19" s="18">
        <f t="shared" si="74"/>
        <v>13</v>
      </c>
      <c r="DU19" s="22">
        <f t="shared" si="75"/>
        <v>10</v>
      </c>
      <c r="DV19" s="26">
        <f t="shared" si="39"/>
        <v>0.76923076923076927</v>
      </c>
      <c r="DW19" s="16">
        <v>10</v>
      </c>
      <c r="DX19" s="16">
        <v>7</v>
      </c>
      <c r="DY19" s="26">
        <f t="shared" si="40"/>
        <v>0.7</v>
      </c>
      <c r="DZ19" s="16">
        <v>3</v>
      </c>
      <c r="EA19" s="16">
        <v>3</v>
      </c>
      <c r="EB19" s="26">
        <f t="shared" si="41"/>
        <v>1</v>
      </c>
      <c r="EC19" s="18">
        <f t="shared" si="76"/>
        <v>11</v>
      </c>
      <c r="ED19" s="22">
        <f t="shared" si="77"/>
        <v>9</v>
      </c>
      <c r="EE19" s="26">
        <f t="shared" si="42"/>
        <v>0.81818181818181823</v>
      </c>
      <c r="EF19" s="16">
        <v>7</v>
      </c>
      <c r="EG19" s="16">
        <v>5</v>
      </c>
      <c r="EH19" s="26">
        <f t="shared" si="43"/>
        <v>0.7142857142857143</v>
      </c>
      <c r="EI19" s="16">
        <v>4</v>
      </c>
      <c r="EJ19" s="16">
        <v>4</v>
      </c>
      <c r="EK19" s="26">
        <f t="shared" si="44"/>
        <v>1</v>
      </c>
      <c r="EL19" s="18">
        <f t="shared" si="78"/>
        <v>11</v>
      </c>
      <c r="EM19" s="22">
        <f t="shared" si="79"/>
        <v>4</v>
      </c>
      <c r="EN19" s="26">
        <f t="shared" si="45"/>
        <v>0.36363636363636365</v>
      </c>
      <c r="EO19" s="16">
        <v>7</v>
      </c>
      <c r="EP19" s="16">
        <v>4</v>
      </c>
      <c r="EQ19" s="26">
        <f t="shared" si="46"/>
        <v>0.5714285714285714</v>
      </c>
      <c r="ER19" s="16">
        <v>4</v>
      </c>
      <c r="ES19" s="16"/>
      <c r="ET19" s="59">
        <f t="shared" si="47"/>
        <v>0</v>
      </c>
      <c r="EU19" s="18">
        <f t="shared" si="80"/>
        <v>11</v>
      </c>
      <c r="EV19" s="22">
        <f t="shared" si="81"/>
        <v>0</v>
      </c>
      <c r="EW19" s="26">
        <f t="shared" si="48"/>
        <v>0</v>
      </c>
      <c r="EX19" s="16">
        <v>7</v>
      </c>
      <c r="EY19" s="16"/>
      <c r="EZ19" s="26">
        <f t="shared" si="49"/>
        <v>0</v>
      </c>
      <c r="FA19" s="16">
        <v>4</v>
      </c>
      <c r="FB19" s="16"/>
      <c r="FC19" s="59">
        <f t="shared" si="50"/>
        <v>0</v>
      </c>
    </row>
    <row r="20" spans="6:159" ht="29.25" customHeight="1">
      <c r="F20" s="10">
        <v>6</v>
      </c>
      <c r="G20" s="10">
        <v>2</v>
      </c>
      <c r="H20" s="55">
        <v>11</v>
      </c>
      <c r="I20" s="137" t="s">
        <v>337</v>
      </c>
      <c r="J20" s="184">
        <v>6.7307692307692308</v>
      </c>
      <c r="K20" s="185">
        <v>4.615384615384615</v>
      </c>
      <c r="L20" s="186">
        <f t="shared" si="51"/>
        <v>0.68571428571428561</v>
      </c>
      <c r="M20" s="19">
        <f t="shared" si="52"/>
        <v>18</v>
      </c>
      <c r="N20" s="23">
        <f t="shared" si="0"/>
        <v>15</v>
      </c>
      <c r="O20" s="27">
        <f t="shared" si="1"/>
        <v>0.83333333333333337</v>
      </c>
      <c r="P20" s="17">
        <v>8</v>
      </c>
      <c r="Q20" s="17">
        <v>6</v>
      </c>
      <c r="R20" s="27">
        <f t="shared" si="2"/>
        <v>0.75</v>
      </c>
      <c r="S20" s="17">
        <v>10</v>
      </c>
      <c r="T20" s="17">
        <v>9</v>
      </c>
      <c r="U20" s="27">
        <f t="shared" si="3"/>
        <v>0.9</v>
      </c>
      <c r="V20" s="19">
        <f t="shared" si="53"/>
        <v>15</v>
      </c>
      <c r="W20" s="23">
        <f t="shared" si="53"/>
        <v>14</v>
      </c>
      <c r="X20" s="27">
        <f t="shared" si="4"/>
        <v>0.93333333333333335</v>
      </c>
      <c r="Y20" s="17">
        <v>6</v>
      </c>
      <c r="Z20" s="17">
        <v>6</v>
      </c>
      <c r="AA20" s="27">
        <f t="shared" si="5"/>
        <v>1</v>
      </c>
      <c r="AB20" s="17">
        <v>9</v>
      </c>
      <c r="AC20" s="17">
        <v>8</v>
      </c>
      <c r="AD20" s="112">
        <f t="shared" si="6"/>
        <v>0.88888888888888884</v>
      </c>
      <c r="AE20" s="17">
        <f t="shared" si="54"/>
        <v>16.5</v>
      </c>
      <c r="AF20" s="17">
        <f t="shared" si="55"/>
        <v>14.5</v>
      </c>
      <c r="AG20" s="112">
        <f t="shared" si="7"/>
        <v>0.87878787878787878</v>
      </c>
      <c r="AH20" s="19">
        <f t="shared" si="56"/>
        <v>25</v>
      </c>
      <c r="AI20" s="23">
        <f t="shared" si="8"/>
        <v>12</v>
      </c>
      <c r="AJ20" s="27">
        <f t="shared" si="9"/>
        <v>0.48</v>
      </c>
      <c r="AK20" s="17">
        <v>16</v>
      </c>
      <c r="AL20" s="17">
        <v>4</v>
      </c>
      <c r="AM20" s="27">
        <f t="shared" si="10"/>
        <v>0.25</v>
      </c>
      <c r="AN20" s="17">
        <v>9</v>
      </c>
      <c r="AO20" s="17">
        <v>8</v>
      </c>
      <c r="AP20" s="27">
        <f t="shared" si="11"/>
        <v>0.88888888888888884</v>
      </c>
      <c r="AQ20" s="19">
        <f t="shared" si="57"/>
        <v>30</v>
      </c>
      <c r="AR20" s="23">
        <f t="shared" si="57"/>
        <v>23</v>
      </c>
      <c r="AS20" s="27">
        <f t="shared" si="12"/>
        <v>0.76666666666666672</v>
      </c>
      <c r="AT20" s="17">
        <v>15</v>
      </c>
      <c r="AU20" s="17">
        <v>8</v>
      </c>
      <c r="AV20" s="27">
        <f t="shared" si="13"/>
        <v>0.53333333333333333</v>
      </c>
      <c r="AW20" s="17">
        <v>15</v>
      </c>
      <c r="AX20" s="17">
        <v>15</v>
      </c>
      <c r="AY20" s="27">
        <f t="shared" si="14"/>
        <v>1</v>
      </c>
      <c r="AZ20" s="19">
        <f t="shared" si="58"/>
        <v>39</v>
      </c>
      <c r="BA20" s="23">
        <f t="shared" si="59"/>
        <v>23</v>
      </c>
      <c r="BB20" s="27">
        <f t="shared" si="15"/>
        <v>0.58974358974358976</v>
      </c>
      <c r="BC20" s="17">
        <v>19</v>
      </c>
      <c r="BD20" s="17">
        <v>7</v>
      </c>
      <c r="BE20" s="27">
        <f t="shared" si="16"/>
        <v>0.36842105263157893</v>
      </c>
      <c r="BF20" s="17">
        <v>20</v>
      </c>
      <c r="BG20" s="17">
        <v>16</v>
      </c>
      <c r="BH20" s="27">
        <f t="shared" si="17"/>
        <v>0.8</v>
      </c>
      <c r="BI20" s="19">
        <f t="shared" si="60"/>
        <v>35</v>
      </c>
      <c r="BJ20" s="23">
        <f t="shared" si="61"/>
        <v>30</v>
      </c>
      <c r="BK20" s="27">
        <f t="shared" si="18"/>
        <v>0.8571428571428571</v>
      </c>
      <c r="BL20" s="17">
        <v>14</v>
      </c>
      <c r="BM20" s="17">
        <v>13</v>
      </c>
      <c r="BN20" s="27">
        <f t="shared" si="19"/>
        <v>0.9285714285714286</v>
      </c>
      <c r="BO20" s="17">
        <v>21</v>
      </c>
      <c r="BP20" s="17">
        <v>17</v>
      </c>
      <c r="BQ20" s="27">
        <f t="shared" si="20"/>
        <v>0.80952380952380953</v>
      </c>
      <c r="BR20" s="19">
        <f t="shared" si="62"/>
        <v>40</v>
      </c>
      <c r="BS20" s="23">
        <f t="shared" si="63"/>
        <v>29</v>
      </c>
      <c r="BT20" s="27">
        <f t="shared" si="21"/>
        <v>0.72499999999999998</v>
      </c>
      <c r="BU20" s="17">
        <v>17</v>
      </c>
      <c r="BV20" s="17">
        <v>14</v>
      </c>
      <c r="BW20" s="27">
        <f t="shared" si="22"/>
        <v>0.82352941176470584</v>
      </c>
      <c r="BX20" s="17">
        <v>23</v>
      </c>
      <c r="BY20" s="17">
        <v>15</v>
      </c>
      <c r="BZ20" s="27">
        <f t="shared" si="23"/>
        <v>0.65217391304347827</v>
      </c>
      <c r="CA20" s="19">
        <f t="shared" si="64"/>
        <v>51</v>
      </c>
      <c r="CB20" s="23">
        <f t="shared" si="65"/>
        <v>35</v>
      </c>
      <c r="CC20" s="27">
        <f t="shared" si="24"/>
        <v>0.68627450980392157</v>
      </c>
      <c r="CD20" s="17">
        <v>26</v>
      </c>
      <c r="CE20" s="17">
        <v>17</v>
      </c>
      <c r="CF20" s="27">
        <f t="shared" si="25"/>
        <v>0.65384615384615385</v>
      </c>
      <c r="CG20" s="17">
        <v>25</v>
      </c>
      <c r="CH20" s="17">
        <v>18</v>
      </c>
      <c r="CI20" s="27">
        <f t="shared" si="26"/>
        <v>0.72</v>
      </c>
      <c r="CJ20" s="19">
        <f t="shared" si="66"/>
        <v>52</v>
      </c>
      <c r="CK20" s="23">
        <f t="shared" si="67"/>
        <v>26</v>
      </c>
      <c r="CL20" s="27">
        <f t="shared" si="27"/>
        <v>0.5</v>
      </c>
      <c r="CM20" s="17">
        <v>26</v>
      </c>
      <c r="CN20" s="17">
        <v>12</v>
      </c>
      <c r="CO20" s="27">
        <f t="shared" si="28"/>
        <v>0.46153846153846156</v>
      </c>
      <c r="CP20" s="17">
        <v>26</v>
      </c>
      <c r="CQ20" s="17">
        <v>14</v>
      </c>
      <c r="CR20" s="27">
        <f t="shared" si="29"/>
        <v>0.53846153846153844</v>
      </c>
      <c r="CS20" s="19">
        <f t="shared" si="68"/>
        <v>38</v>
      </c>
      <c r="CT20" s="23">
        <f t="shared" si="69"/>
        <v>28</v>
      </c>
      <c r="CU20" s="27">
        <f t="shared" si="30"/>
        <v>0.73684210526315785</v>
      </c>
      <c r="CV20" s="17">
        <v>16</v>
      </c>
      <c r="CW20" s="17">
        <v>12</v>
      </c>
      <c r="CX20" s="27">
        <f t="shared" si="31"/>
        <v>0.75</v>
      </c>
      <c r="CY20" s="17">
        <v>22</v>
      </c>
      <c r="CZ20" s="17">
        <v>16</v>
      </c>
      <c r="DA20" s="27">
        <f t="shared" si="32"/>
        <v>0.72727272727272729</v>
      </c>
      <c r="DB20" s="19">
        <f t="shared" si="70"/>
        <v>36</v>
      </c>
      <c r="DC20" s="23">
        <f t="shared" si="71"/>
        <v>25</v>
      </c>
      <c r="DD20" s="27">
        <f t="shared" si="33"/>
        <v>0.69444444444444442</v>
      </c>
      <c r="DE20" s="17">
        <v>16</v>
      </c>
      <c r="DF20" s="17">
        <v>13</v>
      </c>
      <c r="DG20" s="27">
        <f t="shared" si="34"/>
        <v>0.8125</v>
      </c>
      <c r="DH20" s="17">
        <v>20</v>
      </c>
      <c r="DI20" s="17">
        <v>12</v>
      </c>
      <c r="DJ20" s="27">
        <f t="shared" si="35"/>
        <v>0.6</v>
      </c>
      <c r="DK20" s="19">
        <f t="shared" si="72"/>
        <v>40</v>
      </c>
      <c r="DL20" s="23">
        <f t="shared" si="73"/>
        <v>21</v>
      </c>
      <c r="DM20" s="27">
        <f t="shared" si="36"/>
        <v>0.52500000000000002</v>
      </c>
      <c r="DN20" s="17">
        <v>20</v>
      </c>
      <c r="DO20" s="17">
        <v>13</v>
      </c>
      <c r="DP20" s="27">
        <f t="shared" si="37"/>
        <v>0.65</v>
      </c>
      <c r="DQ20" s="17">
        <v>20</v>
      </c>
      <c r="DR20" s="17">
        <v>8</v>
      </c>
      <c r="DS20" s="27">
        <f t="shared" si="38"/>
        <v>0.4</v>
      </c>
      <c r="DT20" s="19">
        <f t="shared" si="74"/>
        <v>37</v>
      </c>
      <c r="DU20" s="23">
        <f t="shared" si="75"/>
        <v>28</v>
      </c>
      <c r="DV20" s="27">
        <f t="shared" si="39"/>
        <v>0.7567567567567568</v>
      </c>
      <c r="DW20" s="17">
        <v>18</v>
      </c>
      <c r="DX20" s="17">
        <v>14</v>
      </c>
      <c r="DY20" s="27">
        <f t="shared" si="40"/>
        <v>0.77777777777777779</v>
      </c>
      <c r="DZ20" s="17">
        <v>19</v>
      </c>
      <c r="EA20" s="17">
        <v>14</v>
      </c>
      <c r="EB20" s="27">
        <f t="shared" si="41"/>
        <v>0.73684210526315785</v>
      </c>
      <c r="EC20" s="19">
        <f t="shared" si="76"/>
        <v>54</v>
      </c>
      <c r="ED20" s="23">
        <f t="shared" si="77"/>
        <v>48</v>
      </c>
      <c r="EE20" s="27">
        <f t="shared" si="42"/>
        <v>0.88888888888888884</v>
      </c>
      <c r="EF20" s="17">
        <v>21</v>
      </c>
      <c r="EG20" s="17">
        <v>16</v>
      </c>
      <c r="EH20" s="27">
        <f t="shared" si="43"/>
        <v>0.76190476190476186</v>
      </c>
      <c r="EI20" s="17">
        <v>33</v>
      </c>
      <c r="EJ20" s="17">
        <v>32</v>
      </c>
      <c r="EK20" s="27">
        <f t="shared" si="44"/>
        <v>0.96969696969696972</v>
      </c>
      <c r="EL20" s="19">
        <f t="shared" si="78"/>
        <v>54</v>
      </c>
      <c r="EM20" s="23">
        <f t="shared" si="79"/>
        <v>16</v>
      </c>
      <c r="EN20" s="27">
        <f t="shared" si="45"/>
        <v>0.29629629629629628</v>
      </c>
      <c r="EO20" s="17">
        <v>21</v>
      </c>
      <c r="EP20" s="17">
        <v>16</v>
      </c>
      <c r="EQ20" s="27">
        <f t="shared" si="46"/>
        <v>0.76190476190476186</v>
      </c>
      <c r="ER20" s="17">
        <v>33</v>
      </c>
      <c r="ES20" s="17"/>
      <c r="ET20" s="112">
        <f t="shared" si="47"/>
        <v>0</v>
      </c>
      <c r="EU20" s="19">
        <f t="shared" si="80"/>
        <v>54</v>
      </c>
      <c r="EV20" s="23">
        <f t="shared" si="81"/>
        <v>0</v>
      </c>
      <c r="EW20" s="27">
        <f t="shared" si="48"/>
        <v>0</v>
      </c>
      <c r="EX20" s="17">
        <v>21</v>
      </c>
      <c r="EY20" s="17"/>
      <c r="EZ20" s="27">
        <f t="shared" si="49"/>
        <v>0</v>
      </c>
      <c r="FA20" s="17">
        <v>33</v>
      </c>
      <c r="FB20" s="17"/>
      <c r="FC20" s="112">
        <f t="shared" si="50"/>
        <v>0</v>
      </c>
    </row>
  </sheetData>
  <mergeCells count="221">
    <mergeCell ref="EL4:ET4"/>
    <mergeCell ref="EL5:EN5"/>
    <mergeCell ref="EO5:EQ5"/>
    <mergeCell ref="ER5:ET5"/>
    <mergeCell ref="EL6:EL7"/>
    <mergeCell ref="EM6:EM7"/>
    <mergeCell ref="EN6:EN7"/>
    <mergeCell ref="EO6:EO7"/>
    <mergeCell ref="EP6:EP7"/>
    <mergeCell ref="EQ6:EQ7"/>
    <mergeCell ref="ER6:ER7"/>
    <mergeCell ref="ES6:ES7"/>
    <mergeCell ref="ET6:ET7"/>
    <mergeCell ref="DT4:EB4"/>
    <mergeCell ref="DT5:DV5"/>
    <mergeCell ref="DW5:DY5"/>
    <mergeCell ref="DZ5:EB5"/>
    <mergeCell ref="DT6:DT7"/>
    <mergeCell ref="DU6:DU7"/>
    <mergeCell ref="DV6:DV7"/>
    <mergeCell ref="DW6:DW7"/>
    <mergeCell ref="DX6:DX7"/>
    <mergeCell ref="DY6:DY7"/>
    <mergeCell ref="DZ6:DZ7"/>
    <mergeCell ref="EA6:EA7"/>
    <mergeCell ref="EB6:EB7"/>
    <mergeCell ref="CJ4:CR4"/>
    <mergeCell ref="CJ5:CL5"/>
    <mergeCell ref="CM5:CO5"/>
    <mergeCell ref="CP5:CR5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AK5:AM5"/>
    <mergeCell ref="Y5:AA5"/>
    <mergeCell ref="AH4:AP4"/>
    <mergeCell ref="W6:W7"/>
    <mergeCell ref="J6:J7"/>
    <mergeCell ref="BR4:BZ4"/>
    <mergeCell ref="BR5:BT5"/>
    <mergeCell ref="BU5:BW5"/>
    <mergeCell ref="BX5:BZ5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O6:O7"/>
    <mergeCell ref="P6:P7"/>
    <mergeCell ref="Q6:Q7"/>
    <mergeCell ref="R6:R7"/>
    <mergeCell ref="S6:S7"/>
    <mergeCell ref="AQ4:AY4"/>
    <mergeCell ref="H4:H7"/>
    <mergeCell ref="I4:I7"/>
    <mergeCell ref="J4:L4"/>
    <mergeCell ref="M4:U4"/>
    <mergeCell ref="V4:AD4"/>
    <mergeCell ref="AE4:AG4"/>
    <mergeCell ref="J5:L5"/>
    <mergeCell ref="M5:O5"/>
    <mergeCell ref="P5:R5"/>
    <mergeCell ref="S5:U5"/>
    <mergeCell ref="AE6:AE7"/>
    <mergeCell ref="AF6:AF7"/>
    <mergeCell ref="AG6:AG7"/>
    <mergeCell ref="AN5:AP5"/>
    <mergeCell ref="AQ5:AS5"/>
    <mergeCell ref="AT5:AV5"/>
    <mergeCell ref="AW5:AY5"/>
    <mergeCell ref="V5:X5"/>
    <mergeCell ref="AB5:AD5"/>
    <mergeCell ref="AE5:AG5"/>
    <mergeCell ref="AH5:AJ5"/>
    <mergeCell ref="H8:I8"/>
    <mergeCell ref="AP6:AP7"/>
    <mergeCell ref="AQ6:AQ7"/>
    <mergeCell ref="AR6:AR7"/>
    <mergeCell ref="AS6:AS7"/>
    <mergeCell ref="T6:T7"/>
    <mergeCell ref="U6:U7"/>
    <mergeCell ref="V6:V7"/>
    <mergeCell ref="AI6:AI7"/>
    <mergeCell ref="X6:X7"/>
    <mergeCell ref="Y6:Y7"/>
    <mergeCell ref="Z6:Z7"/>
    <mergeCell ref="AA6:AA7"/>
    <mergeCell ref="AB6:AB7"/>
    <mergeCell ref="AC6:AC7"/>
    <mergeCell ref="AD6:AD7"/>
    <mergeCell ref="AH6:AH7"/>
    <mergeCell ref="K6:K7"/>
    <mergeCell ref="L6:L7"/>
    <mergeCell ref="M6:M7"/>
    <mergeCell ref="N6:N7"/>
    <mergeCell ref="BF6:BF7"/>
    <mergeCell ref="BG6:BG7"/>
    <mergeCell ref="AV6:AV7"/>
    <mergeCell ref="AW6:AW7"/>
    <mergeCell ref="AX6:AX7"/>
    <mergeCell ref="AY6:AY7"/>
    <mergeCell ref="AT6:AT7"/>
    <mergeCell ref="AU6:AU7"/>
    <mergeCell ref="AJ6:AJ7"/>
    <mergeCell ref="AK6:AK7"/>
    <mergeCell ref="AL6:AL7"/>
    <mergeCell ref="AM6:AM7"/>
    <mergeCell ref="AN6:AN7"/>
    <mergeCell ref="AO6:AO7"/>
    <mergeCell ref="AZ4:BH4"/>
    <mergeCell ref="AZ5:BB5"/>
    <mergeCell ref="BC5:BE5"/>
    <mergeCell ref="AZ6:AZ7"/>
    <mergeCell ref="BA6:BA7"/>
    <mergeCell ref="BF5:BH5"/>
    <mergeCell ref="BI4:BQ4"/>
    <mergeCell ref="BI5:BK5"/>
    <mergeCell ref="BL5:BN5"/>
    <mergeCell ref="BO5:BQ5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H6:BH7"/>
    <mergeCell ref="BB6:BB7"/>
    <mergeCell ref="BC6:BC7"/>
    <mergeCell ref="BD6:BD7"/>
    <mergeCell ref="BE6:BE7"/>
    <mergeCell ref="CA4:CI4"/>
    <mergeCell ref="CA5:CC5"/>
    <mergeCell ref="CD5:CF5"/>
    <mergeCell ref="CG5:CI5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S4:DA4"/>
    <mergeCell ref="CS5:CU5"/>
    <mergeCell ref="CV5:CX5"/>
    <mergeCell ref="CY5:DA5"/>
    <mergeCell ref="CS6:CS7"/>
    <mergeCell ref="CT6:CT7"/>
    <mergeCell ref="CU6:CU7"/>
    <mergeCell ref="CV6:CV7"/>
    <mergeCell ref="CW6:CW7"/>
    <mergeCell ref="CX6:CX7"/>
    <mergeCell ref="CY6:CY7"/>
    <mergeCell ref="CZ6:CZ7"/>
    <mergeCell ref="DA6:DA7"/>
    <mergeCell ref="DB4:DJ4"/>
    <mergeCell ref="DB5:DD5"/>
    <mergeCell ref="DE5:DG5"/>
    <mergeCell ref="DH5:DJ5"/>
    <mergeCell ref="DB6:DB7"/>
    <mergeCell ref="DC6:DC7"/>
    <mergeCell ref="DD6:DD7"/>
    <mergeCell ref="DE6:DE7"/>
    <mergeCell ref="DF6:DF7"/>
    <mergeCell ref="DG6:DG7"/>
    <mergeCell ref="DH6:DH7"/>
    <mergeCell ref="DI6:DI7"/>
    <mergeCell ref="DJ6:DJ7"/>
    <mergeCell ref="DK4:DS4"/>
    <mergeCell ref="DK5:DM5"/>
    <mergeCell ref="DN5:DP5"/>
    <mergeCell ref="DQ5:DS5"/>
    <mergeCell ref="DK6:DK7"/>
    <mergeCell ref="DL6:DL7"/>
    <mergeCell ref="DM6:DM7"/>
    <mergeCell ref="DN6:DN7"/>
    <mergeCell ref="DO6:DO7"/>
    <mergeCell ref="DP6:DP7"/>
    <mergeCell ref="DQ6:DQ7"/>
    <mergeCell ref="DR6:DR7"/>
    <mergeCell ref="DS6:DS7"/>
    <mergeCell ref="EC4:EK4"/>
    <mergeCell ref="EC5:EE5"/>
    <mergeCell ref="EF5:EH5"/>
    <mergeCell ref="EI5:EK5"/>
    <mergeCell ref="EC6:EC7"/>
    <mergeCell ref="ED6:ED7"/>
    <mergeCell ref="EE6:EE7"/>
    <mergeCell ref="EF6:EF7"/>
    <mergeCell ref="EG6:EG7"/>
    <mergeCell ref="EH6:EH7"/>
    <mergeCell ref="EI6:EI7"/>
    <mergeCell ref="EJ6:EJ7"/>
    <mergeCell ref="EK6:EK7"/>
    <mergeCell ref="EU4:FC4"/>
    <mergeCell ref="EU5:EW5"/>
    <mergeCell ref="EX5:EZ5"/>
    <mergeCell ref="FA5:FC5"/>
    <mergeCell ref="EU6:EU7"/>
    <mergeCell ref="EV6:EV7"/>
    <mergeCell ref="EW6:EW7"/>
    <mergeCell ref="EX6:EX7"/>
    <mergeCell ref="EY6:EY7"/>
    <mergeCell ref="EZ6:EZ7"/>
    <mergeCell ref="FA6:FA7"/>
    <mergeCell ref="FB6:FB7"/>
    <mergeCell ref="FC6:FC7"/>
  </mergeCells>
  <conditionalFormatting sqref="O9:O16">
    <cfRule type="expression" dxfId="1634" priority="989">
      <formula>#REF!&lt;50%</formula>
    </cfRule>
    <cfRule type="cellIs" dxfId="1633" priority="990" operator="between">
      <formula>0.6</formula>
      <formula>0.69</formula>
    </cfRule>
    <cfRule type="cellIs" dxfId="1632" priority="994" operator="between">
      <formula>0</formula>
      <formula>0.5</formula>
    </cfRule>
    <cfRule type="cellIs" dxfId="1631" priority="991" operator="between">
      <formula>0.5</formula>
      <formula>0.59</formula>
    </cfRule>
    <cfRule type="cellIs" dxfId="1630" priority="996" operator="lessThan">
      <formula>"&lt;50%"</formula>
    </cfRule>
    <cfRule type="cellIs" dxfId="1629" priority="992" operator="between">
      <formula>0</formula>
      <formula>0.49</formula>
    </cfRule>
    <cfRule type="cellIs" dxfId="1628" priority="993" operator="lessThan">
      <formula>0.5</formula>
    </cfRule>
    <cfRule type="cellIs" dxfId="1627" priority="987" operator="between">
      <formula>0</formula>
      <formula>0.49</formula>
    </cfRule>
    <cfRule type="cellIs" dxfId="1626" priority="988" operator="lessThan">
      <formula>#REF!</formula>
    </cfRule>
  </conditionalFormatting>
  <conditionalFormatting sqref="O18:O20">
    <cfRule type="cellIs" dxfId="1625" priority="967" operator="between">
      <formula>0</formula>
      <formula>0.49</formula>
    </cfRule>
    <cfRule type="cellIs" dxfId="1624" priority="968" operator="lessThan">
      <formula>#REF!</formula>
    </cfRule>
    <cfRule type="expression" dxfId="1623" priority="969">
      <formula>#REF!&lt;50%</formula>
    </cfRule>
    <cfRule type="cellIs" dxfId="1622" priority="970" operator="between">
      <formula>0.6</formula>
      <formula>0.69</formula>
    </cfRule>
    <cfRule type="cellIs" dxfId="1621" priority="971" operator="between">
      <formula>0.5</formula>
      <formula>0.59</formula>
    </cfRule>
    <cfRule type="cellIs" dxfId="1620" priority="972" operator="between">
      <formula>0</formula>
      <formula>0.49</formula>
    </cfRule>
    <cfRule type="cellIs" dxfId="1619" priority="973" operator="lessThan">
      <formula>0.5</formula>
    </cfRule>
    <cfRule type="cellIs" dxfId="1618" priority="974" operator="between">
      <formula>0</formula>
      <formula>0.5</formula>
    </cfRule>
    <cfRule type="cellIs" dxfId="1617" priority="976" operator="lessThan">
      <formula>"&lt;50%"</formula>
    </cfRule>
  </conditionalFormatting>
  <conditionalFormatting sqref="R9:R20">
    <cfRule type="cellIs" dxfId="1616" priority="2295" operator="between">
      <formula>0</formula>
      <formula>0.5</formula>
    </cfRule>
    <cfRule type="cellIs" dxfId="1615" priority="2294" operator="lessThan">
      <formula>0.5</formula>
    </cfRule>
    <cfRule type="cellIs" dxfId="1614" priority="2293" operator="between">
      <formula>0</formula>
      <formula>0.49</formula>
    </cfRule>
    <cfRule type="cellIs" dxfId="1613" priority="2292" operator="between">
      <formula>0.5</formula>
      <formula>0.59</formula>
    </cfRule>
    <cfRule type="cellIs" dxfId="1612" priority="2291" operator="between">
      <formula>0.6</formula>
      <formula>0.69</formula>
    </cfRule>
    <cfRule type="expression" dxfId="1611" priority="2290">
      <formula>#REF!&lt;50%</formula>
    </cfRule>
    <cfRule type="cellIs" dxfId="1610" priority="2289" operator="lessThan">
      <formula>#REF!</formula>
    </cfRule>
    <cfRule type="cellIs" dxfId="1609" priority="2288" operator="between">
      <formula>0</formula>
      <formula>0.49</formula>
    </cfRule>
    <cfRule type="cellIs" dxfId="1608" priority="2297" operator="lessThan">
      <formula>"&lt;50%"</formula>
    </cfRule>
  </conditionalFormatting>
  <conditionalFormatting sqref="U9:U16">
    <cfRule type="cellIs" dxfId="1607" priority="1026" operator="lessThan">
      <formula>"&lt;50%"</formula>
    </cfRule>
    <cfRule type="expression" dxfId="1606" priority="1019">
      <formula>#REF!&lt;50%</formula>
    </cfRule>
    <cfRule type="cellIs" dxfId="1605" priority="1023" operator="lessThan">
      <formula>0.5</formula>
    </cfRule>
    <cfRule type="cellIs" dxfId="1604" priority="1020" operator="between">
      <formula>0.6</formula>
      <formula>0.69</formula>
    </cfRule>
    <cfRule type="cellIs" dxfId="1603" priority="1021" operator="between">
      <formula>0.5</formula>
      <formula>0.59</formula>
    </cfRule>
    <cfRule type="cellIs" dxfId="1602" priority="1022" operator="between">
      <formula>0</formula>
      <formula>0.49</formula>
    </cfRule>
    <cfRule type="cellIs" dxfId="1601" priority="1017" operator="between">
      <formula>0</formula>
      <formula>0.49</formula>
    </cfRule>
    <cfRule type="cellIs" dxfId="1600" priority="1024" operator="between">
      <formula>0</formula>
      <formula>0.5</formula>
    </cfRule>
    <cfRule type="cellIs" dxfId="1599" priority="1018" operator="lessThan">
      <formula>#REF!</formula>
    </cfRule>
  </conditionalFormatting>
  <conditionalFormatting sqref="U18:U20">
    <cfRule type="cellIs" dxfId="1598" priority="1001" operator="between">
      <formula>0.5</formula>
      <formula>0.59</formula>
    </cfRule>
    <cfRule type="cellIs" dxfId="1597" priority="1000" operator="between">
      <formula>0.6</formula>
      <formula>0.69</formula>
    </cfRule>
    <cfRule type="expression" dxfId="1596" priority="999">
      <formula>#REF!&lt;50%</formula>
    </cfRule>
    <cfRule type="cellIs" dxfId="1595" priority="997" operator="between">
      <formula>0</formula>
      <formula>0.49</formula>
    </cfRule>
    <cfRule type="cellIs" dxfId="1594" priority="998" operator="lessThan">
      <formula>#REF!</formula>
    </cfRule>
    <cfRule type="cellIs" dxfId="1593" priority="1006" operator="lessThan">
      <formula>"&lt;50%"</formula>
    </cfRule>
    <cfRule type="cellIs" dxfId="1592" priority="1004" operator="between">
      <formula>0</formula>
      <formula>0.5</formula>
    </cfRule>
    <cfRule type="cellIs" dxfId="1591" priority="1003" operator="lessThan">
      <formula>0.5</formula>
    </cfRule>
    <cfRule type="cellIs" dxfId="1590" priority="1002" operator="between">
      <formula>0</formula>
      <formula>0.49</formula>
    </cfRule>
  </conditionalFormatting>
  <conditionalFormatting sqref="AA9:AA16">
    <cfRule type="cellIs" dxfId="1589" priority="2287" operator="lessThan">
      <formula>"&lt;50%"</formula>
    </cfRule>
    <cfRule type="cellIs" dxfId="1588" priority="2285" operator="between">
      <formula>0</formula>
      <formula>0.5</formula>
    </cfRule>
    <cfRule type="cellIs" dxfId="1587" priority="2284" operator="lessThan">
      <formula>0.5</formula>
    </cfRule>
    <cfRule type="cellIs" dxfId="1586" priority="2282" operator="between">
      <formula>0.5</formula>
      <formula>0.59</formula>
    </cfRule>
    <cfRule type="cellIs" dxfId="1585" priority="2281" operator="between">
      <formula>0.6</formula>
      <formula>0.69</formula>
    </cfRule>
    <cfRule type="expression" dxfId="1584" priority="2280">
      <formula>#REF!&lt;50%</formula>
    </cfRule>
    <cfRule type="cellIs" dxfId="1583" priority="2279" operator="lessThan">
      <formula>#REF!</formula>
    </cfRule>
    <cfRule type="cellIs" dxfId="1582" priority="2278" operator="between">
      <formula>0</formula>
      <formula>0.49</formula>
    </cfRule>
    <cfRule type="cellIs" dxfId="1581" priority="2283" operator="between">
      <formula>0</formula>
      <formula>0.49</formula>
    </cfRule>
  </conditionalFormatting>
  <conditionalFormatting sqref="AA18:AA20">
    <cfRule type="cellIs" dxfId="1580" priority="2260" operator="lessThan">
      <formula>"&lt;50%"</formula>
    </cfRule>
    <cfRule type="cellIs" dxfId="1579" priority="2258" operator="between">
      <formula>0</formula>
      <formula>0.5</formula>
    </cfRule>
    <cfRule type="cellIs" dxfId="1578" priority="2257" operator="lessThan">
      <formula>0.5</formula>
    </cfRule>
    <cfRule type="cellIs" dxfId="1577" priority="2256" operator="between">
      <formula>0</formula>
      <formula>0.49</formula>
    </cfRule>
    <cfRule type="cellIs" dxfId="1576" priority="2255" operator="between">
      <formula>0.5</formula>
      <formula>0.59</formula>
    </cfRule>
    <cfRule type="expression" dxfId="1575" priority="2253">
      <formula>#REF!&lt;50%</formula>
    </cfRule>
    <cfRule type="cellIs" dxfId="1574" priority="2252" operator="lessThan">
      <formula>#REF!</formula>
    </cfRule>
    <cfRule type="cellIs" dxfId="1573" priority="2254" operator="between">
      <formula>0.6</formula>
      <formula>0.69</formula>
    </cfRule>
    <cfRule type="cellIs" dxfId="1572" priority="2251" operator="between">
      <formula>0</formula>
      <formula>0.49</formula>
    </cfRule>
  </conditionalFormatting>
  <conditionalFormatting sqref="AJ9:AJ16">
    <cfRule type="cellIs" dxfId="1571" priority="960" operator="between">
      <formula>0.6</formula>
      <formula>0.69</formula>
    </cfRule>
    <cfRule type="cellIs" dxfId="1570" priority="966" operator="lessThan">
      <formula>"&lt;50%"</formula>
    </cfRule>
    <cfRule type="cellIs" dxfId="1569" priority="964" operator="between">
      <formula>0</formula>
      <formula>0.5</formula>
    </cfRule>
    <cfRule type="cellIs" dxfId="1568" priority="963" operator="lessThan">
      <formula>0.5</formula>
    </cfRule>
    <cfRule type="cellIs" dxfId="1567" priority="962" operator="between">
      <formula>0</formula>
      <formula>0.49</formula>
    </cfRule>
    <cfRule type="cellIs" dxfId="1566" priority="961" operator="between">
      <formula>0.5</formula>
      <formula>0.59</formula>
    </cfRule>
    <cfRule type="expression" dxfId="1565" priority="959">
      <formula>#REF!&lt;50%</formula>
    </cfRule>
    <cfRule type="cellIs" dxfId="1564" priority="958" operator="lessThan">
      <formula>#REF!</formula>
    </cfRule>
    <cfRule type="cellIs" dxfId="1563" priority="957" operator="between">
      <formula>0</formula>
      <formula>0.49</formula>
    </cfRule>
  </conditionalFormatting>
  <conditionalFormatting sqref="AJ18:AJ20">
    <cfRule type="cellIs" dxfId="1562" priority="943" operator="lessThan">
      <formula>0.5</formula>
    </cfRule>
    <cfRule type="cellIs" dxfId="1561" priority="946" operator="lessThan">
      <formula>"&lt;50%"</formula>
    </cfRule>
    <cfRule type="cellIs" dxfId="1560" priority="944" operator="between">
      <formula>0</formula>
      <formula>0.5</formula>
    </cfRule>
    <cfRule type="cellIs" dxfId="1559" priority="942" operator="between">
      <formula>0</formula>
      <formula>0.49</formula>
    </cfRule>
    <cfRule type="cellIs" dxfId="1558" priority="941" operator="between">
      <formula>0.5</formula>
      <formula>0.59</formula>
    </cfRule>
    <cfRule type="cellIs" dxfId="1557" priority="940" operator="between">
      <formula>0.6</formula>
      <formula>0.69</formula>
    </cfRule>
    <cfRule type="expression" dxfId="1556" priority="939">
      <formula>#REF!&lt;50%</formula>
    </cfRule>
    <cfRule type="cellIs" dxfId="1555" priority="938" operator="lessThan">
      <formula>#REF!</formula>
    </cfRule>
    <cfRule type="cellIs" dxfId="1554" priority="937" operator="between">
      <formula>0</formula>
      <formula>0.49</formula>
    </cfRule>
  </conditionalFormatting>
  <conditionalFormatting sqref="AM9:AM16">
    <cfRule type="cellIs" dxfId="1553" priority="2238" operator="between">
      <formula>0.5</formula>
      <formula>0.59</formula>
    </cfRule>
    <cfRule type="cellIs" dxfId="1552" priority="2239" operator="between">
      <formula>0</formula>
      <formula>0.49</formula>
    </cfRule>
    <cfRule type="cellIs" dxfId="1551" priority="2240" operator="lessThan">
      <formula>0.5</formula>
    </cfRule>
    <cfRule type="cellIs" dxfId="1550" priority="2241" operator="between">
      <formula>0</formula>
      <formula>0.5</formula>
    </cfRule>
    <cfRule type="cellIs" dxfId="1549" priority="2243" operator="lessThan">
      <formula>"&lt;50%"</formula>
    </cfRule>
    <cfRule type="cellIs" dxfId="1548" priority="2234" operator="between">
      <formula>0</formula>
      <formula>0.49</formula>
    </cfRule>
    <cfRule type="expression" dxfId="1547" priority="2236">
      <formula>#REF!&lt;50%</formula>
    </cfRule>
    <cfRule type="cellIs" dxfId="1546" priority="2235" operator="lessThan">
      <formula>#REF!</formula>
    </cfRule>
    <cfRule type="cellIs" dxfId="1545" priority="2237" operator="between">
      <formula>0.6</formula>
      <formula>0.69</formula>
    </cfRule>
  </conditionalFormatting>
  <conditionalFormatting sqref="AM18:AM20">
    <cfRule type="cellIs" dxfId="1544" priority="2214" operator="between">
      <formula>0</formula>
      <formula>0.49</formula>
    </cfRule>
    <cfRule type="cellIs" dxfId="1543" priority="2221" operator="between">
      <formula>0</formula>
      <formula>0.5</formula>
    </cfRule>
    <cfRule type="cellIs" dxfId="1542" priority="2215" operator="lessThan">
      <formula>#REF!</formula>
    </cfRule>
    <cfRule type="expression" dxfId="1541" priority="2216">
      <formula>#REF!&lt;50%</formula>
    </cfRule>
    <cfRule type="cellIs" dxfId="1540" priority="2217" operator="between">
      <formula>0.6</formula>
      <formula>0.69</formula>
    </cfRule>
    <cfRule type="cellIs" dxfId="1539" priority="2218" operator="between">
      <formula>0.5</formula>
      <formula>0.59</formula>
    </cfRule>
    <cfRule type="cellIs" dxfId="1538" priority="2220" operator="lessThan">
      <formula>0.5</formula>
    </cfRule>
    <cfRule type="cellIs" dxfId="1537" priority="2223" operator="lessThan">
      <formula>"&lt;50%"</formula>
    </cfRule>
    <cfRule type="cellIs" dxfId="1536" priority="2219" operator="between">
      <formula>0</formula>
      <formula>0.49</formula>
    </cfRule>
  </conditionalFormatting>
  <conditionalFormatting sqref="AP9:AP16">
    <cfRule type="cellIs" dxfId="1535" priority="936" operator="lessThan">
      <formula>"&lt;50%"</formula>
    </cfRule>
    <cfRule type="cellIs" dxfId="1534" priority="934" operator="between">
      <formula>0</formula>
      <formula>0.5</formula>
    </cfRule>
    <cfRule type="cellIs" dxfId="1533" priority="933" operator="lessThan">
      <formula>0.5</formula>
    </cfRule>
    <cfRule type="cellIs" dxfId="1532" priority="932" operator="between">
      <formula>0</formula>
      <formula>0.49</formula>
    </cfRule>
    <cfRule type="cellIs" dxfId="1531" priority="931" operator="between">
      <formula>0.5</formula>
      <formula>0.59</formula>
    </cfRule>
    <cfRule type="cellIs" dxfId="1530" priority="930" operator="between">
      <formula>0.6</formula>
      <formula>0.69</formula>
    </cfRule>
    <cfRule type="expression" dxfId="1529" priority="929">
      <formula>#REF!&lt;50%</formula>
    </cfRule>
    <cfRule type="cellIs" dxfId="1528" priority="928" operator="lessThan">
      <formula>#REF!</formula>
    </cfRule>
    <cfRule type="cellIs" dxfId="1527" priority="927" operator="between">
      <formula>0</formula>
      <formula>0.49</formula>
    </cfRule>
  </conditionalFormatting>
  <conditionalFormatting sqref="AP18:AP20">
    <cfRule type="cellIs" dxfId="1526" priority="916" operator="lessThan">
      <formula>"&lt;50%"</formula>
    </cfRule>
    <cfRule type="cellIs" dxfId="1525" priority="914" operator="between">
      <formula>0</formula>
      <formula>0.5</formula>
    </cfRule>
    <cfRule type="cellIs" dxfId="1524" priority="913" operator="lessThan">
      <formula>0.5</formula>
    </cfRule>
    <cfRule type="cellIs" dxfId="1523" priority="912" operator="between">
      <formula>0</formula>
      <formula>0.49</formula>
    </cfRule>
    <cfRule type="cellIs" dxfId="1522" priority="911" operator="between">
      <formula>0.5</formula>
      <formula>0.59</formula>
    </cfRule>
    <cfRule type="cellIs" dxfId="1521" priority="910" operator="between">
      <formula>0.6</formula>
      <formula>0.69</formula>
    </cfRule>
    <cfRule type="expression" dxfId="1520" priority="909">
      <formula>#REF!&lt;50%</formula>
    </cfRule>
    <cfRule type="cellIs" dxfId="1519" priority="908" operator="lessThan">
      <formula>#REF!</formula>
    </cfRule>
    <cfRule type="cellIs" dxfId="1518" priority="907" operator="between">
      <formula>0</formula>
      <formula>0.49</formula>
    </cfRule>
  </conditionalFormatting>
  <conditionalFormatting sqref="AS9:AS16">
    <cfRule type="cellIs" dxfId="1517" priority="841" operator="between">
      <formula>0.5</formula>
      <formula>0.59</formula>
    </cfRule>
    <cfRule type="cellIs" dxfId="1516" priority="842" operator="between">
      <formula>0</formula>
      <formula>0.49</formula>
    </cfRule>
    <cfRule type="cellIs" dxfId="1515" priority="843" operator="lessThan">
      <formula>0.5</formula>
    </cfRule>
    <cfRule type="cellIs" dxfId="1514" priority="844" operator="between">
      <formula>0</formula>
      <formula>0.5</formula>
    </cfRule>
    <cfRule type="cellIs" dxfId="1513" priority="837" operator="between">
      <formula>0</formula>
      <formula>0.49</formula>
    </cfRule>
    <cfRule type="cellIs" dxfId="1512" priority="838" operator="lessThan">
      <formula>#REF!</formula>
    </cfRule>
    <cfRule type="expression" dxfId="1511" priority="839">
      <formula>#REF!&lt;50%</formula>
    </cfRule>
    <cfRule type="cellIs" dxfId="1510" priority="840" operator="between">
      <formula>0.6</formula>
      <formula>0.69</formula>
    </cfRule>
    <cfRule type="cellIs" dxfId="1509" priority="846" operator="lessThan">
      <formula>"&lt;50%"</formula>
    </cfRule>
  </conditionalFormatting>
  <conditionalFormatting sqref="AS18:AS20">
    <cfRule type="cellIs" dxfId="1508" priority="820" operator="between">
      <formula>0.6</formula>
      <formula>0.69</formula>
    </cfRule>
    <cfRule type="expression" dxfId="1507" priority="819">
      <formula>#REF!&lt;50%</formula>
    </cfRule>
    <cfRule type="cellIs" dxfId="1506" priority="818" operator="lessThan">
      <formula>#REF!</formula>
    </cfRule>
    <cfRule type="cellIs" dxfId="1505" priority="817" operator="between">
      <formula>0</formula>
      <formula>0.49</formula>
    </cfRule>
    <cfRule type="cellIs" dxfId="1504" priority="822" operator="between">
      <formula>0</formula>
      <formula>0.49</formula>
    </cfRule>
    <cfRule type="cellIs" dxfId="1503" priority="826" operator="lessThan">
      <formula>"&lt;50%"</formula>
    </cfRule>
    <cfRule type="cellIs" dxfId="1502" priority="824" operator="between">
      <formula>0</formula>
      <formula>0.5</formula>
    </cfRule>
    <cfRule type="cellIs" dxfId="1501" priority="823" operator="lessThan">
      <formula>0.5</formula>
    </cfRule>
    <cfRule type="cellIs" dxfId="1500" priority="821" operator="between">
      <formula>0.5</formula>
      <formula>0.59</formula>
    </cfRule>
  </conditionalFormatting>
  <conditionalFormatting sqref="AV9:AV16">
    <cfRule type="cellIs" dxfId="1499" priority="876" operator="lessThan">
      <formula>"&lt;50%"</formula>
    </cfRule>
    <cfRule type="cellIs" dxfId="1498" priority="874" operator="between">
      <formula>0</formula>
      <formula>0.5</formula>
    </cfRule>
    <cfRule type="cellIs" dxfId="1497" priority="873" operator="lessThan">
      <formula>0.5</formula>
    </cfRule>
    <cfRule type="cellIs" dxfId="1496" priority="872" operator="between">
      <formula>0</formula>
      <formula>0.49</formula>
    </cfRule>
    <cfRule type="cellIs" dxfId="1495" priority="868" operator="lessThan">
      <formula>#REF!</formula>
    </cfRule>
    <cfRule type="expression" dxfId="1494" priority="869">
      <formula>#REF!&lt;50%</formula>
    </cfRule>
    <cfRule type="cellIs" dxfId="1493" priority="870" operator="between">
      <formula>0.6</formula>
      <formula>0.69</formula>
    </cfRule>
    <cfRule type="cellIs" dxfId="1492" priority="871" operator="between">
      <formula>0.5</formula>
      <formula>0.59</formula>
    </cfRule>
    <cfRule type="cellIs" dxfId="1491" priority="867" operator="between">
      <formula>0</formula>
      <formula>0.49</formula>
    </cfRule>
  </conditionalFormatting>
  <conditionalFormatting sqref="AV18:AV20">
    <cfRule type="cellIs" dxfId="1490" priority="856" operator="lessThan">
      <formula>"&lt;50%"</formula>
    </cfRule>
    <cfRule type="cellIs" dxfId="1489" priority="850" operator="between">
      <formula>0.6</formula>
      <formula>0.69</formula>
    </cfRule>
    <cfRule type="expression" dxfId="1488" priority="849">
      <formula>#REF!&lt;50%</formula>
    </cfRule>
    <cfRule type="cellIs" dxfId="1487" priority="848" operator="lessThan">
      <formula>#REF!</formula>
    </cfRule>
    <cfRule type="cellIs" dxfId="1486" priority="847" operator="between">
      <formula>0</formula>
      <formula>0.49</formula>
    </cfRule>
    <cfRule type="cellIs" dxfId="1485" priority="851" operator="between">
      <formula>0.5</formula>
      <formula>0.59</formula>
    </cfRule>
    <cfRule type="cellIs" dxfId="1484" priority="852" operator="between">
      <formula>0</formula>
      <formula>0.49</formula>
    </cfRule>
    <cfRule type="cellIs" dxfId="1483" priority="853" operator="lessThan">
      <formula>0.5</formula>
    </cfRule>
    <cfRule type="cellIs" dxfId="1482" priority="854" operator="between">
      <formula>0</formula>
      <formula>0.5</formula>
    </cfRule>
  </conditionalFormatting>
  <conditionalFormatting sqref="AY9:AY16">
    <cfRule type="cellIs" dxfId="1481" priority="816" operator="lessThan">
      <formula>"&lt;50%"</formula>
    </cfRule>
    <cfRule type="cellIs" dxfId="1480" priority="814" operator="between">
      <formula>0</formula>
      <formula>0.5</formula>
    </cfRule>
    <cfRule type="cellIs" dxfId="1479" priority="813" operator="lessThan">
      <formula>0.5</formula>
    </cfRule>
    <cfRule type="cellIs" dxfId="1478" priority="812" operator="between">
      <formula>0</formula>
      <formula>0.49</formula>
    </cfRule>
    <cfRule type="cellIs" dxfId="1477" priority="811" operator="between">
      <formula>0.5</formula>
      <formula>0.59</formula>
    </cfRule>
    <cfRule type="cellIs" dxfId="1476" priority="810" operator="between">
      <formula>0.6</formula>
      <formula>0.69</formula>
    </cfRule>
    <cfRule type="expression" dxfId="1475" priority="809">
      <formula>#REF!&lt;50%</formula>
    </cfRule>
    <cfRule type="cellIs" dxfId="1474" priority="808" operator="lessThan">
      <formula>#REF!</formula>
    </cfRule>
    <cfRule type="cellIs" dxfId="1473" priority="807" operator="between">
      <formula>0</formula>
      <formula>0.49</formula>
    </cfRule>
  </conditionalFormatting>
  <conditionalFormatting sqref="AY18:AY20">
    <cfRule type="cellIs" dxfId="1472" priority="796" operator="lessThan">
      <formula>"&lt;50%"</formula>
    </cfRule>
    <cfRule type="cellIs" dxfId="1471" priority="794" operator="between">
      <formula>0</formula>
      <formula>0.5</formula>
    </cfRule>
    <cfRule type="cellIs" dxfId="1470" priority="793" operator="lessThan">
      <formula>0.5</formula>
    </cfRule>
    <cfRule type="cellIs" dxfId="1469" priority="792" operator="between">
      <formula>0</formula>
      <formula>0.49</formula>
    </cfRule>
    <cfRule type="cellIs" dxfId="1468" priority="791" operator="between">
      <formula>0.5</formula>
      <formula>0.59</formula>
    </cfRule>
    <cfRule type="cellIs" dxfId="1467" priority="790" operator="between">
      <formula>0.6</formula>
      <formula>0.69</formula>
    </cfRule>
    <cfRule type="expression" dxfId="1466" priority="789">
      <formula>#REF!&lt;50%</formula>
    </cfRule>
    <cfRule type="cellIs" dxfId="1465" priority="788" operator="lessThan">
      <formula>#REF!</formula>
    </cfRule>
    <cfRule type="cellIs" dxfId="1464" priority="787" operator="between">
      <formula>0</formula>
      <formula>0.49</formula>
    </cfRule>
  </conditionalFormatting>
  <conditionalFormatting sqref="BB9:BB16">
    <cfRule type="cellIs" dxfId="1463" priority="726" operator="lessThan">
      <formula>"&lt;50%"</formula>
    </cfRule>
    <cfRule type="cellIs" dxfId="1462" priority="724" operator="between">
      <formula>0</formula>
      <formula>0.5</formula>
    </cfRule>
    <cfRule type="cellIs" dxfId="1461" priority="723" operator="lessThan">
      <formula>0.5</formula>
    </cfRule>
    <cfRule type="cellIs" dxfId="1460" priority="722" operator="between">
      <formula>0</formula>
      <formula>0.49</formula>
    </cfRule>
    <cfRule type="expression" dxfId="1459" priority="719">
      <formula>#REF!&lt;50%</formula>
    </cfRule>
    <cfRule type="cellIs" dxfId="1458" priority="721" operator="between">
      <formula>0.5</formula>
      <formula>0.59</formula>
    </cfRule>
    <cfRule type="cellIs" dxfId="1457" priority="720" operator="between">
      <formula>0.6</formula>
      <formula>0.69</formula>
    </cfRule>
    <cfRule type="cellIs" dxfId="1456" priority="718" operator="lessThan">
      <formula>#REF!</formula>
    </cfRule>
    <cfRule type="cellIs" dxfId="1455" priority="717" operator="between">
      <formula>0</formula>
      <formula>0.49</formula>
    </cfRule>
  </conditionalFormatting>
  <conditionalFormatting sqref="BB18:BB20">
    <cfRule type="cellIs" dxfId="1454" priority="697" operator="between">
      <formula>0</formula>
      <formula>0.49</formula>
    </cfRule>
    <cfRule type="cellIs" dxfId="1453" priority="706" operator="lessThan">
      <formula>"&lt;50%"</formula>
    </cfRule>
    <cfRule type="cellIs" dxfId="1452" priority="704" operator="between">
      <formula>0</formula>
      <formula>0.5</formula>
    </cfRule>
    <cfRule type="cellIs" dxfId="1451" priority="703" operator="lessThan">
      <formula>0.5</formula>
    </cfRule>
    <cfRule type="cellIs" dxfId="1450" priority="702" operator="between">
      <formula>0</formula>
      <formula>0.49</formula>
    </cfRule>
    <cfRule type="cellIs" dxfId="1449" priority="701" operator="between">
      <formula>0.5</formula>
      <formula>0.59</formula>
    </cfRule>
    <cfRule type="cellIs" dxfId="1448" priority="700" operator="between">
      <formula>0.6</formula>
      <formula>0.69</formula>
    </cfRule>
    <cfRule type="expression" dxfId="1447" priority="699">
      <formula>#REF!&lt;50%</formula>
    </cfRule>
    <cfRule type="cellIs" dxfId="1446" priority="698" operator="lessThan">
      <formula>#REF!</formula>
    </cfRule>
  </conditionalFormatting>
  <conditionalFormatting sqref="BE9:BE16">
    <cfRule type="cellIs" dxfId="1445" priority="756" operator="lessThan">
      <formula>"&lt;50%"</formula>
    </cfRule>
    <cfRule type="cellIs" dxfId="1444" priority="754" operator="between">
      <formula>0</formula>
      <formula>0.5</formula>
    </cfRule>
    <cfRule type="cellIs" dxfId="1443" priority="752" operator="between">
      <formula>0</formula>
      <formula>0.49</formula>
    </cfRule>
    <cfRule type="cellIs" dxfId="1442" priority="750" operator="between">
      <formula>0.6</formula>
      <formula>0.69</formula>
    </cfRule>
    <cfRule type="expression" dxfId="1441" priority="749">
      <formula>#REF!&lt;50%</formula>
    </cfRule>
    <cfRule type="cellIs" dxfId="1440" priority="748" operator="lessThan">
      <formula>#REF!</formula>
    </cfRule>
    <cfRule type="cellIs" dxfId="1439" priority="747" operator="between">
      <formula>0</formula>
      <formula>0.49</formula>
    </cfRule>
    <cfRule type="cellIs" dxfId="1438" priority="751" operator="between">
      <formula>0.5</formula>
      <formula>0.59</formula>
    </cfRule>
    <cfRule type="cellIs" dxfId="1437" priority="753" operator="lessThan">
      <formula>0.5</formula>
    </cfRule>
  </conditionalFormatting>
  <conditionalFormatting sqref="BE18:BE20">
    <cfRule type="cellIs" dxfId="1436" priority="736" operator="lessThan">
      <formula>"&lt;50%"</formula>
    </cfRule>
    <cfRule type="cellIs" dxfId="1435" priority="734" operator="between">
      <formula>0</formula>
      <formula>0.5</formula>
    </cfRule>
    <cfRule type="cellIs" dxfId="1434" priority="733" operator="lessThan">
      <formula>0.5</formula>
    </cfRule>
    <cfRule type="cellIs" dxfId="1433" priority="732" operator="between">
      <formula>0</formula>
      <formula>0.49</formula>
    </cfRule>
    <cfRule type="cellIs" dxfId="1432" priority="731" operator="between">
      <formula>0.5</formula>
      <formula>0.59</formula>
    </cfRule>
    <cfRule type="cellIs" dxfId="1431" priority="730" operator="between">
      <formula>0.6</formula>
      <formula>0.69</formula>
    </cfRule>
    <cfRule type="expression" dxfId="1430" priority="729">
      <formula>#REF!&lt;50%</formula>
    </cfRule>
    <cfRule type="cellIs" dxfId="1429" priority="728" operator="lessThan">
      <formula>#REF!</formula>
    </cfRule>
    <cfRule type="cellIs" dxfId="1428" priority="727" operator="between">
      <formula>0</formula>
      <formula>0.49</formula>
    </cfRule>
  </conditionalFormatting>
  <conditionalFormatting sqref="BH9:BH16">
    <cfRule type="cellIs" dxfId="1427" priority="696" operator="lessThan">
      <formula>"&lt;50%"</formula>
    </cfRule>
    <cfRule type="cellIs" dxfId="1426" priority="694" operator="between">
      <formula>0</formula>
      <formula>0.5</formula>
    </cfRule>
    <cfRule type="cellIs" dxfId="1425" priority="693" operator="lessThan">
      <formula>0.5</formula>
    </cfRule>
    <cfRule type="cellIs" dxfId="1424" priority="692" operator="between">
      <formula>0</formula>
      <formula>0.49</formula>
    </cfRule>
    <cfRule type="cellIs" dxfId="1423" priority="691" operator="between">
      <formula>0.5</formula>
      <formula>0.59</formula>
    </cfRule>
    <cfRule type="cellIs" dxfId="1422" priority="690" operator="between">
      <formula>0.6</formula>
      <formula>0.69</formula>
    </cfRule>
    <cfRule type="expression" dxfId="1421" priority="689">
      <formula>#REF!&lt;50%</formula>
    </cfRule>
    <cfRule type="cellIs" dxfId="1420" priority="688" operator="lessThan">
      <formula>#REF!</formula>
    </cfRule>
    <cfRule type="cellIs" dxfId="1419" priority="687" operator="between">
      <formula>0</formula>
      <formula>0.49</formula>
    </cfRule>
  </conditionalFormatting>
  <conditionalFormatting sqref="BH18:BH20">
    <cfRule type="cellIs" dxfId="1418" priority="676" operator="lessThan">
      <formula>"&lt;50%"</formula>
    </cfRule>
    <cfRule type="cellIs" dxfId="1417" priority="674" operator="between">
      <formula>0</formula>
      <formula>0.5</formula>
    </cfRule>
    <cfRule type="cellIs" dxfId="1416" priority="673" operator="lessThan">
      <formula>0.5</formula>
    </cfRule>
    <cfRule type="cellIs" dxfId="1415" priority="672" operator="between">
      <formula>0</formula>
      <formula>0.49</formula>
    </cfRule>
    <cfRule type="cellIs" dxfId="1414" priority="671" operator="between">
      <formula>0.5</formula>
      <formula>0.59</formula>
    </cfRule>
    <cfRule type="cellIs" dxfId="1413" priority="670" operator="between">
      <formula>0.6</formula>
      <formula>0.69</formula>
    </cfRule>
    <cfRule type="expression" dxfId="1412" priority="669">
      <formula>#REF!&lt;50%</formula>
    </cfRule>
    <cfRule type="cellIs" dxfId="1411" priority="668" operator="lessThan">
      <formula>#REF!</formula>
    </cfRule>
    <cfRule type="cellIs" dxfId="1410" priority="667" operator="between">
      <formula>0</formula>
      <formula>0.49</formula>
    </cfRule>
  </conditionalFormatting>
  <conditionalFormatting sqref="BK9:BK16">
    <cfRule type="cellIs" dxfId="1409" priority="622" operator="between">
      <formula>0</formula>
      <formula>0.49</formula>
    </cfRule>
    <cfRule type="cellIs" dxfId="1408" priority="623" operator="lessThan">
      <formula>#REF!</formula>
    </cfRule>
    <cfRule type="cellIs" dxfId="1407" priority="626" operator="between">
      <formula>0.5</formula>
      <formula>0.59</formula>
    </cfRule>
    <cfRule type="expression" dxfId="1406" priority="624">
      <formula>#REF!&lt;50%</formula>
    </cfRule>
    <cfRule type="cellIs" dxfId="1405" priority="625" operator="between">
      <formula>0.6</formula>
      <formula>0.69</formula>
    </cfRule>
    <cfRule type="cellIs" dxfId="1404" priority="630" operator="lessThan">
      <formula>"&lt;50%"</formula>
    </cfRule>
    <cfRule type="cellIs" dxfId="1403" priority="629" operator="between">
      <formula>0</formula>
      <formula>0.5</formula>
    </cfRule>
    <cfRule type="cellIs" dxfId="1402" priority="628" operator="lessThan">
      <formula>0.5</formula>
    </cfRule>
    <cfRule type="cellIs" dxfId="1401" priority="627" operator="between">
      <formula>0</formula>
      <formula>0.49</formula>
    </cfRule>
  </conditionalFormatting>
  <conditionalFormatting sqref="BK18:BK20">
    <cfRule type="cellIs" dxfId="1400" priority="618" operator="between">
      <formula>0</formula>
      <formula>0.49</formula>
    </cfRule>
    <cfRule type="cellIs" dxfId="1399" priority="619" operator="lessThan">
      <formula>0.5</formula>
    </cfRule>
    <cfRule type="cellIs" dxfId="1398" priority="620" operator="between">
      <formula>0</formula>
      <formula>0.5</formula>
    </cfRule>
    <cfRule type="cellIs" dxfId="1397" priority="616" operator="between">
      <formula>0.6</formula>
      <formula>0.69</formula>
    </cfRule>
    <cfRule type="cellIs" dxfId="1396" priority="621" operator="lessThan">
      <formula>"&lt;50%"</formula>
    </cfRule>
    <cfRule type="cellIs" dxfId="1395" priority="617" operator="between">
      <formula>0.5</formula>
      <formula>0.59</formula>
    </cfRule>
    <cfRule type="expression" dxfId="1394" priority="615">
      <formula>#REF!&lt;50%</formula>
    </cfRule>
    <cfRule type="cellIs" dxfId="1393" priority="614" operator="lessThan">
      <formula>#REF!</formula>
    </cfRule>
    <cfRule type="cellIs" dxfId="1392" priority="613" operator="between">
      <formula>0</formula>
      <formula>0.49</formula>
    </cfRule>
  </conditionalFormatting>
  <conditionalFormatting sqref="BN9:BN16">
    <cfRule type="cellIs" dxfId="1391" priority="643" operator="between">
      <formula>0.6</formula>
      <formula>0.69</formula>
    </cfRule>
    <cfRule type="expression" dxfId="1390" priority="642">
      <formula>#REF!&lt;50%</formula>
    </cfRule>
    <cfRule type="cellIs" dxfId="1389" priority="641" operator="lessThan">
      <formula>#REF!</formula>
    </cfRule>
    <cfRule type="cellIs" dxfId="1388" priority="640" operator="between">
      <formula>0</formula>
      <formula>0.49</formula>
    </cfRule>
    <cfRule type="cellIs" dxfId="1387" priority="646" operator="lessThan">
      <formula>0.5</formula>
    </cfRule>
    <cfRule type="cellIs" dxfId="1386" priority="648" operator="lessThan">
      <formula>"&lt;50%"</formula>
    </cfRule>
    <cfRule type="cellIs" dxfId="1385" priority="647" operator="between">
      <formula>0</formula>
      <formula>0.5</formula>
    </cfRule>
    <cfRule type="cellIs" dxfId="1384" priority="645" operator="between">
      <formula>0</formula>
      <formula>0.49</formula>
    </cfRule>
    <cfRule type="cellIs" dxfId="1383" priority="644" operator="between">
      <formula>0.5</formula>
      <formula>0.59</formula>
    </cfRule>
  </conditionalFormatting>
  <conditionalFormatting sqref="BN18:BN20">
    <cfRule type="cellIs" dxfId="1382" priority="635" operator="between">
      <formula>0.5</formula>
      <formula>0.59</formula>
    </cfRule>
    <cfRule type="cellIs" dxfId="1381" priority="637" operator="lessThan">
      <formula>0.5</formula>
    </cfRule>
    <cfRule type="cellIs" dxfId="1380" priority="638" operator="between">
      <formula>0</formula>
      <formula>0.5</formula>
    </cfRule>
    <cfRule type="cellIs" dxfId="1379" priority="639" operator="lessThan">
      <formula>"&lt;50%"</formula>
    </cfRule>
    <cfRule type="cellIs" dxfId="1378" priority="631" operator="between">
      <formula>0</formula>
      <formula>0.49</formula>
    </cfRule>
    <cfRule type="cellIs" dxfId="1377" priority="636" operator="between">
      <formula>0</formula>
      <formula>0.49</formula>
    </cfRule>
    <cfRule type="cellIs" dxfId="1376" priority="632" operator="lessThan">
      <formula>#REF!</formula>
    </cfRule>
    <cfRule type="expression" dxfId="1375" priority="633">
      <formula>#REF!&lt;50%</formula>
    </cfRule>
    <cfRule type="cellIs" dxfId="1374" priority="634" operator="between">
      <formula>0.6</formula>
      <formula>0.69</formula>
    </cfRule>
  </conditionalFormatting>
  <conditionalFormatting sqref="BQ9:BQ16">
    <cfRule type="cellIs" dxfId="1373" priority="612" operator="lessThan">
      <formula>"&lt;50%"</formula>
    </cfRule>
    <cfRule type="cellIs" dxfId="1372" priority="611" operator="between">
      <formula>0</formula>
      <formula>0.5</formula>
    </cfRule>
    <cfRule type="cellIs" dxfId="1371" priority="610" operator="lessThan">
      <formula>0.5</formula>
    </cfRule>
    <cfRule type="cellIs" dxfId="1370" priority="609" operator="between">
      <formula>0</formula>
      <formula>0.49</formula>
    </cfRule>
    <cfRule type="cellIs" dxfId="1369" priority="608" operator="between">
      <formula>0.5</formula>
      <formula>0.59</formula>
    </cfRule>
    <cfRule type="cellIs" dxfId="1368" priority="607" operator="between">
      <formula>0.6</formula>
      <formula>0.69</formula>
    </cfRule>
    <cfRule type="expression" dxfId="1367" priority="606">
      <formula>#REF!&lt;50%</formula>
    </cfRule>
    <cfRule type="cellIs" dxfId="1366" priority="605" operator="lessThan">
      <formula>#REF!</formula>
    </cfRule>
    <cfRule type="cellIs" dxfId="1365" priority="604" operator="between">
      <formula>0</formula>
      <formula>0.49</formula>
    </cfRule>
  </conditionalFormatting>
  <conditionalFormatting sqref="BQ18:BQ20">
    <cfRule type="cellIs" dxfId="1364" priority="603" operator="lessThan">
      <formula>"&lt;50%"</formula>
    </cfRule>
    <cfRule type="cellIs" dxfId="1363" priority="602" operator="between">
      <formula>0</formula>
      <formula>0.5</formula>
    </cfRule>
    <cfRule type="cellIs" dxfId="1362" priority="601" operator="lessThan">
      <formula>0.5</formula>
    </cfRule>
    <cfRule type="cellIs" dxfId="1361" priority="600" operator="between">
      <formula>0</formula>
      <formula>0.49</formula>
    </cfRule>
    <cfRule type="cellIs" dxfId="1360" priority="599" operator="between">
      <formula>0.5</formula>
      <formula>0.59</formula>
    </cfRule>
    <cfRule type="cellIs" dxfId="1359" priority="598" operator="between">
      <formula>0.6</formula>
      <formula>0.69</formula>
    </cfRule>
    <cfRule type="expression" dxfId="1358" priority="597">
      <formula>#REF!&lt;50%</formula>
    </cfRule>
    <cfRule type="cellIs" dxfId="1357" priority="596" operator="lessThan">
      <formula>#REF!</formula>
    </cfRule>
    <cfRule type="cellIs" dxfId="1356" priority="595" operator="between">
      <formula>0</formula>
      <formula>0.49</formula>
    </cfRule>
  </conditionalFormatting>
  <conditionalFormatting sqref="BT9:BT16">
    <cfRule type="cellIs" dxfId="1355" priority="550" operator="between">
      <formula>0</formula>
      <formula>0.49</formula>
    </cfRule>
    <cfRule type="cellIs" dxfId="1354" priority="551" operator="lessThan">
      <formula>#REF!</formula>
    </cfRule>
    <cfRule type="expression" dxfId="1353" priority="552">
      <formula>#REF!&lt;50%</formula>
    </cfRule>
    <cfRule type="cellIs" dxfId="1352" priority="553" operator="between">
      <formula>0.6</formula>
      <formula>0.69</formula>
    </cfRule>
    <cfRule type="cellIs" dxfId="1351" priority="554" operator="between">
      <formula>0.5</formula>
      <formula>0.59</formula>
    </cfRule>
    <cfRule type="cellIs" dxfId="1350" priority="555" operator="between">
      <formula>0</formula>
      <formula>0.49</formula>
    </cfRule>
    <cfRule type="cellIs" dxfId="1349" priority="556" operator="lessThan">
      <formula>0.5</formula>
    </cfRule>
    <cfRule type="cellIs" dxfId="1348" priority="557" operator="between">
      <formula>0</formula>
      <formula>0.5</formula>
    </cfRule>
    <cfRule type="cellIs" dxfId="1347" priority="558" operator="lessThan">
      <formula>"&lt;50%"</formula>
    </cfRule>
  </conditionalFormatting>
  <conditionalFormatting sqref="BT18:BT20">
    <cfRule type="cellIs" dxfId="1346" priority="547" operator="lessThan">
      <formula>0.5</formula>
    </cfRule>
    <cfRule type="cellIs" dxfId="1345" priority="549" operator="lessThan">
      <formula>"&lt;50%"</formula>
    </cfRule>
    <cfRule type="cellIs" dxfId="1344" priority="548" operator="between">
      <formula>0</formula>
      <formula>0.5</formula>
    </cfRule>
    <cfRule type="cellIs" dxfId="1343" priority="546" operator="between">
      <formula>0</formula>
      <formula>0.49</formula>
    </cfRule>
    <cfRule type="cellIs" dxfId="1342" priority="545" operator="between">
      <formula>0.5</formula>
      <formula>0.59</formula>
    </cfRule>
    <cfRule type="cellIs" dxfId="1341" priority="544" operator="between">
      <formula>0.6</formula>
      <formula>0.69</formula>
    </cfRule>
    <cfRule type="expression" dxfId="1340" priority="543">
      <formula>#REF!&lt;50%</formula>
    </cfRule>
    <cfRule type="cellIs" dxfId="1339" priority="542" operator="lessThan">
      <formula>#REF!</formula>
    </cfRule>
    <cfRule type="cellIs" dxfId="1338" priority="541" operator="between">
      <formula>0</formula>
      <formula>0.49</formula>
    </cfRule>
  </conditionalFormatting>
  <conditionalFormatting sqref="BW9:BW16">
    <cfRule type="cellIs" dxfId="1337" priority="568" operator="between">
      <formula>0</formula>
      <formula>0.49</formula>
    </cfRule>
    <cfRule type="cellIs" dxfId="1336" priority="569" operator="lessThan">
      <formula>#REF!</formula>
    </cfRule>
    <cfRule type="expression" dxfId="1335" priority="570">
      <formula>#REF!&lt;50%</formula>
    </cfRule>
    <cfRule type="cellIs" dxfId="1334" priority="571" operator="between">
      <formula>0.6</formula>
      <formula>0.69</formula>
    </cfRule>
    <cfRule type="cellIs" dxfId="1333" priority="572" operator="between">
      <formula>0.5</formula>
      <formula>0.59</formula>
    </cfRule>
    <cfRule type="cellIs" dxfId="1332" priority="573" operator="between">
      <formula>0</formula>
      <formula>0.49</formula>
    </cfRule>
    <cfRule type="cellIs" dxfId="1331" priority="574" operator="lessThan">
      <formula>0.5</formula>
    </cfRule>
    <cfRule type="cellIs" dxfId="1330" priority="575" operator="between">
      <formula>0</formula>
      <formula>0.5</formula>
    </cfRule>
    <cfRule type="cellIs" dxfId="1329" priority="576" operator="lessThan">
      <formula>"&lt;50%"</formula>
    </cfRule>
  </conditionalFormatting>
  <conditionalFormatting sqref="BW18:BW20">
    <cfRule type="cellIs" dxfId="1328" priority="566" operator="between">
      <formula>0</formula>
      <formula>0.5</formula>
    </cfRule>
    <cfRule type="cellIs" dxfId="1327" priority="565" operator="lessThan">
      <formula>0.5</formula>
    </cfRule>
    <cfRule type="cellIs" dxfId="1326" priority="567" operator="lessThan">
      <formula>"&lt;50%"</formula>
    </cfRule>
    <cfRule type="cellIs" dxfId="1325" priority="564" operator="between">
      <formula>0</formula>
      <formula>0.49</formula>
    </cfRule>
    <cfRule type="cellIs" dxfId="1324" priority="563" operator="between">
      <formula>0.5</formula>
      <formula>0.59</formula>
    </cfRule>
    <cfRule type="cellIs" dxfId="1323" priority="562" operator="between">
      <formula>0.6</formula>
      <formula>0.69</formula>
    </cfRule>
    <cfRule type="expression" dxfId="1322" priority="561">
      <formula>#REF!&lt;50%</formula>
    </cfRule>
    <cfRule type="cellIs" dxfId="1321" priority="560" operator="lessThan">
      <formula>#REF!</formula>
    </cfRule>
    <cfRule type="cellIs" dxfId="1320" priority="559" operator="between">
      <formula>0</formula>
      <formula>0.49</formula>
    </cfRule>
  </conditionalFormatting>
  <conditionalFormatting sqref="BZ9:BZ16">
    <cfRule type="cellIs" dxfId="1319" priority="540" operator="lessThan">
      <formula>"&lt;50%"</formula>
    </cfRule>
    <cfRule type="cellIs" dxfId="1318" priority="539" operator="between">
      <formula>0</formula>
      <formula>0.5</formula>
    </cfRule>
    <cfRule type="cellIs" dxfId="1317" priority="538" operator="lessThan">
      <formula>0.5</formula>
    </cfRule>
    <cfRule type="cellIs" dxfId="1316" priority="537" operator="between">
      <formula>0</formula>
      <formula>0.49</formula>
    </cfRule>
    <cfRule type="cellIs" dxfId="1315" priority="536" operator="between">
      <formula>0.5</formula>
      <formula>0.59</formula>
    </cfRule>
    <cfRule type="cellIs" dxfId="1314" priority="535" operator="between">
      <formula>0.6</formula>
      <formula>0.69</formula>
    </cfRule>
    <cfRule type="expression" dxfId="1313" priority="534">
      <formula>#REF!&lt;50%</formula>
    </cfRule>
    <cfRule type="cellIs" dxfId="1312" priority="533" operator="lessThan">
      <formula>#REF!</formula>
    </cfRule>
    <cfRule type="cellIs" dxfId="1311" priority="532" operator="between">
      <formula>0</formula>
      <formula>0.49</formula>
    </cfRule>
  </conditionalFormatting>
  <conditionalFormatting sqref="BZ18:BZ20">
    <cfRule type="cellIs" dxfId="1310" priority="531" operator="lessThan">
      <formula>"&lt;50%"</formula>
    </cfRule>
    <cfRule type="cellIs" dxfId="1309" priority="530" operator="between">
      <formula>0</formula>
      <formula>0.5</formula>
    </cfRule>
    <cfRule type="cellIs" dxfId="1308" priority="529" operator="lessThan">
      <formula>0.5</formula>
    </cfRule>
    <cfRule type="cellIs" dxfId="1307" priority="528" operator="between">
      <formula>0</formula>
      <formula>0.49</formula>
    </cfRule>
    <cfRule type="cellIs" dxfId="1306" priority="527" operator="between">
      <formula>0.5</formula>
      <formula>0.59</formula>
    </cfRule>
    <cfRule type="cellIs" dxfId="1305" priority="526" operator="between">
      <formula>0.6</formula>
      <formula>0.69</formula>
    </cfRule>
    <cfRule type="expression" dxfId="1304" priority="525">
      <formula>#REF!&lt;50%</formula>
    </cfRule>
    <cfRule type="cellIs" dxfId="1303" priority="524" operator="lessThan">
      <formula>#REF!</formula>
    </cfRule>
    <cfRule type="cellIs" dxfId="1302" priority="523" operator="between">
      <formula>0</formula>
      <formula>0.49</formula>
    </cfRule>
  </conditionalFormatting>
  <conditionalFormatting sqref="CC9:CC16">
    <cfRule type="cellIs" dxfId="1301" priority="478" operator="between">
      <formula>0</formula>
      <formula>0.49</formula>
    </cfRule>
    <cfRule type="cellIs" dxfId="1300" priority="486" operator="lessThan">
      <formula>"&lt;50%"</formula>
    </cfRule>
    <cfRule type="cellIs" dxfId="1299" priority="485" operator="between">
      <formula>0</formula>
      <formula>0.5</formula>
    </cfRule>
    <cfRule type="cellIs" dxfId="1298" priority="484" operator="lessThan">
      <formula>0.5</formula>
    </cfRule>
    <cfRule type="cellIs" dxfId="1297" priority="483" operator="between">
      <formula>0</formula>
      <formula>0.49</formula>
    </cfRule>
    <cfRule type="cellIs" dxfId="1296" priority="482" operator="between">
      <formula>0.5</formula>
      <formula>0.59</formula>
    </cfRule>
    <cfRule type="cellIs" dxfId="1295" priority="481" operator="between">
      <formula>0.6</formula>
      <formula>0.69</formula>
    </cfRule>
    <cfRule type="expression" dxfId="1294" priority="480">
      <formula>#REF!&lt;50%</formula>
    </cfRule>
    <cfRule type="cellIs" dxfId="1293" priority="479" operator="lessThan">
      <formula>#REF!</formula>
    </cfRule>
  </conditionalFormatting>
  <conditionalFormatting sqref="CC18:CC20">
    <cfRule type="cellIs" dxfId="1292" priority="469" operator="between">
      <formula>0</formula>
      <formula>0.49</formula>
    </cfRule>
    <cfRule type="cellIs" dxfId="1291" priority="477" operator="lessThan">
      <formula>"&lt;50%"</formula>
    </cfRule>
    <cfRule type="cellIs" dxfId="1290" priority="476" operator="between">
      <formula>0</formula>
      <formula>0.5</formula>
    </cfRule>
    <cfRule type="cellIs" dxfId="1289" priority="475" operator="lessThan">
      <formula>0.5</formula>
    </cfRule>
    <cfRule type="cellIs" dxfId="1288" priority="474" operator="between">
      <formula>0</formula>
      <formula>0.49</formula>
    </cfRule>
    <cfRule type="cellIs" dxfId="1287" priority="473" operator="between">
      <formula>0.5</formula>
      <formula>0.59</formula>
    </cfRule>
    <cfRule type="cellIs" dxfId="1286" priority="472" operator="between">
      <formula>0.6</formula>
      <formula>0.69</formula>
    </cfRule>
    <cfRule type="expression" dxfId="1285" priority="471">
      <formula>#REF!&lt;50%</formula>
    </cfRule>
    <cfRule type="cellIs" dxfId="1284" priority="470" operator="lessThan">
      <formula>#REF!</formula>
    </cfRule>
  </conditionalFormatting>
  <conditionalFormatting sqref="CF9:CF16">
    <cfRule type="cellIs" dxfId="1283" priority="504" operator="lessThan">
      <formula>"&lt;50%"</formula>
    </cfRule>
    <cfRule type="cellIs" dxfId="1282" priority="503" operator="between">
      <formula>0</formula>
      <formula>0.5</formula>
    </cfRule>
    <cfRule type="cellIs" dxfId="1281" priority="502" operator="lessThan">
      <formula>0.5</formula>
    </cfRule>
    <cfRule type="cellIs" dxfId="1280" priority="501" operator="between">
      <formula>0</formula>
      <formula>0.49</formula>
    </cfRule>
    <cfRule type="cellIs" dxfId="1279" priority="500" operator="between">
      <formula>0.5</formula>
      <formula>0.59</formula>
    </cfRule>
    <cfRule type="cellIs" dxfId="1278" priority="499" operator="between">
      <formula>0.6</formula>
      <formula>0.69</formula>
    </cfRule>
    <cfRule type="expression" dxfId="1277" priority="498">
      <formula>#REF!&lt;50%</formula>
    </cfRule>
    <cfRule type="cellIs" dxfId="1276" priority="497" operator="lessThan">
      <formula>#REF!</formula>
    </cfRule>
    <cfRule type="cellIs" dxfId="1275" priority="496" operator="between">
      <formula>0</formula>
      <formula>0.49</formula>
    </cfRule>
  </conditionalFormatting>
  <conditionalFormatting sqref="CF18:CF20">
    <cfRule type="cellIs" dxfId="1274" priority="492" operator="between">
      <formula>0</formula>
      <formula>0.49</formula>
    </cfRule>
    <cfRule type="cellIs" dxfId="1273" priority="491" operator="between">
      <formula>0.5</formula>
      <formula>0.59</formula>
    </cfRule>
    <cfRule type="cellIs" dxfId="1272" priority="490" operator="between">
      <formula>0.6</formula>
      <formula>0.69</formula>
    </cfRule>
    <cfRule type="cellIs" dxfId="1271" priority="495" operator="lessThan">
      <formula>"&lt;50%"</formula>
    </cfRule>
    <cfRule type="cellIs" dxfId="1270" priority="488" operator="lessThan">
      <formula>#REF!</formula>
    </cfRule>
    <cfRule type="cellIs" dxfId="1269" priority="494" operator="between">
      <formula>0</formula>
      <formula>0.5</formula>
    </cfRule>
    <cfRule type="cellIs" dxfId="1268" priority="493" operator="lessThan">
      <formula>0.5</formula>
    </cfRule>
    <cfRule type="cellIs" dxfId="1267" priority="487" operator="between">
      <formula>0</formula>
      <formula>0.49</formula>
    </cfRule>
    <cfRule type="expression" dxfId="1266" priority="489">
      <formula>#REF!&lt;50%</formula>
    </cfRule>
  </conditionalFormatting>
  <conditionalFormatting sqref="CI9:CI16">
    <cfRule type="cellIs" dxfId="1265" priority="460" operator="between">
      <formula>0</formula>
      <formula>0.49</formula>
    </cfRule>
    <cfRule type="cellIs" dxfId="1264" priority="461" operator="lessThan">
      <formula>#REF!</formula>
    </cfRule>
    <cfRule type="expression" dxfId="1263" priority="462">
      <formula>#REF!&lt;50%</formula>
    </cfRule>
    <cfRule type="cellIs" dxfId="1262" priority="463" operator="between">
      <formula>0.6</formula>
      <formula>0.69</formula>
    </cfRule>
    <cfRule type="cellIs" dxfId="1261" priority="464" operator="between">
      <formula>0.5</formula>
      <formula>0.59</formula>
    </cfRule>
    <cfRule type="cellIs" dxfId="1260" priority="465" operator="between">
      <formula>0</formula>
      <formula>0.49</formula>
    </cfRule>
    <cfRule type="cellIs" dxfId="1259" priority="466" operator="lessThan">
      <formula>0.5</formula>
    </cfRule>
    <cfRule type="cellIs" dxfId="1258" priority="467" operator="between">
      <formula>0</formula>
      <formula>0.5</formula>
    </cfRule>
    <cfRule type="cellIs" dxfId="1257" priority="468" operator="lessThan">
      <formula>"&lt;50%"</formula>
    </cfRule>
  </conditionalFormatting>
  <conditionalFormatting sqref="CI18:CI20">
    <cfRule type="cellIs" dxfId="1256" priority="459" operator="lessThan">
      <formula>"&lt;50%"</formula>
    </cfRule>
    <cfRule type="cellIs" dxfId="1255" priority="458" operator="between">
      <formula>0</formula>
      <formula>0.5</formula>
    </cfRule>
    <cfRule type="cellIs" dxfId="1254" priority="457" operator="lessThan">
      <formula>0.5</formula>
    </cfRule>
    <cfRule type="cellIs" dxfId="1253" priority="456" operator="between">
      <formula>0</formula>
      <formula>0.49</formula>
    </cfRule>
    <cfRule type="cellIs" dxfId="1252" priority="455" operator="between">
      <formula>0.5</formula>
      <formula>0.59</formula>
    </cfRule>
    <cfRule type="cellIs" dxfId="1251" priority="454" operator="between">
      <formula>0.6</formula>
      <formula>0.69</formula>
    </cfRule>
    <cfRule type="expression" dxfId="1250" priority="453">
      <formula>#REF!&lt;50%</formula>
    </cfRule>
    <cfRule type="cellIs" dxfId="1249" priority="452" operator="lessThan">
      <formula>#REF!</formula>
    </cfRule>
    <cfRule type="cellIs" dxfId="1248" priority="451" operator="between">
      <formula>0</formula>
      <formula>0.49</formula>
    </cfRule>
  </conditionalFormatting>
  <conditionalFormatting sqref="CL9:CL16">
    <cfRule type="cellIs" dxfId="1247" priority="410" operator="between">
      <formula>0.5</formula>
      <formula>0.59</formula>
    </cfRule>
    <cfRule type="cellIs" dxfId="1246" priority="411" operator="between">
      <formula>0</formula>
      <formula>0.49</formula>
    </cfRule>
    <cfRule type="cellIs" dxfId="1245" priority="412" operator="lessThan">
      <formula>0.5</formula>
    </cfRule>
    <cfRule type="cellIs" dxfId="1244" priority="413" operator="between">
      <formula>0</formula>
      <formula>0.5</formula>
    </cfRule>
    <cfRule type="cellIs" dxfId="1243" priority="406" operator="between">
      <formula>0</formula>
      <formula>0.49</formula>
    </cfRule>
    <cfRule type="cellIs" dxfId="1242" priority="407" operator="lessThan">
      <formula>#REF!</formula>
    </cfRule>
    <cfRule type="expression" dxfId="1241" priority="408">
      <formula>#REF!&lt;50%</formula>
    </cfRule>
    <cfRule type="cellIs" dxfId="1240" priority="409" operator="between">
      <formula>0.6</formula>
      <formula>0.69</formula>
    </cfRule>
    <cfRule type="cellIs" dxfId="1239" priority="414" operator="lessThan">
      <formula>"&lt;50%"</formula>
    </cfRule>
  </conditionalFormatting>
  <conditionalFormatting sqref="CL18:CL20">
    <cfRule type="cellIs" dxfId="1238" priority="400" operator="between">
      <formula>0.6</formula>
      <formula>0.69</formula>
    </cfRule>
    <cfRule type="expression" dxfId="1237" priority="399">
      <formula>#REF!&lt;50%</formula>
    </cfRule>
    <cfRule type="cellIs" dxfId="1236" priority="398" operator="lessThan">
      <formula>#REF!</formula>
    </cfRule>
    <cfRule type="cellIs" dxfId="1235" priority="397" operator="between">
      <formula>0</formula>
      <formula>0.49</formula>
    </cfRule>
    <cfRule type="cellIs" dxfId="1234" priority="402" operator="between">
      <formula>0</formula>
      <formula>0.49</formula>
    </cfRule>
    <cfRule type="cellIs" dxfId="1233" priority="405" operator="lessThan">
      <formula>"&lt;50%"</formula>
    </cfRule>
    <cfRule type="cellIs" dxfId="1232" priority="404" operator="between">
      <formula>0</formula>
      <formula>0.5</formula>
    </cfRule>
    <cfRule type="cellIs" dxfId="1231" priority="403" operator="lessThan">
      <formula>0.5</formula>
    </cfRule>
    <cfRule type="cellIs" dxfId="1230" priority="401" operator="between">
      <formula>0.5</formula>
      <formula>0.59</formula>
    </cfRule>
  </conditionalFormatting>
  <conditionalFormatting sqref="CO9:CO16">
    <cfRule type="cellIs" dxfId="1229" priority="432" operator="lessThan">
      <formula>"&lt;50%"</formula>
    </cfRule>
    <cfRule type="cellIs" dxfId="1228" priority="431" operator="between">
      <formula>0</formula>
      <formula>0.5</formula>
    </cfRule>
    <cfRule type="cellIs" dxfId="1227" priority="430" operator="lessThan">
      <formula>0.5</formula>
    </cfRule>
    <cfRule type="cellIs" dxfId="1226" priority="429" operator="between">
      <formula>0</formula>
      <formula>0.49</formula>
    </cfRule>
    <cfRule type="cellIs" dxfId="1225" priority="425" operator="lessThan">
      <formula>#REF!</formula>
    </cfRule>
    <cfRule type="expression" dxfId="1224" priority="426">
      <formula>#REF!&lt;50%</formula>
    </cfRule>
    <cfRule type="cellIs" dxfId="1223" priority="427" operator="between">
      <formula>0.6</formula>
      <formula>0.69</formula>
    </cfRule>
    <cfRule type="cellIs" dxfId="1222" priority="428" operator="between">
      <formula>0.5</formula>
      <formula>0.59</formula>
    </cfRule>
    <cfRule type="cellIs" dxfId="1221" priority="424" operator="between">
      <formula>0</formula>
      <formula>0.49</formula>
    </cfRule>
  </conditionalFormatting>
  <conditionalFormatting sqref="CO18:CO20">
    <cfRule type="cellIs" dxfId="1220" priority="423" operator="lessThan">
      <formula>"&lt;50%"</formula>
    </cfRule>
    <cfRule type="cellIs" dxfId="1219" priority="418" operator="between">
      <formula>0.6</formula>
      <formula>0.69</formula>
    </cfRule>
    <cfRule type="expression" dxfId="1218" priority="417">
      <formula>#REF!&lt;50%</formula>
    </cfRule>
    <cfRule type="cellIs" dxfId="1217" priority="416" operator="lessThan">
      <formula>#REF!</formula>
    </cfRule>
    <cfRule type="cellIs" dxfId="1216" priority="415" operator="between">
      <formula>0</formula>
      <formula>0.49</formula>
    </cfRule>
    <cfRule type="cellIs" dxfId="1215" priority="419" operator="between">
      <formula>0.5</formula>
      <formula>0.59</formula>
    </cfRule>
    <cfRule type="cellIs" dxfId="1214" priority="420" operator="between">
      <formula>0</formula>
      <formula>0.49</formula>
    </cfRule>
    <cfRule type="cellIs" dxfId="1213" priority="421" operator="lessThan">
      <formula>0.5</formula>
    </cfRule>
    <cfRule type="cellIs" dxfId="1212" priority="422" operator="between">
      <formula>0</formula>
      <formula>0.5</formula>
    </cfRule>
  </conditionalFormatting>
  <conditionalFormatting sqref="CR9:CR16">
    <cfRule type="cellIs" dxfId="1211" priority="396" operator="lessThan">
      <formula>"&lt;50%"</formula>
    </cfRule>
    <cfRule type="cellIs" dxfId="1210" priority="395" operator="between">
      <formula>0</formula>
      <formula>0.5</formula>
    </cfRule>
    <cfRule type="cellIs" dxfId="1209" priority="394" operator="lessThan">
      <formula>0.5</formula>
    </cfRule>
    <cfRule type="cellIs" dxfId="1208" priority="393" operator="between">
      <formula>0</formula>
      <formula>0.49</formula>
    </cfRule>
    <cfRule type="cellIs" dxfId="1207" priority="392" operator="between">
      <formula>0.5</formula>
      <formula>0.59</formula>
    </cfRule>
    <cfRule type="cellIs" dxfId="1206" priority="391" operator="between">
      <formula>0.6</formula>
      <formula>0.69</formula>
    </cfRule>
    <cfRule type="expression" dxfId="1205" priority="390">
      <formula>#REF!&lt;50%</formula>
    </cfRule>
    <cfRule type="cellIs" dxfId="1204" priority="389" operator="lessThan">
      <formula>#REF!</formula>
    </cfRule>
    <cfRule type="cellIs" dxfId="1203" priority="388" operator="between">
      <formula>0</formula>
      <formula>0.49</formula>
    </cfRule>
  </conditionalFormatting>
  <conditionalFormatting sqref="CR18:CR20">
    <cfRule type="cellIs" dxfId="1202" priority="387" operator="lessThan">
      <formula>"&lt;50%"</formula>
    </cfRule>
    <cfRule type="cellIs" dxfId="1201" priority="386" operator="between">
      <formula>0</formula>
      <formula>0.5</formula>
    </cfRule>
    <cfRule type="cellIs" dxfId="1200" priority="385" operator="lessThan">
      <formula>0.5</formula>
    </cfRule>
    <cfRule type="cellIs" dxfId="1199" priority="384" operator="between">
      <formula>0</formula>
      <formula>0.49</formula>
    </cfRule>
    <cfRule type="cellIs" dxfId="1198" priority="383" operator="between">
      <formula>0.5</formula>
      <formula>0.59</formula>
    </cfRule>
    <cfRule type="cellIs" dxfId="1197" priority="382" operator="between">
      <formula>0.6</formula>
      <formula>0.69</formula>
    </cfRule>
    <cfRule type="expression" dxfId="1196" priority="381">
      <formula>#REF!&lt;50%</formula>
    </cfRule>
    <cfRule type="cellIs" dxfId="1195" priority="380" operator="lessThan">
      <formula>#REF!</formula>
    </cfRule>
    <cfRule type="cellIs" dxfId="1194" priority="379" operator="between">
      <formula>0</formula>
      <formula>0.49</formula>
    </cfRule>
  </conditionalFormatting>
  <conditionalFormatting sqref="CU9:CU16">
    <cfRule type="cellIs" dxfId="1193" priority="339" operator="between">
      <formula>0</formula>
      <formula>0.49</formula>
    </cfRule>
    <cfRule type="cellIs" dxfId="1192" priority="340" operator="lessThan">
      <formula>0.5</formula>
    </cfRule>
    <cfRule type="cellIs" dxfId="1191" priority="337" operator="between">
      <formula>0.6</formula>
      <formula>0.69</formula>
    </cfRule>
    <cfRule type="cellIs" dxfId="1190" priority="341" operator="between">
      <formula>0</formula>
      <formula>0.5</formula>
    </cfRule>
    <cfRule type="cellIs" dxfId="1189" priority="334" operator="between">
      <formula>0</formula>
      <formula>0.49</formula>
    </cfRule>
    <cfRule type="cellIs" dxfId="1188" priority="335" operator="lessThan">
      <formula>#REF!</formula>
    </cfRule>
    <cfRule type="expression" dxfId="1187" priority="336">
      <formula>#REF!&lt;50%</formula>
    </cfRule>
    <cfRule type="cellIs" dxfId="1186" priority="338" operator="between">
      <formula>0.5</formula>
      <formula>0.59</formula>
    </cfRule>
    <cfRule type="cellIs" dxfId="1185" priority="342" operator="lessThan">
      <formula>"&lt;50%"</formula>
    </cfRule>
  </conditionalFormatting>
  <conditionalFormatting sqref="CU18:CU20">
    <cfRule type="cellIs" dxfId="1184" priority="329" operator="between">
      <formula>0.5</formula>
      <formula>0.59</formula>
    </cfRule>
    <cfRule type="cellIs" dxfId="1183" priority="328" operator="between">
      <formula>0.6</formula>
      <formula>0.69</formula>
    </cfRule>
    <cfRule type="expression" dxfId="1182" priority="327">
      <formula>#REF!&lt;50%</formula>
    </cfRule>
    <cfRule type="cellIs" dxfId="1181" priority="326" operator="lessThan">
      <formula>#REF!</formula>
    </cfRule>
    <cfRule type="cellIs" dxfId="1180" priority="330" operator="between">
      <formula>0</formula>
      <formula>0.49</formula>
    </cfRule>
    <cfRule type="cellIs" dxfId="1179" priority="325" operator="between">
      <formula>0</formula>
      <formula>0.49</formula>
    </cfRule>
    <cfRule type="cellIs" dxfId="1178" priority="333" operator="lessThan">
      <formula>"&lt;50%"</formula>
    </cfRule>
    <cfRule type="cellIs" dxfId="1177" priority="332" operator="between">
      <formula>0</formula>
      <formula>0.5</formula>
    </cfRule>
    <cfRule type="cellIs" dxfId="1176" priority="331" operator="lessThan">
      <formula>0.5</formula>
    </cfRule>
  </conditionalFormatting>
  <conditionalFormatting sqref="CX9:CX16">
    <cfRule type="cellIs" dxfId="1175" priority="360" operator="lessThan">
      <formula>"&lt;50%"</formula>
    </cfRule>
    <cfRule type="cellIs" dxfId="1174" priority="359" operator="between">
      <formula>0</formula>
      <formula>0.5</formula>
    </cfRule>
    <cfRule type="cellIs" dxfId="1173" priority="358" operator="lessThan">
      <formula>0.5</formula>
    </cfRule>
    <cfRule type="cellIs" dxfId="1172" priority="357" operator="between">
      <formula>0</formula>
      <formula>0.49</formula>
    </cfRule>
    <cfRule type="cellIs" dxfId="1171" priority="353" operator="lessThan">
      <formula>#REF!</formula>
    </cfRule>
    <cfRule type="expression" dxfId="1170" priority="354">
      <formula>#REF!&lt;50%</formula>
    </cfRule>
    <cfRule type="cellIs" dxfId="1169" priority="355" operator="between">
      <formula>0.6</formula>
      <formula>0.69</formula>
    </cfRule>
    <cfRule type="cellIs" dxfId="1168" priority="356" operator="between">
      <formula>0.5</formula>
      <formula>0.59</formula>
    </cfRule>
    <cfRule type="cellIs" dxfId="1167" priority="352" operator="between">
      <formula>0</formula>
      <formula>0.49</formula>
    </cfRule>
  </conditionalFormatting>
  <conditionalFormatting sqref="CX18:CX20">
    <cfRule type="cellIs" dxfId="1166" priority="346" operator="between">
      <formula>0.6</formula>
      <formula>0.69</formula>
    </cfRule>
    <cfRule type="expression" dxfId="1165" priority="345">
      <formula>#REF!&lt;50%</formula>
    </cfRule>
    <cfRule type="cellIs" dxfId="1164" priority="344" operator="lessThan">
      <formula>#REF!</formula>
    </cfRule>
    <cfRule type="cellIs" dxfId="1163" priority="343" operator="between">
      <formula>0</formula>
      <formula>0.49</formula>
    </cfRule>
    <cfRule type="cellIs" dxfId="1162" priority="347" operator="between">
      <formula>0.5</formula>
      <formula>0.59</formula>
    </cfRule>
    <cfRule type="cellIs" dxfId="1161" priority="348" operator="between">
      <formula>0</formula>
      <formula>0.49</formula>
    </cfRule>
    <cfRule type="cellIs" dxfId="1160" priority="350" operator="between">
      <formula>0</formula>
      <formula>0.5</formula>
    </cfRule>
    <cfRule type="cellIs" dxfId="1159" priority="351" operator="lessThan">
      <formula>"&lt;50%"</formula>
    </cfRule>
    <cfRule type="cellIs" dxfId="1158" priority="349" operator="lessThan">
      <formula>0.5</formula>
    </cfRule>
  </conditionalFormatting>
  <conditionalFormatting sqref="DA9:DA16">
    <cfRule type="cellIs" dxfId="1157" priority="324" operator="lessThan">
      <formula>"&lt;50%"</formula>
    </cfRule>
    <cfRule type="cellIs" dxfId="1156" priority="323" operator="between">
      <formula>0</formula>
      <formula>0.5</formula>
    </cfRule>
    <cfRule type="cellIs" dxfId="1155" priority="322" operator="lessThan">
      <formula>0.5</formula>
    </cfRule>
    <cfRule type="cellIs" dxfId="1154" priority="321" operator="between">
      <formula>0</formula>
      <formula>0.49</formula>
    </cfRule>
    <cfRule type="cellIs" dxfId="1153" priority="320" operator="between">
      <formula>0.5</formula>
      <formula>0.59</formula>
    </cfRule>
    <cfRule type="cellIs" dxfId="1152" priority="319" operator="between">
      <formula>0.6</formula>
      <formula>0.69</formula>
    </cfRule>
    <cfRule type="expression" dxfId="1151" priority="318">
      <formula>#REF!&lt;50%</formula>
    </cfRule>
    <cfRule type="cellIs" dxfId="1150" priority="317" operator="lessThan">
      <formula>#REF!</formula>
    </cfRule>
    <cfRule type="cellIs" dxfId="1149" priority="316" operator="between">
      <formula>0</formula>
      <formula>0.49</formula>
    </cfRule>
  </conditionalFormatting>
  <conditionalFormatting sqref="DA18:DA20">
    <cfRule type="cellIs" dxfId="1148" priority="315" operator="lessThan">
      <formula>"&lt;50%"</formula>
    </cfRule>
    <cfRule type="cellIs" dxfId="1147" priority="314" operator="between">
      <formula>0</formula>
      <formula>0.5</formula>
    </cfRule>
    <cfRule type="cellIs" dxfId="1146" priority="313" operator="lessThan">
      <formula>0.5</formula>
    </cfRule>
    <cfRule type="cellIs" dxfId="1145" priority="312" operator="between">
      <formula>0</formula>
      <formula>0.49</formula>
    </cfRule>
    <cfRule type="cellIs" dxfId="1144" priority="311" operator="between">
      <formula>0.5</formula>
      <formula>0.59</formula>
    </cfRule>
    <cfRule type="cellIs" dxfId="1143" priority="310" operator="between">
      <formula>0.6</formula>
      <formula>0.69</formula>
    </cfRule>
    <cfRule type="expression" dxfId="1142" priority="309">
      <formula>#REF!&lt;50%</formula>
    </cfRule>
    <cfRule type="cellIs" dxfId="1141" priority="308" operator="lessThan">
      <formula>#REF!</formula>
    </cfRule>
    <cfRule type="cellIs" dxfId="1140" priority="307" operator="between">
      <formula>0</formula>
      <formula>0.49</formula>
    </cfRule>
  </conditionalFormatting>
  <conditionalFormatting sqref="DD9:DD16">
    <cfRule type="cellIs" dxfId="1139" priority="266" operator="between">
      <formula>0.5</formula>
      <formula>0.59</formula>
    </cfRule>
    <cfRule type="cellIs" dxfId="1138" priority="267" operator="between">
      <formula>0</formula>
      <formula>0.49</formula>
    </cfRule>
    <cfRule type="cellIs" dxfId="1137" priority="268" operator="lessThan">
      <formula>0.5</formula>
    </cfRule>
    <cfRule type="cellIs" dxfId="1136" priority="269" operator="between">
      <formula>0</formula>
      <formula>0.5</formula>
    </cfRule>
    <cfRule type="cellIs" dxfId="1135" priority="262" operator="between">
      <formula>0</formula>
      <formula>0.49</formula>
    </cfRule>
    <cfRule type="cellIs" dxfId="1134" priority="263" operator="lessThan">
      <formula>#REF!</formula>
    </cfRule>
    <cfRule type="expression" dxfId="1133" priority="264">
      <formula>#REF!&lt;50%</formula>
    </cfRule>
    <cfRule type="cellIs" dxfId="1132" priority="265" operator="between">
      <formula>0.6</formula>
      <formula>0.69</formula>
    </cfRule>
    <cfRule type="cellIs" dxfId="1131" priority="270" operator="lessThan">
      <formula>"&lt;50%"</formula>
    </cfRule>
  </conditionalFormatting>
  <conditionalFormatting sqref="DD18:DD20">
    <cfRule type="cellIs" dxfId="1130" priority="256" operator="between">
      <formula>0.6</formula>
      <formula>0.69</formula>
    </cfRule>
    <cfRule type="expression" dxfId="1129" priority="255">
      <formula>#REF!&lt;50%</formula>
    </cfRule>
    <cfRule type="cellIs" dxfId="1128" priority="254" operator="lessThan">
      <formula>#REF!</formula>
    </cfRule>
    <cfRule type="cellIs" dxfId="1127" priority="253" operator="between">
      <formula>0</formula>
      <formula>0.49</formula>
    </cfRule>
    <cfRule type="cellIs" dxfId="1126" priority="258" operator="between">
      <formula>0</formula>
      <formula>0.49</formula>
    </cfRule>
    <cfRule type="cellIs" dxfId="1125" priority="261" operator="lessThan">
      <formula>"&lt;50%"</formula>
    </cfRule>
    <cfRule type="cellIs" dxfId="1124" priority="260" operator="between">
      <formula>0</formula>
      <formula>0.5</formula>
    </cfRule>
    <cfRule type="cellIs" dxfId="1123" priority="259" operator="lessThan">
      <formula>0.5</formula>
    </cfRule>
    <cfRule type="cellIs" dxfId="1122" priority="257" operator="between">
      <formula>0.5</formula>
      <formula>0.59</formula>
    </cfRule>
  </conditionalFormatting>
  <conditionalFormatting sqref="DG9:DG16">
    <cfRule type="cellIs" dxfId="1121" priority="288" operator="lessThan">
      <formula>"&lt;50%"</formula>
    </cfRule>
    <cfRule type="cellIs" dxfId="1120" priority="287" operator="between">
      <formula>0</formula>
      <formula>0.5</formula>
    </cfRule>
    <cfRule type="cellIs" dxfId="1119" priority="286" operator="lessThan">
      <formula>0.5</formula>
    </cfRule>
    <cfRule type="cellIs" dxfId="1118" priority="285" operator="between">
      <formula>0</formula>
      <formula>0.49</formula>
    </cfRule>
    <cfRule type="cellIs" dxfId="1117" priority="281" operator="lessThan">
      <formula>#REF!</formula>
    </cfRule>
    <cfRule type="expression" dxfId="1116" priority="282">
      <formula>#REF!&lt;50%</formula>
    </cfRule>
    <cfRule type="cellIs" dxfId="1115" priority="283" operator="between">
      <formula>0.6</formula>
      <formula>0.69</formula>
    </cfRule>
    <cfRule type="cellIs" dxfId="1114" priority="284" operator="between">
      <formula>0.5</formula>
      <formula>0.59</formula>
    </cfRule>
    <cfRule type="cellIs" dxfId="1113" priority="280" operator="between">
      <formula>0</formula>
      <formula>0.49</formula>
    </cfRule>
  </conditionalFormatting>
  <conditionalFormatting sqref="DG18:DG20">
    <cfRule type="cellIs" dxfId="1112" priority="279" operator="lessThan">
      <formula>"&lt;50%"</formula>
    </cfRule>
    <cfRule type="cellIs" dxfId="1111" priority="274" operator="between">
      <formula>0.6</formula>
      <formula>0.69</formula>
    </cfRule>
    <cfRule type="expression" dxfId="1110" priority="273">
      <formula>#REF!&lt;50%</formula>
    </cfRule>
    <cfRule type="cellIs" dxfId="1109" priority="272" operator="lessThan">
      <formula>#REF!</formula>
    </cfRule>
    <cfRule type="cellIs" dxfId="1108" priority="271" operator="between">
      <formula>0</formula>
      <formula>0.49</formula>
    </cfRule>
    <cfRule type="cellIs" dxfId="1107" priority="275" operator="between">
      <formula>0.5</formula>
      <formula>0.59</formula>
    </cfRule>
    <cfRule type="cellIs" dxfId="1106" priority="276" operator="between">
      <formula>0</formula>
      <formula>0.49</formula>
    </cfRule>
    <cfRule type="cellIs" dxfId="1105" priority="277" operator="lessThan">
      <formula>0.5</formula>
    </cfRule>
    <cfRule type="cellIs" dxfId="1104" priority="278" operator="between">
      <formula>0</formula>
      <formula>0.5</formula>
    </cfRule>
  </conditionalFormatting>
  <conditionalFormatting sqref="DJ9:DJ16">
    <cfRule type="cellIs" dxfId="1103" priority="252" operator="lessThan">
      <formula>"&lt;50%"</formula>
    </cfRule>
    <cfRule type="cellIs" dxfId="1102" priority="251" operator="between">
      <formula>0</formula>
      <formula>0.5</formula>
    </cfRule>
    <cfRule type="cellIs" dxfId="1101" priority="250" operator="lessThan">
      <formula>0.5</formula>
    </cfRule>
    <cfRule type="cellIs" dxfId="1100" priority="249" operator="between">
      <formula>0</formula>
      <formula>0.49</formula>
    </cfRule>
    <cfRule type="cellIs" dxfId="1099" priority="248" operator="between">
      <formula>0.5</formula>
      <formula>0.59</formula>
    </cfRule>
    <cfRule type="cellIs" dxfId="1098" priority="247" operator="between">
      <formula>0.6</formula>
      <formula>0.69</formula>
    </cfRule>
    <cfRule type="expression" dxfId="1097" priority="246">
      <formula>#REF!&lt;50%</formula>
    </cfRule>
    <cfRule type="cellIs" dxfId="1096" priority="245" operator="lessThan">
      <formula>#REF!</formula>
    </cfRule>
    <cfRule type="cellIs" dxfId="1095" priority="244" operator="between">
      <formula>0</formula>
      <formula>0.49</formula>
    </cfRule>
  </conditionalFormatting>
  <conditionalFormatting sqref="DJ18:DJ20">
    <cfRule type="cellIs" dxfId="1094" priority="243" operator="lessThan">
      <formula>"&lt;50%"</formula>
    </cfRule>
    <cfRule type="cellIs" dxfId="1093" priority="242" operator="between">
      <formula>0</formula>
      <formula>0.5</formula>
    </cfRule>
    <cfRule type="cellIs" dxfId="1092" priority="241" operator="lessThan">
      <formula>0.5</formula>
    </cfRule>
    <cfRule type="cellIs" dxfId="1091" priority="240" operator="between">
      <formula>0</formula>
      <formula>0.49</formula>
    </cfRule>
    <cfRule type="cellIs" dxfId="1090" priority="239" operator="between">
      <formula>0.5</formula>
      <formula>0.59</formula>
    </cfRule>
    <cfRule type="cellIs" dxfId="1089" priority="238" operator="between">
      <formula>0.6</formula>
      <formula>0.69</formula>
    </cfRule>
    <cfRule type="expression" dxfId="1088" priority="237">
      <formula>#REF!&lt;50%</formula>
    </cfRule>
    <cfRule type="cellIs" dxfId="1087" priority="236" operator="lessThan">
      <formula>#REF!</formula>
    </cfRule>
    <cfRule type="cellIs" dxfId="1086" priority="235" operator="between">
      <formula>0</formula>
      <formula>0.49</formula>
    </cfRule>
  </conditionalFormatting>
  <conditionalFormatting sqref="DM9:DM16">
    <cfRule type="cellIs" dxfId="1085" priority="198" operator="lessThan">
      <formula>"&lt;50%"</formula>
    </cfRule>
    <cfRule type="cellIs" dxfId="1084" priority="197" operator="between">
      <formula>0</formula>
      <formula>0.5</formula>
    </cfRule>
    <cfRule type="cellIs" dxfId="1083" priority="196" operator="lessThan">
      <formula>0.5</formula>
    </cfRule>
    <cfRule type="cellIs" dxfId="1082" priority="195" operator="between">
      <formula>0</formula>
      <formula>0.49</formula>
    </cfRule>
    <cfRule type="expression" dxfId="1081" priority="192">
      <formula>#REF!&lt;50%</formula>
    </cfRule>
    <cfRule type="cellIs" dxfId="1080" priority="194" operator="between">
      <formula>0.5</formula>
      <formula>0.59</formula>
    </cfRule>
    <cfRule type="cellIs" dxfId="1079" priority="193" operator="between">
      <formula>0.6</formula>
      <formula>0.69</formula>
    </cfRule>
    <cfRule type="cellIs" dxfId="1078" priority="191" operator="lessThan">
      <formula>#REF!</formula>
    </cfRule>
    <cfRule type="cellIs" dxfId="1077" priority="190" operator="between">
      <formula>0</formula>
      <formula>0.49</formula>
    </cfRule>
  </conditionalFormatting>
  <conditionalFormatting sqref="DM18:DM20">
    <cfRule type="cellIs" dxfId="1076" priority="181" operator="between">
      <formula>0</formula>
      <formula>0.49</formula>
    </cfRule>
    <cfRule type="cellIs" dxfId="1075" priority="189" operator="lessThan">
      <formula>"&lt;50%"</formula>
    </cfRule>
    <cfRule type="cellIs" dxfId="1074" priority="188" operator="between">
      <formula>0</formula>
      <formula>0.5</formula>
    </cfRule>
    <cfRule type="cellIs" dxfId="1073" priority="187" operator="lessThan">
      <formula>0.5</formula>
    </cfRule>
    <cfRule type="cellIs" dxfId="1072" priority="186" operator="between">
      <formula>0</formula>
      <formula>0.49</formula>
    </cfRule>
    <cfRule type="cellIs" dxfId="1071" priority="185" operator="between">
      <formula>0.5</formula>
      <formula>0.59</formula>
    </cfRule>
    <cfRule type="cellIs" dxfId="1070" priority="184" operator="between">
      <formula>0.6</formula>
      <formula>0.69</formula>
    </cfRule>
    <cfRule type="expression" dxfId="1069" priority="183">
      <formula>#REF!&lt;50%</formula>
    </cfRule>
    <cfRule type="cellIs" dxfId="1068" priority="182" operator="lessThan">
      <formula>#REF!</formula>
    </cfRule>
  </conditionalFormatting>
  <conditionalFormatting sqref="DP9:DP16">
    <cfRule type="cellIs" dxfId="1067" priority="216" operator="lessThan">
      <formula>"&lt;50%"</formula>
    </cfRule>
    <cfRule type="cellIs" dxfId="1066" priority="215" operator="between">
      <formula>0</formula>
      <formula>0.5</formula>
    </cfRule>
    <cfRule type="cellIs" dxfId="1065" priority="213" operator="between">
      <formula>0</formula>
      <formula>0.49</formula>
    </cfRule>
    <cfRule type="cellIs" dxfId="1064" priority="211" operator="between">
      <formula>0.6</formula>
      <formula>0.69</formula>
    </cfRule>
    <cfRule type="expression" dxfId="1063" priority="210">
      <formula>#REF!&lt;50%</formula>
    </cfRule>
    <cfRule type="cellIs" dxfId="1062" priority="209" operator="lessThan">
      <formula>#REF!</formula>
    </cfRule>
    <cfRule type="cellIs" dxfId="1061" priority="208" operator="between">
      <formula>0</formula>
      <formula>0.49</formula>
    </cfRule>
    <cfRule type="cellIs" dxfId="1060" priority="212" operator="between">
      <formula>0.5</formula>
      <formula>0.59</formula>
    </cfRule>
    <cfRule type="cellIs" dxfId="1059" priority="214" operator="lessThan">
      <formula>0.5</formula>
    </cfRule>
  </conditionalFormatting>
  <conditionalFormatting sqref="DP18:DP20">
    <cfRule type="cellIs" dxfId="1058" priority="206" operator="between">
      <formula>0</formula>
      <formula>0.5</formula>
    </cfRule>
    <cfRule type="cellIs" dxfId="1057" priority="204" operator="between">
      <formula>0</formula>
      <formula>0.49</formula>
    </cfRule>
    <cfRule type="cellIs" dxfId="1056" priority="203" operator="between">
      <formula>0.5</formula>
      <formula>0.59</formula>
    </cfRule>
    <cfRule type="cellIs" dxfId="1055" priority="202" operator="between">
      <formula>0.6</formula>
      <formula>0.69</formula>
    </cfRule>
    <cfRule type="expression" dxfId="1054" priority="201">
      <formula>#REF!&lt;50%</formula>
    </cfRule>
    <cfRule type="cellIs" dxfId="1053" priority="200" operator="lessThan">
      <formula>#REF!</formula>
    </cfRule>
    <cfRule type="cellIs" dxfId="1052" priority="199" operator="between">
      <formula>0</formula>
      <formula>0.49</formula>
    </cfRule>
    <cfRule type="cellIs" dxfId="1051" priority="207" operator="lessThan">
      <formula>"&lt;50%"</formula>
    </cfRule>
    <cfRule type="cellIs" dxfId="1050" priority="205" operator="lessThan">
      <formula>0.5</formula>
    </cfRule>
  </conditionalFormatting>
  <conditionalFormatting sqref="DS9:DS16">
    <cfRule type="cellIs" dxfId="1049" priority="180" operator="lessThan">
      <formula>"&lt;50%"</formula>
    </cfRule>
    <cfRule type="cellIs" dxfId="1048" priority="179" operator="between">
      <formula>0</formula>
      <formula>0.5</formula>
    </cfRule>
    <cfRule type="cellIs" dxfId="1047" priority="178" operator="lessThan">
      <formula>0.5</formula>
    </cfRule>
    <cfRule type="cellIs" dxfId="1046" priority="177" operator="between">
      <formula>0</formula>
      <formula>0.49</formula>
    </cfRule>
    <cfRule type="cellIs" dxfId="1045" priority="176" operator="between">
      <formula>0.5</formula>
      <formula>0.59</formula>
    </cfRule>
    <cfRule type="cellIs" dxfId="1044" priority="175" operator="between">
      <formula>0.6</formula>
      <formula>0.69</formula>
    </cfRule>
    <cfRule type="expression" dxfId="1043" priority="174">
      <formula>#REF!&lt;50%</formula>
    </cfRule>
    <cfRule type="cellIs" dxfId="1042" priority="173" operator="lessThan">
      <formula>#REF!</formula>
    </cfRule>
    <cfRule type="cellIs" dxfId="1041" priority="172" operator="between">
      <formula>0</formula>
      <formula>0.49</formula>
    </cfRule>
  </conditionalFormatting>
  <conditionalFormatting sqref="DS18:DS20">
    <cfRule type="cellIs" dxfId="1040" priority="171" operator="lessThan">
      <formula>"&lt;50%"</formula>
    </cfRule>
    <cfRule type="cellIs" dxfId="1039" priority="170" operator="between">
      <formula>0</formula>
      <formula>0.5</formula>
    </cfRule>
    <cfRule type="cellIs" dxfId="1038" priority="169" operator="lessThan">
      <formula>0.5</formula>
    </cfRule>
    <cfRule type="cellIs" dxfId="1037" priority="168" operator="between">
      <formula>0</formula>
      <formula>0.49</formula>
    </cfRule>
    <cfRule type="cellIs" dxfId="1036" priority="167" operator="between">
      <formula>0.5</formula>
      <formula>0.59</formula>
    </cfRule>
    <cfRule type="cellIs" dxfId="1035" priority="166" operator="between">
      <formula>0.6</formula>
      <formula>0.69</formula>
    </cfRule>
    <cfRule type="expression" dxfId="1034" priority="165">
      <formula>#REF!&lt;50%</formula>
    </cfRule>
    <cfRule type="cellIs" dxfId="1033" priority="164" operator="lessThan">
      <formula>#REF!</formula>
    </cfRule>
    <cfRule type="cellIs" dxfId="1032" priority="163" operator="between">
      <formula>0</formula>
      <formula>0.49</formula>
    </cfRule>
  </conditionalFormatting>
  <conditionalFormatting sqref="DV9:DV16">
    <cfRule type="cellIs" dxfId="1031" priority="118" operator="between">
      <formula>0</formula>
      <formula>0.49</formula>
    </cfRule>
    <cfRule type="cellIs" dxfId="1030" priority="119" operator="lessThan">
      <formula>#REF!</formula>
    </cfRule>
    <cfRule type="cellIs" dxfId="1029" priority="122" operator="between">
      <formula>0.5</formula>
      <formula>0.59</formula>
    </cfRule>
    <cfRule type="expression" dxfId="1028" priority="120">
      <formula>#REF!&lt;50%</formula>
    </cfRule>
    <cfRule type="cellIs" dxfId="1027" priority="121" operator="between">
      <formula>0.6</formula>
      <formula>0.69</formula>
    </cfRule>
    <cfRule type="cellIs" dxfId="1026" priority="126" operator="lessThan">
      <formula>"&lt;50%"</formula>
    </cfRule>
    <cfRule type="cellIs" dxfId="1025" priority="125" operator="between">
      <formula>0</formula>
      <formula>0.5</formula>
    </cfRule>
    <cfRule type="cellIs" dxfId="1024" priority="124" operator="lessThan">
      <formula>0.5</formula>
    </cfRule>
    <cfRule type="cellIs" dxfId="1023" priority="123" operator="between">
      <formula>0</formula>
      <formula>0.49</formula>
    </cfRule>
  </conditionalFormatting>
  <conditionalFormatting sqref="DV18:DV20">
    <cfRule type="cellIs" dxfId="1022" priority="114" operator="between">
      <formula>0</formula>
      <formula>0.49</formula>
    </cfRule>
    <cfRule type="cellIs" dxfId="1021" priority="115" operator="lessThan">
      <formula>0.5</formula>
    </cfRule>
    <cfRule type="cellIs" dxfId="1020" priority="116" operator="between">
      <formula>0</formula>
      <formula>0.5</formula>
    </cfRule>
    <cfRule type="cellIs" dxfId="1019" priority="112" operator="between">
      <formula>0.6</formula>
      <formula>0.69</formula>
    </cfRule>
    <cfRule type="cellIs" dxfId="1018" priority="117" operator="lessThan">
      <formula>"&lt;50%"</formula>
    </cfRule>
    <cfRule type="cellIs" dxfId="1017" priority="113" operator="between">
      <formula>0.5</formula>
      <formula>0.59</formula>
    </cfRule>
    <cfRule type="expression" dxfId="1016" priority="111">
      <formula>#REF!&lt;50%</formula>
    </cfRule>
    <cfRule type="cellIs" dxfId="1015" priority="110" operator="lessThan">
      <formula>#REF!</formula>
    </cfRule>
    <cfRule type="cellIs" dxfId="1014" priority="109" operator="between">
      <formula>0</formula>
      <formula>0.49</formula>
    </cfRule>
  </conditionalFormatting>
  <conditionalFormatting sqref="DY9:DY16">
    <cfRule type="cellIs" dxfId="1013" priority="139" operator="between">
      <formula>0.6</formula>
      <formula>0.69</formula>
    </cfRule>
    <cfRule type="expression" dxfId="1012" priority="138">
      <formula>#REF!&lt;50%</formula>
    </cfRule>
    <cfRule type="cellIs" dxfId="1011" priority="137" operator="lessThan">
      <formula>#REF!</formula>
    </cfRule>
    <cfRule type="cellIs" dxfId="1010" priority="136" operator="between">
      <formula>0</formula>
      <formula>0.49</formula>
    </cfRule>
    <cfRule type="cellIs" dxfId="1009" priority="142" operator="lessThan">
      <formula>0.5</formula>
    </cfRule>
    <cfRule type="cellIs" dxfId="1008" priority="144" operator="lessThan">
      <formula>"&lt;50%"</formula>
    </cfRule>
    <cfRule type="cellIs" dxfId="1007" priority="143" operator="between">
      <formula>0</formula>
      <formula>0.5</formula>
    </cfRule>
    <cfRule type="cellIs" dxfId="1006" priority="141" operator="between">
      <formula>0</formula>
      <formula>0.49</formula>
    </cfRule>
    <cfRule type="cellIs" dxfId="1005" priority="140" operator="between">
      <formula>0.5</formula>
      <formula>0.59</formula>
    </cfRule>
  </conditionalFormatting>
  <conditionalFormatting sqref="DY18:DY20">
    <cfRule type="cellIs" dxfId="1004" priority="131" operator="between">
      <formula>0.5</formula>
      <formula>0.59</formula>
    </cfRule>
    <cfRule type="cellIs" dxfId="1003" priority="133" operator="lessThan">
      <formula>0.5</formula>
    </cfRule>
    <cfRule type="cellIs" dxfId="1002" priority="134" operator="between">
      <formula>0</formula>
      <formula>0.5</formula>
    </cfRule>
    <cfRule type="cellIs" dxfId="1001" priority="135" operator="lessThan">
      <formula>"&lt;50%"</formula>
    </cfRule>
    <cfRule type="cellIs" dxfId="1000" priority="127" operator="between">
      <formula>0</formula>
      <formula>0.49</formula>
    </cfRule>
    <cfRule type="cellIs" dxfId="999" priority="132" operator="between">
      <formula>0</formula>
      <formula>0.49</formula>
    </cfRule>
    <cfRule type="cellIs" dxfId="998" priority="128" operator="lessThan">
      <formula>#REF!</formula>
    </cfRule>
    <cfRule type="expression" dxfId="997" priority="129">
      <formula>#REF!&lt;50%</formula>
    </cfRule>
    <cfRule type="cellIs" dxfId="996" priority="130" operator="between">
      <formula>0.6</formula>
      <formula>0.69</formula>
    </cfRule>
  </conditionalFormatting>
  <conditionalFormatting sqref="EB9:EB16">
    <cfRule type="cellIs" dxfId="995" priority="108" operator="lessThan">
      <formula>"&lt;50%"</formula>
    </cfRule>
    <cfRule type="cellIs" dxfId="994" priority="107" operator="between">
      <formula>0</formula>
      <formula>0.5</formula>
    </cfRule>
    <cfRule type="cellIs" dxfId="993" priority="106" operator="lessThan">
      <formula>0.5</formula>
    </cfRule>
    <cfRule type="cellIs" dxfId="992" priority="105" operator="between">
      <formula>0</formula>
      <formula>0.49</formula>
    </cfRule>
    <cfRule type="cellIs" dxfId="991" priority="104" operator="between">
      <formula>0.5</formula>
      <formula>0.59</formula>
    </cfRule>
    <cfRule type="cellIs" dxfId="990" priority="103" operator="between">
      <formula>0.6</formula>
      <formula>0.69</formula>
    </cfRule>
    <cfRule type="expression" dxfId="989" priority="102">
      <formula>#REF!&lt;50%</formula>
    </cfRule>
    <cfRule type="cellIs" dxfId="988" priority="101" operator="lessThan">
      <formula>#REF!</formula>
    </cfRule>
    <cfRule type="cellIs" dxfId="987" priority="100" operator="between">
      <formula>0</formula>
      <formula>0.49</formula>
    </cfRule>
  </conditionalFormatting>
  <conditionalFormatting sqref="EB18:EB20">
    <cfRule type="cellIs" dxfId="986" priority="99" operator="lessThan">
      <formula>"&lt;50%"</formula>
    </cfRule>
    <cfRule type="cellIs" dxfId="985" priority="98" operator="between">
      <formula>0</formula>
      <formula>0.5</formula>
    </cfRule>
    <cfRule type="cellIs" dxfId="984" priority="97" operator="lessThan">
      <formula>0.5</formula>
    </cfRule>
    <cfRule type="cellIs" dxfId="983" priority="96" operator="between">
      <formula>0</formula>
      <formula>0.49</formula>
    </cfRule>
    <cfRule type="cellIs" dxfId="982" priority="95" operator="between">
      <formula>0.5</formula>
      <formula>0.59</formula>
    </cfRule>
    <cfRule type="cellIs" dxfId="981" priority="94" operator="between">
      <formula>0.6</formula>
      <formula>0.69</formula>
    </cfRule>
    <cfRule type="cellIs" dxfId="980" priority="92" operator="lessThan">
      <formula>#REF!</formula>
    </cfRule>
    <cfRule type="cellIs" dxfId="979" priority="91" operator="between">
      <formula>0</formula>
      <formula>0.49</formula>
    </cfRule>
    <cfRule type="expression" dxfId="978" priority="93">
      <formula>#REF!&lt;50%</formula>
    </cfRule>
  </conditionalFormatting>
  <conditionalFormatting sqref="EE9:EE16">
    <cfRule type="cellIs" dxfId="977" priority="46" operator="between">
      <formula>0</formula>
      <formula>0.49</formula>
    </cfRule>
    <cfRule type="cellIs" dxfId="976" priority="47" operator="lessThan">
      <formula>#REF!</formula>
    </cfRule>
    <cfRule type="expression" dxfId="975" priority="48">
      <formula>#REF!&lt;50%</formula>
    </cfRule>
    <cfRule type="cellIs" dxfId="974" priority="49" operator="between">
      <formula>0.6</formula>
      <formula>0.69</formula>
    </cfRule>
    <cfRule type="cellIs" dxfId="973" priority="50" operator="between">
      <formula>0.5</formula>
      <formula>0.59</formula>
    </cfRule>
    <cfRule type="cellIs" dxfId="972" priority="51" operator="between">
      <formula>0</formula>
      <formula>0.49</formula>
    </cfRule>
    <cfRule type="cellIs" dxfId="971" priority="52" operator="lessThan">
      <formula>0.5</formula>
    </cfRule>
    <cfRule type="cellIs" dxfId="970" priority="53" operator="between">
      <formula>0</formula>
      <formula>0.5</formula>
    </cfRule>
    <cfRule type="cellIs" dxfId="969" priority="54" operator="lessThan">
      <formula>"&lt;50%"</formula>
    </cfRule>
  </conditionalFormatting>
  <conditionalFormatting sqref="EE18:EE20">
    <cfRule type="cellIs" dxfId="968" priority="41" operator="between">
      <formula>0.5</formula>
      <formula>0.59</formula>
    </cfRule>
    <cfRule type="cellIs" dxfId="967" priority="45" operator="lessThan">
      <formula>"&lt;50%"</formula>
    </cfRule>
    <cfRule type="cellIs" dxfId="966" priority="44" operator="between">
      <formula>0</formula>
      <formula>0.5</formula>
    </cfRule>
    <cfRule type="cellIs" dxfId="965" priority="43" operator="lessThan">
      <formula>0.5</formula>
    </cfRule>
    <cfRule type="cellIs" dxfId="964" priority="42" operator="between">
      <formula>0</formula>
      <formula>0.49</formula>
    </cfRule>
    <cfRule type="cellIs" dxfId="963" priority="40" operator="between">
      <formula>0.6</formula>
      <formula>0.69</formula>
    </cfRule>
    <cfRule type="expression" dxfId="962" priority="39">
      <formula>#REF!&lt;50%</formula>
    </cfRule>
    <cfRule type="cellIs" dxfId="961" priority="38" operator="lessThan">
      <formula>#REF!</formula>
    </cfRule>
    <cfRule type="cellIs" dxfId="960" priority="37" operator="between">
      <formula>0</formula>
      <formula>0.49</formula>
    </cfRule>
  </conditionalFormatting>
  <conditionalFormatting sqref="EH9:EH16">
    <cfRule type="cellIs" dxfId="959" priority="72" operator="lessThan">
      <formula>"&lt;50%"</formula>
    </cfRule>
    <cfRule type="cellIs" dxfId="958" priority="71" operator="between">
      <formula>0</formula>
      <formula>0.5</formula>
    </cfRule>
    <cfRule type="cellIs" dxfId="957" priority="70" operator="lessThan">
      <formula>0.5</formula>
    </cfRule>
    <cfRule type="cellIs" dxfId="956" priority="69" operator="between">
      <formula>0</formula>
      <formula>0.49</formula>
    </cfRule>
    <cfRule type="cellIs" dxfId="955" priority="68" operator="between">
      <formula>0.5</formula>
      <formula>0.59</formula>
    </cfRule>
    <cfRule type="cellIs" dxfId="954" priority="67" operator="between">
      <formula>0.6</formula>
      <formula>0.69</formula>
    </cfRule>
    <cfRule type="expression" dxfId="953" priority="66">
      <formula>#REF!&lt;50%</formula>
    </cfRule>
    <cfRule type="cellIs" dxfId="952" priority="65" operator="lessThan">
      <formula>#REF!</formula>
    </cfRule>
    <cfRule type="cellIs" dxfId="951" priority="64" operator="between">
      <formula>0</formula>
      <formula>0.49</formula>
    </cfRule>
  </conditionalFormatting>
  <conditionalFormatting sqref="EH18:EH20">
    <cfRule type="cellIs" dxfId="950" priority="63" operator="lessThan">
      <formula>"&lt;50%"</formula>
    </cfRule>
    <cfRule type="cellIs" dxfId="949" priority="62" operator="between">
      <formula>0</formula>
      <formula>0.5</formula>
    </cfRule>
    <cfRule type="cellIs" dxfId="948" priority="60" operator="between">
      <formula>0</formula>
      <formula>0.49</formula>
    </cfRule>
    <cfRule type="cellIs" dxfId="947" priority="59" operator="between">
      <formula>0.5</formula>
      <formula>0.59</formula>
    </cfRule>
    <cfRule type="cellIs" dxfId="946" priority="58" operator="between">
      <formula>0.6</formula>
      <formula>0.69</formula>
    </cfRule>
    <cfRule type="expression" dxfId="945" priority="57">
      <formula>#REF!&lt;50%</formula>
    </cfRule>
    <cfRule type="cellIs" dxfId="944" priority="56" operator="lessThan">
      <formula>#REF!</formula>
    </cfRule>
    <cfRule type="cellIs" dxfId="943" priority="55" operator="between">
      <formula>0</formula>
      <formula>0.49</formula>
    </cfRule>
    <cfRule type="cellIs" dxfId="942" priority="61" operator="lessThan">
      <formula>0.5</formula>
    </cfRule>
  </conditionalFormatting>
  <conditionalFormatting sqref="EK9:EK16">
    <cfRule type="cellIs" dxfId="941" priority="36" operator="lessThan">
      <formula>"&lt;50%"</formula>
    </cfRule>
    <cfRule type="cellIs" dxfId="940" priority="28" operator="between">
      <formula>0</formula>
      <formula>0.49</formula>
    </cfRule>
    <cfRule type="cellIs" dxfId="939" priority="29" operator="lessThan">
      <formula>#REF!</formula>
    </cfRule>
    <cfRule type="expression" dxfId="938" priority="30">
      <formula>#REF!&lt;50%</formula>
    </cfRule>
    <cfRule type="cellIs" dxfId="937" priority="31" operator="between">
      <formula>0.6</formula>
      <formula>0.69</formula>
    </cfRule>
    <cfRule type="cellIs" dxfId="936" priority="32" operator="between">
      <formula>0.5</formula>
      <formula>0.59</formula>
    </cfRule>
    <cfRule type="cellIs" dxfId="935" priority="33" operator="between">
      <formula>0</formula>
      <formula>0.49</formula>
    </cfRule>
    <cfRule type="cellIs" dxfId="934" priority="34" operator="lessThan">
      <formula>0.5</formula>
    </cfRule>
    <cfRule type="cellIs" dxfId="933" priority="35" operator="between">
      <formula>0</formula>
      <formula>0.5</formula>
    </cfRule>
  </conditionalFormatting>
  <conditionalFormatting sqref="EK18:EK20">
    <cfRule type="cellIs" dxfId="932" priority="27" operator="lessThan">
      <formula>"&lt;50%"</formula>
    </cfRule>
    <cfRule type="cellIs" dxfId="931" priority="26" operator="between">
      <formula>0</formula>
      <formula>0.5</formula>
    </cfRule>
    <cfRule type="cellIs" dxfId="930" priority="25" operator="lessThan">
      <formula>0.5</formula>
    </cfRule>
    <cfRule type="cellIs" dxfId="929" priority="24" operator="between">
      <formula>0</formula>
      <formula>0.49</formula>
    </cfRule>
    <cfRule type="cellIs" dxfId="928" priority="23" operator="between">
      <formula>0.5</formula>
      <formula>0.59</formula>
    </cfRule>
    <cfRule type="cellIs" dxfId="927" priority="22" operator="between">
      <formula>0.6</formula>
      <formula>0.69</formula>
    </cfRule>
    <cfRule type="cellIs" dxfId="926" priority="20" operator="lessThan">
      <formula>#REF!</formula>
    </cfRule>
    <cfRule type="cellIs" dxfId="925" priority="19" operator="between">
      <formula>0</formula>
      <formula>0.49</formula>
    </cfRule>
    <cfRule type="expression" dxfId="924" priority="21">
      <formula>#REF!&lt;50%</formula>
    </cfRule>
  </conditionalFormatting>
  <conditionalFormatting sqref="EQ9:EQ16">
    <cfRule type="cellIs" dxfId="923" priority="82" operator="between">
      <formula>0</formula>
      <formula>0.49</formula>
    </cfRule>
    <cfRule type="cellIs" dxfId="922" priority="83" operator="lessThan">
      <formula>#REF!</formula>
    </cfRule>
    <cfRule type="expression" dxfId="921" priority="84">
      <formula>#REF!&lt;50%</formula>
    </cfRule>
    <cfRule type="cellIs" dxfId="920" priority="85" operator="between">
      <formula>0.6</formula>
      <formula>0.69</formula>
    </cfRule>
    <cfRule type="cellIs" dxfId="919" priority="86" operator="between">
      <formula>0.5</formula>
      <formula>0.59</formula>
    </cfRule>
    <cfRule type="cellIs" dxfId="918" priority="87" operator="between">
      <formula>0</formula>
      <formula>0.49</formula>
    </cfRule>
    <cfRule type="cellIs" dxfId="917" priority="88" operator="lessThan">
      <formula>0.5</formula>
    </cfRule>
    <cfRule type="cellIs" dxfId="916" priority="89" operator="between">
      <formula>0</formula>
      <formula>0.5</formula>
    </cfRule>
    <cfRule type="cellIs" dxfId="915" priority="90" operator="lessThan">
      <formula>"&lt;50%"</formula>
    </cfRule>
  </conditionalFormatting>
  <conditionalFormatting sqref="EQ18:EQ20">
    <cfRule type="cellIs" dxfId="914" priority="81" operator="lessThan">
      <formula>"&lt;50%"</formula>
    </cfRule>
    <cfRule type="cellIs" dxfId="913" priority="80" operator="between">
      <formula>0</formula>
      <formula>0.5</formula>
    </cfRule>
    <cfRule type="cellIs" dxfId="912" priority="73" operator="between">
      <formula>0</formula>
      <formula>0.49</formula>
    </cfRule>
    <cfRule type="cellIs" dxfId="911" priority="74" operator="lessThan">
      <formula>#REF!</formula>
    </cfRule>
    <cfRule type="expression" dxfId="910" priority="75">
      <formula>#REF!&lt;50%</formula>
    </cfRule>
    <cfRule type="cellIs" dxfId="909" priority="76" operator="between">
      <formula>0.6</formula>
      <formula>0.69</formula>
    </cfRule>
    <cfRule type="cellIs" dxfId="908" priority="79" operator="lessThan">
      <formula>0.5</formula>
    </cfRule>
    <cfRule type="cellIs" dxfId="907" priority="77" operator="between">
      <formula>0.5</formula>
      <formula>0.59</formula>
    </cfRule>
    <cfRule type="cellIs" dxfId="906" priority="78" operator="between">
      <formula>0</formula>
      <formula>0.49</formula>
    </cfRule>
  </conditionalFormatting>
  <conditionalFormatting sqref="EZ9:EZ16">
    <cfRule type="cellIs" dxfId="905" priority="18" operator="lessThan">
      <formula>"&lt;50%"</formula>
    </cfRule>
    <cfRule type="cellIs" dxfId="904" priority="17" operator="between">
      <formula>0</formula>
      <formula>0.5</formula>
    </cfRule>
    <cfRule type="cellIs" dxfId="903" priority="16" operator="lessThan">
      <formula>0.5</formula>
    </cfRule>
    <cfRule type="cellIs" dxfId="902" priority="15" operator="between">
      <formula>0</formula>
      <formula>0.49</formula>
    </cfRule>
    <cfRule type="cellIs" dxfId="901" priority="14" operator="between">
      <formula>0.5</formula>
      <formula>0.59</formula>
    </cfRule>
    <cfRule type="cellIs" dxfId="900" priority="13" operator="between">
      <formula>0.6</formula>
      <formula>0.69</formula>
    </cfRule>
    <cfRule type="expression" dxfId="899" priority="12">
      <formula>#REF!&lt;50%</formula>
    </cfRule>
    <cfRule type="cellIs" dxfId="898" priority="11" operator="lessThan">
      <formula>#REF!</formula>
    </cfRule>
    <cfRule type="cellIs" dxfId="897" priority="10" operator="between">
      <formula>0</formula>
      <formula>0.49</formula>
    </cfRule>
  </conditionalFormatting>
  <conditionalFormatting sqref="EZ18:EZ20">
    <cfRule type="cellIs" dxfId="896" priority="9" operator="lessThan">
      <formula>"&lt;50%"</formula>
    </cfRule>
    <cfRule type="cellIs" dxfId="895" priority="8" operator="between">
      <formula>0</formula>
      <formula>0.5</formula>
    </cfRule>
    <cfRule type="cellIs" dxfId="894" priority="7" operator="lessThan">
      <formula>0.5</formula>
    </cfRule>
    <cfRule type="cellIs" dxfId="893" priority="6" operator="between">
      <formula>0</formula>
      <formula>0.49</formula>
    </cfRule>
    <cfRule type="cellIs" dxfId="892" priority="5" operator="between">
      <formula>0.5</formula>
      <formula>0.59</formula>
    </cfRule>
    <cfRule type="cellIs" dxfId="891" priority="4" operator="between">
      <formula>0.6</formula>
      <formula>0.69</formula>
    </cfRule>
    <cfRule type="expression" dxfId="890" priority="3">
      <formula>#REF!&lt;50%</formula>
    </cfRule>
    <cfRule type="cellIs" dxfId="889" priority="2" operator="lessThan">
      <formula>#REF!</formula>
    </cfRule>
    <cfRule type="cellIs" dxfId="888" priority="1" operator="between">
      <formula>0</formula>
      <formula>0.49</formula>
    </cfRule>
  </conditionalFormatting>
  <pageMargins left="0.7" right="0.7" top="0.75" bottom="0.75" header="0.3" footer="0.3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C20"/>
  <sheetViews>
    <sheetView showGridLines="0" zoomScale="90" zoomScaleNormal="90" workbookViewId="0">
      <pane xSplit="9" ySplit="8" topLeftCell="AH9" activePane="bottomRight" state="frozen"/>
      <selection activeCell="H37" sqref="H37"/>
      <selection pane="topRight" activeCell="H37" sqref="H37"/>
      <selection pane="bottomLeft" activeCell="H37" sqref="H37"/>
      <selection pane="bottomRight" activeCell="I27" sqref="I27"/>
    </sheetView>
  </sheetViews>
  <sheetFormatPr defaultColWidth="4.3046875" defaultRowHeight="15.45"/>
  <cols>
    <col min="1" max="1" width="4.15234375" style="10" customWidth="1"/>
    <col min="2" max="2" width="5.53515625" style="10" hidden="1" customWidth="1"/>
    <col min="3" max="3" width="6" style="10" hidden="1" customWidth="1"/>
    <col min="4" max="4" width="5.53515625" style="10" hidden="1" customWidth="1"/>
    <col min="5" max="5" width="8" style="10" hidden="1" customWidth="1"/>
    <col min="6" max="6" width="7.15234375" style="10" hidden="1" customWidth="1"/>
    <col min="7" max="7" width="4.3828125" style="10" hidden="1" customWidth="1"/>
    <col min="8" max="8" width="11.69140625" style="8" customWidth="1"/>
    <col min="9" max="9" width="17.53515625" style="8" customWidth="1"/>
    <col min="10" max="12" width="5.53515625" style="8" hidden="1" customWidth="1"/>
    <col min="13" max="21" width="6.15234375" style="8" hidden="1" customWidth="1"/>
    <col min="22" max="22" width="6.15234375" style="8" hidden="1" customWidth="1" collapsed="1"/>
    <col min="23" max="30" width="6.15234375" style="8" hidden="1" customWidth="1"/>
    <col min="31" max="33" width="6.69140625" style="8" hidden="1" customWidth="1"/>
    <col min="34" max="34" width="6.15234375" style="8" hidden="1" customWidth="1" collapsed="1"/>
    <col min="35" max="42" width="6.15234375" style="8" hidden="1" customWidth="1"/>
    <col min="43" max="43" width="6.15234375" style="8" hidden="1" customWidth="1" collapsed="1"/>
    <col min="44" max="51" width="6.15234375" style="8" hidden="1" customWidth="1"/>
    <col min="52" max="52" width="6.15234375" style="8" hidden="1" customWidth="1" collapsed="1"/>
    <col min="53" max="60" width="6.15234375" style="8" hidden="1" customWidth="1"/>
    <col min="61" max="61" width="6.15234375" style="8" hidden="1" customWidth="1" collapsed="1"/>
    <col min="62" max="69" width="6.15234375" style="8" hidden="1" customWidth="1"/>
    <col min="70" max="70" width="6.15234375" style="8" hidden="1" customWidth="1" collapsed="1"/>
    <col min="71" max="78" width="6.15234375" style="8" hidden="1" customWidth="1"/>
    <col min="79" max="79" width="6.15234375" style="8" hidden="1" customWidth="1" collapsed="1"/>
    <col min="80" max="87" width="6.15234375" style="8" hidden="1" customWidth="1"/>
    <col min="88" max="88" width="6.15234375" style="8" hidden="1" customWidth="1" collapsed="1"/>
    <col min="89" max="96" width="6.15234375" style="8" hidden="1" customWidth="1"/>
    <col min="97" max="97" width="6.15234375" style="8" hidden="1" customWidth="1" collapsed="1"/>
    <col min="98" max="105" width="6.15234375" style="8" hidden="1" customWidth="1"/>
    <col min="106" max="106" width="6.15234375" style="8" hidden="1" customWidth="1" collapsed="1"/>
    <col min="107" max="114" width="6.15234375" style="8" hidden="1" customWidth="1"/>
    <col min="115" max="115" width="6.15234375" style="8" hidden="1" customWidth="1" collapsed="1"/>
    <col min="116" max="123" width="6.15234375" style="8" hidden="1" customWidth="1"/>
    <col min="124" max="124" width="6.15234375" style="8" hidden="1" customWidth="1" collapsed="1"/>
    <col min="125" max="132" width="6.15234375" style="8" hidden="1" customWidth="1"/>
    <col min="133" max="133" width="6.15234375" style="8" customWidth="1" collapsed="1"/>
    <col min="134" max="141" width="6.15234375" style="8" customWidth="1"/>
    <col min="142" max="142" width="6.15234375" style="8" customWidth="1" collapsed="1"/>
    <col min="143" max="150" width="6.15234375" style="8" customWidth="1"/>
    <col min="151" max="151" width="6.15234375" style="8" customWidth="1" collapsed="1"/>
    <col min="152" max="159" width="6.15234375" style="8" customWidth="1"/>
    <col min="160" max="16384" width="4.3046875" style="10"/>
  </cols>
  <sheetData>
    <row r="1" spans="6:159" s="189" customFormat="1" ht="15.75" customHeight="1">
      <c r="H1" s="190"/>
      <c r="I1" s="190"/>
      <c r="J1" s="190"/>
      <c r="K1" s="190"/>
      <c r="L1" s="190"/>
      <c r="M1" s="189" t="s">
        <v>352</v>
      </c>
      <c r="N1" s="189" t="s">
        <v>351</v>
      </c>
      <c r="O1" s="189" t="s">
        <v>350</v>
      </c>
      <c r="P1" s="189" t="s">
        <v>349</v>
      </c>
      <c r="Q1" s="189" t="s">
        <v>348</v>
      </c>
      <c r="R1" s="189" t="s">
        <v>347</v>
      </c>
      <c r="S1" s="189" t="s">
        <v>346</v>
      </c>
      <c r="T1" s="189" t="s">
        <v>345</v>
      </c>
      <c r="U1" s="189" t="s">
        <v>344</v>
      </c>
      <c r="V1" s="189" t="s">
        <v>352</v>
      </c>
      <c r="W1" s="189" t="s">
        <v>351</v>
      </c>
      <c r="X1" s="189" t="s">
        <v>350</v>
      </c>
      <c r="Y1" s="189" t="s">
        <v>349</v>
      </c>
      <c r="Z1" s="189" t="s">
        <v>348</v>
      </c>
      <c r="AA1" s="189" t="s">
        <v>347</v>
      </c>
      <c r="AB1" s="189" t="s">
        <v>346</v>
      </c>
      <c r="AC1" s="189" t="s">
        <v>345</v>
      </c>
      <c r="AD1" s="189" t="s">
        <v>344</v>
      </c>
      <c r="AH1" s="189" t="s">
        <v>352</v>
      </c>
      <c r="AI1" s="189" t="s">
        <v>351</v>
      </c>
      <c r="AJ1" s="189" t="s">
        <v>350</v>
      </c>
      <c r="AK1" s="189" t="s">
        <v>349</v>
      </c>
      <c r="AL1" s="189" t="s">
        <v>348</v>
      </c>
      <c r="AM1" s="189" t="s">
        <v>347</v>
      </c>
      <c r="AN1" s="189" t="s">
        <v>346</v>
      </c>
      <c r="AO1" s="189" t="s">
        <v>345</v>
      </c>
      <c r="AP1" s="189" t="s">
        <v>344</v>
      </c>
      <c r="AQ1" s="189" t="s">
        <v>352</v>
      </c>
      <c r="AR1" s="189" t="s">
        <v>351</v>
      </c>
      <c r="AS1" s="189" t="s">
        <v>350</v>
      </c>
      <c r="AT1" s="189" t="s">
        <v>349</v>
      </c>
      <c r="AU1" s="189" t="s">
        <v>348</v>
      </c>
      <c r="AV1" s="189" t="s">
        <v>347</v>
      </c>
      <c r="AW1" s="189" t="s">
        <v>346</v>
      </c>
      <c r="AX1" s="189" t="s">
        <v>345</v>
      </c>
      <c r="AY1" s="189" t="s">
        <v>344</v>
      </c>
      <c r="AZ1" s="189" t="s">
        <v>352</v>
      </c>
      <c r="BA1" s="189" t="s">
        <v>351</v>
      </c>
      <c r="BB1" s="189" t="s">
        <v>350</v>
      </c>
      <c r="BC1" s="189" t="s">
        <v>349</v>
      </c>
      <c r="BD1" s="189" t="s">
        <v>348</v>
      </c>
      <c r="BE1" s="189" t="s">
        <v>347</v>
      </c>
      <c r="BF1" s="189" t="s">
        <v>346</v>
      </c>
      <c r="BG1" s="189" t="s">
        <v>345</v>
      </c>
      <c r="BH1" s="189" t="s">
        <v>344</v>
      </c>
      <c r="BI1" s="189" t="s">
        <v>352</v>
      </c>
      <c r="BJ1" s="189" t="s">
        <v>351</v>
      </c>
      <c r="BK1" s="189" t="s">
        <v>350</v>
      </c>
      <c r="BL1" s="189" t="s">
        <v>349</v>
      </c>
      <c r="BM1" s="189" t="s">
        <v>348</v>
      </c>
      <c r="BN1" s="189" t="s">
        <v>347</v>
      </c>
      <c r="BO1" s="189" t="s">
        <v>346</v>
      </c>
      <c r="BP1" s="189" t="s">
        <v>345</v>
      </c>
      <c r="BQ1" s="189" t="s">
        <v>344</v>
      </c>
      <c r="BR1" s="189" t="s">
        <v>352</v>
      </c>
      <c r="BS1" s="189" t="s">
        <v>351</v>
      </c>
      <c r="BT1" s="189" t="s">
        <v>350</v>
      </c>
      <c r="BU1" s="189" t="s">
        <v>349</v>
      </c>
      <c r="BV1" s="189" t="s">
        <v>348</v>
      </c>
      <c r="BW1" s="189" t="s">
        <v>347</v>
      </c>
      <c r="BX1" s="189" t="s">
        <v>346</v>
      </c>
      <c r="BY1" s="189" t="s">
        <v>345</v>
      </c>
      <c r="BZ1" s="189" t="s">
        <v>344</v>
      </c>
      <c r="CA1" s="189" t="s">
        <v>352</v>
      </c>
      <c r="CB1" s="189" t="s">
        <v>351</v>
      </c>
      <c r="CC1" s="189" t="s">
        <v>350</v>
      </c>
      <c r="CD1" s="189" t="s">
        <v>349</v>
      </c>
      <c r="CE1" s="189" t="s">
        <v>348</v>
      </c>
      <c r="CF1" s="189" t="s">
        <v>347</v>
      </c>
      <c r="CG1" s="189" t="s">
        <v>346</v>
      </c>
      <c r="CH1" s="189" t="s">
        <v>345</v>
      </c>
      <c r="CI1" s="189" t="s">
        <v>344</v>
      </c>
      <c r="CJ1" s="189" t="s">
        <v>352</v>
      </c>
      <c r="CK1" s="189" t="s">
        <v>351</v>
      </c>
      <c r="CL1" s="189" t="s">
        <v>350</v>
      </c>
      <c r="CM1" s="189" t="s">
        <v>349</v>
      </c>
      <c r="CN1" s="189" t="s">
        <v>348</v>
      </c>
      <c r="CO1" s="189" t="s">
        <v>347</v>
      </c>
      <c r="CP1" s="189" t="s">
        <v>346</v>
      </c>
      <c r="CQ1" s="189" t="s">
        <v>345</v>
      </c>
      <c r="CR1" s="189" t="s">
        <v>344</v>
      </c>
      <c r="CS1" s="189" t="s">
        <v>352</v>
      </c>
      <c r="CT1" s="189" t="s">
        <v>351</v>
      </c>
      <c r="CU1" s="189" t="s">
        <v>350</v>
      </c>
      <c r="CV1" s="189" t="s">
        <v>349</v>
      </c>
      <c r="CW1" s="189" t="s">
        <v>348</v>
      </c>
      <c r="CX1" s="189" t="s">
        <v>347</v>
      </c>
      <c r="CY1" s="189" t="s">
        <v>346</v>
      </c>
      <c r="CZ1" s="189" t="s">
        <v>345</v>
      </c>
      <c r="DA1" s="189" t="s">
        <v>344</v>
      </c>
      <c r="DB1" s="189" t="s">
        <v>352</v>
      </c>
      <c r="DC1" s="189" t="s">
        <v>351</v>
      </c>
      <c r="DD1" s="189" t="s">
        <v>350</v>
      </c>
      <c r="DE1" s="189" t="s">
        <v>349</v>
      </c>
      <c r="DF1" s="189" t="s">
        <v>348</v>
      </c>
      <c r="DG1" s="189" t="s">
        <v>347</v>
      </c>
      <c r="DH1" s="189" t="s">
        <v>346</v>
      </c>
      <c r="DI1" s="189" t="s">
        <v>345</v>
      </c>
      <c r="DJ1" s="189" t="s">
        <v>344</v>
      </c>
      <c r="DK1" s="189" t="s">
        <v>352</v>
      </c>
      <c r="DL1" s="189" t="s">
        <v>351</v>
      </c>
      <c r="DM1" s="189" t="s">
        <v>350</v>
      </c>
      <c r="DN1" s="189" t="s">
        <v>349</v>
      </c>
      <c r="DO1" s="189" t="s">
        <v>348</v>
      </c>
      <c r="DP1" s="189" t="s">
        <v>347</v>
      </c>
      <c r="DQ1" s="189" t="s">
        <v>346</v>
      </c>
      <c r="DR1" s="189" t="s">
        <v>345</v>
      </c>
      <c r="DS1" s="189" t="s">
        <v>344</v>
      </c>
      <c r="DT1" s="189" t="s">
        <v>352</v>
      </c>
      <c r="DU1" s="189" t="s">
        <v>351</v>
      </c>
      <c r="DV1" s="189" t="s">
        <v>350</v>
      </c>
      <c r="DW1" s="189" t="s">
        <v>349</v>
      </c>
      <c r="DX1" s="189" t="s">
        <v>348</v>
      </c>
      <c r="DY1" s="189" t="s">
        <v>347</v>
      </c>
      <c r="DZ1" s="189" t="s">
        <v>346</v>
      </c>
      <c r="EA1" s="189" t="s">
        <v>345</v>
      </c>
      <c r="EB1" s="189" t="s">
        <v>344</v>
      </c>
      <c r="EC1" s="189" t="s">
        <v>352</v>
      </c>
      <c r="ED1" s="189" t="s">
        <v>351</v>
      </c>
      <c r="EE1" s="189" t="s">
        <v>350</v>
      </c>
      <c r="EF1" s="189" t="s">
        <v>349</v>
      </c>
      <c r="EG1" s="189" t="s">
        <v>348</v>
      </c>
      <c r="EH1" s="189" t="s">
        <v>347</v>
      </c>
      <c r="EI1" s="189" t="s">
        <v>346</v>
      </c>
      <c r="EJ1" s="189" t="s">
        <v>345</v>
      </c>
      <c r="EK1" s="189" t="s">
        <v>344</v>
      </c>
      <c r="EL1" s="189" t="s">
        <v>352</v>
      </c>
      <c r="EM1" s="189" t="s">
        <v>351</v>
      </c>
      <c r="EN1" s="189" t="s">
        <v>350</v>
      </c>
      <c r="EO1" s="189" t="s">
        <v>349</v>
      </c>
      <c r="EP1" s="189" t="s">
        <v>348</v>
      </c>
      <c r="EQ1" s="189" t="s">
        <v>347</v>
      </c>
      <c r="ER1" s="189" t="s">
        <v>346</v>
      </c>
      <c r="ES1" s="189" t="s">
        <v>345</v>
      </c>
      <c r="ET1" s="189" t="s">
        <v>344</v>
      </c>
      <c r="EU1" s="189" t="s">
        <v>352</v>
      </c>
      <c r="EV1" s="189" t="s">
        <v>351</v>
      </c>
      <c r="EW1" s="189" t="s">
        <v>350</v>
      </c>
      <c r="EX1" s="189" t="s">
        <v>349</v>
      </c>
      <c r="EY1" s="189" t="s">
        <v>348</v>
      </c>
      <c r="EZ1" s="189" t="s">
        <v>347</v>
      </c>
      <c r="FA1" s="189" t="s">
        <v>346</v>
      </c>
      <c r="FB1" s="189" t="s">
        <v>345</v>
      </c>
      <c r="FC1" s="189" t="s">
        <v>344</v>
      </c>
    </row>
    <row r="2" spans="6:159" ht="18.75" customHeight="1">
      <c r="H2" s="25" t="s">
        <v>33</v>
      </c>
      <c r="I2" s="25"/>
      <c r="J2" s="25"/>
      <c r="K2" s="25"/>
      <c r="L2" s="25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</row>
    <row r="3" spans="6:159" ht="10.5" customHeight="1"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</row>
    <row r="4" spans="6:159" ht="29.25" customHeight="1">
      <c r="H4" s="218" t="s">
        <v>15</v>
      </c>
      <c r="I4" s="219" t="s">
        <v>16</v>
      </c>
      <c r="J4" s="237" t="s">
        <v>356</v>
      </c>
      <c r="K4" s="238"/>
      <c r="L4" s="239"/>
      <c r="M4" s="199">
        <v>46024</v>
      </c>
      <c r="N4" s="200"/>
      <c r="O4" s="200"/>
      <c r="P4" s="201"/>
      <c r="Q4" s="201"/>
      <c r="R4" s="201"/>
      <c r="S4" s="201"/>
      <c r="T4" s="201"/>
      <c r="U4" s="202"/>
      <c r="V4" s="199">
        <v>46025</v>
      </c>
      <c r="W4" s="200"/>
      <c r="X4" s="200"/>
      <c r="Y4" s="201"/>
      <c r="Z4" s="201"/>
      <c r="AA4" s="201"/>
      <c r="AB4" s="201"/>
      <c r="AC4" s="201"/>
      <c r="AD4" s="202"/>
      <c r="AE4" s="243" t="s">
        <v>370</v>
      </c>
      <c r="AF4" s="244"/>
      <c r="AG4" s="245"/>
      <c r="AH4" s="199">
        <v>46027</v>
      </c>
      <c r="AI4" s="200"/>
      <c r="AJ4" s="200"/>
      <c r="AK4" s="201"/>
      <c r="AL4" s="201"/>
      <c r="AM4" s="201"/>
      <c r="AN4" s="201"/>
      <c r="AO4" s="201"/>
      <c r="AP4" s="202"/>
      <c r="AQ4" s="199">
        <v>46028</v>
      </c>
      <c r="AR4" s="200"/>
      <c r="AS4" s="200"/>
      <c r="AT4" s="201"/>
      <c r="AU4" s="201"/>
      <c r="AV4" s="201"/>
      <c r="AW4" s="201"/>
      <c r="AX4" s="201"/>
      <c r="AY4" s="202"/>
      <c r="AZ4" s="199">
        <v>46029</v>
      </c>
      <c r="BA4" s="200"/>
      <c r="BB4" s="200"/>
      <c r="BC4" s="201"/>
      <c r="BD4" s="201"/>
      <c r="BE4" s="201"/>
      <c r="BF4" s="201"/>
      <c r="BG4" s="201"/>
      <c r="BH4" s="202"/>
      <c r="BI4" s="199">
        <v>46030</v>
      </c>
      <c r="BJ4" s="200"/>
      <c r="BK4" s="200"/>
      <c r="BL4" s="201"/>
      <c r="BM4" s="201"/>
      <c r="BN4" s="201"/>
      <c r="BO4" s="201"/>
      <c r="BP4" s="201"/>
      <c r="BQ4" s="202"/>
      <c r="BR4" s="199">
        <v>46031</v>
      </c>
      <c r="BS4" s="200"/>
      <c r="BT4" s="200"/>
      <c r="BU4" s="201"/>
      <c r="BV4" s="201"/>
      <c r="BW4" s="201"/>
      <c r="BX4" s="201"/>
      <c r="BY4" s="201"/>
      <c r="BZ4" s="202"/>
      <c r="CA4" s="199">
        <v>46032</v>
      </c>
      <c r="CB4" s="200"/>
      <c r="CC4" s="200"/>
      <c r="CD4" s="201"/>
      <c r="CE4" s="201"/>
      <c r="CF4" s="201"/>
      <c r="CG4" s="201"/>
      <c r="CH4" s="201"/>
      <c r="CI4" s="202"/>
      <c r="CJ4" s="199">
        <v>46034</v>
      </c>
      <c r="CK4" s="200"/>
      <c r="CL4" s="200"/>
      <c r="CM4" s="201"/>
      <c r="CN4" s="201"/>
      <c r="CO4" s="201"/>
      <c r="CP4" s="201"/>
      <c r="CQ4" s="201"/>
      <c r="CR4" s="202"/>
      <c r="CS4" s="199">
        <v>46035</v>
      </c>
      <c r="CT4" s="200"/>
      <c r="CU4" s="200"/>
      <c r="CV4" s="201"/>
      <c r="CW4" s="201"/>
      <c r="CX4" s="201"/>
      <c r="CY4" s="201"/>
      <c r="CZ4" s="201"/>
      <c r="DA4" s="202"/>
      <c r="DB4" s="199">
        <v>46036</v>
      </c>
      <c r="DC4" s="200"/>
      <c r="DD4" s="200"/>
      <c r="DE4" s="201"/>
      <c r="DF4" s="201"/>
      <c r="DG4" s="201"/>
      <c r="DH4" s="201"/>
      <c r="DI4" s="201"/>
      <c r="DJ4" s="202"/>
      <c r="DK4" s="199">
        <v>46037</v>
      </c>
      <c r="DL4" s="200"/>
      <c r="DM4" s="200"/>
      <c r="DN4" s="201"/>
      <c r="DO4" s="201"/>
      <c r="DP4" s="201"/>
      <c r="DQ4" s="201"/>
      <c r="DR4" s="201"/>
      <c r="DS4" s="202"/>
      <c r="DT4" s="199">
        <v>46038</v>
      </c>
      <c r="DU4" s="200"/>
      <c r="DV4" s="200"/>
      <c r="DW4" s="201"/>
      <c r="DX4" s="201"/>
      <c r="DY4" s="201"/>
      <c r="DZ4" s="201"/>
      <c r="EA4" s="201"/>
      <c r="EB4" s="202"/>
      <c r="EC4" s="199">
        <v>46039</v>
      </c>
      <c r="ED4" s="200"/>
      <c r="EE4" s="200"/>
      <c r="EF4" s="201"/>
      <c r="EG4" s="201"/>
      <c r="EH4" s="201"/>
      <c r="EI4" s="201"/>
      <c r="EJ4" s="201"/>
      <c r="EK4" s="202"/>
      <c r="EL4" s="199">
        <v>46040</v>
      </c>
      <c r="EM4" s="200"/>
      <c r="EN4" s="200"/>
      <c r="EO4" s="201"/>
      <c r="EP4" s="201"/>
      <c r="EQ4" s="201"/>
      <c r="ER4" s="201"/>
      <c r="ES4" s="201"/>
      <c r="ET4" s="202"/>
      <c r="EU4" s="199">
        <v>46041</v>
      </c>
      <c r="EV4" s="200"/>
      <c r="EW4" s="200"/>
      <c r="EX4" s="201"/>
      <c r="EY4" s="201"/>
      <c r="EZ4" s="201"/>
      <c r="FA4" s="201"/>
      <c r="FB4" s="201"/>
      <c r="FC4" s="202"/>
    </row>
    <row r="5" spans="6:159" ht="29.25" customHeight="1">
      <c r="H5" s="218"/>
      <c r="I5" s="219"/>
      <c r="J5" s="228" t="s">
        <v>20</v>
      </c>
      <c r="K5" s="229"/>
      <c r="L5" s="230"/>
      <c r="M5" s="203" t="s">
        <v>20</v>
      </c>
      <c r="N5" s="204"/>
      <c r="O5" s="205"/>
      <c r="P5" s="206" t="s">
        <v>13</v>
      </c>
      <c r="Q5" s="207"/>
      <c r="R5" s="208"/>
      <c r="S5" s="206" t="s">
        <v>17</v>
      </c>
      <c r="T5" s="207"/>
      <c r="U5" s="209"/>
      <c r="V5" s="203" t="s">
        <v>20</v>
      </c>
      <c r="W5" s="204"/>
      <c r="X5" s="205"/>
      <c r="Y5" s="206" t="s">
        <v>13</v>
      </c>
      <c r="Z5" s="207"/>
      <c r="AA5" s="208"/>
      <c r="AB5" s="206" t="s">
        <v>17</v>
      </c>
      <c r="AC5" s="207"/>
      <c r="AD5" s="209"/>
      <c r="AE5" s="240" t="s">
        <v>20</v>
      </c>
      <c r="AF5" s="241"/>
      <c r="AG5" s="242"/>
      <c r="AH5" s="203" t="s">
        <v>20</v>
      </c>
      <c r="AI5" s="204"/>
      <c r="AJ5" s="205"/>
      <c r="AK5" s="206" t="s">
        <v>13</v>
      </c>
      <c r="AL5" s="207"/>
      <c r="AM5" s="208"/>
      <c r="AN5" s="206" t="s">
        <v>17</v>
      </c>
      <c r="AO5" s="207"/>
      <c r="AP5" s="209"/>
      <c r="AQ5" s="203" t="s">
        <v>20</v>
      </c>
      <c r="AR5" s="204"/>
      <c r="AS5" s="205"/>
      <c r="AT5" s="206" t="s">
        <v>13</v>
      </c>
      <c r="AU5" s="207"/>
      <c r="AV5" s="208"/>
      <c r="AW5" s="206" t="s">
        <v>17</v>
      </c>
      <c r="AX5" s="207"/>
      <c r="AY5" s="209"/>
      <c r="AZ5" s="203" t="s">
        <v>20</v>
      </c>
      <c r="BA5" s="204"/>
      <c r="BB5" s="205"/>
      <c r="BC5" s="206" t="s">
        <v>13</v>
      </c>
      <c r="BD5" s="207"/>
      <c r="BE5" s="208"/>
      <c r="BF5" s="206" t="s">
        <v>17</v>
      </c>
      <c r="BG5" s="207"/>
      <c r="BH5" s="209"/>
      <c r="BI5" s="203" t="s">
        <v>20</v>
      </c>
      <c r="BJ5" s="204"/>
      <c r="BK5" s="205"/>
      <c r="BL5" s="206" t="s">
        <v>13</v>
      </c>
      <c r="BM5" s="207"/>
      <c r="BN5" s="208"/>
      <c r="BO5" s="206" t="s">
        <v>17</v>
      </c>
      <c r="BP5" s="207"/>
      <c r="BQ5" s="209"/>
      <c r="BR5" s="203" t="s">
        <v>20</v>
      </c>
      <c r="BS5" s="204"/>
      <c r="BT5" s="205"/>
      <c r="BU5" s="206" t="s">
        <v>13</v>
      </c>
      <c r="BV5" s="207"/>
      <c r="BW5" s="208"/>
      <c r="BX5" s="206" t="s">
        <v>17</v>
      </c>
      <c r="BY5" s="207"/>
      <c r="BZ5" s="209"/>
      <c r="CA5" s="203" t="s">
        <v>20</v>
      </c>
      <c r="CB5" s="204"/>
      <c r="CC5" s="205"/>
      <c r="CD5" s="206" t="s">
        <v>13</v>
      </c>
      <c r="CE5" s="207"/>
      <c r="CF5" s="208"/>
      <c r="CG5" s="206" t="s">
        <v>17</v>
      </c>
      <c r="CH5" s="207"/>
      <c r="CI5" s="209"/>
      <c r="CJ5" s="203" t="s">
        <v>20</v>
      </c>
      <c r="CK5" s="204"/>
      <c r="CL5" s="205"/>
      <c r="CM5" s="206" t="s">
        <v>13</v>
      </c>
      <c r="CN5" s="207"/>
      <c r="CO5" s="208"/>
      <c r="CP5" s="206" t="s">
        <v>17</v>
      </c>
      <c r="CQ5" s="207"/>
      <c r="CR5" s="209"/>
      <c r="CS5" s="203" t="s">
        <v>20</v>
      </c>
      <c r="CT5" s="204"/>
      <c r="CU5" s="205"/>
      <c r="CV5" s="206" t="s">
        <v>13</v>
      </c>
      <c r="CW5" s="207"/>
      <c r="CX5" s="208"/>
      <c r="CY5" s="206" t="s">
        <v>17</v>
      </c>
      <c r="CZ5" s="207"/>
      <c r="DA5" s="209"/>
      <c r="DB5" s="203" t="s">
        <v>20</v>
      </c>
      <c r="DC5" s="204"/>
      <c r="DD5" s="205"/>
      <c r="DE5" s="206" t="s">
        <v>13</v>
      </c>
      <c r="DF5" s="207"/>
      <c r="DG5" s="208"/>
      <c r="DH5" s="206" t="s">
        <v>17</v>
      </c>
      <c r="DI5" s="207"/>
      <c r="DJ5" s="209"/>
      <c r="DK5" s="203" t="s">
        <v>20</v>
      </c>
      <c r="DL5" s="204"/>
      <c r="DM5" s="205"/>
      <c r="DN5" s="206" t="s">
        <v>13</v>
      </c>
      <c r="DO5" s="207"/>
      <c r="DP5" s="208"/>
      <c r="DQ5" s="206" t="s">
        <v>17</v>
      </c>
      <c r="DR5" s="207"/>
      <c r="DS5" s="209"/>
      <c r="DT5" s="203" t="s">
        <v>20</v>
      </c>
      <c r="DU5" s="204"/>
      <c r="DV5" s="205"/>
      <c r="DW5" s="206" t="s">
        <v>13</v>
      </c>
      <c r="DX5" s="207"/>
      <c r="DY5" s="208"/>
      <c r="DZ5" s="206" t="s">
        <v>17</v>
      </c>
      <c r="EA5" s="207"/>
      <c r="EB5" s="209"/>
      <c r="EC5" s="203" t="s">
        <v>20</v>
      </c>
      <c r="ED5" s="204"/>
      <c r="EE5" s="205"/>
      <c r="EF5" s="206" t="s">
        <v>13</v>
      </c>
      <c r="EG5" s="207"/>
      <c r="EH5" s="208"/>
      <c r="EI5" s="206" t="s">
        <v>17</v>
      </c>
      <c r="EJ5" s="207"/>
      <c r="EK5" s="209"/>
      <c r="EL5" s="203" t="s">
        <v>20</v>
      </c>
      <c r="EM5" s="204"/>
      <c r="EN5" s="205"/>
      <c r="EO5" s="206" t="s">
        <v>13</v>
      </c>
      <c r="EP5" s="207"/>
      <c r="EQ5" s="208"/>
      <c r="ER5" s="206" t="s">
        <v>17</v>
      </c>
      <c r="ES5" s="207"/>
      <c r="ET5" s="209"/>
      <c r="EU5" s="203" t="s">
        <v>20</v>
      </c>
      <c r="EV5" s="204"/>
      <c r="EW5" s="205"/>
      <c r="EX5" s="206" t="s">
        <v>13</v>
      </c>
      <c r="EY5" s="207"/>
      <c r="EZ5" s="208"/>
      <c r="FA5" s="206" t="s">
        <v>17</v>
      </c>
      <c r="FB5" s="207"/>
      <c r="FC5" s="209"/>
    </row>
    <row r="6" spans="6:159" ht="29.25" customHeight="1">
      <c r="H6" s="218"/>
      <c r="I6" s="219"/>
      <c r="J6" s="231" t="s">
        <v>18</v>
      </c>
      <c r="K6" s="233" t="s">
        <v>14</v>
      </c>
      <c r="L6" s="235" t="s">
        <v>6</v>
      </c>
      <c r="M6" s="210" t="s">
        <v>18</v>
      </c>
      <c r="N6" s="212" t="s">
        <v>14</v>
      </c>
      <c r="O6" s="214" t="s">
        <v>6</v>
      </c>
      <c r="P6" s="216" t="s">
        <v>18</v>
      </c>
      <c r="Q6" s="212" t="s">
        <v>14</v>
      </c>
      <c r="R6" s="214" t="s">
        <v>6</v>
      </c>
      <c r="S6" s="216" t="s">
        <v>18</v>
      </c>
      <c r="T6" s="212" t="s">
        <v>14</v>
      </c>
      <c r="U6" s="197" t="s">
        <v>6</v>
      </c>
      <c r="V6" s="210" t="s">
        <v>18</v>
      </c>
      <c r="W6" s="212" t="s">
        <v>14</v>
      </c>
      <c r="X6" s="214" t="s">
        <v>6</v>
      </c>
      <c r="Y6" s="216" t="s">
        <v>18</v>
      </c>
      <c r="Z6" s="212" t="s">
        <v>14</v>
      </c>
      <c r="AA6" s="214" t="s">
        <v>6</v>
      </c>
      <c r="AB6" s="216" t="s">
        <v>18</v>
      </c>
      <c r="AC6" s="212" t="s">
        <v>14</v>
      </c>
      <c r="AD6" s="197" t="s">
        <v>6</v>
      </c>
      <c r="AE6" s="240" t="s">
        <v>18</v>
      </c>
      <c r="AF6" s="241" t="s">
        <v>14</v>
      </c>
      <c r="AG6" s="242" t="s">
        <v>6</v>
      </c>
      <c r="AH6" s="210" t="s">
        <v>18</v>
      </c>
      <c r="AI6" s="212" t="s">
        <v>14</v>
      </c>
      <c r="AJ6" s="214" t="s">
        <v>6</v>
      </c>
      <c r="AK6" s="216" t="s">
        <v>18</v>
      </c>
      <c r="AL6" s="212" t="s">
        <v>14</v>
      </c>
      <c r="AM6" s="214" t="s">
        <v>6</v>
      </c>
      <c r="AN6" s="216" t="s">
        <v>18</v>
      </c>
      <c r="AO6" s="212" t="s">
        <v>14</v>
      </c>
      <c r="AP6" s="197" t="s">
        <v>6</v>
      </c>
      <c r="AQ6" s="210" t="s">
        <v>18</v>
      </c>
      <c r="AR6" s="212" t="s">
        <v>14</v>
      </c>
      <c r="AS6" s="214" t="s">
        <v>6</v>
      </c>
      <c r="AT6" s="216" t="s">
        <v>18</v>
      </c>
      <c r="AU6" s="212" t="s">
        <v>14</v>
      </c>
      <c r="AV6" s="214" t="s">
        <v>6</v>
      </c>
      <c r="AW6" s="216" t="s">
        <v>18</v>
      </c>
      <c r="AX6" s="212" t="s">
        <v>14</v>
      </c>
      <c r="AY6" s="197" t="s">
        <v>6</v>
      </c>
      <c r="AZ6" s="210" t="s">
        <v>18</v>
      </c>
      <c r="BA6" s="212" t="s">
        <v>14</v>
      </c>
      <c r="BB6" s="214" t="s">
        <v>6</v>
      </c>
      <c r="BC6" s="216" t="s">
        <v>18</v>
      </c>
      <c r="BD6" s="212" t="s">
        <v>14</v>
      </c>
      <c r="BE6" s="214" t="s">
        <v>6</v>
      </c>
      <c r="BF6" s="216" t="s">
        <v>18</v>
      </c>
      <c r="BG6" s="212" t="s">
        <v>14</v>
      </c>
      <c r="BH6" s="197" t="s">
        <v>6</v>
      </c>
      <c r="BI6" s="210" t="s">
        <v>18</v>
      </c>
      <c r="BJ6" s="212" t="s">
        <v>14</v>
      </c>
      <c r="BK6" s="214" t="s">
        <v>6</v>
      </c>
      <c r="BL6" s="216" t="s">
        <v>18</v>
      </c>
      <c r="BM6" s="212" t="s">
        <v>14</v>
      </c>
      <c r="BN6" s="214" t="s">
        <v>6</v>
      </c>
      <c r="BO6" s="216" t="s">
        <v>18</v>
      </c>
      <c r="BP6" s="212" t="s">
        <v>14</v>
      </c>
      <c r="BQ6" s="197" t="s">
        <v>6</v>
      </c>
      <c r="BR6" s="210" t="s">
        <v>18</v>
      </c>
      <c r="BS6" s="212" t="s">
        <v>14</v>
      </c>
      <c r="BT6" s="214" t="s">
        <v>6</v>
      </c>
      <c r="BU6" s="216" t="s">
        <v>18</v>
      </c>
      <c r="BV6" s="212" t="s">
        <v>14</v>
      </c>
      <c r="BW6" s="214" t="s">
        <v>6</v>
      </c>
      <c r="BX6" s="216" t="s">
        <v>18</v>
      </c>
      <c r="BY6" s="212" t="s">
        <v>14</v>
      </c>
      <c r="BZ6" s="197" t="s">
        <v>6</v>
      </c>
      <c r="CA6" s="210" t="s">
        <v>18</v>
      </c>
      <c r="CB6" s="212" t="s">
        <v>14</v>
      </c>
      <c r="CC6" s="214" t="s">
        <v>6</v>
      </c>
      <c r="CD6" s="216" t="s">
        <v>18</v>
      </c>
      <c r="CE6" s="212" t="s">
        <v>14</v>
      </c>
      <c r="CF6" s="214" t="s">
        <v>6</v>
      </c>
      <c r="CG6" s="216" t="s">
        <v>18</v>
      </c>
      <c r="CH6" s="212" t="s">
        <v>14</v>
      </c>
      <c r="CI6" s="197" t="s">
        <v>6</v>
      </c>
      <c r="CJ6" s="210" t="s">
        <v>18</v>
      </c>
      <c r="CK6" s="212" t="s">
        <v>14</v>
      </c>
      <c r="CL6" s="214" t="s">
        <v>6</v>
      </c>
      <c r="CM6" s="216" t="s">
        <v>18</v>
      </c>
      <c r="CN6" s="212" t="s">
        <v>14</v>
      </c>
      <c r="CO6" s="214" t="s">
        <v>6</v>
      </c>
      <c r="CP6" s="216" t="s">
        <v>18</v>
      </c>
      <c r="CQ6" s="212" t="s">
        <v>14</v>
      </c>
      <c r="CR6" s="197" t="s">
        <v>6</v>
      </c>
      <c r="CS6" s="210" t="s">
        <v>18</v>
      </c>
      <c r="CT6" s="212" t="s">
        <v>14</v>
      </c>
      <c r="CU6" s="214" t="s">
        <v>6</v>
      </c>
      <c r="CV6" s="216" t="s">
        <v>18</v>
      </c>
      <c r="CW6" s="212" t="s">
        <v>14</v>
      </c>
      <c r="CX6" s="214" t="s">
        <v>6</v>
      </c>
      <c r="CY6" s="216" t="s">
        <v>18</v>
      </c>
      <c r="CZ6" s="212" t="s">
        <v>14</v>
      </c>
      <c r="DA6" s="197" t="s">
        <v>6</v>
      </c>
      <c r="DB6" s="210" t="s">
        <v>18</v>
      </c>
      <c r="DC6" s="212" t="s">
        <v>14</v>
      </c>
      <c r="DD6" s="214" t="s">
        <v>6</v>
      </c>
      <c r="DE6" s="216" t="s">
        <v>18</v>
      </c>
      <c r="DF6" s="212" t="s">
        <v>14</v>
      </c>
      <c r="DG6" s="214" t="s">
        <v>6</v>
      </c>
      <c r="DH6" s="216" t="s">
        <v>18</v>
      </c>
      <c r="DI6" s="212" t="s">
        <v>14</v>
      </c>
      <c r="DJ6" s="197" t="s">
        <v>6</v>
      </c>
      <c r="DK6" s="210" t="s">
        <v>18</v>
      </c>
      <c r="DL6" s="212" t="s">
        <v>14</v>
      </c>
      <c r="DM6" s="214" t="s">
        <v>6</v>
      </c>
      <c r="DN6" s="216" t="s">
        <v>18</v>
      </c>
      <c r="DO6" s="212" t="s">
        <v>14</v>
      </c>
      <c r="DP6" s="214" t="s">
        <v>6</v>
      </c>
      <c r="DQ6" s="216" t="s">
        <v>18</v>
      </c>
      <c r="DR6" s="212" t="s">
        <v>14</v>
      </c>
      <c r="DS6" s="197" t="s">
        <v>6</v>
      </c>
      <c r="DT6" s="210" t="s">
        <v>18</v>
      </c>
      <c r="DU6" s="212" t="s">
        <v>14</v>
      </c>
      <c r="DV6" s="214" t="s">
        <v>6</v>
      </c>
      <c r="DW6" s="216" t="s">
        <v>18</v>
      </c>
      <c r="DX6" s="212" t="s">
        <v>14</v>
      </c>
      <c r="DY6" s="214" t="s">
        <v>6</v>
      </c>
      <c r="DZ6" s="216" t="s">
        <v>18</v>
      </c>
      <c r="EA6" s="212" t="s">
        <v>14</v>
      </c>
      <c r="EB6" s="197" t="s">
        <v>6</v>
      </c>
      <c r="EC6" s="210" t="s">
        <v>18</v>
      </c>
      <c r="ED6" s="212" t="s">
        <v>14</v>
      </c>
      <c r="EE6" s="214" t="s">
        <v>6</v>
      </c>
      <c r="EF6" s="216" t="s">
        <v>18</v>
      </c>
      <c r="EG6" s="212" t="s">
        <v>14</v>
      </c>
      <c r="EH6" s="214" t="s">
        <v>6</v>
      </c>
      <c r="EI6" s="216" t="s">
        <v>18</v>
      </c>
      <c r="EJ6" s="212" t="s">
        <v>14</v>
      </c>
      <c r="EK6" s="197" t="s">
        <v>6</v>
      </c>
      <c r="EL6" s="210" t="s">
        <v>18</v>
      </c>
      <c r="EM6" s="212" t="s">
        <v>14</v>
      </c>
      <c r="EN6" s="214" t="s">
        <v>6</v>
      </c>
      <c r="EO6" s="216" t="s">
        <v>18</v>
      </c>
      <c r="EP6" s="212" t="s">
        <v>14</v>
      </c>
      <c r="EQ6" s="214" t="s">
        <v>6</v>
      </c>
      <c r="ER6" s="216" t="s">
        <v>18</v>
      </c>
      <c r="ES6" s="212" t="s">
        <v>14</v>
      </c>
      <c r="ET6" s="197" t="s">
        <v>6</v>
      </c>
      <c r="EU6" s="210" t="s">
        <v>18</v>
      </c>
      <c r="EV6" s="212" t="s">
        <v>14</v>
      </c>
      <c r="EW6" s="214" t="s">
        <v>6</v>
      </c>
      <c r="EX6" s="216" t="s">
        <v>18</v>
      </c>
      <c r="EY6" s="212" t="s">
        <v>14</v>
      </c>
      <c r="EZ6" s="214" t="s">
        <v>6</v>
      </c>
      <c r="FA6" s="216" t="s">
        <v>18</v>
      </c>
      <c r="FB6" s="212" t="s">
        <v>14</v>
      </c>
      <c r="FC6" s="197" t="s">
        <v>6</v>
      </c>
    </row>
    <row r="7" spans="6:159" ht="29.25" customHeight="1">
      <c r="H7" s="218"/>
      <c r="I7" s="219"/>
      <c r="J7" s="232"/>
      <c r="K7" s="234"/>
      <c r="L7" s="236"/>
      <c r="M7" s="211"/>
      <c r="N7" s="213"/>
      <c r="O7" s="215"/>
      <c r="P7" s="217"/>
      <c r="Q7" s="213"/>
      <c r="R7" s="215"/>
      <c r="S7" s="217"/>
      <c r="T7" s="213"/>
      <c r="U7" s="198"/>
      <c r="V7" s="211"/>
      <c r="W7" s="213"/>
      <c r="X7" s="215"/>
      <c r="Y7" s="217"/>
      <c r="Z7" s="213"/>
      <c r="AA7" s="215"/>
      <c r="AB7" s="217"/>
      <c r="AC7" s="213"/>
      <c r="AD7" s="198"/>
      <c r="AE7" s="240"/>
      <c r="AF7" s="241"/>
      <c r="AG7" s="242"/>
      <c r="AH7" s="211"/>
      <c r="AI7" s="213"/>
      <c r="AJ7" s="215"/>
      <c r="AK7" s="217"/>
      <c r="AL7" s="213"/>
      <c r="AM7" s="215"/>
      <c r="AN7" s="217"/>
      <c r="AO7" s="213"/>
      <c r="AP7" s="198"/>
      <c r="AQ7" s="211"/>
      <c r="AR7" s="213"/>
      <c r="AS7" s="215"/>
      <c r="AT7" s="217"/>
      <c r="AU7" s="213"/>
      <c r="AV7" s="215"/>
      <c r="AW7" s="217"/>
      <c r="AX7" s="213"/>
      <c r="AY7" s="198"/>
      <c r="AZ7" s="211"/>
      <c r="BA7" s="213"/>
      <c r="BB7" s="215"/>
      <c r="BC7" s="217"/>
      <c r="BD7" s="213"/>
      <c r="BE7" s="215"/>
      <c r="BF7" s="217"/>
      <c r="BG7" s="213"/>
      <c r="BH7" s="198"/>
      <c r="BI7" s="211"/>
      <c r="BJ7" s="213"/>
      <c r="BK7" s="215"/>
      <c r="BL7" s="217"/>
      <c r="BM7" s="213"/>
      <c r="BN7" s="215"/>
      <c r="BO7" s="217"/>
      <c r="BP7" s="213"/>
      <c r="BQ7" s="198"/>
      <c r="BR7" s="211"/>
      <c r="BS7" s="213"/>
      <c r="BT7" s="215"/>
      <c r="BU7" s="217"/>
      <c r="BV7" s="213"/>
      <c r="BW7" s="215"/>
      <c r="BX7" s="217"/>
      <c r="BY7" s="213"/>
      <c r="BZ7" s="198"/>
      <c r="CA7" s="211"/>
      <c r="CB7" s="213"/>
      <c r="CC7" s="215"/>
      <c r="CD7" s="217"/>
      <c r="CE7" s="213"/>
      <c r="CF7" s="215"/>
      <c r="CG7" s="217"/>
      <c r="CH7" s="213"/>
      <c r="CI7" s="198"/>
      <c r="CJ7" s="211"/>
      <c r="CK7" s="213"/>
      <c r="CL7" s="215"/>
      <c r="CM7" s="217"/>
      <c r="CN7" s="213"/>
      <c r="CO7" s="215"/>
      <c r="CP7" s="217"/>
      <c r="CQ7" s="213"/>
      <c r="CR7" s="198"/>
      <c r="CS7" s="211"/>
      <c r="CT7" s="213"/>
      <c r="CU7" s="215"/>
      <c r="CV7" s="217"/>
      <c r="CW7" s="213"/>
      <c r="CX7" s="215"/>
      <c r="CY7" s="217"/>
      <c r="CZ7" s="213"/>
      <c r="DA7" s="198"/>
      <c r="DB7" s="211"/>
      <c r="DC7" s="213"/>
      <c r="DD7" s="215"/>
      <c r="DE7" s="217"/>
      <c r="DF7" s="213"/>
      <c r="DG7" s="215"/>
      <c r="DH7" s="217"/>
      <c r="DI7" s="213"/>
      <c r="DJ7" s="198"/>
      <c r="DK7" s="211"/>
      <c r="DL7" s="213"/>
      <c r="DM7" s="215"/>
      <c r="DN7" s="217"/>
      <c r="DO7" s="213"/>
      <c r="DP7" s="215"/>
      <c r="DQ7" s="217"/>
      <c r="DR7" s="213"/>
      <c r="DS7" s="198"/>
      <c r="DT7" s="211"/>
      <c r="DU7" s="213"/>
      <c r="DV7" s="215"/>
      <c r="DW7" s="217"/>
      <c r="DX7" s="213"/>
      <c r="DY7" s="215"/>
      <c r="DZ7" s="217"/>
      <c r="EA7" s="213"/>
      <c r="EB7" s="198"/>
      <c r="EC7" s="211"/>
      <c r="ED7" s="213"/>
      <c r="EE7" s="215"/>
      <c r="EF7" s="217"/>
      <c r="EG7" s="213"/>
      <c r="EH7" s="215"/>
      <c r="EI7" s="217"/>
      <c r="EJ7" s="213"/>
      <c r="EK7" s="198"/>
      <c r="EL7" s="211"/>
      <c r="EM7" s="213"/>
      <c r="EN7" s="215"/>
      <c r="EO7" s="217"/>
      <c r="EP7" s="213"/>
      <c r="EQ7" s="215"/>
      <c r="ER7" s="217"/>
      <c r="ES7" s="213"/>
      <c r="ET7" s="198"/>
      <c r="EU7" s="211"/>
      <c r="EV7" s="213"/>
      <c r="EW7" s="215"/>
      <c r="EX7" s="217"/>
      <c r="EY7" s="213"/>
      <c r="EZ7" s="215"/>
      <c r="FA7" s="217"/>
      <c r="FB7" s="213"/>
      <c r="FC7" s="198"/>
    </row>
    <row r="8" spans="6:159" ht="29.25" customHeight="1">
      <c r="H8" s="220" t="s">
        <v>32</v>
      </c>
      <c r="I8" s="224"/>
      <c r="J8" s="177">
        <f>SUM(J9:J20)</f>
        <v>412.42307692307708</v>
      </c>
      <c r="K8" s="178">
        <f>SUM(K9:K20)</f>
        <v>348.73076923076945</v>
      </c>
      <c r="L8" s="42">
        <f>+K8/J8</f>
        <v>0.84556560663993308</v>
      </c>
      <c r="M8" s="67">
        <f>SUM(M9:M20)</f>
        <v>380</v>
      </c>
      <c r="N8" s="41">
        <f>SUM(N9:N20)</f>
        <v>310</v>
      </c>
      <c r="O8" s="42">
        <f>+N8/M8</f>
        <v>0.81578947368421051</v>
      </c>
      <c r="P8" s="43">
        <f>SUM(P9:P20)</f>
        <v>169</v>
      </c>
      <c r="Q8" s="41">
        <f>SUM(Q9:Q20)</f>
        <v>147</v>
      </c>
      <c r="R8" s="44">
        <f>+Q8/P8</f>
        <v>0.86982248520710059</v>
      </c>
      <c r="S8" s="43">
        <f>SUM(S9:S20)</f>
        <v>211</v>
      </c>
      <c r="T8" s="41">
        <f>SUM(T9:T20)</f>
        <v>163</v>
      </c>
      <c r="U8" s="45">
        <f>+T8/S8</f>
        <v>0.77251184834123221</v>
      </c>
      <c r="V8" s="67">
        <f>SUM(V9:V20)</f>
        <v>305</v>
      </c>
      <c r="W8" s="41">
        <f>SUM(W9:W20)</f>
        <v>271</v>
      </c>
      <c r="X8" s="42">
        <f>+W8/V8</f>
        <v>0.88852459016393448</v>
      </c>
      <c r="Y8" s="43">
        <f>SUM(Y9:Y20)</f>
        <v>146</v>
      </c>
      <c r="Z8" s="41">
        <f>SUM(Z9:Z20)</f>
        <v>133</v>
      </c>
      <c r="AA8" s="44">
        <f>+Z8/Y8</f>
        <v>0.91095890410958902</v>
      </c>
      <c r="AB8" s="43">
        <f>SUM(AB9:AB20)</f>
        <v>159</v>
      </c>
      <c r="AC8" s="41">
        <f>SUM(AC9:AC20)</f>
        <v>138</v>
      </c>
      <c r="AD8" s="45">
        <f>+AC8/AB8</f>
        <v>0.86792452830188682</v>
      </c>
      <c r="AE8" s="194">
        <f>SUM(AE9:AE20)</f>
        <v>342.5</v>
      </c>
      <c r="AF8" s="195">
        <f>SUM(AF9:AF20)</f>
        <v>290.5</v>
      </c>
      <c r="AG8" s="196">
        <f>+AF8/AE8</f>
        <v>0.84817518248175183</v>
      </c>
      <c r="AH8" s="67">
        <f>SUM(AH9:AH20)</f>
        <v>385</v>
      </c>
      <c r="AI8" s="41">
        <f>SUM(AI9:AI20)</f>
        <v>296</v>
      </c>
      <c r="AJ8" s="42">
        <f>+AI8/AH8</f>
        <v>0.76883116883116887</v>
      </c>
      <c r="AK8" s="43">
        <f>SUM(AK9:AK20)</f>
        <v>192</v>
      </c>
      <c r="AL8" s="41">
        <f>SUM(AL9:AL20)</f>
        <v>128</v>
      </c>
      <c r="AM8" s="44">
        <f>+AL8/AK8</f>
        <v>0.66666666666666663</v>
      </c>
      <c r="AN8" s="43">
        <f>SUM(AN9:AN20)</f>
        <v>193</v>
      </c>
      <c r="AO8" s="41">
        <f>SUM(AO9:AO20)</f>
        <v>168</v>
      </c>
      <c r="AP8" s="45">
        <f>+AO8/AN8</f>
        <v>0.8704663212435233</v>
      </c>
      <c r="AQ8" s="67">
        <f>SUM(AQ9:AQ20)</f>
        <v>384</v>
      </c>
      <c r="AR8" s="41">
        <f>SUM(AR9:AR20)</f>
        <v>336</v>
      </c>
      <c r="AS8" s="42">
        <f>+AR8/AQ8</f>
        <v>0.875</v>
      </c>
      <c r="AT8" s="43">
        <f>SUM(AT9:AT20)</f>
        <v>178</v>
      </c>
      <c r="AU8" s="41">
        <f>SUM(AU9:AU20)</f>
        <v>153</v>
      </c>
      <c r="AV8" s="44">
        <f>+AU8/AT8</f>
        <v>0.8595505617977528</v>
      </c>
      <c r="AW8" s="43">
        <f>SUM(AW9:AW20)</f>
        <v>206</v>
      </c>
      <c r="AX8" s="41">
        <f>SUM(AX9:AX20)</f>
        <v>183</v>
      </c>
      <c r="AY8" s="45">
        <f>+AX8/AW8</f>
        <v>0.88834951456310685</v>
      </c>
      <c r="AZ8" s="67">
        <f>SUM(AZ9:AZ20)</f>
        <v>406</v>
      </c>
      <c r="BA8" s="41">
        <f>SUM(BA9:BA20)</f>
        <v>333</v>
      </c>
      <c r="BB8" s="42">
        <f>+BA8/AZ8</f>
        <v>0.82019704433497542</v>
      </c>
      <c r="BC8" s="43">
        <f>SUM(BC9:BC20)</f>
        <v>180</v>
      </c>
      <c r="BD8" s="41">
        <f>SUM(BD9:BD20)</f>
        <v>134</v>
      </c>
      <c r="BE8" s="44">
        <f>+BD8/BC8</f>
        <v>0.74444444444444446</v>
      </c>
      <c r="BF8" s="43">
        <f>SUM(BF9:BF20)</f>
        <v>226</v>
      </c>
      <c r="BG8" s="41">
        <f>SUM(BG9:BG20)</f>
        <v>199</v>
      </c>
      <c r="BH8" s="45">
        <f>+BG8/BF8</f>
        <v>0.88053097345132747</v>
      </c>
      <c r="BI8" s="67">
        <f>SUM(BI9:BI20)</f>
        <v>428</v>
      </c>
      <c r="BJ8" s="41">
        <f>SUM(BJ9:BJ20)</f>
        <v>353</v>
      </c>
      <c r="BK8" s="42">
        <f>+BJ8/BI8</f>
        <v>0.82476635514018692</v>
      </c>
      <c r="BL8" s="43">
        <f>SUM(BL9:BL20)</f>
        <v>177</v>
      </c>
      <c r="BM8" s="41">
        <f>SUM(BM9:BM20)</f>
        <v>137</v>
      </c>
      <c r="BN8" s="44">
        <f>+BM8/BL8</f>
        <v>0.77401129943502822</v>
      </c>
      <c r="BO8" s="43">
        <f>SUM(BO9:BO20)</f>
        <v>251</v>
      </c>
      <c r="BP8" s="41">
        <f>SUM(BP9:BP20)</f>
        <v>216</v>
      </c>
      <c r="BQ8" s="45">
        <f>+BP8/BO8</f>
        <v>0.8605577689243028</v>
      </c>
      <c r="BR8" s="67">
        <f>SUM(BR9:BR20)</f>
        <v>451</v>
      </c>
      <c r="BS8" s="41">
        <f>SUM(BS9:BS20)</f>
        <v>368</v>
      </c>
      <c r="BT8" s="42">
        <f>+BS8/BR8</f>
        <v>0.81596452328159641</v>
      </c>
      <c r="BU8" s="43">
        <f>SUM(BU9:BU20)</f>
        <v>182</v>
      </c>
      <c r="BV8" s="41">
        <f>SUM(BV9:BV20)</f>
        <v>143</v>
      </c>
      <c r="BW8" s="44">
        <f>+BV8/BU8</f>
        <v>0.7857142857142857</v>
      </c>
      <c r="BX8" s="43">
        <f>SUM(BX9:BX20)</f>
        <v>269</v>
      </c>
      <c r="BY8" s="41">
        <f>SUM(BY9:BY20)</f>
        <v>225</v>
      </c>
      <c r="BZ8" s="45">
        <f>+BY8/BX8</f>
        <v>0.83643122676579928</v>
      </c>
      <c r="CA8" s="67">
        <f>SUM(CA9:CA20)</f>
        <v>487</v>
      </c>
      <c r="CB8" s="41">
        <f>SUM(CB9:CB20)</f>
        <v>379</v>
      </c>
      <c r="CC8" s="42">
        <f>+CB8/CA8</f>
        <v>0.77823408624229984</v>
      </c>
      <c r="CD8" s="43">
        <f>SUM(CD9:CD20)</f>
        <v>207</v>
      </c>
      <c r="CE8" s="41">
        <f>SUM(CE9:CE20)</f>
        <v>162</v>
      </c>
      <c r="CF8" s="44">
        <f>+CE8/CD8</f>
        <v>0.78260869565217395</v>
      </c>
      <c r="CG8" s="43">
        <f>SUM(CG9:CG20)</f>
        <v>280</v>
      </c>
      <c r="CH8" s="41">
        <f>SUM(CH9:CH20)</f>
        <v>217</v>
      </c>
      <c r="CI8" s="45">
        <f>+CH8/CG8</f>
        <v>0.77500000000000002</v>
      </c>
      <c r="CJ8" s="67">
        <f>SUM(CJ9:CJ20)</f>
        <v>503</v>
      </c>
      <c r="CK8" s="41">
        <f>SUM(CK9:CK20)</f>
        <v>328</v>
      </c>
      <c r="CL8" s="42">
        <f>+CK8/CJ8</f>
        <v>0.65208747514910537</v>
      </c>
      <c r="CM8" s="43">
        <f>SUM(CM9:CM20)</f>
        <v>215</v>
      </c>
      <c r="CN8" s="41">
        <f>SUM(CN9:CN20)</f>
        <v>149</v>
      </c>
      <c r="CO8" s="44">
        <f>+CN8/CM8</f>
        <v>0.69302325581395352</v>
      </c>
      <c r="CP8" s="43">
        <f>SUM(CP9:CP20)</f>
        <v>288</v>
      </c>
      <c r="CQ8" s="41">
        <f>SUM(CQ9:CQ20)</f>
        <v>179</v>
      </c>
      <c r="CR8" s="45">
        <f>+CQ8/CP8</f>
        <v>0.62152777777777779</v>
      </c>
      <c r="CS8" s="67">
        <f>SUM(CS9:CS20)</f>
        <v>487</v>
      </c>
      <c r="CT8" s="41">
        <f>SUM(CT9:CT20)</f>
        <v>375</v>
      </c>
      <c r="CU8" s="42">
        <f>+CT8/CS8</f>
        <v>0.77002053388090352</v>
      </c>
      <c r="CV8" s="43">
        <f>SUM(CV9:CV20)</f>
        <v>213</v>
      </c>
      <c r="CW8" s="41">
        <f>SUM(CW9:CW20)</f>
        <v>179</v>
      </c>
      <c r="CX8" s="44">
        <f>+CW8/CV8</f>
        <v>0.84037558685446012</v>
      </c>
      <c r="CY8" s="43">
        <f>SUM(CY9:CY20)</f>
        <v>274</v>
      </c>
      <c r="CZ8" s="41">
        <f>SUM(CZ9:CZ20)</f>
        <v>196</v>
      </c>
      <c r="DA8" s="45">
        <f>+CZ8/CY8</f>
        <v>0.71532846715328469</v>
      </c>
      <c r="DB8" s="67">
        <f>SUM(DB9:DB20)</f>
        <v>458</v>
      </c>
      <c r="DC8" s="41">
        <f>SUM(DC9:DC20)</f>
        <v>359</v>
      </c>
      <c r="DD8" s="42">
        <f>+DC8/DB8</f>
        <v>0.78384279475982532</v>
      </c>
      <c r="DE8" s="43">
        <f>SUM(DE9:DE20)</f>
        <v>222</v>
      </c>
      <c r="DF8" s="41">
        <f>SUM(DF9:DF20)</f>
        <v>174</v>
      </c>
      <c r="DG8" s="44">
        <f>+DF8/DE8</f>
        <v>0.78378378378378377</v>
      </c>
      <c r="DH8" s="43">
        <f>SUM(DH9:DH20)</f>
        <v>236</v>
      </c>
      <c r="DI8" s="41">
        <f>SUM(DI9:DI20)</f>
        <v>185</v>
      </c>
      <c r="DJ8" s="45">
        <f>+DI8/DH8</f>
        <v>0.78389830508474578</v>
      </c>
      <c r="DK8" s="67">
        <f>SUM(DK9:DK20)</f>
        <v>452</v>
      </c>
      <c r="DL8" s="41">
        <f>SUM(DL9:DL20)</f>
        <v>301</v>
      </c>
      <c r="DM8" s="42">
        <f>+DL8/DK8</f>
        <v>0.66592920353982299</v>
      </c>
      <c r="DN8" s="43">
        <f>SUM(DN9:DN20)</f>
        <v>226</v>
      </c>
      <c r="DO8" s="41">
        <f>SUM(DO9:DO20)</f>
        <v>145</v>
      </c>
      <c r="DP8" s="44">
        <f>+DO8/DN8</f>
        <v>0.6415929203539823</v>
      </c>
      <c r="DQ8" s="43">
        <f>SUM(DQ9:DQ20)</f>
        <v>226</v>
      </c>
      <c r="DR8" s="41">
        <f>SUM(DR9:DR20)</f>
        <v>156</v>
      </c>
      <c r="DS8" s="45">
        <f>+DR8/DQ8</f>
        <v>0.69026548672566368</v>
      </c>
      <c r="DT8" s="67">
        <f>SUM(DT9:DT20)</f>
        <v>433</v>
      </c>
      <c r="DU8" s="41">
        <f>SUM(DU9:DU20)</f>
        <v>336</v>
      </c>
      <c r="DV8" s="42">
        <f>+DU8/DT8</f>
        <v>0.77598152424942268</v>
      </c>
      <c r="DW8" s="43">
        <f>SUM(DW9:DW20)</f>
        <v>206</v>
      </c>
      <c r="DX8" s="41">
        <f>SUM(DX9:DX20)</f>
        <v>153</v>
      </c>
      <c r="DY8" s="44">
        <f>+DX8/DW8</f>
        <v>0.74271844660194175</v>
      </c>
      <c r="DZ8" s="43">
        <f>SUM(DZ9:DZ20)</f>
        <v>227</v>
      </c>
      <c r="EA8" s="41">
        <f>SUM(EA9:EA20)</f>
        <v>183</v>
      </c>
      <c r="EB8" s="45">
        <f>+EA8/DZ8</f>
        <v>0.80616740088105732</v>
      </c>
      <c r="EC8" s="67">
        <f>SUM(EC9:EC20)</f>
        <v>479</v>
      </c>
      <c r="ED8" s="41">
        <f>SUM(ED9:ED20)</f>
        <v>374</v>
      </c>
      <c r="EE8" s="42">
        <f>+ED8/EC8</f>
        <v>0.78079331941544883</v>
      </c>
      <c r="EF8" s="43">
        <f>SUM(EF9:EF20)</f>
        <v>209</v>
      </c>
      <c r="EG8" s="41">
        <f>SUM(EG9:EG20)</f>
        <v>153</v>
      </c>
      <c r="EH8" s="44">
        <f>+EG8/EF8</f>
        <v>0.73205741626794263</v>
      </c>
      <c r="EI8" s="43">
        <f>SUM(EI9:EI20)</f>
        <v>270</v>
      </c>
      <c r="EJ8" s="41">
        <f>SUM(EJ9:EJ20)</f>
        <v>221</v>
      </c>
      <c r="EK8" s="45">
        <f>+EJ8/EI8</f>
        <v>0.81851851851851853</v>
      </c>
      <c r="EL8" s="67">
        <f>SUM(EL9:EL20)</f>
        <v>479</v>
      </c>
      <c r="EM8" s="41">
        <f>SUM(EM9:EM20)</f>
        <v>107</v>
      </c>
      <c r="EN8" s="42">
        <f>+EM8/EL8</f>
        <v>0.22338204592901878</v>
      </c>
      <c r="EO8" s="43">
        <f>SUM(EO9:EO20)</f>
        <v>209</v>
      </c>
      <c r="EP8" s="41">
        <f>SUM(EP9:EP20)</f>
        <v>107</v>
      </c>
      <c r="EQ8" s="44">
        <f>+EP8/EO8</f>
        <v>0.51196172248803828</v>
      </c>
      <c r="ER8" s="43">
        <f>SUM(ER9:ER20)</f>
        <v>270</v>
      </c>
      <c r="ES8" s="41">
        <f>SUM(ES9:ES20)</f>
        <v>0</v>
      </c>
      <c r="ET8" s="45">
        <f>+ES8/ER8</f>
        <v>0</v>
      </c>
      <c r="EU8" s="67">
        <f>SUM(EU9:EU20)</f>
        <v>479</v>
      </c>
      <c r="EV8" s="41">
        <f>SUM(EV9:EV20)</f>
        <v>0</v>
      </c>
      <c r="EW8" s="42">
        <f>+EV8/EU8</f>
        <v>0</v>
      </c>
      <c r="EX8" s="43">
        <f>SUM(EX9:EX20)</f>
        <v>209</v>
      </c>
      <c r="EY8" s="41">
        <f>SUM(EY9:EY20)</f>
        <v>0</v>
      </c>
      <c r="EZ8" s="44">
        <f>+EY8/EX8</f>
        <v>0</v>
      </c>
      <c r="FA8" s="43">
        <f>SUM(FA9:FA20)</f>
        <v>270</v>
      </c>
      <c r="FB8" s="41">
        <f>SUM(FB9:FB20)</f>
        <v>0</v>
      </c>
      <c r="FC8" s="45">
        <f>+FB8/FA8</f>
        <v>0</v>
      </c>
    </row>
    <row r="9" spans="6:159" ht="29.25" customHeight="1">
      <c r="F9" s="10">
        <v>9</v>
      </c>
      <c r="G9" s="10">
        <v>11</v>
      </c>
      <c r="H9" s="33">
        <v>1</v>
      </c>
      <c r="I9" s="125" t="s">
        <v>311</v>
      </c>
      <c r="J9" s="179">
        <v>132.34615384615401</v>
      </c>
      <c r="K9" s="180">
        <v>119.269230769231</v>
      </c>
      <c r="L9" s="181">
        <f>IFERROR(K9/J9,0)</f>
        <v>0.90119151409474052</v>
      </c>
      <c r="M9" s="34">
        <f>+P9+S9</f>
        <v>85</v>
      </c>
      <c r="N9" s="35">
        <f t="shared" ref="N9:N20" si="0">+Q9+T9</f>
        <v>75</v>
      </c>
      <c r="O9" s="26">
        <f t="shared" ref="O9:O20" si="1">IFERROR(N9/M9,0)</f>
        <v>0.88235294117647056</v>
      </c>
      <c r="P9" s="37">
        <v>47</v>
      </c>
      <c r="Q9" s="37">
        <v>40</v>
      </c>
      <c r="R9" s="26">
        <f t="shared" ref="R9:R20" si="2">IFERROR(Q9/P9,0)</f>
        <v>0.85106382978723405</v>
      </c>
      <c r="S9" s="37">
        <v>38</v>
      </c>
      <c r="T9" s="37">
        <v>35</v>
      </c>
      <c r="U9" s="26">
        <f t="shared" ref="U9:U20" si="3">IFERROR(T9/S9,0)</f>
        <v>0.92105263157894735</v>
      </c>
      <c r="V9" s="34">
        <f>+Y9+AB9</f>
        <v>70</v>
      </c>
      <c r="W9" s="35">
        <f>+Z9+AC9</f>
        <v>62</v>
      </c>
      <c r="X9" s="26">
        <f t="shared" ref="X9:X20" si="4">IFERROR(W9/V9,0)</f>
        <v>0.88571428571428568</v>
      </c>
      <c r="Y9" s="37">
        <v>39</v>
      </c>
      <c r="Z9" s="37">
        <v>33</v>
      </c>
      <c r="AA9" s="26">
        <f t="shared" ref="AA9:AA20" si="5">IFERROR(Z9/Y9,0)</f>
        <v>0.84615384615384615</v>
      </c>
      <c r="AB9" s="37">
        <v>31</v>
      </c>
      <c r="AC9" s="37">
        <v>29</v>
      </c>
      <c r="AD9" s="26">
        <f t="shared" ref="AD9:AD20" si="6">IFERROR(AC9/AB9,0)</f>
        <v>0.93548387096774188</v>
      </c>
      <c r="AE9" s="117">
        <f>+SUMIF($M$1:$AD$1,"a",M9:AD9)/2</f>
        <v>77.5</v>
      </c>
      <c r="AF9" s="116">
        <f>+SUMIF($M$1:$AD$1,"b",M9:AD9)/2</f>
        <v>68.5</v>
      </c>
      <c r="AG9" s="59">
        <f t="shared" ref="AG9:AG20" si="7">IFERROR(AF9/AE9,0)</f>
        <v>0.88387096774193552</v>
      </c>
      <c r="AH9" s="34">
        <f>+AK9+AN9</f>
        <v>78</v>
      </c>
      <c r="AI9" s="35">
        <f t="shared" ref="AI9:AI20" si="8">+AL9+AO9</f>
        <v>71</v>
      </c>
      <c r="AJ9" s="26">
        <f t="shared" ref="AJ9:AJ20" si="9">IFERROR(AI9/AH9,0)</f>
        <v>0.91025641025641024</v>
      </c>
      <c r="AK9" s="37">
        <v>23</v>
      </c>
      <c r="AL9" s="37">
        <v>21</v>
      </c>
      <c r="AM9" s="26">
        <f t="shared" ref="AM9:AM20" si="10">IFERROR(AL9/AK9,0)</f>
        <v>0.91304347826086951</v>
      </c>
      <c r="AN9" s="37">
        <v>55</v>
      </c>
      <c r="AO9" s="37">
        <v>50</v>
      </c>
      <c r="AP9" s="26">
        <f t="shared" ref="AP9:AP20" si="11">IFERROR(AO9/AN9,0)</f>
        <v>0.90909090909090906</v>
      </c>
      <c r="AQ9" s="34">
        <f>+AT9+AW9</f>
        <v>71</v>
      </c>
      <c r="AR9" s="35">
        <f>+AU9+AX9</f>
        <v>67</v>
      </c>
      <c r="AS9" s="26">
        <f t="shared" ref="AS9:AS20" si="12">IFERROR(AR9/AQ9,0)</f>
        <v>0.94366197183098588</v>
      </c>
      <c r="AT9" s="37">
        <v>23</v>
      </c>
      <c r="AU9" s="37">
        <v>22</v>
      </c>
      <c r="AV9" s="26">
        <f t="shared" ref="AV9:AV20" si="13">IFERROR(AU9/AT9,0)</f>
        <v>0.95652173913043481</v>
      </c>
      <c r="AW9" s="37">
        <v>48</v>
      </c>
      <c r="AX9" s="37">
        <v>45</v>
      </c>
      <c r="AY9" s="26">
        <f t="shared" ref="AY9:AY20" si="14">IFERROR(AX9/AW9,0)</f>
        <v>0.9375</v>
      </c>
      <c r="AZ9" s="34">
        <f>+BC9+BF9</f>
        <v>77</v>
      </c>
      <c r="BA9" s="35">
        <f>+BD9+BG9</f>
        <v>67</v>
      </c>
      <c r="BB9" s="26">
        <f t="shared" ref="BB9:BB20" si="15">IFERROR(BA9/AZ9,0)</f>
        <v>0.87012987012987009</v>
      </c>
      <c r="BC9" s="37">
        <v>21</v>
      </c>
      <c r="BD9" s="37">
        <v>18</v>
      </c>
      <c r="BE9" s="26">
        <f t="shared" ref="BE9:BE20" si="16">IFERROR(BD9/BC9,0)</f>
        <v>0.8571428571428571</v>
      </c>
      <c r="BF9" s="37">
        <v>56</v>
      </c>
      <c r="BG9" s="37">
        <v>49</v>
      </c>
      <c r="BH9" s="26">
        <f t="shared" ref="BH9:BH20" si="17">IFERROR(BG9/BF9,0)</f>
        <v>0.875</v>
      </c>
      <c r="BI9" s="34">
        <f>+BL9+BO9</f>
        <v>83</v>
      </c>
      <c r="BJ9" s="35">
        <f>+BM9+BP9</f>
        <v>66</v>
      </c>
      <c r="BK9" s="26">
        <f t="shared" ref="BK9:BK20" si="18">IFERROR(BJ9/BI9,0)</f>
        <v>0.79518072289156627</v>
      </c>
      <c r="BL9" s="37">
        <v>23</v>
      </c>
      <c r="BM9" s="37">
        <v>18</v>
      </c>
      <c r="BN9" s="26">
        <f t="shared" ref="BN9:BN20" si="19">IFERROR(BM9/BL9,0)</f>
        <v>0.78260869565217395</v>
      </c>
      <c r="BO9" s="37">
        <v>60</v>
      </c>
      <c r="BP9" s="37">
        <v>48</v>
      </c>
      <c r="BQ9" s="26">
        <f t="shared" ref="BQ9:BQ20" si="20">IFERROR(BP9/BO9,0)</f>
        <v>0.8</v>
      </c>
      <c r="BR9" s="34">
        <f>+BU9+BX9</f>
        <v>87</v>
      </c>
      <c r="BS9" s="35">
        <f>+BV9+BY9</f>
        <v>70</v>
      </c>
      <c r="BT9" s="26">
        <f t="shared" ref="BT9:BT20" si="21">IFERROR(BS9/BR9,0)</f>
        <v>0.8045977011494253</v>
      </c>
      <c r="BU9" s="37">
        <v>23</v>
      </c>
      <c r="BV9" s="37">
        <v>19</v>
      </c>
      <c r="BW9" s="26">
        <f t="shared" ref="BW9:BW20" si="22">IFERROR(BV9/BU9,0)</f>
        <v>0.82608695652173914</v>
      </c>
      <c r="BX9" s="37">
        <v>64</v>
      </c>
      <c r="BY9" s="37">
        <v>51</v>
      </c>
      <c r="BZ9" s="26">
        <f t="shared" ref="BZ9:BZ20" si="23">IFERROR(BY9/BX9,0)</f>
        <v>0.796875</v>
      </c>
      <c r="CA9" s="34">
        <f>+CD9+CG9</f>
        <v>93</v>
      </c>
      <c r="CB9" s="35">
        <f>+CE9+CH9</f>
        <v>77</v>
      </c>
      <c r="CC9" s="26">
        <f t="shared" ref="CC9:CC20" si="24">IFERROR(CB9/CA9,0)</f>
        <v>0.82795698924731187</v>
      </c>
      <c r="CD9" s="37">
        <v>28</v>
      </c>
      <c r="CE9" s="37">
        <v>21</v>
      </c>
      <c r="CF9" s="26">
        <f t="shared" ref="CF9:CF20" si="25">IFERROR(CE9/CD9,0)</f>
        <v>0.75</v>
      </c>
      <c r="CG9" s="37">
        <v>65</v>
      </c>
      <c r="CH9" s="37">
        <v>56</v>
      </c>
      <c r="CI9" s="26">
        <f t="shared" ref="CI9:CI20" si="26">IFERROR(CH9/CG9,0)</f>
        <v>0.86153846153846159</v>
      </c>
      <c r="CJ9" s="34">
        <f>+CM9+CP9</f>
        <v>96</v>
      </c>
      <c r="CK9" s="35">
        <f>+CN9+CQ9</f>
        <v>63</v>
      </c>
      <c r="CL9" s="26">
        <f t="shared" ref="CL9:CL20" si="27">IFERROR(CK9/CJ9,0)</f>
        <v>0.65625</v>
      </c>
      <c r="CM9" s="37">
        <v>30</v>
      </c>
      <c r="CN9" s="37">
        <v>24</v>
      </c>
      <c r="CO9" s="26">
        <f t="shared" ref="CO9:CO20" si="28">IFERROR(CN9/CM9,0)</f>
        <v>0.8</v>
      </c>
      <c r="CP9" s="37">
        <v>66</v>
      </c>
      <c r="CQ9" s="37">
        <v>39</v>
      </c>
      <c r="CR9" s="26">
        <f t="shared" ref="CR9:CR20" si="29">IFERROR(CQ9/CP9,0)</f>
        <v>0.59090909090909094</v>
      </c>
      <c r="CS9" s="34">
        <f>+CV9+CY9</f>
        <v>98</v>
      </c>
      <c r="CT9" s="35">
        <f>+CW9+CZ9</f>
        <v>78</v>
      </c>
      <c r="CU9" s="26">
        <f t="shared" ref="CU9:CU20" si="30">IFERROR(CT9/CS9,0)</f>
        <v>0.79591836734693877</v>
      </c>
      <c r="CV9" s="37">
        <v>33</v>
      </c>
      <c r="CW9" s="37">
        <v>29</v>
      </c>
      <c r="CX9" s="26">
        <f t="shared" ref="CX9:CX20" si="31">IFERROR(CW9/CV9,0)</f>
        <v>0.87878787878787878</v>
      </c>
      <c r="CY9" s="37">
        <v>65</v>
      </c>
      <c r="CZ9" s="37">
        <v>49</v>
      </c>
      <c r="DA9" s="26">
        <f t="shared" ref="DA9:DA20" si="32">IFERROR(CZ9/CY9,0)</f>
        <v>0.75384615384615383</v>
      </c>
      <c r="DB9" s="34">
        <f>+DE9+DH9</f>
        <v>95</v>
      </c>
      <c r="DC9" s="35">
        <f>+DF9+DI9</f>
        <v>85</v>
      </c>
      <c r="DD9" s="26">
        <f t="shared" ref="DD9:DD20" si="33">IFERROR(DC9/DB9,0)</f>
        <v>0.89473684210526316</v>
      </c>
      <c r="DE9" s="37">
        <v>36</v>
      </c>
      <c r="DF9" s="37">
        <v>34</v>
      </c>
      <c r="DG9" s="26">
        <f t="shared" ref="DG9:DG20" si="34">IFERROR(DF9/DE9,0)</f>
        <v>0.94444444444444442</v>
      </c>
      <c r="DH9" s="37">
        <v>59</v>
      </c>
      <c r="DI9" s="37">
        <v>51</v>
      </c>
      <c r="DJ9" s="26">
        <f t="shared" ref="DJ9:DJ20" si="35">IFERROR(DI9/DH9,0)</f>
        <v>0.86440677966101698</v>
      </c>
      <c r="DK9" s="34">
        <f>+DN9+DQ9</f>
        <v>90</v>
      </c>
      <c r="DL9" s="35">
        <f>+DO9+DR9</f>
        <v>68</v>
      </c>
      <c r="DM9" s="26">
        <f t="shared" ref="DM9:DM20" si="36">IFERROR(DL9/DK9,0)</f>
        <v>0.75555555555555554</v>
      </c>
      <c r="DN9" s="37">
        <v>36</v>
      </c>
      <c r="DO9" s="37">
        <v>25</v>
      </c>
      <c r="DP9" s="26">
        <f t="shared" ref="DP9:DP20" si="37">IFERROR(DO9/DN9,0)</f>
        <v>0.69444444444444442</v>
      </c>
      <c r="DQ9" s="37">
        <v>54</v>
      </c>
      <c r="DR9" s="37">
        <v>43</v>
      </c>
      <c r="DS9" s="26">
        <f t="shared" ref="DS9:DS20" si="38">IFERROR(DR9/DQ9,0)</f>
        <v>0.79629629629629628</v>
      </c>
      <c r="DT9" s="34">
        <f>+DW9+DZ9</f>
        <v>93</v>
      </c>
      <c r="DU9" s="35">
        <f>+DX9+EA9</f>
        <v>80</v>
      </c>
      <c r="DV9" s="26">
        <f t="shared" ref="DV9:DV20" si="39">IFERROR(DU9/DT9,0)</f>
        <v>0.86021505376344087</v>
      </c>
      <c r="DW9" s="37">
        <v>36</v>
      </c>
      <c r="DX9" s="37">
        <v>31</v>
      </c>
      <c r="DY9" s="26">
        <f t="shared" ref="DY9:DY20" si="40">IFERROR(DX9/DW9,0)</f>
        <v>0.86111111111111116</v>
      </c>
      <c r="DZ9" s="37">
        <v>57</v>
      </c>
      <c r="EA9" s="37">
        <v>49</v>
      </c>
      <c r="EB9" s="26">
        <f t="shared" ref="EB9:EB20" si="41">IFERROR(EA9/DZ9,0)</f>
        <v>0.85964912280701755</v>
      </c>
      <c r="EC9" s="34">
        <f>+EF9+EI9</f>
        <v>105</v>
      </c>
      <c r="ED9" s="35">
        <f>+EG9+EJ9</f>
        <v>86</v>
      </c>
      <c r="EE9" s="26">
        <f t="shared" ref="EE9:EE20" si="42">IFERROR(ED9/EC9,0)</f>
        <v>0.81904761904761902</v>
      </c>
      <c r="EF9" s="37">
        <v>40</v>
      </c>
      <c r="EG9" s="37">
        <v>34</v>
      </c>
      <c r="EH9" s="26">
        <f t="shared" ref="EH9:EH20" si="43">IFERROR(EG9/EF9,0)</f>
        <v>0.85</v>
      </c>
      <c r="EI9" s="37">
        <v>65</v>
      </c>
      <c r="EJ9" s="37">
        <v>52</v>
      </c>
      <c r="EK9" s="26">
        <f t="shared" ref="EK9:EK20" si="44">IFERROR(EJ9/EI9,0)</f>
        <v>0.8</v>
      </c>
      <c r="EL9" s="34">
        <f>+EO9+ER9</f>
        <v>105</v>
      </c>
      <c r="EM9" s="35">
        <f>+EP9+ES9</f>
        <v>26</v>
      </c>
      <c r="EN9" s="26">
        <f t="shared" ref="EN9:EN20" si="45">IFERROR(EM9/EL9,0)</f>
        <v>0.24761904761904763</v>
      </c>
      <c r="EO9" s="37">
        <v>40</v>
      </c>
      <c r="EP9" s="37">
        <v>26</v>
      </c>
      <c r="EQ9" s="26">
        <f t="shared" ref="EQ9:EQ20" si="46">IFERROR(EP9/EO9,0)</f>
        <v>0.65</v>
      </c>
      <c r="ER9" s="37">
        <v>65</v>
      </c>
      <c r="ES9" s="37"/>
      <c r="ET9" s="59">
        <f t="shared" ref="ET9:ET20" si="47">IFERROR(ES9/ER9,0)</f>
        <v>0</v>
      </c>
      <c r="EU9" s="34">
        <f>+EX9+FA9</f>
        <v>105</v>
      </c>
      <c r="EV9" s="35">
        <f>+EY9+FB9</f>
        <v>0</v>
      </c>
      <c r="EW9" s="26">
        <f t="shared" ref="EW9:EW20" si="48">IFERROR(EV9/EU9,0)</f>
        <v>0</v>
      </c>
      <c r="EX9" s="37">
        <v>40</v>
      </c>
      <c r="EY9" s="37"/>
      <c r="EZ9" s="26">
        <f t="shared" ref="EZ9:EZ20" si="49">IFERROR(EY9/EX9,0)</f>
        <v>0</v>
      </c>
      <c r="FA9" s="37">
        <v>65</v>
      </c>
      <c r="FB9" s="37"/>
      <c r="FC9" s="59">
        <f t="shared" ref="FC9:FC20" si="50">IFERROR(FB9/FA9,0)</f>
        <v>0</v>
      </c>
    </row>
    <row r="10" spans="6:159" ht="29.25" customHeight="1">
      <c r="F10" s="10">
        <v>1</v>
      </c>
      <c r="G10" s="10">
        <v>2</v>
      </c>
      <c r="H10" s="12">
        <v>2</v>
      </c>
      <c r="I10" s="121" t="s">
        <v>28</v>
      </c>
      <c r="J10" s="179">
        <v>53.769230769230766</v>
      </c>
      <c r="K10" s="182">
        <v>43.346153846153847</v>
      </c>
      <c r="L10" s="183">
        <f t="shared" ref="L10:L20" si="51">IFERROR(K10/J10,0)</f>
        <v>0.8061516452074392</v>
      </c>
      <c r="M10" s="18">
        <f t="shared" ref="M10:M20" si="52">+P10+S10</f>
        <v>67</v>
      </c>
      <c r="N10" s="22">
        <f t="shared" si="0"/>
        <v>55</v>
      </c>
      <c r="O10" s="26">
        <f t="shared" si="1"/>
        <v>0.82089552238805974</v>
      </c>
      <c r="P10" s="16">
        <v>26</v>
      </c>
      <c r="Q10" s="16">
        <v>23</v>
      </c>
      <c r="R10" s="26">
        <f t="shared" si="2"/>
        <v>0.88461538461538458</v>
      </c>
      <c r="S10" s="16">
        <v>41</v>
      </c>
      <c r="T10" s="16">
        <v>32</v>
      </c>
      <c r="U10" s="26">
        <f t="shared" si="3"/>
        <v>0.78048780487804881</v>
      </c>
      <c r="V10" s="18">
        <f t="shared" ref="V10:W20" si="53">+Y10+AB10</f>
        <v>55</v>
      </c>
      <c r="W10" s="22">
        <f t="shared" si="53"/>
        <v>47</v>
      </c>
      <c r="X10" s="26">
        <f t="shared" si="4"/>
        <v>0.8545454545454545</v>
      </c>
      <c r="Y10" s="16">
        <v>23</v>
      </c>
      <c r="Z10" s="16">
        <v>21</v>
      </c>
      <c r="AA10" s="26">
        <f t="shared" si="5"/>
        <v>0.91304347826086951</v>
      </c>
      <c r="AB10" s="16">
        <v>32</v>
      </c>
      <c r="AC10" s="16">
        <v>26</v>
      </c>
      <c r="AD10" s="26">
        <f t="shared" si="6"/>
        <v>0.8125</v>
      </c>
      <c r="AE10" s="117">
        <f t="shared" ref="AE10:AE20" si="54">+SUMIF($M$1:$AD$1,"a",M10:AD10)/2</f>
        <v>61</v>
      </c>
      <c r="AF10" s="116">
        <f t="shared" ref="AF10:AF20" si="55">+SUMIF($M$1:$AD$1,"b",M10:AD10)/2</f>
        <v>51</v>
      </c>
      <c r="AG10" s="59">
        <f t="shared" si="7"/>
        <v>0.83606557377049184</v>
      </c>
      <c r="AH10" s="18">
        <f t="shared" ref="AH10:AH20" si="56">+AK10+AN10</f>
        <v>63</v>
      </c>
      <c r="AI10" s="22">
        <f t="shared" si="8"/>
        <v>52</v>
      </c>
      <c r="AJ10" s="26">
        <f t="shared" si="9"/>
        <v>0.82539682539682535</v>
      </c>
      <c r="AK10" s="16">
        <v>30</v>
      </c>
      <c r="AL10" s="16">
        <v>23</v>
      </c>
      <c r="AM10" s="26">
        <f t="shared" si="10"/>
        <v>0.76666666666666672</v>
      </c>
      <c r="AN10" s="16">
        <v>33</v>
      </c>
      <c r="AO10" s="16">
        <v>29</v>
      </c>
      <c r="AP10" s="26">
        <f t="shared" si="11"/>
        <v>0.87878787878787878</v>
      </c>
      <c r="AQ10" s="18">
        <f t="shared" ref="AQ10:AR20" si="57">+AT10+AW10</f>
        <v>59</v>
      </c>
      <c r="AR10" s="22">
        <f t="shared" si="57"/>
        <v>51</v>
      </c>
      <c r="AS10" s="26">
        <f t="shared" si="12"/>
        <v>0.86440677966101698</v>
      </c>
      <c r="AT10" s="16">
        <v>25</v>
      </c>
      <c r="AU10" s="16">
        <v>23</v>
      </c>
      <c r="AV10" s="26">
        <f t="shared" si="13"/>
        <v>0.92</v>
      </c>
      <c r="AW10" s="16">
        <v>34</v>
      </c>
      <c r="AX10" s="16">
        <v>28</v>
      </c>
      <c r="AY10" s="26">
        <f t="shared" si="14"/>
        <v>0.82352941176470584</v>
      </c>
      <c r="AZ10" s="18">
        <f t="shared" ref="AZ10:AZ20" si="58">+BC10+BF10</f>
        <v>64</v>
      </c>
      <c r="BA10" s="22">
        <f t="shared" ref="BA10:BA20" si="59">+BD10+BG10</f>
        <v>54</v>
      </c>
      <c r="BB10" s="26">
        <f t="shared" si="15"/>
        <v>0.84375</v>
      </c>
      <c r="BC10" s="16">
        <v>27</v>
      </c>
      <c r="BD10" s="16">
        <v>20</v>
      </c>
      <c r="BE10" s="26">
        <f t="shared" si="16"/>
        <v>0.7407407407407407</v>
      </c>
      <c r="BF10" s="16">
        <v>37</v>
      </c>
      <c r="BG10" s="16">
        <v>34</v>
      </c>
      <c r="BH10" s="26">
        <f t="shared" si="17"/>
        <v>0.91891891891891897</v>
      </c>
      <c r="BI10" s="18">
        <f t="shared" ref="BI10:BI20" si="60">+BL10+BO10</f>
        <v>75</v>
      </c>
      <c r="BJ10" s="22">
        <f t="shared" ref="BJ10:BJ20" si="61">+BM10+BP10</f>
        <v>66</v>
      </c>
      <c r="BK10" s="26">
        <f t="shared" si="18"/>
        <v>0.88</v>
      </c>
      <c r="BL10" s="16">
        <v>27</v>
      </c>
      <c r="BM10" s="16">
        <v>22</v>
      </c>
      <c r="BN10" s="26">
        <f t="shared" si="19"/>
        <v>0.81481481481481477</v>
      </c>
      <c r="BO10" s="16">
        <v>48</v>
      </c>
      <c r="BP10" s="16">
        <v>44</v>
      </c>
      <c r="BQ10" s="26">
        <f t="shared" si="20"/>
        <v>0.91666666666666663</v>
      </c>
      <c r="BR10" s="18">
        <f t="shared" ref="BR10:BR20" si="62">+BU10+BX10</f>
        <v>77</v>
      </c>
      <c r="BS10" s="22">
        <f t="shared" ref="BS10:BS20" si="63">+BV10+BY10</f>
        <v>67</v>
      </c>
      <c r="BT10" s="26">
        <f t="shared" si="21"/>
        <v>0.87012987012987009</v>
      </c>
      <c r="BU10" s="16">
        <v>28</v>
      </c>
      <c r="BV10" s="16">
        <v>23</v>
      </c>
      <c r="BW10" s="26">
        <f t="shared" si="22"/>
        <v>0.8214285714285714</v>
      </c>
      <c r="BX10" s="16">
        <v>49</v>
      </c>
      <c r="BY10" s="16">
        <v>44</v>
      </c>
      <c r="BZ10" s="26">
        <f t="shared" si="23"/>
        <v>0.89795918367346939</v>
      </c>
      <c r="CA10" s="18">
        <f t="shared" ref="CA10:CA20" si="64">+CD10+CG10</f>
        <v>82</v>
      </c>
      <c r="CB10" s="22">
        <f t="shared" ref="CB10:CB20" si="65">+CE10+CH10</f>
        <v>62</v>
      </c>
      <c r="CC10" s="26">
        <f t="shared" si="24"/>
        <v>0.75609756097560976</v>
      </c>
      <c r="CD10" s="16">
        <v>34</v>
      </c>
      <c r="CE10" s="16">
        <v>27</v>
      </c>
      <c r="CF10" s="26">
        <f t="shared" si="25"/>
        <v>0.79411764705882348</v>
      </c>
      <c r="CG10" s="16">
        <v>48</v>
      </c>
      <c r="CH10" s="16">
        <v>35</v>
      </c>
      <c r="CI10" s="26">
        <f t="shared" si="26"/>
        <v>0.72916666666666663</v>
      </c>
      <c r="CJ10" s="18">
        <f t="shared" ref="CJ10:CJ20" si="66">+CM10+CP10</f>
        <v>75</v>
      </c>
      <c r="CK10" s="22">
        <f t="shared" ref="CK10:CK20" si="67">+CN10+CQ10</f>
        <v>48</v>
      </c>
      <c r="CL10" s="26">
        <f t="shared" si="27"/>
        <v>0.64</v>
      </c>
      <c r="CM10" s="16">
        <v>27</v>
      </c>
      <c r="CN10" s="16">
        <v>23</v>
      </c>
      <c r="CO10" s="26">
        <f t="shared" si="28"/>
        <v>0.85185185185185186</v>
      </c>
      <c r="CP10" s="16">
        <v>48</v>
      </c>
      <c r="CQ10" s="16">
        <v>25</v>
      </c>
      <c r="CR10" s="26">
        <f t="shared" si="29"/>
        <v>0.52083333333333337</v>
      </c>
      <c r="CS10" s="18">
        <f t="shared" ref="CS10:CS20" si="68">+CV10+CY10</f>
        <v>68</v>
      </c>
      <c r="CT10" s="22">
        <f t="shared" ref="CT10:CT20" si="69">+CW10+CZ10</f>
        <v>46</v>
      </c>
      <c r="CU10" s="26">
        <f t="shared" si="30"/>
        <v>0.67647058823529416</v>
      </c>
      <c r="CV10" s="16">
        <v>28</v>
      </c>
      <c r="CW10" s="16">
        <v>22</v>
      </c>
      <c r="CX10" s="26">
        <f t="shared" si="31"/>
        <v>0.7857142857142857</v>
      </c>
      <c r="CY10" s="16">
        <v>40</v>
      </c>
      <c r="CZ10" s="16">
        <v>24</v>
      </c>
      <c r="DA10" s="26">
        <f t="shared" si="32"/>
        <v>0.6</v>
      </c>
      <c r="DB10" s="18">
        <f t="shared" ref="DB10:DB20" si="70">+DE10+DH10</f>
        <v>61</v>
      </c>
      <c r="DC10" s="22">
        <f t="shared" ref="DC10:DC20" si="71">+DF10+DI10</f>
        <v>58</v>
      </c>
      <c r="DD10" s="26">
        <f t="shared" si="33"/>
        <v>0.95081967213114749</v>
      </c>
      <c r="DE10" s="16">
        <v>31</v>
      </c>
      <c r="DF10" s="16">
        <v>29</v>
      </c>
      <c r="DG10" s="26">
        <f t="shared" si="34"/>
        <v>0.93548387096774188</v>
      </c>
      <c r="DH10" s="16">
        <v>30</v>
      </c>
      <c r="DI10" s="16">
        <v>29</v>
      </c>
      <c r="DJ10" s="26">
        <f t="shared" si="35"/>
        <v>0.96666666666666667</v>
      </c>
      <c r="DK10" s="18">
        <f t="shared" ref="DK10:DK20" si="72">+DN10+DQ10</f>
        <v>62</v>
      </c>
      <c r="DL10" s="22">
        <f t="shared" ref="DL10:DL20" si="73">+DO10+DR10</f>
        <v>47</v>
      </c>
      <c r="DM10" s="26">
        <f t="shared" si="36"/>
        <v>0.75806451612903225</v>
      </c>
      <c r="DN10" s="16">
        <v>30</v>
      </c>
      <c r="DO10" s="16">
        <v>21</v>
      </c>
      <c r="DP10" s="26">
        <f t="shared" si="37"/>
        <v>0.7</v>
      </c>
      <c r="DQ10" s="16">
        <v>32</v>
      </c>
      <c r="DR10" s="16">
        <v>26</v>
      </c>
      <c r="DS10" s="26">
        <f t="shared" si="38"/>
        <v>0.8125</v>
      </c>
      <c r="DT10" s="18">
        <f t="shared" ref="DT10:DT20" si="74">+DW10+DZ10</f>
        <v>61</v>
      </c>
      <c r="DU10" s="22">
        <f t="shared" ref="DU10:DU20" si="75">+DX10+EA10</f>
        <v>50</v>
      </c>
      <c r="DV10" s="26">
        <f t="shared" si="39"/>
        <v>0.81967213114754101</v>
      </c>
      <c r="DW10" s="16">
        <v>31</v>
      </c>
      <c r="DX10" s="16">
        <v>24</v>
      </c>
      <c r="DY10" s="26">
        <f t="shared" si="40"/>
        <v>0.77419354838709675</v>
      </c>
      <c r="DZ10" s="16">
        <v>30</v>
      </c>
      <c r="EA10" s="16">
        <v>26</v>
      </c>
      <c r="EB10" s="26">
        <f t="shared" si="41"/>
        <v>0.8666666666666667</v>
      </c>
      <c r="EC10" s="18">
        <f t="shared" ref="EC10:EC20" si="76">+EF10+EI10</f>
        <v>68</v>
      </c>
      <c r="ED10" s="22">
        <f t="shared" ref="ED10:ED20" si="77">+EG10+EJ10</f>
        <v>53</v>
      </c>
      <c r="EE10" s="26">
        <f t="shared" si="42"/>
        <v>0.77941176470588236</v>
      </c>
      <c r="EF10" s="16">
        <v>30</v>
      </c>
      <c r="EG10" s="16">
        <v>19</v>
      </c>
      <c r="EH10" s="26">
        <f t="shared" si="43"/>
        <v>0.6333333333333333</v>
      </c>
      <c r="EI10" s="16">
        <v>38</v>
      </c>
      <c r="EJ10" s="16">
        <v>34</v>
      </c>
      <c r="EK10" s="26">
        <f t="shared" si="44"/>
        <v>0.89473684210526316</v>
      </c>
      <c r="EL10" s="18">
        <f t="shared" ref="EL10:EL20" si="78">+EO10+ER10</f>
        <v>68</v>
      </c>
      <c r="EM10" s="22">
        <f t="shared" ref="EM10:EM20" si="79">+EP10+ES10</f>
        <v>12</v>
      </c>
      <c r="EN10" s="26">
        <f t="shared" si="45"/>
        <v>0.17647058823529413</v>
      </c>
      <c r="EO10" s="16">
        <v>30</v>
      </c>
      <c r="EP10" s="16">
        <v>12</v>
      </c>
      <c r="EQ10" s="26">
        <f t="shared" si="46"/>
        <v>0.4</v>
      </c>
      <c r="ER10" s="16">
        <v>38</v>
      </c>
      <c r="ES10" s="16"/>
      <c r="ET10" s="59">
        <f t="shared" si="47"/>
        <v>0</v>
      </c>
      <c r="EU10" s="18">
        <f t="shared" ref="EU10:EU20" si="80">+EX10+FA10</f>
        <v>68</v>
      </c>
      <c r="EV10" s="22">
        <f t="shared" ref="EV10:EV20" si="81">+EY10+FB10</f>
        <v>0</v>
      </c>
      <c r="EW10" s="26">
        <f t="shared" si="48"/>
        <v>0</v>
      </c>
      <c r="EX10" s="16">
        <v>30</v>
      </c>
      <c r="EY10" s="16"/>
      <c r="EZ10" s="26">
        <f t="shared" si="49"/>
        <v>0</v>
      </c>
      <c r="FA10" s="16">
        <v>38</v>
      </c>
      <c r="FB10" s="16"/>
      <c r="FC10" s="59">
        <f t="shared" si="50"/>
        <v>0</v>
      </c>
    </row>
    <row r="11" spans="6:159" ht="29.25" customHeight="1">
      <c r="G11" s="10">
        <v>4</v>
      </c>
      <c r="H11" s="33">
        <v>3</v>
      </c>
      <c r="I11" s="119" t="s">
        <v>86</v>
      </c>
      <c r="J11" s="179">
        <v>21.96153846153846</v>
      </c>
      <c r="K11" s="182">
        <v>18.346153846153847</v>
      </c>
      <c r="L11" s="183">
        <f t="shared" si="51"/>
        <v>0.83537653239929954</v>
      </c>
      <c r="M11" s="192">
        <f t="shared" si="52"/>
        <v>38</v>
      </c>
      <c r="N11" s="22">
        <f t="shared" si="0"/>
        <v>32</v>
      </c>
      <c r="O11" s="26">
        <f t="shared" si="1"/>
        <v>0.84210526315789469</v>
      </c>
      <c r="P11" s="16">
        <v>19</v>
      </c>
      <c r="Q11" s="16">
        <v>18</v>
      </c>
      <c r="R11" s="26">
        <f t="shared" si="2"/>
        <v>0.94736842105263153</v>
      </c>
      <c r="S11" s="16">
        <v>19</v>
      </c>
      <c r="T11" s="16">
        <v>14</v>
      </c>
      <c r="U11" s="26">
        <f t="shared" si="3"/>
        <v>0.73684210526315785</v>
      </c>
      <c r="V11" s="18">
        <f t="shared" si="53"/>
        <v>32</v>
      </c>
      <c r="W11" s="22">
        <f t="shared" si="53"/>
        <v>29</v>
      </c>
      <c r="X11" s="26">
        <f t="shared" si="4"/>
        <v>0.90625</v>
      </c>
      <c r="Y11" s="16">
        <v>18</v>
      </c>
      <c r="Z11" s="16">
        <v>17</v>
      </c>
      <c r="AA11" s="26">
        <f t="shared" si="5"/>
        <v>0.94444444444444442</v>
      </c>
      <c r="AB11" s="16">
        <v>14</v>
      </c>
      <c r="AC11" s="16">
        <v>12</v>
      </c>
      <c r="AD11" s="26">
        <f t="shared" si="6"/>
        <v>0.8571428571428571</v>
      </c>
      <c r="AE11" s="117">
        <f t="shared" si="54"/>
        <v>35</v>
      </c>
      <c r="AF11" s="116">
        <f t="shared" si="55"/>
        <v>30.5</v>
      </c>
      <c r="AG11" s="59">
        <f t="shared" si="7"/>
        <v>0.87142857142857144</v>
      </c>
      <c r="AH11" s="18">
        <f t="shared" si="56"/>
        <v>31</v>
      </c>
      <c r="AI11" s="22">
        <f t="shared" si="8"/>
        <v>20</v>
      </c>
      <c r="AJ11" s="26">
        <f t="shared" si="9"/>
        <v>0.64516129032258063</v>
      </c>
      <c r="AK11" s="16">
        <v>18</v>
      </c>
      <c r="AL11" s="16">
        <v>9</v>
      </c>
      <c r="AM11" s="26">
        <f t="shared" si="10"/>
        <v>0.5</v>
      </c>
      <c r="AN11" s="16">
        <v>13</v>
      </c>
      <c r="AO11" s="16">
        <v>11</v>
      </c>
      <c r="AP11" s="26">
        <f t="shared" si="11"/>
        <v>0.84615384615384615</v>
      </c>
      <c r="AQ11" s="18">
        <f t="shared" si="57"/>
        <v>28</v>
      </c>
      <c r="AR11" s="22">
        <f t="shared" si="57"/>
        <v>26</v>
      </c>
      <c r="AS11" s="26">
        <f t="shared" si="12"/>
        <v>0.9285714285714286</v>
      </c>
      <c r="AT11" s="16">
        <v>13</v>
      </c>
      <c r="AU11" s="16">
        <v>11</v>
      </c>
      <c r="AV11" s="26">
        <f t="shared" si="13"/>
        <v>0.84615384615384615</v>
      </c>
      <c r="AW11" s="16">
        <v>15</v>
      </c>
      <c r="AX11" s="16">
        <v>15</v>
      </c>
      <c r="AY11" s="26">
        <f t="shared" si="14"/>
        <v>1</v>
      </c>
      <c r="AZ11" s="18">
        <f t="shared" si="58"/>
        <v>30</v>
      </c>
      <c r="BA11" s="22">
        <f t="shared" si="59"/>
        <v>26</v>
      </c>
      <c r="BB11" s="26">
        <f t="shared" si="15"/>
        <v>0.8666666666666667</v>
      </c>
      <c r="BC11" s="16">
        <v>14</v>
      </c>
      <c r="BD11" s="16">
        <v>12</v>
      </c>
      <c r="BE11" s="26">
        <f t="shared" si="16"/>
        <v>0.8571428571428571</v>
      </c>
      <c r="BF11" s="16">
        <v>16</v>
      </c>
      <c r="BG11" s="16">
        <v>14</v>
      </c>
      <c r="BH11" s="26">
        <f t="shared" si="17"/>
        <v>0.875</v>
      </c>
      <c r="BI11" s="18">
        <f t="shared" si="60"/>
        <v>29</v>
      </c>
      <c r="BJ11" s="22">
        <f t="shared" si="61"/>
        <v>22</v>
      </c>
      <c r="BK11" s="26">
        <f t="shared" si="18"/>
        <v>0.75862068965517238</v>
      </c>
      <c r="BL11" s="16">
        <v>14</v>
      </c>
      <c r="BM11" s="16">
        <v>9</v>
      </c>
      <c r="BN11" s="26">
        <f t="shared" si="19"/>
        <v>0.6428571428571429</v>
      </c>
      <c r="BO11" s="16">
        <v>15</v>
      </c>
      <c r="BP11" s="16">
        <v>13</v>
      </c>
      <c r="BQ11" s="26">
        <f t="shared" si="20"/>
        <v>0.8666666666666667</v>
      </c>
      <c r="BR11" s="18">
        <f t="shared" si="62"/>
        <v>32</v>
      </c>
      <c r="BS11" s="22">
        <f t="shared" si="63"/>
        <v>26</v>
      </c>
      <c r="BT11" s="26">
        <f t="shared" si="21"/>
        <v>0.8125</v>
      </c>
      <c r="BU11" s="16">
        <v>16</v>
      </c>
      <c r="BV11" s="16">
        <v>11</v>
      </c>
      <c r="BW11" s="26">
        <f t="shared" si="22"/>
        <v>0.6875</v>
      </c>
      <c r="BX11" s="16">
        <v>16</v>
      </c>
      <c r="BY11" s="16">
        <v>15</v>
      </c>
      <c r="BZ11" s="26">
        <f t="shared" si="23"/>
        <v>0.9375</v>
      </c>
      <c r="CA11" s="18">
        <f t="shared" si="64"/>
        <v>31</v>
      </c>
      <c r="CB11" s="22">
        <f t="shared" si="65"/>
        <v>21</v>
      </c>
      <c r="CC11" s="26">
        <f t="shared" si="24"/>
        <v>0.67741935483870963</v>
      </c>
      <c r="CD11" s="16">
        <v>13</v>
      </c>
      <c r="CE11" s="16">
        <v>6</v>
      </c>
      <c r="CF11" s="26">
        <f t="shared" si="25"/>
        <v>0.46153846153846156</v>
      </c>
      <c r="CG11" s="16">
        <v>18</v>
      </c>
      <c r="CH11" s="16">
        <v>15</v>
      </c>
      <c r="CI11" s="26">
        <f t="shared" si="26"/>
        <v>0.83333333333333337</v>
      </c>
      <c r="CJ11" s="18">
        <f t="shared" si="66"/>
        <v>34</v>
      </c>
      <c r="CK11" s="22">
        <f t="shared" si="67"/>
        <v>22</v>
      </c>
      <c r="CL11" s="26">
        <f t="shared" si="27"/>
        <v>0.6470588235294118</v>
      </c>
      <c r="CM11" s="16">
        <v>14</v>
      </c>
      <c r="CN11" s="16">
        <v>9</v>
      </c>
      <c r="CO11" s="26">
        <f t="shared" si="28"/>
        <v>0.6428571428571429</v>
      </c>
      <c r="CP11" s="16">
        <v>20</v>
      </c>
      <c r="CQ11" s="16">
        <v>13</v>
      </c>
      <c r="CR11" s="26">
        <f t="shared" si="29"/>
        <v>0.65</v>
      </c>
      <c r="CS11" s="18">
        <f t="shared" si="68"/>
        <v>31</v>
      </c>
      <c r="CT11" s="22">
        <f t="shared" si="69"/>
        <v>30</v>
      </c>
      <c r="CU11" s="26">
        <f t="shared" si="30"/>
        <v>0.967741935483871</v>
      </c>
      <c r="CV11" s="16">
        <v>13</v>
      </c>
      <c r="CW11" s="16">
        <v>12</v>
      </c>
      <c r="CX11" s="26">
        <f t="shared" si="31"/>
        <v>0.92307692307692313</v>
      </c>
      <c r="CY11" s="16">
        <v>18</v>
      </c>
      <c r="CZ11" s="16">
        <v>18</v>
      </c>
      <c r="DA11" s="26">
        <f t="shared" si="32"/>
        <v>1</v>
      </c>
      <c r="DB11" s="18">
        <f t="shared" si="70"/>
        <v>30</v>
      </c>
      <c r="DC11" s="22">
        <f t="shared" si="71"/>
        <v>22</v>
      </c>
      <c r="DD11" s="26">
        <f t="shared" si="33"/>
        <v>0.73333333333333328</v>
      </c>
      <c r="DE11" s="16">
        <v>12</v>
      </c>
      <c r="DF11" s="16">
        <v>8</v>
      </c>
      <c r="DG11" s="26">
        <f t="shared" si="34"/>
        <v>0.66666666666666663</v>
      </c>
      <c r="DH11" s="16">
        <v>18</v>
      </c>
      <c r="DI11" s="16">
        <v>14</v>
      </c>
      <c r="DJ11" s="26">
        <f t="shared" si="35"/>
        <v>0.77777777777777779</v>
      </c>
      <c r="DK11" s="18">
        <f t="shared" si="72"/>
        <v>30</v>
      </c>
      <c r="DL11" s="22">
        <f t="shared" si="73"/>
        <v>19</v>
      </c>
      <c r="DM11" s="26">
        <f t="shared" si="36"/>
        <v>0.6333333333333333</v>
      </c>
      <c r="DN11" s="16">
        <v>12</v>
      </c>
      <c r="DO11" s="16">
        <v>7</v>
      </c>
      <c r="DP11" s="26">
        <f t="shared" si="37"/>
        <v>0.58333333333333337</v>
      </c>
      <c r="DQ11" s="16">
        <v>18</v>
      </c>
      <c r="DR11" s="16">
        <v>12</v>
      </c>
      <c r="DS11" s="26">
        <f t="shared" si="38"/>
        <v>0.66666666666666663</v>
      </c>
      <c r="DT11" s="18">
        <f t="shared" si="74"/>
        <v>28</v>
      </c>
      <c r="DU11" s="22">
        <f t="shared" si="75"/>
        <v>20</v>
      </c>
      <c r="DV11" s="26">
        <f t="shared" si="39"/>
        <v>0.7142857142857143</v>
      </c>
      <c r="DW11" s="16">
        <v>10</v>
      </c>
      <c r="DX11" s="16">
        <v>7</v>
      </c>
      <c r="DY11" s="26">
        <f t="shared" si="40"/>
        <v>0.7</v>
      </c>
      <c r="DZ11" s="16">
        <v>18</v>
      </c>
      <c r="EA11" s="16">
        <v>13</v>
      </c>
      <c r="EB11" s="26">
        <f t="shared" si="41"/>
        <v>0.72222222222222221</v>
      </c>
      <c r="EC11" s="18">
        <f t="shared" si="76"/>
        <v>30</v>
      </c>
      <c r="ED11" s="22">
        <f t="shared" si="77"/>
        <v>23</v>
      </c>
      <c r="EE11" s="26">
        <f t="shared" si="42"/>
        <v>0.76666666666666672</v>
      </c>
      <c r="EF11" s="16">
        <v>9</v>
      </c>
      <c r="EG11" s="16">
        <v>6</v>
      </c>
      <c r="EH11" s="26">
        <f t="shared" si="43"/>
        <v>0.66666666666666663</v>
      </c>
      <c r="EI11" s="16">
        <v>21</v>
      </c>
      <c r="EJ11" s="16">
        <v>17</v>
      </c>
      <c r="EK11" s="26">
        <f t="shared" si="44"/>
        <v>0.80952380952380953</v>
      </c>
      <c r="EL11" s="18">
        <f t="shared" si="78"/>
        <v>30</v>
      </c>
      <c r="EM11" s="22">
        <f t="shared" si="79"/>
        <v>5</v>
      </c>
      <c r="EN11" s="26">
        <f t="shared" si="45"/>
        <v>0.16666666666666666</v>
      </c>
      <c r="EO11" s="16">
        <v>9</v>
      </c>
      <c r="EP11" s="16">
        <v>5</v>
      </c>
      <c r="EQ11" s="26">
        <f t="shared" si="46"/>
        <v>0.55555555555555558</v>
      </c>
      <c r="ER11" s="16">
        <v>21</v>
      </c>
      <c r="ES11" s="16"/>
      <c r="ET11" s="59">
        <f t="shared" si="47"/>
        <v>0</v>
      </c>
      <c r="EU11" s="18">
        <f t="shared" si="80"/>
        <v>30</v>
      </c>
      <c r="EV11" s="22">
        <f t="shared" si="81"/>
        <v>0</v>
      </c>
      <c r="EW11" s="26">
        <f t="shared" si="48"/>
        <v>0</v>
      </c>
      <c r="EX11" s="16">
        <v>9</v>
      </c>
      <c r="EY11" s="16"/>
      <c r="EZ11" s="26">
        <f t="shared" si="49"/>
        <v>0</v>
      </c>
      <c r="FA11" s="16">
        <v>21</v>
      </c>
      <c r="FB11" s="16"/>
      <c r="FC11" s="59">
        <f t="shared" si="50"/>
        <v>0</v>
      </c>
    </row>
    <row r="12" spans="6:159" ht="29.25" customHeight="1">
      <c r="F12" s="10">
        <v>6</v>
      </c>
      <c r="G12" s="10">
        <v>3</v>
      </c>
      <c r="H12" s="12">
        <v>4</v>
      </c>
      <c r="I12" s="119" t="s">
        <v>67</v>
      </c>
      <c r="J12" s="179">
        <v>64.5</v>
      </c>
      <c r="K12" s="182">
        <v>54.807692307692307</v>
      </c>
      <c r="L12" s="183">
        <f t="shared" si="51"/>
        <v>0.84973166368515207</v>
      </c>
      <c r="M12" s="18">
        <f t="shared" si="52"/>
        <v>45</v>
      </c>
      <c r="N12" s="22">
        <f t="shared" si="0"/>
        <v>32</v>
      </c>
      <c r="O12" s="26">
        <f t="shared" si="1"/>
        <v>0.71111111111111114</v>
      </c>
      <c r="P12" s="16">
        <v>13</v>
      </c>
      <c r="Q12" s="16">
        <v>10</v>
      </c>
      <c r="R12" s="26">
        <f t="shared" si="2"/>
        <v>0.76923076923076927</v>
      </c>
      <c r="S12" s="16">
        <v>32</v>
      </c>
      <c r="T12" s="16">
        <v>22</v>
      </c>
      <c r="U12" s="26">
        <f t="shared" si="3"/>
        <v>0.6875</v>
      </c>
      <c r="V12" s="18">
        <f t="shared" si="53"/>
        <v>32</v>
      </c>
      <c r="W12" s="22">
        <f t="shared" si="53"/>
        <v>28</v>
      </c>
      <c r="X12" s="26">
        <f t="shared" si="4"/>
        <v>0.875</v>
      </c>
      <c r="Y12" s="16">
        <v>10</v>
      </c>
      <c r="Z12" s="16">
        <v>9</v>
      </c>
      <c r="AA12" s="26">
        <f t="shared" si="5"/>
        <v>0.9</v>
      </c>
      <c r="AB12" s="16">
        <v>22</v>
      </c>
      <c r="AC12" s="16">
        <v>19</v>
      </c>
      <c r="AD12" s="26">
        <f t="shared" si="6"/>
        <v>0.86363636363636365</v>
      </c>
      <c r="AE12" s="117">
        <f t="shared" si="54"/>
        <v>38.5</v>
      </c>
      <c r="AF12" s="116">
        <f t="shared" si="55"/>
        <v>30</v>
      </c>
      <c r="AG12" s="59">
        <f t="shared" si="7"/>
        <v>0.77922077922077926</v>
      </c>
      <c r="AH12" s="18">
        <f t="shared" si="56"/>
        <v>51</v>
      </c>
      <c r="AI12" s="22">
        <f t="shared" si="8"/>
        <v>36</v>
      </c>
      <c r="AJ12" s="26">
        <f t="shared" si="9"/>
        <v>0.70588235294117652</v>
      </c>
      <c r="AK12" s="16">
        <v>34</v>
      </c>
      <c r="AL12" s="16">
        <v>21</v>
      </c>
      <c r="AM12" s="26">
        <f t="shared" si="10"/>
        <v>0.61764705882352944</v>
      </c>
      <c r="AN12" s="16">
        <v>17</v>
      </c>
      <c r="AO12" s="16">
        <v>15</v>
      </c>
      <c r="AP12" s="26">
        <f t="shared" si="11"/>
        <v>0.88235294117647056</v>
      </c>
      <c r="AQ12" s="18">
        <f t="shared" si="57"/>
        <v>48</v>
      </c>
      <c r="AR12" s="22">
        <f t="shared" si="57"/>
        <v>43</v>
      </c>
      <c r="AS12" s="26">
        <f t="shared" si="12"/>
        <v>0.89583333333333337</v>
      </c>
      <c r="AT12" s="16">
        <v>27</v>
      </c>
      <c r="AU12" s="16">
        <v>23</v>
      </c>
      <c r="AV12" s="26">
        <f t="shared" si="13"/>
        <v>0.85185185185185186</v>
      </c>
      <c r="AW12" s="16">
        <v>21</v>
      </c>
      <c r="AX12" s="16">
        <v>20</v>
      </c>
      <c r="AY12" s="26">
        <f t="shared" si="14"/>
        <v>0.95238095238095233</v>
      </c>
      <c r="AZ12" s="18">
        <f t="shared" si="58"/>
        <v>50</v>
      </c>
      <c r="BA12" s="22">
        <f t="shared" si="59"/>
        <v>40</v>
      </c>
      <c r="BB12" s="26">
        <f t="shared" si="15"/>
        <v>0.8</v>
      </c>
      <c r="BC12" s="16">
        <v>25</v>
      </c>
      <c r="BD12" s="16">
        <v>20</v>
      </c>
      <c r="BE12" s="26">
        <f t="shared" si="16"/>
        <v>0.8</v>
      </c>
      <c r="BF12" s="16">
        <v>25</v>
      </c>
      <c r="BG12" s="16">
        <v>20</v>
      </c>
      <c r="BH12" s="26">
        <f t="shared" si="17"/>
        <v>0.8</v>
      </c>
      <c r="BI12" s="18">
        <f t="shared" si="60"/>
        <v>55</v>
      </c>
      <c r="BJ12" s="22">
        <f t="shared" si="61"/>
        <v>40</v>
      </c>
      <c r="BK12" s="26">
        <f t="shared" si="18"/>
        <v>0.72727272727272729</v>
      </c>
      <c r="BL12" s="16">
        <v>26</v>
      </c>
      <c r="BM12" s="16">
        <v>19</v>
      </c>
      <c r="BN12" s="26">
        <f t="shared" si="19"/>
        <v>0.73076923076923073</v>
      </c>
      <c r="BO12" s="16">
        <v>29</v>
      </c>
      <c r="BP12" s="16">
        <v>21</v>
      </c>
      <c r="BQ12" s="26">
        <f t="shared" si="20"/>
        <v>0.72413793103448276</v>
      </c>
      <c r="BR12" s="18">
        <f t="shared" si="62"/>
        <v>55</v>
      </c>
      <c r="BS12" s="22">
        <f t="shared" si="63"/>
        <v>43</v>
      </c>
      <c r="BT12" s="26">
        <f t="shared" si="21"/>
        <v>0.78181818181818186</v>
      </c>
      <c r="BU12" s="16">
        <v>24</v>
      </c>
      <c r="BV12" s="16">
        <v>22</v>
      </c>
      <c r="BW12" s="26">
        <f t="shared" si="22"/>
        <v>0.91666666666666663</v>
      </c>
      <c r="BX12" s="16">
        <v>31</v>
      </c>
      <c r="BY12" s="16">
        <v>21</v>
      </c>
      <c r="BZ12" s="26">
        <f t="shared" si="23"/>
        <v>0.67741935483870963</v>
      </c>
      <c r="CA12" s="18">
        <f t="shared" si="64"/>
        <v>61</v>
      </c>
      <c r="CB12" s="22">
        <f t="shared" si="65"/>
        <v>54</v>
      </c>
      <c r="CC12" s="26">
        <f t="shared" si="24"/>
        <v>0.88524590163934425</v>
      </c>
      <c r="CD12" s="16">
        <v>30</v>
      </c>
      <c r="CE12" s="16">
        <v>30</v>
      </c>
      <c r="CF12" s="26">
        <f t="shared" si="25"/>
        <v>1</v>
      </c>
      <c r="CG12" s="16">
        <v>31</v>
      </c>
      <c r="CH12" s="16">
        <v>24</v>
      </c>
      <c r="CI12" s="26">
        <f t="shared" si="26"/>
        <v>0.77419354838709675</v>
      </c>
      <c r="CJ12" s="18">
        <f t="shared" si="66"/>
        <v>65</v>
      </c>
      <c r="CK12" s="22">
        <f t="shared" si="67"/>
        <v>40</v>
      </c>
      <c r="CL12" s="26">
        <f t="shared" si="27"/>
        <v>0.61538461538461542</v>
      </c>
      <c r="CM12" s="16">
        <v>34</v>
      </c>
      <c r="CN12" s="16">
        <v>21</v>
      </c>
      <c r="CO12" s="26">
        <f t="shared" si="28"/>
        <v>0.61764705882352944</v>
      </c>
      <c r="CP12" s="16">
        <v>31</v>
      </c>
      <c r="CQ12" s="16">
        <v>19</v>
      </c>
      <c r="CR12" s="26">
        <f t="shared" si="29"/>
        <v>0.61290322580645162</v>
      </c>
      <c r="CS12" s="18">
        <f t="shared" si="68"/>
        <v>60</v>
      </c>
      <c r="CT12" s="22">
        <f t="shared" si="69"/>
        <v>41</v>
      </c>
      <c r="CU12" s="26">
        <f t="shared" si="30"/>
        <v>0.68333333333333335</v>
      </c>
      <c r="CV12" s="16">
        <v>29</v>
      </c>
      <c r="CW12" s="16">
        <v>23</v>
      </c>
      <c r="CX12" s="26">
        <f t="shared" si="31"/>
        <v>0.7931034482758621</v>
      </c>
      <c r="CY12" s="16">
        <v>31</v>
      </c>
      <c r="CZ12" s="16">
        <v>18</v>
      </c>
      <c r="DA12" s="26">
        <f t="shared" si="32"/>
        <v>0.58064516129032262</v>
      </c>
      <c r="DB12" s="18">
        <f t="shared" si="70"/>
        <v>57</v>
      </c>
      <c r="DC12" s="22">
        <f t="shared" si="71"/>
        <v>45</v>
      </c>
      <c r="DD12" s="26">
        <f t="shared" si="33"/>
        <v>0.78947368421052633</v>
      </c>
      <c r="DE12" s="16">
        <v>30</v>
      </c>
      <c r="DF12" s="16">
        <v>23</v>
      </c>
      <c r="DG12" s="26">
        <f t="shared" si="34"/>
        <v>0.76666666666666672</v>
      </c>
      <c r="DH12" s="16">
        <v>27</v>
      </c>
      <c r="DI12" s="16">
        <v>22</v>
      </c>
      <c r="DJ12" s="26">
        <f t="shared" si="35"/>
        <v>0.81481481481481477</v>
      </c>
      <c r="DK12" s="18">
        <f t="shared" si="72"/>
        <v>56</v>
      </c>
      <c r="DL12" s="22">
        <f t="shared" si="73"/>
        <v>31</v>
      </c>
      <c r="DM12" s="26">
        <f t="shared" si="36"/>
        <v>0.5535714285714286</v>
      </c>
      <c r="DN12" s="16">
        <v>32</v>
      </c>
      <c r="DO12" s="16">
        <v>16</v>
      </c>
      <c r="DP12" s="26">
        <f t="shared" si="37"/>
        <v>0.5</v>
      </c>
      <c r="DQ12" s="16">
        <v>24</v>
      </c>
      <c r="DR12" s="16">
        <v>15</v>
      </c>
      <c r="DS12" s="26">
        <f t="shared" si="38"/>
        <v>0.625</v>
      </c>
      <c r="DT12" s="18">
        <f t="shared" si="74"/>
        <v>57</v>
      </c>
      <c r="DU12" s="22">
        <f t="shared" si="75"/>
        <v>37</v>
      </c>
      <c r="DV12" s="26">
        <f t="shared" si="39"/>
        <v>0.64912280701754388</v>
      </c>
      <c r="DW12" s="16">
        <v>27</v>
      </c>
      <c r="DX12" s="16">
        <v>16</v>
      </c>
      <c r="DY12" s="26">
        <f t="shared" si="40"/>
        <v>0.59259259259259256</v>
      </c>
      <c r="DZ12" s="16">
        <v>30</v>
      </c>
      <c r="EA12" s="16">
        <v>21</v>
      </c>
      <c r="EB12" s="26">
        <f t="shared" si="41"/>
        <v>0.7</v>
      </c>
      <c r="EC12" s="18">
        <f t="shared" si="76"/>
        <v>56</v>
      </c>
      <c r="ED12" s="22">
        <f t="shared" si="77"/>
        <v>39</v>
      </c>
      <c r="EE12" s="26">
        <f t="shared" si="42"/>
        <v>0.6964285714285714</v>
      </c>
      <c r="EF12" s="16">
        <v>21</v>
      </c>
      <c r="EG12" s="16">
        <v>12</v>
      </c>
      <c r="EH12" s="26">
        <f t="shared" si="43"/>
        <v>0.5714285714285714</v>
      </c>
      <c r="EI12" s="16">
        <v>35</v>
      </c>
      <c r="EJ12" s="16">
        <v>27</v>
      </c>
      <c r="EK12" s="26">
        <f t="shared" si="44"/>
        <v>0.77142857142857146</v>
      </c>
      <c r="EL12" s="18">
        <f t="shared" si="78"/>
        <v>56</v>
      </c>
      <c r="EM12" s="22">
        <f t="shared" si="79"/>
        <v>6</v>
      </c>
      <c r="EN12" s="26">
        <f t="shared" si="45"/>
        <v>0.10714285714285714</v>
      </c>
      <c r="EO12" s="16">
        <v>21</v>
      </c>
      <c r="EP12" s="16">
        <v>6</v>
      </c>
      <c r="EQ12" s="26">
        <f t="shared" si="46"/>
        <v>0.2857142857142857</v>
      </c>
      <c r="ER12" s="16">
        <v>35</v>
      </c>
      <c r="ES12" s="16"/>
      <c r="ET12" s="59">
        <f t="shared" si="47"/>
        <v>0</v>
      </c>
      <c r="EU12" s="18">
        <f t="shared" si="80"/>
        <v>56</v>
      </c>
      <c r="EV12" s="22">
        <f t="shared" si="81"/>
        <v>0</v>
      </c>
      <c r="EW12" s="26">
        <f t="shared" si="48"/>
        <v>0</v>
      </c>
      <c r="EX12" s="16">
        <v>21</v>
      </c>
      <c r="EY12" s="16"/>
      <c r="EZ12" s="26">
        <f t="shared" si="49"/>
        <v>0</v>
      </c>
      <c r="FA12" s="16">
        <v>35</v>
      </c>
      <c r="FB12" s="16"/>
      <c r="FC12" s="59">
        <f t="shared" si="50"/>
        <v>0</v>
      </c>
    </row>
    <row r="13" spans="6:159" ht="29.25" customHeight="1">
      <c r="F13" s="10">
        <v>2</v>
      </c>
      <c r="H13" s="33">
        <v>5</v>
      </c>
      <c r="I13" s="119" t="s">
        <v>8</v>
      </c>
      <c r="J13" s="179">
        <v>13.384615384615385</v>
      </c>
      <c r="K13" s="182">
        <v>11.115384615384615</v>
      </c>
      <c r="L13" s="183">
        <f t="shared" si="51"/>
        <v>0.83045977011494243</v>
      </c>
      <c r="M13" s="18">
        <f t="shared" si="52"/>
        <v>36</v>
      </c>
      <c r="N13" s="22">
        <f t="shared" si="0"/>
        <v>26</v>
      </c>
      <c r="O13" s="26">
        <f t="shared" si="1"/>
        <v>0.72222222222222221</v>
      </c>
      <c r="P13" s="16">
        <v>14</v>
      </c>
      <c r="Q13" s="16">
        <v>11</v>
      </c>
      <c r="R13" s="26">
        <f t="shared" si="2"/>
        <v>0.7857142857142857</v>
      </c>
      <c r="S13" s="16">
        <v>22</v>
      </c>
      <c r="T13" s="16">
        <v>15</v>
      </c>
      <c r="U13" s="26">
        <f t="shared" si="3"/>
        <v>0.68181818181818177</v>
      </c>
      <c r="V13" s="18">
        <f t="shared" si="53"/>
        <v>26</v>
      </c>
      <c r="W13" s="22">
        <f t="shared" si="53"/>
        <v>23</v>
      </c>
      <c r="X13" s="26">
        <f t="shared" si="4"/>
        <v>0.88461538461538458</v>
      </c>
      <c r="Y13" s="16">
        <v>11</v>
      </c>
      <c r="Z13" s="16">
        <v>10</v>
      </c>
      <c r="AA13" s="26">
        <f t="shared" si="5"/>
        <v>0.90909090909090906</v>
      </c>
      <c r="AB13" s="16">
        <v>15</v>
      </c>
      <c r="AC13" s="16">
        <v>13</v>
      </c>
      <c r="AD13" s="26">
        <f t="shared" si="6"/>
        <v>0.8666666666666667</v>
      </c>
      <c r="AE13" s="117">
        <f t="shared" si="54"/>
        <v>31</v>
      </c>
      <c r="AF13" s="116">
        <f t="shared" si="55"/>
        <v>24.5</v>
      </c>
      <c r="AG13" s="59">
        <f t="shared" si="7"/>
        <v>0.79032258064516125</v>
      </c>
      <c r="AH13" s="18">
        <f t="shared" si="56"/>
        <v>42</v>
      </c>
      <c r="AI13" s="22">
        <f t="shared" si="8"/>
        <v>30</v>
      </c>
      <c r="AJ13" s="26">
        <f t="shared" si="9"/>
        <v>0.7142857142857143</v>
      </c>
      <c r="AK13" s="16">
        <v>23</v>
      </c>
      <c r="AL13" s="16">
        <v>16</v>
      </c>
      <c r="AM13" s="26">
        <f t="shared" si="10"/>
        <v>0.69565217391304346</v>
      </c>
      <c r="AN13" s="16">
        <v>19</v>
      </c>
      <c r="AO13" s="16">
        <v>14</v>
      </c>
      <c r="AP13" s="26">
        <f t="shared" si="11"/>
        <v>0.73684210526315785</v>
      </c>
      <c r="AQ13" s="18">
        <f t="shared" si="57"/>
        <v>50</v>
      </c>
      <c r="AR13" s="22">
        <f t="shared" si="57"/>
        <v>41</v>
      </c>
      <c r="AS13" s="26">
        <f t="shared" si="12"/>
        <v>0.82</v>
      </c>
      <c r="AT13" s="16">
        <v>28</v>
      </c>
      <c r="AU13" s="16">
        <v>22</v>
      </c>
      <c r="AV13" s="26">
        <f t="shared" si="13"/>
        <v>0.7857142857142857</v>
      </c>
      <c r="AW13" s="16">
        <v>22</v>
      </c>
      <c r="AX13" s="16">
        <v>19</v>
      </c>
      <c r="AY13" s="26">
        <f t="shared" si="14"/>
        <v>0.86363636363636365</v>
      </c>
      <c r="AZ13" s="18">
        <f t="shared" si="58"/>
        <v>49</v>
      </c>
      <c r="BA13" s="22">
        <f t="shared" si="59"/>
        <v>37</v>
      </c>
      <c r="BB13" s="26">
        <f t="shared" si="15"/>
        <v>0.75510204081632648</v>
      </c>
      <c r="BC13" s="16">
        <v>26</v>
      </c>
      <c r="BD13" s="16">
        <v>15</v>
      </c>
      <c r="BE13" s="26">
        <f t="shared" si="16"/>
        <v>0.57692307692307687</v>
      </c>
      <c r="BF13" s="16">
        <v>23</v>
      </c>
      <c r="BG13" s="16">
        <v>22</v>
      </c>
      <c r="BH13" s="26">
        <f t="shared" si="17"/>
        <v>0.95652173913043481</v>
      </c>
      <c r="BI13" s="18">
        <f t="shared" si="60"/>
        <v>48</v>
      </c>
      <c r="BJ13" s="22">
        <f t="shared" si="61"/>
        <v>39</v>
      </c>
      <c r="BK13" s="26">
        <f t="shared" si="18"/>
        <v>0.8125</v>
      </c>
      <c r="BL13" s="16">
        <v>25</v>
      </c>
      <c r="BM13" s="16">
        <v>16</v>
      </c>
      <c r="BN13" s="26">
        <f t="shared" si="19"/>
        <v>0.64</v>
      </c>
      <c r="BO13" s="16">
        <v>23</v>
      </c>
      <c r="BP13" s="16">
        <v>23</v>
      </c>
      <c r="BQ13" s="26">
        <f t="shared" si="20"/>
        <v>1</v>
      </c>
      <c r="BR13" s="18">
        <f t="shared" si="62"/>
        <v>47</v>
      </c>
      <c r="BS13" s="22">
        <f t="shared" si="63"/>
        <v>39</v>
      </c>
      <c r="BT13" s="26">
        <f t="shared" si="21"/>
        <v>0.82978723404255317</v>
      </c>
      <c r="BU13" s="16">
        <v>20</v>
      </c>
      <c r="BV13" s="16">
        <v>12</v>
      </c>
      <c r="BW13" s="26">
        <f t="shared" si="22"/>
        <v>0.6</v>
      </c>
      <c r="BX13" s="16">
        <v>27</v>
      </c>
      <c r="BY13" s="16">
        <v>27</v>
      </c>
      <c r="BZ13" s="26">
        <f t="shared" si="23"/>
        <v>1</v>
      </c>
      <c r="CA13" s="18">
        <f t="shared" si="64"/>
        <v>55</v>
      </c>
      <c r="CB13" s="22">
        <f t="shared" si="65"/>
        <v>44</v>
      </c>
      <c r="CC13" s="26">
        <f t="shared" si="24"/>
        <v>0.8</v>
      </c>
      <c r="CD13" s="16">
        <v>23</v>
      </c>
      <c r="CE13" s="16">
        <v>17</v>
      </c>
      <c r="CF13" s="26">
        <f t="shared" si="25"/>
        <v>0.73913043478260865</v>
      </c>
      <c r="CG13" s="16">
        <v>32</v>
      </c>
      <c r="CH13" s="16">
        <v>27</v>
      </c>
      <c r="CI13" s="26">
        <f t="shared" si="26"/>
        <v>0.84375</v>
      </c>
      <c r="CJ13" s="18">
        <f t="shared" si="66"/>
        <v>60</v>
      </c>
      <c r="CK13" s="22">
        <f t="shared" si="67"/>
        <v>46</v>
      </c>
      <c r="CL13" s="26">
        <f t="shared" si="27"/>
        <v>0.76666666666666672</v>
      </c>
      <c r="CM13" s="16">
        <v>25</v>
      </c>
      <c r="CN13" s="16">
        <v>16</v>
      </c>
      <c r="CO13" s="26">
        <f t="shared" si="28"/>
        <v>0.64</v>
      </c>
      <c r="CP13" s="16">
        <v>35</v>
      </c>
      <c r="CQ13" s="16">
        <v>30</v>
      </c>
      <c r="CR13" s="26">
        <f t="shared" si="29"/>
        <v>0.8571428571428571</v>
      </c>
      <c r="CS13" s="18">
        <f t="shared" si="68"/>
        <v>64</v>
      </c>
      <c r="CT13" s="22">
        <f t="shared" si="69"/>
        <v>49</v>
      </c>
      <c r="CU13" s="26">
        <f t="shared" si="30"/>
        <v>0.765625</v>
      </c>
      <c r="CV13" s="16">
        <v>29</v>
      </c>
      <c r="CW13" s="16">
        <v>23</v>
      </c>
      <c r="CX13" s="26">
        <f t="shared" si="31"/>
        <v>0.7931034482758621</v>
      </c>
      <c r="CY13" s="16">
        <v>35</v>
      </c>
      <c r="CZ13" s="16">
        <v>26</v>
      </c>
      <c r="DA13" s="26">
        <f t="shared" si="32"/>
        <v>0.74285714285714288</v>
      </c>
      <c r="DB13" s="18">
        <f t="shared" si="70"/>
        <v>59</v>
      </c>
      <c r="DC13" s="22">
        <f t="shared" si="71"/>
        <v>39</v>
      </c>
      <c r="DD13" s="26">
        <f t="shared" si="33"/>
        <v>0.66101694915254239</v>
      </c>
      <c r="DE13" s="16">
        <v>28</v>
      </c>
      <c r="DF13" s="16">
        <v>21</v>
      </c>
      <c r="DG13" s="26">
        <f t="shared" si="34"/>
        <v>0.75</v>
      </c>
      <c r="DH13" s="16">
        <v>31</v>
      </c>
      <c r="DI13" s="16">
        <v>18</v>
      </c>
      <c r="DJ13" s="26">
        <f t="shared" si="35"/>
        <v>0.58064516129032262</v>
      </c>
      <c r="DK13" s="18">
        <f t="shared" si="72"/>
        <v>53</v>
      </c>
      <c r="DL13" s="22">
        <f t="shared" si="73"/>
        <v>36</v>
      </c>
      <c r="DM13" s="26">
        <f t="shared" si="36"/>
        <v>0.67924528301886788</v>
      </c>
      <c r="DN13" s="16">
        <v>27</v>
      </c>
      <c r="DO13" s="16">
        <v>19</v>
      </c>
      <c r="DP13" s="26">
        <f t="shared" si="37"/>
        <v>0.70370370370370372</v>
      </c>
      <c r="DQ13" s="16">
        <v>26</v>
      </c>
      <c r="DR13" s="16">
        <v>17</v>
      </c>
      <c r="DS13" s="26">
        <f t="shared" si="38"/>
        <v>0.65384615384615385</v>
      </c>
      <c r="DT13" s="18">
        <f t="shared" si="74"/>
        <v>46</v>
      </c>
      <c r="DU13" s="22">
        <f t="shared" si="75"/>
        <v>32</v>
      </c>
      <c r="DV13" s="26">
        <f t="shared" si="39"/>
        <v>0.69565217391304346</v>
      </c>
      <c r="DW13" s="16">
        <v>24</v>
      </c>
      <c r="DX13" s="16">
        <v>16</v>
      </c>
      <c r="DY13" s="26">
        <f t="shared" si="40"/>
        <v>0.66666666666666663</v>
      </c>
      <c r="DZ13" s="16">
        <v>22</v>
      </c>
      <c r="EA13" s="16">
        <v>16</v>
      </c>
      <c r="EB13" s="26">
        <f t="shared" si="41"/>
        <v>0.72727272727272729</v>
      </c>
      <c r="EC13" s="18">
        <f t="shared" si="76"/>
        <v>59</v>
      </c>
      <c r="ED13" s="22">
        <f t="shared" si="77"/>
        <v>43</v>
      </c>
      <c r="EE13" s="26">
        <f t="shared" si="42"/>
        <v>0.72881355932203384</v>
      </c>
      <c r="EF13" s="16">
        <v>35</v>
      </c>
      <c r="EG13" s="16">
        <v>28</v>
      </c>
      <c r="EH13" s="26">
        <f t="shared" si="43"/>
        <v>0.8</v>
      </c>
      <c r="EI13" s="16">
        <v>24</v>
      </c>
      <c r="EJ13" s="16">
        <v>15</v>
      </c>
      <c r="EK13" s="26">
        <f t="shared" si="44"/>
        <v>0.625</v>
      </c>
      <c r="EL13" s="18">
        <f t="shared" si="78"/>
        <v>59</v>
      </c>
      <c r="EM13" s="22">
        <f t="shared" si="79"/>
        <v>23</v>
      </c>
      <c r="EN13" s="26">
        <f t="shared" si="45"/>
        <v>0.38983050847457629</v>
      </c>
      <c r="EO13" s="16">
        <v>35</v>
      </c>
      <c r="EP13" s="16">
        <v>23</v>
      </c>
      <c r="EQ13" s="26">
        <f t="shared" si="46"/>
        <v>0.65714285714285714</v>
      </c>
      <c r="ER13" s="16">
        <v>24</v>
      </c>
      <c r="ES13" s="16"/>
      <c r="ET13" s="59">
        <f t="shared" si="47"/>
        <v>0</v>
      </c>
      <c r="EU13" s="18">
        <f t="shared" si="80"/>
        <v>59</v>
      </c>
      <c r="EV13" s="22">
        <f t="shared" si="81"/>
        <v>0</v>
      </c>
      <c r="EW13" s="26">
        <f t="shared" si="48"/>
        <v>0</v>
      </c>
      <c r="EX13" s="16">
        <v>35</v>
      </c>
      <c r="EY13" s="16"/>
      <c r="EZ13" s="26">
        <f t="shared" si="49"/>
        <v>0</v>
      </c>
      <c r="FA13" s="16">
        <v>24</v>
      </c>
      <c r="FB13" s="16"/>
      <c r="FC13" s="59">
        <f t="shared" si="50"/>
        <v>0</v>
      </c>
    </row>
    <row r="14" spans="6:159" ht="29.25" customHeight="1">
      <c r="H14" s="12">
        <v>6</v>
      </c>
      <c r="I14" s="119" t="s">
        <v>11</v>
      </c>
      <c r="J14" s="179">
        <v>12.346153846153847</v>
      </c>
      <c r="K14" s="182">
        <v>9.1538461538461533</v>
      </c>
      <c r="L14" s="183">
        <f t="shared" si="51"/>
        <v>0.74143302180685355</v>
      </c>
      <c r="M14" s="18">
        <f t="shared" si="52"/>
        <v>10</v>
      </c>
      <c r="N14" s="22">
        <f t="shared" si="0"/>
        <v>10</v>
      </c>
      <c r="O14" s="26">
        <f t="shared" si="1"/>
        <v>1</v>
      </c>
      <c r="P14" s="16">
        <v>6</v>
      </c>
      <c r="Q14" s="16">
        <v>6</v>
      </c>
      <c r="R14" s="26">
        <f t="shared" si="2"/>
        <v>1</v>
      </c>
      <c r="S14" s="16">
        <v>4</v>
      </c>
      <c r="T14" s="16">
        <v>4</v>
      </c>
      <c r="U14" s="26">
        <f t="shared" si="3"/>
        <v>1</v>
      </c>
      <c r="V14" s="18">
        <f t="shared" si="53"/>
        <v>10</v>
      </c>
      <c r="W14" s="22">
        <f t="shared" si="53"/>
        <v>10</v>
      </c>
      <c r="X14" s="26">
        <f t="shared" si="4"/>
        <v>1</v>
      </c>
      <c r="Y14" s="16">
        <v>6</v>
      </c>
      <c r="Z14" s="16">
        <v>6</v>
      </c>
      <c r="AA14" s="26">
        <f t="shared" si="5"/>
        <v>1</v>
      </c>
      <c r="AB14" s="16">
        <v>4</v>
      </c>
      <c r="AC14" s="16">
        <v>4</v>
      </c>
      <c r="AD14" s="26">
        <f t="shared" si="6"/>
        <v>1</v>
      </c>
      <c r="AE14" s="117">
        <f t="shared" si="54"/>
        <v>10</v>
      </c>
      <c r="AF14" s="116">
        <f t="shared" si="55"/>
        <v>10</v>
      </c>
      <c r="AG14" s="59">
        <f t="shared" si="7"/>
        <v>1</v>
      </c>
      <c r="AH14" s="18">
        <f t="shared" si="56"/>
        <v>8</v>
      </c>
      <c r="AI14" s="22">
        <f t="shared" si="8"/>
        <v>5</v>
      </c>
      <c r="AJ14" s="26">
        <f t="shared" si="9"/>
        <v>0.625</v>
      </c>
      <c r="AK14" s="16">
        <v>3</v>
      </c>
      <c r="AL14" s="16">
        <v>2</v>
      </c>
      <c r="AM14" s="26">
        <f t="shared" si="10"/>
        <v>0.66666666666666663</v>
      </c>
      <c r="AN14" s="16">
        <v>5</v>
      </c>
      <c r="AO14" s="16">
        <v>3</v>
      </c>
      <c r="AP14" s="26">
        <f t="shared" si="11"/>
        <v>0.6</v>
      </c>
      <c r="AQ14" s="18">
        <f t="shared" si="57"/>
        <v>6</v>
      </c>
      <c r="AR14" s="22">
        <f t="shared" si="57"/>
        <v>6</v>
      </c>
      <c r="AS14" s="26">
        <f t="shared" si="12"/>
        <v>1</v>
      </c>
      <c r="AT14" s="16">
        <v>3</v>
      </c>
      <c r="AU14" s="16">
        <v>3</v>
      </c>
      <c r="AV14" s="26">
        <f t="shared" si="13"/>
        <v>1</v>
      </c>
      <c r="AW14" s="16">
        <v>3</v>
      </c>
      <c r="AX14" s="16">
        <v>3</v>
      </c>
      <c r="AY14" s="26">
        <f t="shared" si="14"/>
        <v>1</v>
      </c>
      <c r="AZ14" s="18">
        <f t="shared" si="58"/>
        <v>7</v>
      </c>
      <c r="BA14" s="22">
        <f t="shared" si="59"/>
        <v>6</v>
      </c>
      <c r="BB14" s="26">
        <f t="shared" si="15"/>
        <v>0.8571428571428571</v>
      </c>
      <c r="BC14" s="16">
        <v>3</v>
      </c>
      <c r="BD14" s="16">
        <v>2</v>
      </c>
      <c r="BE14" s="26">
        <f t="shared" si="16"/>
        <v>0.66666666666666663</v>
      </c>
      <c r="BF14" s="16">
        <v>4</v>
      </c>
      <c r="BG14" s="16">
        <v>4</v>
      </c>
      <c r="BH14" s="26">
        <f t="shared" si="17"/>
        <v>1</v>
      </c>
      <c r="BI14" s="18">
        <f t="shared" si="60"/>
        <v>7</v>
      </c>
      <c r="BJ14" s="22">
        <f t="shared" si="61"/>
        <v>7</v>
      </c>
      <c r="BK14" s="26">
        <f t="shared" si="18"/>
        <v>1</v>
      </c>
      <c r="BL14" s="16">
        <v>3</v>
      </c>
      <c r="BM14" s="16">
        <v>3</v>
      </c>
      <c r="BN14" s="26">
        <f t="shared" si="19"/>
        <v>1</v>
      </c>
      <c r="BO14" s="16">
        <v>4</v>
      </c>
      <c r="BP14" s="16">
        <v>4</v>
      </c>
      <c r="BQ14" s="26">
        <f t="shared" si="20"/>
        <v>1</v>
      </c>
      <c r="BR14" s="18">
        <f t="shared" si="62"/>
        <v>10</v>
      </c>
      <c r="BS14" s="22">
        <f t="shared" si="63"/>
        <v>10</v>
      </c>
      <c r="BT14" s="26">
        <f t="shared" si="21"/>
        <v>1</v>
      </c>
      <c r="BU14" s="16">
        <v>6</v>
      </c>
      <c r="BV14" s="16">
        <v>6</v>
      </c>
      <c r="BW14" s="26">
        <f t="shared" si="22"/>
        <v>1</v>
      </c>
      <c r="BX14" s="16">
        <v>4</v>
      </c>
      <c r="BY14" s="16">
        <v>4</v>
      </c>
      <c r="BZ14" s="26">
        <f t="shared" si="23"/>
        <v>1</v>
      </c>
      <c r="CA14" s="18">
        <f t="shared" si="64"/>
        <v>12</v>
      </c>
      <c r="CB14" s="22">
        <f t="shared" si="65"/>
        <v>12</v>
      </c>
      <c r="CC14" s="26">
        <f t="shared" si="24"/>
        <v>1</v>
      </c>
      <c r="CD14" s="16">
        <v>6</v>
      </c>
      <c r="CE14" s="16">
        <v>6</v>
      </c>
      <c r="CF14" s="26">
        <f t="shared" si="25"/>
        <v>1</v>
      </c>
      <c r="CG14" s="16">
        <v>6</v>
      </c>
      <c r="CH14" s="16">
        <v>6</v>
      </c>
      <c r="CI14" s="26">
        <f t="shared" si="26"/>
        <v>1</v>
      </c>
      <c r="CJ14" s="18">
        <f t="shared" si="66"/>
        <v>10</v>
      </c>
      <c r="CK14" s="22">
        <f t="shared" si="67"/>
        <v>9</v>
      </c>
      <c r="CL14" s="26">
        <f t="shared" si="27"/>
        <v>0.9</v>
      </c>
      <c r="CM14" s="16">
        <v>4</v>
      </c>
      <c r="CN14" s="16">
        <v>4</v>
      </c>
      <c r="CO14" s="26">
        <f t="shared" si="28"/>
        <v>1</v>
      </c>
      <c r="CP14" s="16">
        <v>6</v>
      </c>
      <c r="CQ14" s="16">
        <v>5</v>
      </c>
      <c r="CR14" s="26">
        <f t="shared" si="29"/>
        <v>0.83333333333333337</v>
      </c>
      <c r="CS14" s="18">
        <f t="shared" si="68"/>
        <v>11</v>
      </c>
      <c r="CT14" s="22">
        <f t="shared" si="69"/>
        <v>9</v>
      </c>
      <c r="CU14" s="26">
        <f t="shared" si="30"/>
        <v>0.81818181818181823</v>
      </c>
      <c r="CV14" s="16">
        <v>4</v>
      </c>
      <c r="CW14" s="16">
        <v>3</v>
      </c>
      <c r="CX14" s="26">
        <f t="shared" si="31"/>
        <v>0.75</v>
      </c>
      <c r="CY14" s="16">
        <v>7</v>
      </c>
      <c r="CZ14" s="16">
        <v>6</v>
      </c>
      <c r="DA14" s="26">
        <f t="shared" si="32"/>
        <v>0.8571428571428571</v>
      </c>
      <c r="DB14" s="18">
        <f t="shared" si="70"/>
        <v>11</v>
      </c>
      <c r="DC14" s="22">
        <f t="shared" si="71"/>
        <v>7</v>
      </c>
      <c r="DD14" s="26">
        <f t="shared" si="33"/>
        <v>0.63636363636363635</v>
      </c>
      <c r="DE14" s="16">
        <v>4</v>
      </c>
      <c r="DF14" s="16">
        <v>2</v>
      </c>
      <c r="DG14" s="26">
        <f t="shared" si="34"/>
        <v>0.5</v>
      </c>
      <c r="DH14" s="16">
        <v>7</v>
      </c>
      <c r="DI14" s="16">
        <v>5</v>
      </c>
      <c r="DJ14" s="26">
        <f t="shared" si="35"/>
        <v>0.7142857142857143</v>
      </c>
      <c r="DK14" s="18">
        <f t="shared" si="72"/>
        <v>11</v>
      </c>
      <c r="DL14" s="22">
        <f t="shared" si="73"/>
        <v>9</v>
      </c>
      <c r="DM14" s="26">
        <f t="shared" si="36"/>
        <v>0.81818181818181823</v>
      </c>
      <c r="DN14" s="16">
        <v>4</v>
      </c>
      <c r="DO14" s="16">
        <v>4</v>
      </c>
      <c r="DP14" s="26">
        <f t="shared" si="37"/>
        <v>1</v>
      </c>
      <c r="DQ14" s="16">
        <v>7</v>
      </c>
      <c r="DR14" s="16">
        <v>5</v>
      </c>
      <c r="DS14" s="26">
        <f t="shared" si="38"/>
        <v>0.7142857142857143</v>
      </c>
      <c r="DT14" s="18">
        <f t="shared" si="74"/>
        <v>14</v>
      </c>
      <c r="DU14" s="22">
        <f t="shared" si="75"/>
        <v>13</v>
      </c>
      <c r="DV14" s="26">
        <f t="shared" si="39"/>
        <v>0.9285714285714286</v>
      </c>
      <c r="DW14" s="16">
        <v>5</v>
      </c>
      <c r="DX14" s="16">
        <v>4</v>
      </c>
      <c r="DY14" s="26">
        <f t="shared" si="40"/>
        <v>0.8</v>
      </c>
      <c r="DZ14" s="16">
        <v>9</v>
      </c>
      <c r="EA14" s="16">
        <v>9</v>
      </c>
      <c r="EB14" s="26">
        <f t="shared" si="41"/>
        <v>1</v>
      </c>
      <c r="EC14" s="18">
        <f t="shared" si="76"/>
        <v>14</v>
      </c>
      <c r="ED14" s="22">
        <f t="shared" si="77"/>
        <v>7</v>
      </c>
      <c r="EE14" s="26">
        <f t="shared" si="42"/>
        <v>0.5</v>
      </c>
      <c r="EF14" s="16">
        <v>5</v>
      </c>
      <c r="EG14" s="16">
        <v>2</v>
      </c>
      <c r="EH14" s="26">
        <f t="shared" si="43"/>
        <v>0.4</v>
      </c>
      <c r="EI14" s="16">
        <v>9</v>
      </c>
      <c r="EJ14" s="16">
        <v>5</v>
      </c>
      <c r="EK14" s="26">
        <f t="shared" si="44"/>
        <v>0.55555555555555558</v>
      </c>
      <c r="EL14" s="18">
        <f t="shared" si="78"/>
        <v>14</v>
      </c>
      <c r="EM14" s="22">
        <f t="shared" si="79"/>
        <v>1</v>
      </c>
      <c r="EN14" s="26">
        <f t="shared" si="45"/>
        <v>7.1428571428571425E-2</v>
      </c>
      <c r="EO14" s="16">
        <v>5</v>
      </c>
      <c r="EP14" s="16">
        <v>1</v>
      </c>
      <c r="EQ14" s="26">
        <f t="shared" si="46"/>
        <v>0.2</v>
      </c>
      <c r="ER14" s="16">
        <v>9</v>
      </c>
      <c r="ES14" s="16"/>
      <c r="ET14" s="59">
        <f t="shared" si="47"/>
        <v>0</v>
      </c>
      <c r="EU14" s="18">
        <f t="shared" si="80"/>
        <v>14</v>
      </c>
      <c r="EV14" s="22">
        <f t="shared" si="81"/>
        <v>0</v>
      </c>
      <c r="EW14" s="26">
        <f t="shared" si="48"/>
        <v>0</v>
      </c>
      <c r="EX14" s="16">
        <v>5</v>
      </c>
      <c r="EY14" s="16"/>
      <c r="EZ14" s="26">
        <f t="shared" si="49"/>
        <v>0</v>
      </c>
      <c r="FA14" s="16">
        <v>9</v>
      </c>
      <c r="FB14" s="16"/>
      <c r="FC14" s="59">
        <f t="shared" si="50"/>
        <v>0</v>
      </c>
    </row>
    <row r="15" spans="6:159" ht="29.25" customHeight="1">
      <c r="F15" s="10">
        <v>3</v>
      </c>
      <c r="G15" s="10">
        <v>1</v>
      </c>
      <c r="H15" s="33">
        <v>7</v>
      </c>
      <c r="I15" s="122" t="s">
        <v>19</v>
      </c>
      <c r="J15" s="179">
        <v>37.07692307692308</v>
      </c>
      <c r="K15" s="182">
        <v>31.423076923076923</v>
      </c>
      <c r="L15" s="183">
        <f t="shared" si="51"/>
        <v>0.84751037344398339</v>
      </c>
      <c r="M15" s="18">
        <f t="shared" si="52"/>
        <v>26</v>
      </c>
      <c r="N15" s="22">
        <f t="shared" si="0"/>
        <v>19</v>
      </c>
      <c r="O15" s="26">
        <f t="shared" si="1"/>
        <v>0.73076923076923073</v>
      </c>
      <c r="P15" s="16">
        <v>5</v>
      </c>
      <c r="Q15" s="16">
        <v>3</v>
      </c>
      <c r="R15" s="26">
        <f t="shared" si="2"/>
        <v>0.6</v>
      </c>
      <c r="S15" s="16">
        <v>21</v>
      </c>
      <c r="T15" s="16">
        <v>16</v>
      </c>
      <c r="U15" s="26">
        <f t="shared" si="3"/>
        <v>0.76190476190476186</v>
      </c>
      <c r="V15" s="18">
        <f t="shared" si="53"/>
        <v>19</v>
      </c>
      <c r="W15" s="22">
        <f t="shared" si="53"/>
        <v>15</v>
      </c>
      <c r="X15" s="26">
        <f t="shared" si="4"/>
        <v>0.78947368421052633</v>
      </c>
      <c r="Y15" s="16">
        <v>3</v>
      </c>
      <c r="Z15" s="16">
        <v>3</v>
      </c>
      <c r="AA15" s="26">
        <f t="shared" si="5"/>
        <v>1</v>
      </c>
      <c r="AB15" s="16">
        <v>16</v>
      </c>
      <c r="AC15" s="16">
        <v>12</v>
      </c>
      <c r="AD15" s="26">
        <f t="shared" si="6"/>
        <v>0.75</v>
      </c>
      <c r="AE15" s="117">
        <f t="shared" si="54"/>
        <v>22.5</v>
      </c>
      <c r="AF15" s="116">
        <f t="shared" si="55"/>
        <v>17</v>
      </c>
      <c r="AG15" s="59">
        <f t="shared" si="7"/>
        <v>0.75555555555555554</v>
      </c>
      <c r="AH15" s="18">
        <f t="shared" si="56"/>
        <v>29</v>
      </c>
      <c r="AI15" s="22">
        <f t="shared" si="8"/>
        <v>19</v>
      </c>
      <c r="AJ15" s="26">
        <f t="shared" si="9"/>
        <v>0.65517241379310343</v>
      </c>
      <c r="AK15" s="16">
        <v>19</v>
      </c>
      <c r="AL15" s="16">
        <v>12</v>
      </c>
      <c r="AM15" s="26">
        <f t="shared" si="10"/>
        <v>0.63157894736842102</v>
      </c>
      <c r="AN15" s="16">
        <v>10</v>
      </c>
      <c r="AO15" s="16">
        <v>7</v>
      </c>
      <c r="AP15" s="26">
        <f t="shared" si="11"/>
        <v>0.7</v>
      </c>
      <c r="AQ15" s="18">
        <f t="shared" si="57"/>
        <v>31</v>
      </c>
      <c r="AR15" s="22">
        <f t="shared" si="57"/>
        <v>27</v>
      </c>
      <c r="AS15" s="26">
        <f t="shared" si="12"/>
        <v>0.87096774193548387</v>
      </c>
      <c r="AT15" s="16">
        <v>20</v>
      </c>
      <c r="AU15" s="16">
        <v>17</v>
      </c>
      <c r="AV15" s="26">
        <f t="shared" si="13"/>
        <v>0.85</v>
      </c>
      <c r="AW15" s="16">
        <v>11</v>
      </c>
      <c r="AX15" s="16">
        <v>10</v>
      </c>
      <c r="AY15" s="26">
        <f t="shared" si="14"/>
        <v>0.90909090909090906</v>
      </c>
      <c r="AZ15" s="18">
        <f t="shared" si="58"/>
        <v>34</v>
      </c>
      <c r="BA15" s="22">
        <f t="shared" si="59"/>
        <v>33</v>
      </c>
      <c r="BB15" s="26">
        <f t="shared" si="15"/>
        <v>0.97058823529411764</v>
      </c>
      <c r="BC15" s="16">
        <v>21</v>
      </c>
      <c r="BD15" s="16">
        <v>20</v>
      </c>
      <c r="BE15" s="26">
        <f t="shared" si="16"/>
        <v>0.95238095238095233</v>
      </c>
      <c r="BF15" s="16">
        <v>13</v>
      </c>
      <c r="BG15" s="16">
        <v>13</v>
      </c>
      <c r="BH15" s="26">
        <f t="shared" si="17"/>
        <v>1</v>
      </c>
      <c r="BI15" s="18">
        <f t="shared" si="60"/>
        <v>38</v>
      </c>
      <c r="BJ15" s="22">
        <f t="shared" si="61"/>
        <v>34</v>
      </c>
      <c r="BK15" s="26">
        <f t="shared" si="18"/>
        <v>0.89473684210526316</v>
      </c>
      <c r="BL15" s="16">
        <v>21</v>
      </c>
      <c r="BM15" s="16">
        <v>19</v>
      </c>
      <c r="BN15" s="26">
        <f t="shared" si="19"/>
        <v>0.90476190476190477</v>
      </c>
      <c r="BO15" s="16">
        <v>17</v>
      </c>
      <c r="BP15" s="16">
        <v>15</v>
      </c>
      <c r="BQ15" s="26">
        <f t="shared" si="20"/>
        <v>0.88235294117647056</v>
      </c>
      <c r="BR15" s="18">
        <f t="shared" si="62"/>
        <v>44</v>
      </c>
      <c r="BS15" s="22">
        <f t="shared" si="63"/>
        <v>33</v>
      </c>
      <c r="BT15" s="26">
        <f t="shared" si="21"/>
        <v>0.75</v>
      </c>
      <c r="BU15" s="16">
        <v>23</v>
      </c>
      <c r="BV15" s="16">
        <v>16</v>
      </c>
      <c r="BW15" s="26">
        <f t="shared" si="22"/>
        <v>0.69565217391304346</v>
      </c>
      <c r="BX15" s="16">
        <v>21</v>
      </c>
      <c r="BY15" s="16">
        <v>17</v>
      </c>
      <c r="BZ15" s="26">
        <f t="shared" si="23"/>
        <v>0.80952380952380953</v>
      </c>
      <c r="CA15" s="18">
        <f t="shared" si="64"/>
        <v>43</v>
      </c>
      <c r="CB15" s="22">
        <f t="shared" si="65"/>
        <v>29</v>
      </c>
      <c r="CC15" s="26">
        <f t="shared" si="24"/>
        <v>0.67441860465116277</v>
      </c>
      <c r="CD15" s="16">
        <v>23</v>
      </c>
      <c r="CE15" s="16">
        <v>19</v>
      </c>
      <c r="CF15" s="26">
        <f t="shared" si="25"/>
        <v>0.82608695652173914</v>
      </c>
      <c r="CG15" s="16">
        <v>20</v>
      </c>
      <c r="CH15" s="16">
        <v>10</v>
      </c>
      <c r="CI15" s="26">
        <f t="shared" si="26"/>
        <v>0.5</v>
      </c>
      <c r="CJ15" s="18">
        <f t="shared" si="66"/>
        <v>46</v>
      </c>
      <c r="CK15" s="22">
        <f t="shared" si="67"/>
        <v>28</v>
      </c>
      <c r="CL15" s="26">
        <f t="shared" si="27"/>
        <v>0.60869565217391308</v>
      </c>
      <c r="CM15" s="16">
        <v>26</v>
      </c>
      <c r="CN15" s="16">
        <v>18</v>
      </c>
      <c r="CO15" s="26">
        <f t="shared" si="28"/>
        <v>0.69230769230769229</v>
      </c>
      <c r="CP15" s="16">
        <v>20</v>
      </c>
      <c r="CQ15" s="16">
        <v>10</v>
      </c>
      <c r="CR15" s="26">
        <f t="shared" si="29"/>
        <v>0.5</v>
      </c>
      <c r="CS15" s="18">
        <f t="shared" si="68"/>
        <v>46</v>
      </c>
      <c r="CT15" s="22">
        <f t="shared" si="69"/>
        <v>38</v>
      </c>
      <c r="CU15" s="26">
        <f t="shared" si="30"/>
        <v>0.82608695652173914</v>
      </c>
      <c r="CV15" s="16">
        <v>28</v>
      </c>
      <c r="CW15" s="16">
        <v>24</v>
      </c>
      <c r="CX15" s="26">
        <f t="shared" si="31"/>
        <v>0.8571428571428571</v>
      </c>
      <c r="CY15" s="16">
        <v>18</v>
      </c>
      <c r="CZ15" s="16">
        <v>14</v>
      </c>
      <c r="DA15" s="26">
        <f t="shared" si="32"/>
        <v>0.77777777777777779</v>
      </c>
      <c r="DB15" s="18">
        <f t="shared" si="70"/>
        <v>42</v>
      </c>
      <c r="DC15" s="22">
        <f t="shared" si="71"/>
        <v>31</v>
      </c>
      <c r="DD15" s="26">
        <f t="shared" si="33"/>
        <v>0.73809523809523814</v>
      </c>
      <c r="DE15" s="16">
        <v>28</v>
      </c>
      <c r="DF15" s="16">
        <v>20</v>
      </c>
      <c r="DG15" s="26">
        <f t="shared" si="34"/>
        <v>0.7142857142857143</v>
      </c>
      <c r="DH15" s="16">
        <v>14</v>
      </c>
      <c r="DI15" s="16">
        <v>11</v>
      </c>
      <c r="DJ15" s="26">
        <f t="shared" si="35"/>
        <v>0.7857142857142857</v>
      </c>
      <c r="DK15" s="18">
        <f t="shared" si="72"/>
        <v>43</v>
      </c>
      <c r="DL15" s="22">
        <f t="shared" si="73"/>
        <v>28</v>
      </c>
      <c r="DM15" s="26">
        <f t="shared" si="36"/>
        <v>0.65116279069767447</v>
      </c>
      <c r="DN15" s="16">
        <v>29</v>
      </c>
      <c r="DO15" s="16">
        <v>20</v>
      </c>
      <c r="DP15" s="26">
        <f t="shared" si="37"/>
        <v>0.68965517241379315</v>
      </c>
      <c r="DQ15" s="16">
        <v>14</v>
      </c>
      <c r="DR15" s="16">
        <v>8</v>
      </c>
      <c r="DS15" s="26">
        <f t="shared" si="38"/>
        <v>0.5714285714285714</v>
      </c>
      <c r="DT15" s="18">
        <f t="shared" si="74"/>
        <v>40</v>
      </c>
      <c r="DU15" s="22">
        <f t="shared" si="75"/>
        <v>30</v>
      </c>
      <c r="DV15" s="26">
        <f t="shared" si="39"/>
        <v>0.75</v>
      </c>
      <c r="DW15" s="16">
        <v>26</v>
      </c>
      <c r="DX15" s="16">
        <v>19</v>
      </c>
      <c r="DY15" s="26">
        <f t="shared" si="40"/>
        <v>0.73076923076923073</v>
      </c>
      <c r="DZ15" s="16">
        <v>14</v>
      </c>
      <c r="EA15" s="16">
        <v>11</v>
      </c>
      <c r="EB15" s="26">
        <f t="shared" si="41"/>
        <v>0.7857142857142857</v>
      </c>
      <c r="EC15" s="18">
        <f t="shared" si="76"/>
        <v>38</v>
      </c>
      <c r="ED15" s="22">
        <f t="shared" si="77"/>
        <v>30</v>
      </c>
      <c r="EE15" s="26">
        <f t="shared" si="42"/>
        <v>0.78947368421052633</v>
      </c>
      <c r="EF15" s="16">
        <v>24</v>
      </c>
      <c r="EG15" s="16">
        <v>18</v>
      </c>
      <c r="EH15" s="26">
        <f t="shared" si="43"/>
        <v>0.75</v>
      </c>
      <c r="EI15" s="16">
        <v>14</v>
      </c>
      <c r="EJ15" s="16">
        <v>12</v>
      </c>
      <c r="EK15" s="26">
        <f t="shared" si="44"/>
        <v>0.8571428571428571</v>
      </c>
      <c r="EL15" s="18">
        <f t="shared" si="78"/>
        <v>38</v>
      </c>
      <c r="EM15" s="22">
        <f t="shared" si="79"/>
        <v>9</v>
      </c>
      <c r="EN15" s="26">
        <f t="shared" si="45"/>
        <v>0.23684210526315788</v>
      </c>
      <c r="EO15" s="16">
        <v>24</v>
      </c>
      <c r="EP15" s="16">
        <v>9</v>
      </c>
      <c r="EQ15" s="26">
        <f t="shared" si="46"/>
        <v>0.375</v>
      </c>
      <c r="ER15" s="16">
        <v>14</v>
      </c>
      <c r="ES15" s="16"/>
      <c r="ET15" s="59">
        <f t="shared" si="47"/>
        <v>0</v>
      </c>
      <c r="EU15" s="18">
        <f t="shared" si="80"/>
        <v>38</v>
      </c>
      <c r="EV15" s="22">
        <f t="shared" si="81"/>
        <v>0</v>
      </c>
      <c r="EW15" s="26">
        <f t="shared" si="48"/>
        <v>0</v>
      </c>
      <c r="EX15" s="16">
        <v>24</v>
      </c>
      <c r="EY15" s="16"/>
      <c r="EZ15" s="26">
        <f t="shared" si="49"/>
        <v>0</v>
      </c>
      <c r="FA15" s="16">
        <v>14</v>
      </c>
      <c r="FB15" s="16"/>
      <c r="FC15" s="59">
        <f t="shared" si="50"/>
        <v>0</v>
      </c>
    </row>
    <row r="16" spans="6:159" ht="29.25" customHeight="1">
      <c r="F16" s="10">
        <v>1</v>
      </c>
      <c r="H16" s="12">
        <v>8</v>
      </c>
      <c r="I16" s="122" t="s">
        <v>10</v>
      </c>
      <c r="J16" s="179">
        <v>10</v>
      </c>
      <c r="K16" s="182">
        <v>8.2692307692307701</v>
      </c>
      <c r="L16" s="183">
        <f t="shared" si="51"/>
        <v>0.82692307692307698</v>
      </c>
      <c r="M16" s="18">
        <f t="shared" si="52"/>
        <v>25</v>
      </c>
      <c r="N16" s="22">
        <f t="shared" si="0"/>
        <v>23</v>
      </c>
      <c r="O16" s="26">
        <f t="shared" si="1"/>
        <v>0.92</v>
      </c>
      <c r="P16" s="31">
        <v>18</v>
      </c>
      <c r="Q16" s="31">
        <v>18</v>
      </c>
      <c r="R16" s="26">
        <f t="shared" si="2"/>
        <v>1</v>
      </c>
      <c r="S16" s="31">
        <v>7</v>
      </c>
      <c r="T16" s="31">
        <v>5</v>
      </c>
      <c r="U16" s="26">
        <f t="shared" si="3"/>
        <v>0.7142857142857143</v>
      </c>
      <c r="V16" s="18">
        <f t="shared" si="53"/>
        <v>23</v>
      </c>
      <c r="W16" s="22">
        <f t="shared" si="53"/>
        <v>22</v>
      </c>
      <c r="X16" s="26">
        <f t="shared" si="4"/>
        <v>0.95652173913043481</v>
      </c>
      <c r="Y16" s="31">
        <v>18</v>
      </c>
      <c r="Z16" s="31">
        <v>18</v>
      </c>
      <c r="AA16" s="26">
        <f t="shared" si="5"/>
        <v>1</v>
      </c>
      <c r="AB16" s="31">
        <v>5</v>
      </c>
      <c r="AC16" s="31">
        <v>4</v>
      </c>
      <c r="AD16" s="26">
        <f t="shared" si="6"/>
        <v>0.8</v>
      </c>
      <c r="AE16" s="117">
        <f t="shared" si="54"/>
        <v>24</v>
      </c>
      <c r="AF16" s="116">
        <f t="shared" si="55"/>
        <v>22.5</v>
      </c>
      <c r="AG16" s="59">
        <f t="shared" si="7"/>
        <v>0.9375</v>
      </c>
      <c r="AH16" s="18">
        <f t="shared" si="56"/>
        <v>25</v>
      </c>
      <c r="AI16" s="22">
        <f t="shared" si="8"/>
        <v>22</v>
      </c>
      <c r="AJ16" s="26">
        <f t="shared" si="9"/>
        <v>0.88</v>
      </c>
      <c r="AK16" s="31">
        <v>7</v>
      </c>
      <c r="AL16" s="31">
        <v>4</v>
      </c>
      <c r="AM16" s="26">
        <f t="shared" si="10"/>
        <v>0.5714285714285714</v>
      </c>
      <c r="AN16" s="31">
        <v>18</v>
      </c>
      <c r="AO16" s="31">
        <v>18</v>
      </c>
      <c r="AP16" s="26">
        <f t="shared" si="11"/>
        <v>1</v>
      </c>
      <c r="AQ16" s="18">
        <f t="shared" si="57"/>
        <v>26</v>
      </c>
      <c r="AR16" s="22">
        <f t="shared" si="57"/>
        <v>17</v>
      </c>
      <c r="AS16" s="26">
        <f t="shared" si="12"/>
        <v>0.65384615384615385</v>
      </c>
      <c r="AT16" s="31">
        <v>6</v>
      </c>
      <c r="AU16" s="31">
        <v>6</v>
      </c>
      <c r="AV16" s="26">
        <f t="shared" si="13"/>
        <v>1</v>
      </c>
      <c r="AW16" s="31">
        <v>20</v>
      </c>
      <c r="AX16" s="31">
        <v>11</v>
      </c>
      <c r="AY16" s="26">
        <f t="shared" si="14"/>
        <v>0.55000000000000004</v>
      </c>
      <c r="AZ16" s="18">
        <f t="shared" si="58"/>
        <v>17</v>
      </c>
      <c r="BA16" s="22">
        <f t="shared" si="59"/>
        <v>14</v>
      </c>
      <c r="BB16" s="26">
        <f t="shared" si="15"/>
        <v>0.82352941176470584</v>
      </c>
      <c r="BC16" s="31">
        <v>6</v>
      </c>
      <c r="BD16" s="31">
        <v>5</v>
      </c>
      <c r="BE16" s="26">
        <f t="shared" si="16"/>
        <v>0.83333333333333337</v>
      </c>
      <c r="BF16" s="31">
        <v>11</v>
      </c>
      <c r="BG16" s="31">
        <v>9</v>
      </c>
      <c r="BH16" s="26">
        <f t="shared" si="17"/>
        <v>0.81818181818181823</v>
      </c>
      <c r="BI16" s="18">
        <f t="shared" si="60"/>
        <v>15</v>
      </c>
      <c r="BJ16" s="22">
        <f t="shared" si="61"/>
        <v>14</v>
      </c>
      <c r="BK16" s="26">
        <f t="shared" si="18"/>
        <v>0.93333333333333335</v>
      </c>
      <c r="BL16" s="31">
        <v>6</v>
      </c>
      <c r="BM16" s="31">
        <v>5</v>
      </c>
      <c r="BN16" s="26">
        <f t="shared" si="19"/>
        <v>0.83333333333333337</v>
      </c>
      <c r="BO16" s="31">
        <v>9</v>
      </c>
      <c r="BP16" s="31">
        <v>9</v>
      </c>
      <c r="BQ16" s="26">
        <f t="shared" si="20"/>
        <v>1</v>
      </c>
      <c r="BR16" s="18">
        <f t="shared" si="62"/>
        <v>15</v>
      </c>
      <c r="BS16" s="22">
        <f t="shared" si="63"/>
        <v>14</v>
      </c>
      <c r="BT16" s="26">
        <f t="shared" si="21"/>
        <v>0.93333333333333335</v>
      </c>
      <c r="BU16" s="31">
        <v>6</v>
      </c>
      <c r="BV16" s="31">
        <v>6</v>
      </c>
      <c r="BW16" s="26">
        <f t="shared" si="22"/>
        <v>1</v>
      </c>
      <c r="BX16" s="31">
        <v>9</v>
      </c>
      <c r="BY16" s="31">
        <v>8</v>
      </c>
      <c r="BZ16" s="26">
        <f t="shared" si="23"/>
        <v>0.88888888888888884</v>
      </c>
      <c r="CA16" s="18">
        <f t="shared" si="64"/>
        <v>16</v>
      </c>
      <c r="CB16" s="22">
        <f t="shared" si="65"/>
        <v>14</v>
      </c>
      <c r="CC16" s="26">
        <f t="shared" si="24"/>
        <v>0.875</v>
      </c>
      <c r="CD16" s="31">
        <v>6</v>
      </c>
      <c r="CE16" s="31">
        <v>6</v>
      </c>
      <c r="CF16" s="26">
        <f t="shared" si="25"/>
        <v>1</v>
      </c>
      <c r="CG16" s="31">
        <v>10</v>
      </c>
      <c r="CH16" s="31">
        <v>8</v>
      </c>
      <c r="CI16" s="26">
        <f t="shared" si="26"/>
        <v>0.8</v>
      </c>
      <c r="CJ16" s="18">
        <f t="shared" si="66"/>
        <v>18</v>
      </c>
      <c r="CK16" s="22">
        <f t="shared" si="67"/>
        <v>16</v>
      </c>
      <c r="CL16" s="26">
        <f t="shared" si="27"/>
        <v>0.88888888888888884</v>
      </c>
      <c r="CM16" s="31">
        <v>8</v>
      </c>
      <c r="CN16" s="31">
        <v>6</v>
      </c>
      <c r="CO16" s="26">
        <f t="shared" si="28"/>
        <v>0.75</v>
      </c>
      <c r="CP16" s="31">
        <v>10</v>
      </c>
      <c r="CQ16" s="31">
        <v>10</v>
      </c>
      <c r="CR16" s="26">
        <f t="shared" si="29"/>
        <v>1</v>
      </c>
      <c r="CS16" s="18">
        <f t="shared" si="68"/>
        <v>21</v>
      </c>
      <c r="CT16" s="22">
        <f t="shared" si="69"/>
        <v>20</v>
      </c>
      <c r="CU16" s="26">
        <f t="shared" si="30"/>
        <v>0.95238095238095233</v>
      </c>
      <c r="CV16" s="31">
        <v>10</v>
      </c>
      <c r="CW16" s="31">
        <v>10</v>
      </c>
      <c r="CX16" s="26">
        <f t="shared" si="31"/>
        <v>1</v>
      </c>
      <c r="CY16" s="31">
        <v>11</v>
      </c>
      <c r="CZ16" s="31">
        <v>10</v>
      </c>
      <c r="DA16" s="26">
        <f t="shared" si="32"/>
        <v>0.90909090909090906</v>
      </c>
      <c r="DB16" s="18">
        <f t="shared" si="70"/>
        <v>20</v>
      </c>
      <c r="DC16" s="22">
        <f t="shared" si="71"/>
        <v>15</v>
      </c>
      <c r="DD16" s="26">
        <f t="shared" si="33"/>
        <v>0.75</v>
      </c>
      <c r="DE16" s="31">
        <v>10</v>
      </c>
      <c r="DF16" s="31">
        <v>6</v>
      </c>
      <c r="DG16" s="26">
        <f t="shared" si="34"/>
        <v>0.6</v>
      </c>
      <c r="DH16" s="31">
        <v>10</v>
      </c>
      <c r="DI16" s="31">
        <v>9</v>
      </c>
      <c r="DJ16" s="26">
        <f t="shared" si="35"/>
        <v>0.9</v>
      </c>
      <c r="DK16" s="18">
        <f t="shared" si="72"/>
        <v>20</v>
      </c>
      <c r="DL16" s="22">
        <f t="shared" si="73"/>
        <v>15</v>
      </c>
      <c r="DM16" s="26">
        <f t="shared" si="36"/>
        <v>0.75</v>
      </c>
      <c r="DN16" s="31">
        <v>10</v>
      </c>
      <c r="DO16" s="31">
        <v>7</v>
      </c>
      <c r="DP16" s="26">
        <f t="shared" si="37"/>
        <v>0.7</v>
      </c>
      <c r="DQ16" s="31">
        <v>10</v>
      </c>
      <c r="DR16" s="31">
        <v>8</v>
      </c>
      <c r="DS16" s="26">
        <f t="shared" si="38"/>
        <v>0.8</v>
      </c>
      <c r="DT16" s="18">
        <f t="shared" si="74"/>
        <v>17</v>
      </c>
      <c r="DU16" s="22">
        <f t="shared" si="75"/>
        <v>13</v>
      </c>
      <c r="DV16" s="26">
        <f t="shared" si="39"/>
        <v>0.76470588235294112</v>
      </c>
      <c r="DW16" s="31">
        <v>8</v>
      </c>
      <c r="DX16" s="31">
        <v>4</v>
      </c>
      <c r="DY16" s="26">
        <f t="shared" si="40"/>
        <v>0.5</v>
      </c>
      <c r="DZ16" s="31">
        <v>9</v>
      </c>
      <c r="EA16" s="31">
        <v>9</v>
      </c>
      <c r="EB16" s="26">
        <f t="shared" si="41"/>
        <v>1</v>
      </c>
      <c r="EC16" s="18">
        <f t="shared" si="76"/>
        <v>18</v>
      </c>
      <c r="ED16" s="22">
        <f t="shared" si="77"/>
        <v>16</v>
      </c>
      <c r="EE16" s="26">
        <f t="shared" si="42"/>
        <v>0.88888888888888884</v>
      </c>
      <c r="EF16" s="31">
        <v>6</v>
      </c>
      <c r="EG16" s="31">
        <v>5</v>
      </c>
      <c r="EH16" s="26">
        <f t="shared" si="43"/>
        <v>0.83333333333333337</v>
      </c>
      <c r="EI16" s="31">
        <v>12</v>
      </c>
      <c r="EJ16" s="31">
        <v>11</v>
      </c>
      <c r="EK16" s="26">
        <f t="shared" si="44"/>
        <v>0.91666666666666663</v>
      </c>
      <c r="EL16" s="18">
        <f t="shared" si="78"/>
        <v>18</v>
      </c>
      <c r="EM16" s="22">
        <f t="shared" si="79"/>
        <v>1</v>
      </c>
      <c r="EN16" s="26">
        <f t="shared" si="45"/>
        <v>5.5555555555555552E-2</v>
      </c>
      <c r="EO16" s="31">
        <v>6</v>
      </c>
      <c r="EP16" s="31">
        <v>1</v>
      </c>
      <c r="EQ16" s="26">
        <f t="shared" si="46"/>
        <v>0.16666666666666666</v>
      </c>
      <c r="ER16" s="31">
        <v>12</v>
      </c>
      <c r="ES16" s="31"/>
      <c r="ET16" s="59">
        <f t="shared" si="47"/>
        <v>0</v>
      </c>
      <c r="EU16" s="18">
        <f t="shared" si="80"/>
        <v>18</v>
      </c>
      <c r="EV16" s="22">
        <f t="shared" si="81"/>
        <v>0</v>
      </c>
      <c r="EW16" s="26">
        <f t="shared" si="48"/>
        <v>0</v>
      </c>
      <c r="EX16" s="31">
        <v>6</v>
      </c>
      <c r="EY16" s="31"/>
      <c r="EZ16" s="26">
        <f t="shared" si="49"/>
        <v>0</v>
      </c>
      <c r="FA16" s="31">
        <v>12</v>
      </c>
      <c r="FB16" s="31"/>
      <c r="FC16" s="59">
        <f t="shared" si="50"/>
        <v>0</v>
      </c>
    </row>
    <row r="17" spans="6:159" ht="29.25" hidden="1" customHeight="1">
      <c r="H17" s="12">
        <v>9</v>
      </c>
      <c r="I17" s="121" t="s">
        <v>113</v>
      </c>
      <c r="J17" s="179">
        <v>0.80769230769230771</v>
      </c>
      <c r="K17" s="182">
        <v>0.76923076923076927</v>
      </c>
      <c r="L17" s="183">
        <f t="shared" si="51"/>
        <v>0.95238095238095244</v>
      </c>
      <c r="M17" s="18">
        <f t="shared" si="52"/>
        <v>0</v>
      </c>
      <c r="N17" s="22">
        <f t="shared" si="0"/>
        <v>0</v>
      </c>
      <c r="O17" s="26">
        <f t="shared" si="1"/>
        <v>0</v>
      </c>
      <c r="P17" s="20"/>
      <c r="Q17" s="16"/>
      <c r="R17" s="26">
        <f t="shared" si="2"/>
        <v>0</v>
      </c>
      <c r="S17" s="20"/>
      <c r="T17" s="16"/>
      <c r="U17" s="26">
        <f t="shared" si="3"/>
        <v>0</v>
      </c>
      <c r="V17" s="18">
        <f t="shared" si="53"/>
        <v>0</v>
      </c>
      <c r="W17" s="22">
        <f t="shared" si="53"/>
        <v>0</v>
      </c>
      <c r="X17" s="26">
        <f t="shared" si="4"/>
        <v>0</v>
      </c>
      <c r="Y17" s="20"/>
      <c r="Z17" s="16"/>
      <c r="AA17" s="26">
        <f t="shared" si="5"/>
        <v>0</v>
      </c>
      <c r="AB17" s="20"/>
      <c r="AC17" s="16"/>
      <c r="AD17" s="26">
        <f t="shared" si="6"/>
        <v>0</v>
      </c>
      <c r="AE17" s="117">
        <f t="shared" si="54"/>
        <v>0</v>
      </c>
      <c r="AF17" s="116">
        <f t="shared" si="55"/>
        <v>0</v>
      </c>
      <c r="AG17" s="59">
        <f t="shared" si="7"/>
        <v>0</v>
      </c>
      <c r="AH17" s="18">
        <f t="shared" si="56"/>
        <v>0</v>
      </c>
      <c r="AI17" s="22">
        <f t="shared" si="8"/>
        <v>0</v>
      </c>
      <c r="AJ17" s="26">
        <f t="shared" si="9"/>
        <v>0</v>
      </c>
      <c r="AK17" s="20"/>
      <c r="AL17" s="16"/>
      <c r="AM17" s="26">
        <f t="shared" si="10"/>
        <v>0</v>
      </c>
      <c r="AN17" s="20"/>
      <c r="AO17" s="16"/>
      <c r="AP17" s="26">
        <f t="shared" si="11"/>
        <v>0</v>
      </c>
      <c r="AQ17" s="18">
        <f t="shared" si="57"/>
        <v>0</v>
      </c>
      <c r="AR17" s="22">
        <f t="shared" si="57"/>
        <v>0</v>
      </c>
      <c r="AS17" s="26">
        <f t="shared" si="12"/>
        <v>0</v>
      </c>
      <c r="AT17" s="20"/>
      <c r="AU17" s="16"/>
      <c r="AV17" s="26">
        <f t="shared" si="13"/>
        <v>0</v>
      </c>
      <c r="AW17" s="20"/>
      <c r="AX17" s="16"/>
      <c r="AY17" s="26">
        <f t="shared" si="14"/>
        <v>0</v>
      </c>
      <c r="AZ17" s="18">
        <f t="shared" si="58"/>
        <v>0</v>
      </c>
      <c r="BA17" s="22">
        <f t="shared" si="59"/>
        <v>0</v>
      </c>
      <c r="BB17" s="26">
        <f t="shared" si="15"/>
        <v>0</v>
      </c>
      <c r="BC17" s="20"/>
      <c r="BD17" s="16"/>
      <c r="BE17" s="26">
        <f t="shared" si="16"/>
        <v>0</v>
      </c>
      <c r="BF17" s="20"/>
      <c r="BG17" s="16"/>
      <c r="BH17" s="26">
        <f t="shared" si="17"/>
        <v>0</v>
      </c>
      <c r="BI17" s="18">
        <f t="shared" si="60"/>
        <v>0</v>
      </c>
      <c r="BJ17" s="22">
        <f t="shared" si="61"/>
        <v>0</v>
      </c>
      <c r="BK17" s="26">
        <f t="shared" si="18"/>
        <v>0</v>
      </c>
      <c r="BL17" s="20"/>
      <c r="BM17" s="16"/>
      <c r="BN17" s="26">
        <f t="shared" si="19"/>
        <v>0</v>
      </c>
      <c r="BO17" s="20"/>
      <c r="BP17" s="16"/>
      <c r="BQ17" s="26">
        <f t="shared" si="20"/>
        <v>0</v>
      </c>
      <c r="BR17" s="18">
        <f t="shared" si="62"/>
        <v>0</v>
      </c>
      <c r="BS17" s="22">
        <f t="shared" si="63"/>
        <v>0</v>
      </c>
      <c r="BT17" s="26">
        <f t="shared" si="21"/>
        <v>0</v>
      </c>
      <c r="BU17" s="20"/>
      <c r="BV17" s="16"/>
      <c r="BW17" s="26">
        <f t="shared" si="22"/>
        <v>0</v>
      </c>
      <c r="BX17" s="20"/>
      <c r="BY17" s="16"/>
      <c r="BZ17" s="26">
        <f t="shared" si="23"/>
        <v>0</v>
      </c>
      <c r="CA17" s="18">
        <f t="shared" si="64"/>
        <v>0</v>
      </c>
      <c r="CB17" s="22">
        <f t="shared" si="65"/>
        <v>0</v>
      </c>
      <c r="CC17" s="26">
        <f t="shared" si="24"/>
        <v>0</v>
      </c>
      <c r="CD17" s="20"/>
      <c r="CE17" s="16"/>
      <c r="CF17" s="26">
        <f t="shared" si="25"/>
        <v>0</v>
      </c>
      <c r="CG17" s="20"/>
      <c r="CH17" s="16"/>
      <c r="CI17" s="26">
        <f t="shared" si="26"/>
        <v>0</v>
      </c>
      <c r="CJ17" s="18">
        <f t="shared" si="66"/>
        <v>0</v>
      </c>
      <c r="CK17" s="22">
        <f t="shared" si="67"/>
        <v>0</v>
      </c>
      <c r="CL17" s="26">
        <f t="shared" si="27"/>
        <v>0</v>
      </c>
      <c r="CM17" s="20"/>
      <c r="CN17" s="16"/>
      <c r="CO17" s="26">
        <f t="shared" si="28"/>
        <v>0</v>
      </c>
      <c r="CP17" s="20"/>
      <c r="CQ17" s="16"/>
      <c r="CR17" s="26">
        <f t="shared" si="29"/>
        <v>0</v>
      </c>
      <c r="CS17" s="18">
        <f t="shared" si="68"/>
        <v>0</v>
      </c>
      <c r="CT17" s="22">
        <f t="shared" si="69"/>
        <v>0</v>
      </c>
      <c r="CU17" s="26">
        <f t="shared" si="30"/>
        <v>0</v>
      </c>
      <c r="CV17" s="20"/>
      <c r="CW17" s="16"/>
      <c r="CX17" s="26">
        <f t="shared" si="31"/>
        <v>0</v>
      </c>
      <c r="CY17" s="20"/>
      <c r="CZ17" s="16"/>
      <c r="DA17" s="26">
        <f t="shared" si="32"/>
        <v>0</v>
      </c>
      <c r="DB17" s="18">
        <f t="shared" si="70"/>
        <v>0</v>
      </c>
      <c r="DC17" s="22">
        <f t="shared" si="71"/>
        <v>0</v>
      </c>
      <c r="DD17" s="26">
        <f t="shared" si="33"/>
        <v>0</v>
      </c>
      <c r="DE17" s="20"/>
      <c r="DF17" s="16"/>
      <c r="DG17" s="26">
        <f t="shared" si="34"/>
        <v>0</v>
      </c>
      <c r="DH17" s="20"/>
      <c r="DI17" s="16"/>
      <c r="DJ17" s="26">
        <f t="shared" si="35"/>
        <v>0</v>
      </c>
      <c r="DK17" s="18">
        <f t="shared" si="72"/>
        <v>0</v>
      </c>
      <c r="DL17" s="22">
        <f t="shared" si="73"/>
        <v>0</v>
      </c>
      <c r="DM17" s="26">
        <f t="shared" si="36"/>
        <v>0</v>
      </c>
      <c r="DN17" s="20"/>
      <c r="DO17" s="16"/>
      <c r="DP17" s="26">
        <f t="shared" si="37"/>
        <v>0</v>
      </c>
      <c r="DQ17" s="20"/>
      <c r="DR17" s="16"/>
      <c r="DS17" s="26">
        <f t="shared" si="38"/>
        <v>0</v>
      </c>
      <c r="DT17" s="18">
        <f t="shared" si="74"/>
        <v>0</v>
      </c>
      <c r="DU17" s="22">
        <f t="shared" si="75"/>
        <v>0</v>
      </c>
      <c r="DV17" s="26">
        <f t="shared" si="39"/>
        <v>0</v>
      </c>
      <c r="DW17" s="20"/>
      <c r="DX17" s="16"/>
      <c r="DY17" s="26">
        <f t="shared" si="40"/>
        <v>0</v>
      </c>
      <c r="DZ17" s="20"/>
      <c r="EA17" s="16"/>
      <c r="EB17" s="26">
        <f t="shared" si="41"/>
        <v>0</v>
      </c>
      <c r="EC17" s="18">
        <f t="shared" si="76"/>
        <v>0</v>
      </c>
      <c r="ED17" s="22">
        <f t="shared" si="77"/>
        <v>0</v>
      </c>
      <c r="EE17" s="26">
        <f t="shared" si="42"/>
        <v>0</v>
      </c>
      <c r="EF17" s="20"/>
      <c r="EG17" s="16"/>
      <c r="EH17" s="26">
        <f t="shared" si="43"/>
        <v>0</v>
      </c>
      <c r="EI17" s="20"/>
      <c r="EJ17" s="16"/>
      <c r="EK17" s="26">
        <f t="shared" si="44"/>
        <v>0</v>
      </c>
      <c r="EL17" s="18">
        <f t="shared" si="78"/>
        <v>0</v>
      </c>
      <c r="EM17" s="22">
        <f t="shared" si="79"/>
        <v>0</v>
      </c>
      <c r="EN17" s="26">
        <f t="shared" si="45"/>
        <v>0</v>
      </c>
      <c r="EO17" s="20"/>
      <c r="EP17" s="16"/>
      <c r="EQ17" s="26">
        <f t="shared" si="46"/>
        <v>0</v>
      </c>
      <c r="ER17" s="20"/>
      <c r="ES17" s="16"/>
      <c r="ET17" s="59">
        <f t="shared" si="47"/>
        <v>0</v>
      </c>
      <c r="EU17" s="18">
        <f t="shared" si="80"/>
        <v>0</v>
      </c>
      <c r="EV17" s="22">
        <f t="shared" si="81"/>
        <v>0</v>
      </c>
      <c r="EW17" s="26">
        <f t="shared" si="48"/>
        <v>0</v>
      </c>
      <c r="EX17" s="20"/>
      <c r="EY17" s="16"/>
      <c r="EZ17" s="26">
        <f t="shared" si="49"/>
        <v>0</v>
      </c>
      <c r="FA17" s="20"/>
      <c r="FB17" s="16"/>
      <c r="FC17" s="59">
        <f t="shared" si="50"/>
        <v>0</v>
      </c>
    </row>
    <row r="18" spans="6:159" ht="29.25" customHeight="1">
      <c r="F18" s="10">
        <v>2</v>
      </c>
      <c r="G18" s="10">
        <v>1</v>
      </c>
      <c r="H18" s="12">
        <v>9</v>
      </c>
      <c r="I18" s="120" t="s">
        <v>104</v>
      </c>
      <c r="J18" s="179">
        <v>40.269230769230766</v>
      </c>
      <c r="K18" s="182">
        <v>32.192307692307693</v>
      </c>
      <c r="L18" s="183">
        <f t="shared" si="51"/>
        <v>0.79942693409742127</v>
      </c>
      <c r="M18" s="18">
        <f t="shared" si="52"/>
        <v>12</v>
      </c>
      <c r="N18" s="22">
        <f t="shared" si="0"/>
        <v>9</v>
      </c>
      <c r="O18" s="26">
        <f t="shared" si="1"/>
        <v>0.75</v>
      </c>
      <c r="P18" s="16">
        <v>6</v>
      </c>
      <c r="Q18" s="31">
        <v>6</v>
      </c>
      <c r="R18" s="26">
        <f t="shared" si="2"/>
        <v>1</v>
      </c>
      <c r="S18" s="16">
        <v>6</v>
      </c>
      <c r="T18" s="31">
        <v>3</v>
      </c>
      <c r="U18" s="26">
        <f t="shared" si="3"/>
        <v>0.5</v>
      </c>
      <c r="V18" s="18">
        <f t="shared" si="53"/>
        <v>9</v>
      </c>
      <c r="W18" s="22">
        <f t="shared" si="53"/>
        <v>7</v>
      </c>
      <c r="X18" s="26">
        <f t="shared" si="4"/>
        <v>0.77777777777777779</v>
      </c>
      <c r="Y18" s="16">
        <v>6</v>
      </c>
      <c r="Z18" s="31">
        <v>4</v>
      </c>
      <c r="AA18" s="26">
        <f t="shared" si="5"/>
        <v>0.66666666666666663</v>
      </c>
      <c r="AB18" s="16">
        <v>3</v>
      </c>
      <c r="AC18" s="31">
        <v>3</v>
      </c>
      <c r="AD18" s="26">
        <f t="shared" si="6"/>
        <v>1</v>
      </c>
      <c r="AE18" s="117">
        <f t="shared" si="54"/>
        <v>10.5</v>
      </c>
      <c r="AF18" s="116">
        <f t="shared" si="55"/>
        <v>8</v>
      </c>
      <c r="AG18" s="59">
        <f t="shared" si="7"/>
        <v>0.76190476190476186</v>
      </c>
      <c r="AH18" s="18">
        <f t="shared" si="56"/>
        <v>13</v>
      </c>
      <c r="AI18" s="22">
        <f t="shared" si="8"/>
        <v>12</v>
      </c>
      <c r="AJ18" s="26">
        <f t="shared" si="9"/>
        <v>0.92307692307692313</v>
      </c>
      <c r="AK18" s="16">
        <v>6</v>
      </c>
      <c r="AL18" s="31">
        <v>6</v>
      </c>
      <c r="AM18" s="26">
        <f t="shared" si="10"/>
        <v>1</v>
      </c>
      <c r="AN18" s="16">
        <v>7</v>
      </c>
      <c r="AO18" s="31">
        <v>6</v>
      </c>
      <c r="AP18" s="26">
        <f t="shared" si="11"/>
        <v>0.8571428571428571</v>
      </c>
      <c r="AQ18" s="18">
        <f t="shared" si="57"/>
        <v>16</v>
      </c>
      <c r="AR18" s="22">
        <f t="shared" si="57"/>
        <v>16</v>
      </c>
      <c r="AS18" s="26">
        <f t="shared" si="12"/>
        <v>1</v>
      </c>
      <c r="AT18" s="16">
        <v>6</v>
      </c>
      <c r="AU18" s="31">
        <v>6</v>
      </c>
      <c r="AV18" s="26">
        <f t="shared" si="13"/>
        <v>1</v>
      </c>
      <c r="AW18" s="16">
        <v>10</v>
      </c>
      <c r="AX18" s="31">
        <v>10</v>
      </c>
      <c r="AY18" s="26">
        <f t="shared" si="14"/>
        <v>1</v>
      </c>
      <c r="AZ18" s="18">
        <f t="shared" si="58"/>
        <v>20</v>
      </c>
      <c r="BA18" s="22">
        <f t="shared" si="59"/>
        <v>17</v>
      </c>
      <c r="BB18" s="26">
        <f t="shared" si="15"/>
        <v>0.85</v>
      </c>
      <c r="BC18" s="16">
        <v>6</v>
      </c>
      <c r="BD18" s="31">
        <v>5</v>
      </c>
      <c r="BE18" s="26">
        <f t="shared" si="16"/>
        <v>0.83333333333333337</v>
      </c>
      <c r="BF18" s="16">
        <v>14</v>
      </c>
      <c r="BG18" s="31">
        <v>12</v>
      </c>
      <c r="BH18" s="26">
        <f t="shared" si="17"/>
        <v>0.8571428571428571</v>
      </c>
      <c r="BI18" s="18">
        <f t="shared" si="60"/>
        <v>23</v>
      </c>
      <c r="BJ18" s="22">
        <f t="shared" si="61"/>
        <v>19</v>
      </c>
      <c r="BK18" s="26">
        <f t="shared" si="18"/>
        <v>0.82608695652173914</v>
      </c>
      <c r="BL18" s="16">
        <v>5</v>
      </c>
      <c r="BM18" s="31">
        <v>4</v>
      </c>
      <c r="BN18" s="26">
        <f t="shared" si="19"/>
        <v>0.8</v>
      </c>
      <c r="BO18" s="16">
        <v>18</v>
      </c>
      <c r="BP18" s="31">
        <v>15</v>
      </c>
      <c r="BQ18" s="26">
        <f t="shared" si="20"/>
        <v>0.83333333333333337</v>
      </c>
      <c r="BR18" s="18">
        <f t="shared" si="62"/>
        <v>23</v>
      </c>
      <c r="BS18" s="22">
        <f t="shared" si="63"/>
        <v>21</v>
      </c>
      <c r="BT18" s="26">
        <f t="shared" si="21"/>
        <v>0.91304347826086951</v>
      </c>
      <c r="BU18" s="16">
        <v>5</v>
      </c>
      <c r="BV18" s="31">
        <v>5</v>
      </c>
      <c r="BW18" s="26">
        <f t="shared" si="22"/>
        <v>1</v>
      </c>
      <c r="BX18" s="16">
        <v>18</v>
      </c>
      <c r="BY18" s="31">
        <v>16</v>
      </c>
      <c r="BZ18" s="26">
        <f t="shared" si="23"/>
        <v>0.88888888888888884</v>
      </c>
      <c r="CA18" s="18">
        <f t="shared" si="64"/>
        <v>23</v>
      </c>
      <c r="CB18" s="22">
        <f t="shared" si="65"/>
        <v>15</v>
      </c>
      <c r="CC18" s="26">
        <f t="shared" si="24"/>
        <v>0.65217391304347827</v>
      </c>
      <c r="CD18" s="16">
        <v>5</v>
      </c>
      <c r="CE18" s="31">
        <v>4</v>
      </c>
      <c r="CF18" s="26">
        <f t="shared" si="25"/>
        <v>0.8</v>
      </c>
      <c r="CG18" s="16">
        <v>18</v>
      </c>
      <c r="CH18" s="31">
        <v>11</v>
      </c>
      <c r="CI18" s="26">
        <f t="shared" si="26"/>
        <v>0.61111111111111116</v>
      </c>
      <c r="CJ18" s="18">
        <f t="shared" si="66"/>
        <v>25</v>
      </c>
      <c r="CK18" s="22">
        <f t="shared" si="67"/>
        <v>14</v>
      </c>
      <c r="CL18" s="26">
        <f t="shared" si="27"/>
        <v>0.56000000000000005</v>
      </c>
      <c r="CM18" s="16">
        <v>6</v>
      </c>
      <c r="CN18" s="31">
        <v>4</v>
      </c>
      <c r="CO18" s="26">
        <f t="shared" si="28"/>
        <v>0.66666666666666663</v>
      </c>
      <c r="CP18" s="16">
        <v>19</v>
      </c>
      <c r="CQ18" s="31">
        <v>10</v>
      </c>
      <c r="CR18" s="26">
        <f t="shared" si="29"/>
        <v>0.52631578947368418</v>
      </c>
      <c r="CS18" s="18">
        <f t="shared" si="68"/>
        <v>28</v>
      </c>
      <c r="CT18" s="22">
        <f t="shared" si="69"/>
        <v>18</v>
      </c>
      <c r="CU18" s="26">
        <f t="shared" si="30"/>
        <v>0.6428571428571429</v>
      </c>
      <c r="CV18" s="16">
        <v>8</v>
      </c>
      <c r="CW18" s="31">
        <v>8</v>
      </c>
      <c r="CX18" s="26">
        <f t="shared" si="31"/>
        <v>1</v>
      </c>
      <c r="CY18" s="16">
        <v>20</v>
      </c>
      <c r="CZ18" s="31">
        <v>10</v>
      </c>
      <c r="DA18" s="26">
        <f t="shared" si="32"/>
        <v>0.5</v>
      </c>
      <c r="DB18" s="18">
        <f t="shared" si="70"/>
        <v>23</v>
      </c>
      <c r="DC18" s="22">
        <f t="shared" si="71"/>
        <v>17</v>
      </c>
      <c r="DD18" s="26">
        <f t="shared" si="33"/>
        <v>0.73913043478260865</v>
      </c>
      <c r="DE18" s="16">
        <v>9</v>
      </c>
      <c r="DF18" s="31">
        <v>8</v>
      </c>
      <c r="DG18" s="26">
        <f t="shared" si="34"/>
        <v>0.88888888888888884</v>
      </c>
      <c r="DH18" s="16">
        <v>14</v>
      </c>
      <c r="DI18" s="31">
        <v>9</v>
      </c>
      <c r="DJ18" s="26">
        <f t="shared" si="35"/>
        <v>0.6428571428571429</v>
      </c>
      <c r="DK18" s="18">
        <f t="shared" si="72"/>
        <v>23</v>
      </c>
      <c r="DL18" s="22">
        <f t="shared" si="73"/>
        <v>15</v>
      </c>
      <c r="DM18" s="26">
        <f t="shared" si="36"/>
        <v>0.65217391304347827</v>
      </c>
      <c r="DN18" s="16">
        <v>9</v>
      </c>
      <c r="DO18" s="31">
        <v>7</v>
      </c>
      <c r="DP18" s="26">
        <f t="shared" si="37"/>
        <v>0.77777777777777779</v>
      </c>
      <c r="DQ18" s="16">
        <v>14</v>
      </c>
      <c r="DR18" s="31">
        <v>8</v>
      </c>
      <c r="DS18" s="26">
        <f t="shared" si="38"/>
        <v>0.5714285714285714</v>
      </c>
      <c r="DT18" s="18">
        <f t="shared" si="74"/>
        <v>20</v>
      </c>
      <c r="DU18" s="22">
        <f t="shared" si="75"/>
        <v>17</v>
      </c>
      <c r="DV18" s="26">
        <f t="shared" si="39"/>
        <v>0.85</v>
      </c>
      <c r="DW18" s="16">
        <v>8</v>
      </c>
      <c r="DX18" s="31">
        <v>8</v>
      </c>
      <c r="DY18" s="26">
        <f t="shared" si="40"/>
        <v>1</v>
      </c>
      <c r="DZ18" s="16">
        <v>12</v>
      </c>
      <c r="EA18" s="31">
        <v>9</v>
      </c>
      <c r="EB18" s="26">
        <f t="shared" si="41"/>
        <v>0.75</v>
      </c>
      <c r="EC18" s="18">
        <f t="shared" si="76"/>
        <v>18</v>
      </c>
      <c r="ED18" s="22">
        <f t="shared" si="77"/>
        <v>14</v>
      </c>
      <c r="EE18" s="26">
        <f t="shared" si="42"/>
        <v>0.77777777777777779</v>
      </c>
      <c r="EF18" s="16">
        <v>8</v>
      </c>
      <c r="EG18" s="31">
        <v>6</v>
      </c>
      <c r="EH18" s="26">
        <f t="shared" si="43"/>
        <v>0.75</v>
      </c>
      <c r="EI18" s="16">
        <v>10</v>
      </c>
      <c r="EJ18" s="31">
        <v>8</v>
      </c>
      <c r="EK18" s="26">
        <f t="shared" si="44"/>
        <v>0.8</v>
      </c>
      <c r="EL18" s="18">
        <f t="shared" si="78"/>
        <v>18</v>
      </c>
      <c r="EM18" s="22">
        <f t="shared" si="79"/>
        <v>2</v>
      </c>
      <c r="EN18" s="26">
        <f t="shared" si="45"/>
        <v>0.1111111111111111</v>
      </c>
      <c r="EO18" s="16">
        <v>8</v>
      </c>
      <c r="EP18" s="31">
        <v>2</v>
      </c>
      <c r="EQ18" s="26">
        <f t="shared" si="46"/>
        <v>0.25</v>
      </c>
      <c r="ER18" s="16">
        <v>10</v>
      </c>
      <c r="ES18" s="31"/>
      <c r="ET18" s="59">
        <f t="shared" si="47"/>
        <v>0</v>
      </c>
      <c r="EU18" s="18">
        <f t="shared" si="80"/>
        <v>18</v>
      </c>
      <c r="EV18" s="22">
        <f t="shared" si="81"/>
        <v>0</v>
      </c>
      <c r="EW18" s="26">
        <f t="shared" si="48"/>
        <v>0</v>
      </c>
      <c r="EX18" s="16">
        <v>8</v>
      </c>
      <c r="EY18" s="31"/>
      <c r="EZ18" s="26">
        <f t="shared" si="49"/>
        <v>0</v>
      </c>
      <c r="FA18" s="16">
        <v>10</v>
      </c>
      <c r="FB18" s="31"/>
      <c r="FC18" s="59">
        <f t="shared" si="50"/>
        <v>0</v>
      </c>
    </row>
    <row r="19" spans="6:159" ht="29.25" customHeight="1">
      <c r="G19" s="10">
        <v>2</v>
      </c>
      <c r="H19" s="12">
        <v>10</v>
      </c>
      <c r="I19" s="119" t="s">
        <v>253</v>
      </c>
      <c r="J19" s="179">
        <v>19.23076923076923</v>
      </c>
      <c r="K19" s="182">
        <v>15.423076923076923</v>
      </c>
      <c r="L19" s="183">
        <f t="shared" si="51"/>
        <v>0.80200000000000005</v>
      </c>
      <c r="M19" s="18">
        <f t="shared" si="52"/>
        <v>10</v>
      </c>
      <c r="N19" s="22">
        <f t="shared" si="0"/>
        <v>8</v>
      </c>
      <c r="O19" s="26">
        <f t="shared" si="1"/>
        <v>0.8</v>
      </c>
      <c r="P19" s="16">
        <v>4</v>
      </c>
      <c r="Q19" s="16">
        <v>4</v>
      </c>
      <c r="R19" s="26">
        <f t="shared" si="2"/>
        <v>1</v>
      </c>
      <c r="S19" s="16">
        <v>6</v>
      </c>
      <c r="T19" s="16">
        <v>4</v>
      </c>
      <c r="U19" s="26">
        <f t="shared" si="3"/>
        <v>0.66666666666666663</v>
      </c>
      <c r="V19" s="18">
        <f t="shared" si="53"/>
        <v>8</v>
      </c>
      <c r="W19" s="22">
        <f t="shared" si="53"/>
        <v>8</v>
      </c>
      <c r="X19" s="26">
        <f t="shared" si="4"/>
        <v>1</v>
      </c>
      <c r="Y19" s="16">
        <v>4</v>
      </c>
      <c r="Z19" s="16">
        <v>4</v>
      </c>
      <c r="AA19" s="26">
        <f t="shared" si="5"/>
        <v>1</v>
      </c>
      <c r="AB19" s="16">
        <v>4</v>
      </c>
      <c r="AC19" s="16">
        <v>4</v>
      </c>
      <c r="AD19" s="26">
        <f t="shared" si="6"/>
        <v>1</v>
      </c>
      <c r="AE19" s="117">
        <f t="shared" si="54"/>
        <v>9</v>
      </c>
      <c r="AF19" s="116">
        <f t="shared" si="55"/>
        <v>8</v>
      </c>
      <c r="AG19" s="59">
        <f t="shared" si="7"/>
        <v>0.88888888888888884</v>
      </c>
      <c r="AH19" s="18">
        <f t="shared" si="56"/>
        <v>12</v>
      </c>
      <c r="AI19" s="22">
        <f t="shared" si="8"/>
        <v>11</v>
      </c>
      <c r="AJ19" s="26">
        <f t="shared" si="9"/>
        <v>0.91666666666666663</v>
      </c>
      <c r="AK19" s="16">
        <v>8</v>
      </c>
      <c r="AL19" s="16">
        <v>7</v>
      </c>
      <c r="AM19" s="26">
        <f t="shared" si="10"/>
        <v>0.875</v>
      </c>
      <c r="AN19" s="16">
        <v>4</v>
      </c>
      <c r="AO19" s="16">
        <v>4</v>
      </c>
      <c r="AP19" s="26">
        <f t="shared" si="11"/>
        <v>1</v>
      </c>
      <c r="AQ19" s="18">
        <f t="shared" si="57"/>
        <v>12</v>
      </c>
      <c r="AR19" s="22">
        <f t="shared" si="57"/>
        <v>12</v>
      </c>
      <c r="AS19" s="26">
        <f t="shared" si="12"/>
        <v>1</v>
      </c>
      <c r="AT19" s="16">
        <v>8</v>
      </c>
      <c r="AU19" s="16">
        <v>8</v>
      </c>
      <c r="AV19" s="26">
        <f t="shared" si="13"/>
        <v>1</v>
      </c>
      <c r="AW19" s="16">
        <v>4</v>
      </c>
      <c r="AX19" s="16">
        <v>4</v>
      </c>
      <c r="AY19" s="26">
        <f t="shared" si="14"/>
        <v>1</v>
      </c>
      <c r="AZ19" s="18">
        <f t="shared" si="58"/>
        <v>12</v>
      </c>
      <c r="BA19" s="22">
        <f t="shared" si="59"/>
        <v>10</v>
      </c>
      <c r="BB19" s="26">
        <f t="shared" si="15"/>
        <v>0.83333333333333337</v>
      </c>
      <c r="BC19" s="16">
        <v>8</v>
      </c>
      <c r="BD19" s="16">
        <v>6</v>
      </c>
      <c r="BE19" s="26">
        <f t="shared" si="16"/>
        <v>0.75</v>
      </c>
      <c r="BF19" s="16">
        <v>4</v>
      </c>
      <c r="BG19" s="16">
        <v>4</v>
      </c>
      <c r="BH19" s="26">
        <f t="shared" si="17"/>
        <v>1</v>
      </c>
      <c r="BI19" s="18">
        <f t="shared" si="60"/>
        <v>13</v>
      </c>
      <c r="BJ19" s="22">
        <f t="shared" si="61"/>
        <v>11</v>
      </c>
      <c r="BK19" s="26">
        <f t="shared" si="18"/>
        <v>0.84615384615384615</v>
      </c>
      <c r="BL19" s="16">
        <v>9</v>
      </c>
      <c r="BM19" s="16">
        <v>7</v>
      </c>
      <c r="BN19" s="26">
        <f t="shared" si="19"/>
        <v>0.77777777777777779</v>
      </c>
      <c r="BO19" s="16">
        <v>4</v>
      </c>
      <c r="BP19" s="16">
        <v>4</v>
      </c>
      <c r="BQ19" s="26">
        <f t="shared" si="20"/>
        <v>1</v>
      </c>
      <c r="BR19" s="18">
        <f t="shared" si="62"/>
        <v>14</v>
      </c>
      <c r="BS19" s="22">
        <f t="shared" si="63"/>
        <v>10</v>
      </c>
      <c r="BT19" s="26">
        <f t="shared" si="21"/>
        <v>0.7142857142857143</v>
      </c>
      <c r="BU19" s="16">
        <v>10</v>
      </c>
      <c r="BV19" s="16">
        <v>6</v>
      </c>
      <c r="BW19" s="26">
        <f t="shared" si="22"/>
        <v>0.6</v>
      </c>
      <c r="BX19" s="16">
        <v>4</v>
      </c>
      <c r="BY19" s="16">
        <v>4</v>
      </c>
      <c r="BZ19" s="26">
        <f t="shared" si="23"/>
        <v>1</v>
      </c>
      <c r="CA19" s="18">
        <f t="shared" si="64"/>
        <v>14</v>
      </c>
      <c r="CB19" s="22">
        <f t="shared" si="65"/>
        <v>10</v>
      </c>
      <c r="CC19" s="26">
        <f t="shared" si="24"/>
        <v>0.7142857142857143</v>
      </c>
      <c r="CD19" s="16">
        <v>10</v>
      </c>
      <c r="CE19" s="16">
        <v>6</v>
      </c>
      <c r="CF19" s="26">
        <f t="shared" si="25"/>
        <v>0.6</v>
      </c>
      <c r="CG19" s="16">
        <v>4</v>
      </c>
      <c r="CH19" s="16">
        <v>4</v>
      </c>
      <c r="CI19" s="26">
        <f t="shared" si="26"/>
        <v>1</v>
      </c>
      <c r="CJ19" s="18">
        <f t="shared" si="66"/>
        <v>16</v>
      </c>
      <c r="CK19" s="22">
        <f t="shared" si="67"/>
        <v>13</v>
      </c>
      <c r="CL19" s="26">
        <f t="shared" si="27"/>
        <v>0.8125</v>
      </c>
      <c r="CM19" s="16">
        <v>12</v>
      </c>
      <c r="CN19" s="16">
        <v>10</v>
      </c>
      <c r="CO19" s="26">
        <f t="shared" si="28"/>
        <v>0.83333333333333337</v>
      </c>
      <c r="CP19" s="16">
        <v>4</v>
      </c>
      <c r="CQ19" s="16">
        <v>3</v>
      </c>
      <c r="CR19" s="26">
        <f t="shared" si="29"/>
        <v>0.75</v>
      </c>
      <c r="CS19" s="18">
        <f t="shared" si="68"/>
        <v>16</v>
      </c>
      <c r="CT19" s="22">
        <f t="shared" si="69"/>
        <v>13</v>
      </c>
      <c r="CU19" s="26">
        <f t="shared" si="30"/>
        <v>0.8125</v>
      </c>
      <c r="CV19" s="16">
        <v>12</v>
      </c>
      <c r="CW19" s="16">
        <v>10</v>
      </c>
      <c r="CX19" s="26">
        <f t="shared" si="31"/>
        <v>0.83333333333333337</v>
      </c>
      <c r="CY19" s="16">
        <v>4</v>
      </c>
      <c r="CZ19" s="16">
        <v>3</v>
      </c>
      <c r="DA19" s="26">
        <f t="shared" si="32"/>
        <v>0.75</v>
      </c>
      <c r="DB19" s="18">
        <f t="shared" si="70"/>
        <v>19</v>
      </c>
      <c r="DC19" s="22">
        <f t="shared" si="71"/>
        <v>11</v>
      </c>
      <c r="DD19" s="26">
        <f t="shared" si="33"/>
        <v>0.57894736842105265</v>
      </c>
      <c r="DE19" s="16">
        <v>15</v>
      </c>
      <c r="DF19" s="16">
        <v>8</v>
      </c>
      <c r="DG19" s="26">
        <f t="shared" si="34"/>
        <v>0.53333333333333333</v>
      </c>
      <c r="DH19" s="16">
        <v>4</v>
      </c>
      <c r="DI19" s="16">
        <v>3</v>
      </c>
      <c r="DJ19" s="26">
        <f t="shared" si="35"/>
        <v>0.75</v>
      </c>
      <c r="DK19" s="18">
        <f t="shared" si="72"/>
        <v>18</v>
      </c>
      <c r="DL19" s="22">
        <f t="shared" si="73"/>
        <v>7</v>
      </c>
      <c r="DM19" s="26">
        <f t="shared" si="36"/>
        <v>0.3888888888888889</v>
      </c>
      <c r="DN19" s="16">
        <v>14</v>
      </c>
      <c r="DO19" s="16">
        <v>4</v>
      </c>
      <c r="DP19" s="26">
        <f t="shared" si="37"/>
        <v>0.2857142857142857</v>
      </c>
      <c r="DQ19" s="16">
        <v>4</v>
      </c>
      <c r="DR19" s="16">
        <v>3</v>
      </c>
      <c r="DS19" s="26">
        <f t="shared" si="38"/>
        <v>0.75</v>
      </c>
      <c r="DT19" s="18">
        <f t="shared" si="74"/>
        <v>14</v>
      </c>
      <c r="DU19" s="22">
        <f t="shared" si="75"/>
        <v>10</v>
      </c>
      <c r="DV19" s="26">
        <f t="shared" si="39"/>
        <v>0.7142857142857143</v>
      </c>
      <c r="DW19" s="16">
        <v>10</v>
      </c>
      <c r="DX19" s="16">
        <v>7</v>
      </c>
      <c r="DY19" s="26">
        <f t="shared" si="40"/>
        <v>0.7</v>
      </c>
      <c r="DZ19" s="16">
        <v>4</v>
      </c>
      <c r="EA19" s="16">
        <v>3</v>
      </c>
      <c r="EB19" s="26">
        <f t="shared" si="41"/>
        <v>0.75</v>
      </c>
      <c r="EC19" s="18">
        <f t="shared" si="76"/>
        <v>12</v>
      </c>
      <c r="ED19" s="22">
        <f t="shared" si="77"/>
        <v>9</v>
      </c>
      <c r="EE19" s="26">
        <f t="shared" si="42"/>
        <v>0.75</v>
      </c>
      <c r="EF19" s="16">
        <v>7</v>
      </c>
      <c r="EG19" s="16">
        <v>5</v>
      </c>
      <c r="EH19" s="26">
        <f t="shared" si="43"/>
        <v>0.7142857142857143</v>
      </c>
      <c r="EI19" s="16">
        <v>5</v>
      </c>
      <c r="EJ19" s="16">
        <v>4</v>
      </c>
      <c r="EK19" s="26">
        <f t="shared" si="44"/>
        <v>0.8</v>
      </c>
      <c r="EL19" s="18">
        <f t="shared" si="78"/>
        <v>12</v>
      </c>
      <c r="EM19" s="22">
        <f t="shared" si="79"/>
        <v>4</v>
      </c>
      <c r="EN19" s="26">
        <f t="shared" si="45"/>
        <v>0.33333333333333331</v>
      </c>
      <c r="EO19" s="16">
        <v>7</v>
      </c>
      <c r="EP19" s="16">
        <v>4</v>
      </c>
      <c r="EQ19" s="26">
        <f t="shared" si="46"/>
        <v>0.5714285714285714</v>
      </c>
      <c r="ER19" s="16">
        <v>5</v>
      </c>
      <c r="ES19" s="16"/>
      <c r="ET19" s="59">
        <f t="shared" si="47"/>
        <v>0</v>
      </c>
      <c r="EU19" s="18">
        <f t="shared" si="80"/>
        <v>12</v>
      </c>
      <c r="EV19" s="22">
        <f t="shared" si="81"/>
        <v>0</v>
      </c>
      <c r="EW19" s="26">
        <f t="shared" si="48"/>
        <v>0</v>
      </c>
      <c r="EX19" s="16">
        <v>7</v>
      </c>
      <c r="EY19" s="16"/>
      <c r="EZ19" s="26">
        <f t="shared" si="49"/>
        <v>0</v>
      </c>
      <c r="FA19" s="16">
        <v>5</v>
      </c>
      <c r="FB19" s="16"/>
      <c r="FC19" s="59">
        <f t="shared" si="50"/>
        <v>0</v>
      </c>
    </row>
    <row r="20" spans="6:159" ht="29.25" customHeight="1">
      <c r="F20" s="10">
        <v>6</v>
      </c>
      <c r="G20" s="10">
        <v>2</v>
      </c>
      <c r="H20" s="55">
        <v>11</v>
      </c>
      <c r="I20" s="137" t="s">
        <v>337</v>
      </c>
      <c r="J20" s="184">
        <v>6.7307692307692308</v>
      </c>
      <c r="K20" s="185">
        <v>4.615384615384615</v>
      </c>
      <c r="L20" s="186">
        <f t="shared" si="51"/>
        <v>0.68571428571428561</v>
      </c>
      <c r="M20" s="19">
        <f t="shared" si="52"/>
        <v>26</v>
      </c>
      <c r="N20" s="23">
        <f t="shared" si="0"/>
        <v>21</v>
      </c>
      <c r="O20" s="27">
        <f t="shared" si="1"/>
        <v>0.80769230769230771</v>
      </c>
      <c r="P20" s="17">
        <v>11</v>
      </c>
      <c r="Q20" s="17">
        <v>8</v>
      </c>
      <c r="R20" s="27">
        <f t="shared" si="2"/>
        <v>0.72727272727272729</v>
      </c>
      <c r="S20" s="17">
        <v>15</v>
      </c>
      <c r="T20" s="17">
        <v>13</v>
      </c>
      <c r="U20" s="27">
        <f t="shared" si="3"/>
        <v>0.8666666666666667</v>
      </c>
      <c r="V20" s="19">
        <f t="shared" si="53"/>
        <v>21</v>
      </c>
      <c r="W20" s="23">
        <f t="shared" si="53"/>
        <v>20</v>
      </c>
      <c r="X20" s="27">
        <f t="shared" si="4"/>
        <v>0.95238095238095233</v>
      </c>
      <c r="Y20" s="17">
        <v>8</v>
      </c>
      <c r="Z20" s="17">
        <v>8</v>
      </c>
      <c r="AA20" s="27">
        <f t="shared" si="5"/>
        <v>1</v>
      </c>
      <c r="AB20" s="17">
        <v>13</v>
      </c>
      <c r="AC20" s="17">
        <v>12</v>
      </c>
      <c r="AD20" s="112">
        <f t="shared" si="6"/>
        <v>0.92307692307692313</v>
      </c>
      <c r="AE20" s="17">
        <f t="shared" si="54"/>
        <v>23.5</v>
      </c>
      <c r="AF20" s="17">
        <f t="shared" si="55"/>
        <v>20.5</v>
      </c>
      <c r="AG20" s="112">
        <f t="shared" si="7"/>
        <v>0.87234042553191493</v>
      </c>
      <c r="AH20" s="19">
        <f t="shared" si="56"/>
        <v>33</v>
      </c>
      <c r="AI20" s="23">
        <f t="shared" si="8"/>
        <v>18</v>
      </c>
      <c r="AJ20" s="27">
        <f t="shared" si="9"/>
        <v>0.54545454545454541</v>
      </c>
      <c r="AK20" s="17">
        <v>21</v>
      </c>
      <c r="AL20" s="17">
        <v>7</v>
      </c>
      <c r="AM20" s="27">
        <f t="shared" si="10"/>
        <v>0.33333333333333331</v>
      </c>
      <c r="AN20" s="17">
        <v>12</v>
      </c>
      <c r="AO20" s="17">
        <v>11</v>
      </c>
      <c r="AP20" s="27">
        <f t="shared" si="11"/>
        <v>0.91666666666666663</v>
      </c>
      <c r="AQ20" s="19">
        <f t="shared" si="57"/>
        <v>37</v>
      </c>
      <c r="AR20" s="23">
        <f t="shared" si="57"/>
        <v>30</v>
      </c>
      <c r="AS20" s="27">
        <f t="shared" si="12"/>
        <v>0.81081081081081086</v>
      </c>
      <c r="AT20" s="17">
        <v>19</v>
      </c>
      <c r="AU20" s="17">
        <v>12</v>
      </c>
      <c r="AV20" s="27">
        <f t="shared" si="13"/>
        <v>0.63157894736842102</v>
      </c>
      <c r="AW20" s="17">
        <v>18</v>
      </c>
      <c r="AX20" s="17">
        <v>18</v>
      </c>
      <c r="AY20" s="27">
        <f t="shared" si="14"/>
        <v>1</v>
      </c>
      <c r="AZ20" s="19">
        <f t="shared" si="58"/>
        <v>46</v>
      </c>
      <c r="BA20" s="23">
        <f t="shared" si="59"/>
        <v>29</v>
      </c>
      <c r="BB20" s="27">
        <f t="shared" si="15"/>
        <v>0.63043478260869568</v>
      </c>
      <c r="BC20" s="17">
        <v>23</v>
      </c>
      <c r="BD20" s="17">
        <v>11</v>
      </c>
      <c r="BE20" s="27">
        <f t="shared" si="16"/>
        <v>0.47826086956521741</v>
      </c>
      <c r="BF20" s="17">
        <v>23</v>
      </c>
      <c r="BG20" s="17">
        <v>18</v>
      </c>
      <c r="BH20" s="27">
        <f t="shared" si="17"/>
        <v>0.78260869565217395</v>
      </c>
      <c r="BI20" s="19">
        <f t="shared" si="60"/>
        <v>42</v>
      </c>
      <c r="BJ20" s="23">
        <f t="shared" si="61"/>
        <v>35</v>
      </c>
      <c r="BK20" s="27">
        <f t="shared" si="18"/>
        <v>0.83333333333333337</v>
      </c>
      <c r="BL20" s="17">
        <v>18</v>
      </c>
      <c r="BM20" s="17">
        <v>15</v>
      </c>
      <c r="BN20" s="27">
        <f t="shared" si="19"/>
        <v>0.83333333333333337</v>
      </c>
      <c r="BO20" s="17">
        <v>24</v>
      </c>
      <c r="BP20" s="17">
        <v>20</v>
      </c>
      <c r="BQ20" s="27">
        <f t="shared" si="20"/>
        <v>0.83333333333333337</v>
      </c>
      <c r="BR20" s="19">
        <f t="shared" si="62"/>
        <v>47</v>
      </c>
      <c r="BS20" s="23">
        <f t="shared" si="63"/>
        <v>35</v>
      </c>
      <c r="BT20" s="27">
        <f t="shared" si="21"/>
        <v>0.74468085106382975</v>
      </c>
      <c r="BU20" s="17">
        <v>21</v>
      </c>
      <c r="BV20" s="17">
        <v>17</v>
      </c>
      <c r="BW20" s="27">
        <f t="shared" si="22"/>
        <v>0.80952380952380953</v>
      </c>
      <c r="BX20" s="17">
        <v>26</v>
      </c>
      <c r="BY20" s="17">
        <v>18</v>
      </c>
      <c r="BZ20" s="27">
        <f t="shared" si="23"/>
        <v>0.69230769230769229</v>
      </c>
      <c r="CA20" s="19">
        <f t="shared" si="64"/>
        <v>57</v>
      </c>
      <c r="CB20" s="23">
        <f t="shared" si="65"/>
        <v>41</v>
      </c>
      <c r="CC20" s="27">
        <f t="shared" si="24"/>
        <v>0.7192982456140351</v>
      </c>
      <c r="CD20" s="17">
        <v>29</v>
      </c>
      <c r="CE20" s="17">
        <v>20</v>
      </c>
      <c r="CF20" s="27">
        <f t="shared" si="25"/>
        <v>0.68965517241379315</v>
      </c>
      <c r="CG20" s="17">
        <v>28</v>
      </c>
      <c r="CH20" s="17">
        <v>21</v>
      </c>
      <c r="CI20" s="27">
        <f t="shared" si="26"/>
        <v>0.75</v>
      </c>
      <c r="CJ20" s="19">
        <f t="shared" si="66"/>
        <v>58</v>
      </c>
      <c r="CK20" s="23">
        <f t="shared" si="67"/>
        <v>29</v>
      </c>
      <c r="CL20" s="27">
        <f t="shared" si="27"/>
        <v>0.5</v>
      </c>
      <c r="CM20" s="17">
        <v>29</v>
      </c>
      <c r="CN20" s="17">
        <v>14</v>
      </c>
      <c r="CO20" s="27">
        <f t="shared" si="28"/>
        <v>0.48275862068965519</v>
      </c>
      <c r="CP20" s="17">
        <v>29</v>
      </c>
      <c r="CQ20" s="17">
        <v>15</v>
      </c>
      <c r="CR20" s="27">
        <f t="shared" si="29"/>
        <v>0.51724137931034486</v>
      </c>
      <c r="CS20" s="19">
        <f t="shared" si="68"/>
        <v>44</v>
      </c>
      <c r="CT20" s="23">
        <f t="shared" si="69"/>
        <v>33</v>
      </c>
      <c r="CU20" s="27">
        <f t="shared" si="30"/>
        <v>0.75</v>
      </c>
      <c r="CV20" s="17">
        <f>31-12</f>
        <v>19</v>
      </c>
      <c r="CW20" s="17">
        <v>15</v>
      </c>
      <c r="CX20" s="27">
        <f t="shared" si="31"/>
        <v>0.78947368421052633</v>
      </c>
      <c r="CY20" s="17">
        <v>25</v>
      </c>
      <c r="CZ20" s="17">
        <v>18</v>
      </c>
      <c r="DA20" s="27">
        <f t="shared" si="32"/>
        <v>0.72</v>
      </c>
      <c r="DB20" s="19">
        <f t="shared" si="70"/>
        <v>41</v>
      </c>
      <c r="DC20" s="23">
        <f t="shared" si="71"/>
        <v>29</v>
      </c>
      <c r="DD20" s="27">
        <f t="shared" si="33"/>
        <v>0.70731707317073167</v>
      </c>
      <c r="DE20" s="17">
        <v>19</v>
      </c>
      <c r="DF20" s="17">
        <v>15</v>
      </c>
      <c r="DG20" s="27">
        <f t="shared" si="34"/>
        <v>0.78947368421052633</v>
      </c>
      <c r="DH20" s="17">
        <v>22</v>
      </c>
      <c r="DI20" s="17">
        <v>14</v>
      </c>
      <c r="DJ20" s="27">
        <f t="shared" si="35"/>
        <v>0.63636363636363635</v>
      </c>
      <c r="DK20" s="19">
        <f t="shared" si="72"/>
        <v>46</v>
      </c>
      <c r="DL20" s="23">
        <f t="shared" si="73"/>
        <v>26</v>
      </c>
      <c r="DM20" s="27">
        <f t="shared" si="36"/>
        <v>0.56521739130434778</v>
      </c>
      <c r="DN20" s="17">
        <v>23</v>
      </c>
      <c r="DO20" s="17">
        <v>15</v>
      </c>
      <c r="DP20" s="27">
        <f t="shared" si="37"/>
        <v>0.65217391304347827</v>
      </c>
      <c r="DQ20" s="17">
        <v>23</v>
      </c>
      <c r="DR20" s="17">
        <v>11</v>
      </c>
      <c r="DS20" s="27">
        <f t="shared" si="38"/>
        <v>0.47826086956521741</v>
      </c>
      <c r="DT20" s="19">
        <f t="shared" si="74"/>
        <v>43</v>
      </c>
      <c r="DU20" s="23">
        <f t="shared" si="75"/>
        <v>34</v>
      </c>
      <c r="DV20" s="27">
        <f t="shared" si="39"/>
        <v>0.79069767441860461</v>
      </c>
      <c r="DW20" s="17">
        <v>21</v>
      </c>
      <c r="DX20" s="17">
        <v>17</v>
      </c>
      <c r="DY20" s="27">
        <f t="shared" si="40"/>
        <v>0.80952380952380953</v>
      </c>
      <c r="DZ20" s="17">
        <v>22</v>
      </c>
      <c r="EA20" s="17">
        <v>17</v>
      </c>
      <c r="EB20" s="27">
        <f t="shared" si="41"/>
        <v>0.77272727272727271</v>
      </c>
      <c r="EC20" s="19">
        <f t="shared" si="76"/>
        <v>61</v>
      </c>
      <c r="ED20" s="23">
        <f t="shared" si="77"/>
        <v>54</v>
      </c>
      <c r="EE20" s="27">
        <f t="shared" si="42"/>
        <v>0.88524590163934425</v>
      </c>
      <c r="EF20" s="17">
        <v>24</v>
      </c>
      <c r="EG20" s="17">
        <v>18</v>
      </c>
      <c r="EH20" s="27">
        <f t="shared" si="43"/>
        <v>0.75</v>
      </c>
      <c r="EI20" s="17">
        <v>37</v>
      </c>
      <c r="EJ20" s="17">
        <v>36</v>
      </c>
      <c r="EK20" s="27">
        <f t="shared" si="44"/>
        <v>0.97297297297297303</v>
      </c>
      <c r="EL20" s="19">
        <f t="shared" si="78"/>
        <v>61</v>
      </c>
      <c r="EM20" s="23">
        <f t="shared" si="79"/>
        <v>18</v>
      </c>
      <c r="EN20" s="27">
        <f t="shared" si="45"/>
        <v>0.29508196721311475</v>
      </c>
      <c r="EO20" s="17">
        <v>24</v>
      </c>
      <c r="EP20" s="17">
        <v>18</v>
      </c>
      <c r="EQ20" s="27">
        <f t="shared" si="46"/>
        <v>0.75</v>
      </c>
      <c r="ER20" s="17">
        <v>37</v>
      </c>
      <c r="ES20" s="17"/>
      <c r="ET20" s="112">
        <f t="shared" si="47"/>
        <v>0</v>
      </c>
      <c r="EU20" s="19">
        <f t="shared" si="80"/>
        <v>61</v>
      </c>
      <c r="EV20" s="23">
        <f t="shared" si="81"/>
        <v>0</v>
      </c>
      <c r="EW20" s="27">
        <f t="shared" si="48"/>
        <v>0</v>
      </c>
      <c r="EX20" s="17">
        <v>24</v>
      </c>
      <c r="EY20" s="17"/>
      <c r="EZ20" s="27">
        <f t="shared" si="49"/>
        <v>0</v>
      </c>
      <c r="FA20" s="17">
        <v>37</v>
      </c>
      <c r="FB20" s="17"/>
      <c r="FC20" s="112">
        <f t="shared" si="50"/>
        <v>0</v>
      </c>
    </row>
  </sheetData>
  <mergeCells count="221">
    <mergeCell ref="EL4:ET4"/>
    <mergeCell ref="EL5:EN5"/>
    <mergeCell ref="EO5:EQ5"/>
    <mergeCell ref="ER5:ET5"/>
    <mergeCell ref="EL6:EL7"/>
    <mergeCell ref="EM6:EM7"/>
    <mergeCell ref="EN6:EN7"/>
    <mergeCell ref="EO6:EO7"/>
    <mergeCell ref="EP6:EP7"/>
    <mergeCell ref="EQ6:EQ7"/>
    <mergeCell ref="ER6:ER7"/>
    <mergeCell ref="ES6:ES7"/>
    <mergeCell ref="ET6:ET7"/>
    <mergeCell ref="DT4:EB4"/>
    <mergeCell ref="DT5:DV5"/>
    <mergeCell ref="DW5:DY5"/>
    <mergeCell ref="DZ5:EB5"/>
    <mergeCell ref="DT6:DT7"/>
    <mergeCell ref="DU6:DU7"/>
    <mergeCell ref="DV6:DV7"/>
    <mergeCell ref="DW6:DW7"/>
    <mergeCell ref="DX6:DX7"/>
    <mergeCell ref="DY6:DY7"/>
    <mergeCell ref="DZ6:DZ7"/>
    <mergeCell ref="EA6:EA7"/>
    <mergeCell ref="EB6:EB7"/>
    <mergeCell ref="CJ4:CR4"/>
    <mergeCell ref="CJ5:CL5"/>
    <mergeCell ref="CM5:CO5"/>
    <mergeCell ref="CP5:CR5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BR4:BZ4"/>
    <mergeCell ref="BR5:BT5"/>
    <mergeCell ref="BU5:BW5"/>
    <mergeCell ref="BX5:BZ5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BH6:BH7"/>
    <mergeCell ref="AX6:AX7"/>
    <mergeCell ref="AY6:AY7"/>
    <mergeCell ref="AZ6:AZ7"/>
    <mergeCell ref="BA6:BA7"/>
    <mergeCell ref="BB6:BB7"/>
    <mergeCell ref="BC6:BC7"/>
    <mergeCell ref="H8:I8"/>
    <mergeCell ref="AE6:AE7"/>
    <mergeCell ref="AF6:AF7"/>
    <mergeCell ref="AG6:AG7"/>
    <mergeCell ref="BD6:BD7"/>
    <mergeCell ref="AR6:AR7"/>
    <mergeCell ref="AS6:AS7"/>
    <mergeCell ref="AT6:AT7"/>
    <mergeCell ref="AU6:AU7"/>
    <mergeCell ref="AV6:AV7"/>
    <mergeCell ref="AW6:AW7"/>
    <mergeCell ref="AQ6:AQ7"/>
    <mergeCell ref="AH6:AH7"/>
    <mergeCell ref="AI6:AI7"/>
    <mergeCell ref="AJ6:AJ7"/>
    <mergeCell ref="AK6:AK7"/>
    <mergeCell ref="AL6:AL7"/>
    <mergeCell ref="X6:X7"/>
    <mergeCell ref="Y6:Y7"/>
    <mergeCell ref="S6:S7"/>
    <mergeCell ref="M6:M7"/>
    <mergeCell ref="Z6:Z7"/>
    <mergeCell ref="AA6:AA7"/>
    <mergeCell ref="BE6:BE7"/>
    <mergeCell ref="BF6:BF7"/>
    <mergeCell ref="BG6:BG7"/>
    <mergeCell ref="AM6:AM7"/>
    <mergeCell ref="AN6:AN7"/>
    <mergeCell ref="AO6:AO7"/>
    <mergeCell ref="AP6:AP7"/>
    <mergeCell ref="AC6:AC7"/>
    <mergeCell ref="AD6:AD7"/>
    <mergeCell ref="T6:T7"/>
    <mergeCell ref="AZ4:BH4"/>
    <mergeCell ref="AT5:AV5"/>
    <mergeCell ref="AW5:AY5"/>
    <mergeCell ref="AZ5:BB5"/>
    <mergeCell ref="BC5:BE5"/>
    <mergeCell ref="BF5:BH5"/>
    <mergeCell ref="AH4:AP4"/>
    <mergeCell ref="AQ4:AY4"/>
    <mergeCell ref="AE4:AG4"/>
    <mergeCell ref="AH5:AJ5"/>
    <mergeCell ref="AK5:AM5"/>
    <mergeCell ref="AN5:AP5"/>
    <mergeCell ref="AQ5:AS5"/>
    <mergeCell ref="AE5:AG5"/>
    <mergeCell ref="H4:H7"/>
    <mergeCell ref="I4:I7"/>
    <mergeCell ref="J4:L4"/>
    <mergeCell ref="J6:J7"/>
    <mergeCell ref="K6:K7"/>
    <mergeCell ref="L6:L7"/>
    <mergeCell ref="J5:L5"/>
    <mergeCell ref="M4:U4"/>
    <mergeCell ref="V4:AD4"/>
    <mergeCell ref="M5:O5"/>
    <mergeCell ref="P5:R5"/>
    <mergeCell ref="S5:U5"/>
    <mergeCell ref="V5:X5"/>
    <mergeCell ref="Y5:AA5"/>
    <mergeCell ref="AB5:AD5"/>
    <mergeCell ref="AB6:AB7"/>
    <mergeCell ref="N6:N7"/>
    <mergeCell ref="O6:O7"/>
    <mergeCell ref="P6:P7"/>
    <mergeCell ref="Q6:Q7"/>
    <mergeCell ref="R6:R7"/>
    <mergeCell ref="U6:U7"/>
    <mergeCell ref="V6:V7"/>
    <mergeCell ref="W6:W7"/>
    <mergeCell ref="BI4:BQ4"/>
    <mergeCell ref="BI5:BK5"/>
    <mergeCell ref="BL5:BN5"/>
    <mergeCell ref="BO5:BQ5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CA4:CI4"/>
    <mergeCell ref="CA5:CC5"/>
    <mergeCell ref="CD5:CF5"/>
    <mergeCell ref="CG5:CI5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S4:DA4"/>
    <mergeCell ref="CS5:CU5"/>
    <mergeCell ref="CV5:CX5"/>
    <mergeCell ref="CY5:DA5"/>
    <mergeCell ref="CS6:CS7"/>
    <mergeCell ref="CT6:CT7"/>
    <mergeCell ref="CU6:CU7"/>
    <mergeCell ref="CV6:CV7"/>
    <mergeCell ref="CW6:CW7"/>
    <mergeCell ref="CX6:CX7"/>
    <mergeCell ref="CY6:CY7"/>
    <mergeCell ref="CZ6:CZ7"/>
    <mergeCell ref="DA6:DA7"/>
    <mergeCell ref="DB4:DJ4"/>
    <mergeCell ref="DB5:DD5"/>
    <mergeCell ref="DE5:DG5"/>
    <mergeCell ref="DH5:DJ5"/>
    <mergeCell ref="DB6:DB7"/>
    <mergeCell ref="DC6:DC7"/>
    <mergeCell ref="DD6:DD7"/>
    <mergeCell ref="DE6:DE7"/>
    <mergeCell ref="DF6:DF7"/>
    <mergeCell ref="DG6:DG7"/>
    <mergeCell ref="DH6:DH7"/>
    <mergeCell ref="DI6:DI7"/>
    <mergeCell ref="DJ6:DJ7"/>
    <mergeCell ref="DK4:DS4"/>
    <mergeCell ref="DK5:DM5"/>
    <mergeCell ref="DN5:DP5"/>
    <mergeCell ref="DQ5:DS5"/>
    <mergeCell ref="DK6:DK7"/>
    <mergeCell ref="DL6:DL7"/>
    <mergeCell ref="DM6:DM7"/>
    <mergeCell ref="DN6:DN7"/>
    <mergeCell ref="DO6:DO7"/>
    <mergeCell ref="DP6:DP7"/>
    <mergeCell ref="DQ6:DQ7"/>
    <mergeCell ref="DR6:DR7"/>
    <mergeCell ref="DS6:DS7"/>
    <mergeCell ref="EC4:EK4"/>
    <mergeCell ref="EC5:EE5"/>
    <mergeCell ref="EF5:EH5"/>
    <mergeCell ref="EI5:EK5"/>
    <mergeCell ref="EC6:EC7"/>
    <mergeCell ref="ED6:ED7"/>
    <mergeCell ref="EE6:EE7"/>
    <mergeCell ref="EF6:EF7"/>
    <mergeCell ref="EG6:EG7"/>
    <mergeCell ref="EH6:EH7"/>
    <mergeCell ref="EI6:EI7"/>
    <mergeCell ref="EJ6:EJ7"/>
    <mergeCell ref="EK6:EK7"/>
    <mergeCell ref="EU4:FC4"/>
    <mergeCell ref="EU5:EW5"/>
    <mergeCell ref="EX5:EZ5"/>
    <mergeCell ref="FA5:FC5"/>
    <mergeCell ref="EU6:EU7"/>
    <mergeCell ref="EV6:EV7"/>
    <mergeCell ref="EW6:EW7"/>
    <mergeCell ref="EX6:EX7"/>
    <mergeCell ref="EY6:EY7"/>
    <mergeCell ref="EZ6:EZ7"/>
    <mergeCell ref="FA6:FA7"/>
    <mergeCell ref="FB6:FB7"/>
    <mergeCell ref="FC6:FC7"/>
  </mergeCells>
  <conditionalFormatting sqref="R9:R20">
    <cfRule type="cellIs" dxfId="887" priority="2498" operator="between">
      <formula>0.6</formula>
      <formula>0.69</formula>
    </cfRule>
    <cfRule type="cellIs" dxfId="886" priority="2502" operator="between">
      <formula>0</formula>
      <formula>0.5</formula>
    </cfRule>
    <cfRule type="cellIs" dxfId="885" priority="2501" operator="lessThan">
      <formula>0.5</formula>
    </cfRule>
    <cfRule type="cellIs" dxfId="884" priority="2500" operator="between">
      <formula>0</formula>
      <formula>0.49</formula>
    </cfRule>
    <cfRule type="cellIs" dxfId="883" priority="2499" operator="between">
      <formula>0.5</formula>
      <formula>0.59</formula>
    </cfRule>
    <cfRule type="cellIs" dxfId="882" priority="2504" operator="lessThan">
      <formula>"&lt;50%"</formula>
    </cfRule>
    <cfRule type="expression" dxfId="881" priority="2497">
      <formula>#REF!&lt;50%</formula>
    </cfRule>
    <cfRule type="cellIs" dxfId="880" priority="2496" operator="lessThan">
      <formula>#REF!</formula>
    </cfRule>
    <cfRule type="cellIs" dxfId="879" priority="2495" operator="between">
      <formula>0</formula>
      <formula>0.49</formula>
    </cfRule>
  </conditionalFormatting>
  <conditionalFormatting sqref="U9:U16">
    <cfRule type="cellIs" dxfId="878" priority="996" operator="lessThan">
      <formula>"&lt;50%"</formula>
    </cfRule>
    <cfRule type="cellIs" dxfId="877" priority="991" operator="between">
      <formula>0.5</formula>
      <formula>0.59</formula>
    </cfRule>
    <cfRule type="cellIs" dxfId="876" priority="992" operator="between">
      <formula>0</formula>
      <formula>0.49</formula>
    </cfRule>
    <cfRule type="cellIs" dxfId="875" priority="993" operator="lessThan">
      <formula>0.5</formula>
    </cfRule>
    <cfRule type="cellIs" dxfId="874" priority="994" operator="between">
      <formula>0</formula>
      <formula>0.5</formula>
    </cfRule>
    <cfRule type="expression" dxfId="873" priority="989">
      <formula>#REF!&lt;50%</formula>
    </cfRule>
    <cfRule type="cellIs" dxfId="872" priority="990" operator="between">
      <formula>0.6</formula>
      <formula>0.69</formula>
    </cfRule>
    <cfRule type="cellIs" dxfId="871" priority="987" operator="between">
      <formula>0</formula>
      <formula>0.49</formula>
    </cfRule>
    <cfRule type="cellIs" dxfId="870" priority="988" operator="lessThan">
      <formula>#REF!</formula>
    </cfRule>
  </conditionalFormatting>
  <conditionalFormatting sqref="U18:U20">
    <cfRule type="cellIs" dxfId="869" priority="972" operator="between">
      <formula>0</formula>
      <formula>0.49</formula>
    </cfRule>
    <cfRule type="cellIs" dxfId="868" priority="976" operator="lessThan">
      <formula>"&lt;50%"</formula>
    </cfRule>
    <cfRule type="cellIs" dxfId="867" priority="973" operator="lessThan">
      <formula>0.5</formula>
    </cfRule>
    <cfRule type="cellIs" dxfId="866" priority="974" operator="between">
      <formula>0</formula>
      <formula>0.5</formula>
    </cfRule>
    <cfRule type="cellIs" dxfId="865" priority="971" operator="between">
      <formula>0.5</formula>
      <formula>0.59</formula>
    </cfRule>
    <cfRule type="cellIs" dxfId="864" priority="970" operator="between">
      <formula>0.6</formula>
      <formula>0.69</formula>
    </cfRule>
    <cfRule type="expression" dxfId="863" priority="969">
      <formula>#REF!&lt;50%</formula>
    </cfRule>
    <cfRule type="cellIs" dxfId="862" priority="968" operator="lessThan">
      <formula>#REF!</formula>
    </cfRule>
    <cfRule type="cellIs" dxfId="861" priority="967" operator="between">
      <formula>0</formula>
      <formula>0.49</formula>
    </cfRule>
  </conditionalFormatting>
  <conditionalFormatting sqref="AA9:AA16">
    <cfRule type="cellIs" dxfId="860" priority="2494" operator="lessThan">
      <formula>"&lt;50%"</formula>
    </cfRule>
    <cfRule type="cellIs" dxfId="859" priority="2492" operator="between">
      <formula>0</formula>
      <formula>0.5</formula>
    </cfRule>
    <cfRule type="cellIs" dxfId="858" priority="2491" operator="lessThan">
      <formula>0.5</formula>
    </cfRule>
    <cfRule type="cellIs" dxfId="857" priority="2490" operator="between">
      <formula>0</formula>
      <formula>0.49</formula>
    </cfRule>
    <cfRule type="cellIs" dxfId="856" priority="2489" operator="between">
      <formula>0.5</formula>
      <formula>0.59</formula>
    </cfRule>
    <cfRule type="cellIs" dxfId="855" priority="2488" operator="between">
      <formula>0.6</formula>
      <formula>0.69</formula>
    </cfRule>
    <cfRule type="expression" dxfId="854" priority="2487">
      <formula>#REF!&lt;50%</formula>
    </cfRule>
    <cfRule type="cellIs" dxfId="853" priority="2486" operator="lessThan">
      <formula>#REF!</formula>
    </cfRule>
    <cfRule type="cellIs" dxfId="852" priority="2485" operator="between">
      <formula>0</formula>
      <formula>0.49</formula>
    </cfRule>
  </conditionalFormatting>
  <conditionalFormatting sqref="AA18:AA20">
    <cfRule type="cellIs" dxfId="851" priority="2457" operator="lessThan">
      <formula>"&lt;50%"</formula>
    </cfRule>
    <cfRule type="cellIs" dxfId="850" priority="2455" operator="between">
      <formula>0</formula>
      <formula>0.5</formula>
    </cfRule>
    <cfRule type="cellIs" dxfId="849" priority="2454" operator="lessThan">
      <formula>0.5</formula>
    </cfRule>
    <cfRule type="cellIs" dxfId="848" priority="2451" operator="between">
      <formula>0.6</formula>
      <formula>0.69</formula>
    </cfRule>
    <cfRule type="expression" dxfId="847" priority="2450">
      <formula>#REF!&lt;50%</formula>
    </cfRule>
    <cfRule type="cellIs" dxfId="846" priority="2449" operator="lessThan">
      <formula>#REF!</formula>
    </cfRule>
    <cfRule type="cellIs" dxfId="845" priority="2453" operator="between">
      <formula>0</formula>
      <formula>0.49</formula>
    </cfRule>
    <cfRule type="cellIs" dxfId="844" priority="2448" operator="between">
      <formula>0</formula>
      <formula>0.49</formula>
    </cfRule>
    <cfRule type="cellIs" dxfId="843" priority="2452" operator="between">
      <formula>0.5</formula>
      <formula>0.59</formula>
    </cfRule>
  </conditionalFormatting>
  <conditionalFormatting sqref="AJ9:AJ16">
    <cfRule type="cellIs" dxfId="842" priority="958" operator="lessThan">
      <formula>#REF!</formula>
    </cfRule>
    <cfRule type="cellIs" dxfId="841" priority="966" operator="lessThan">
      <formula>"&lt;50%"</formula>
    </cfRule>
    <cfRule type="cellIs" dxfId="840" priority="964" operator="between">
      <formula>0</formula>
      <formula>0.5</formula>
    </cfRule>
    <cfRule type="cellIs" dxfId="839" priority="963" operator="lessThan">
      <formula>0.5</formula>
    </cfRule>
    <cfRule type="cellIs" dxfId="838" priority="962" operator="between">
      <formula>0</formula>
      <formula>0.49</formula>
    </cfRule>
    <cfRule type="cellIs" dxfId="837" priority="961" operator="between">
      <formula>0.5</formula>
      <formula>0.59</formula>
    </cfRule>
    <cfRule type="cellIs" dxfId="836" priority="960" operator="between">
      <formula>0.6</formula>
      <formula>0.69</formula>
    </cfRule>
    <cfRule type="expression" dxfId="835" priority="959">
      <formula>#REF!&lt;50%</formula>
    </cfRule>
    <cfRule type="cellIs" dxfId="834" priority="957" operator="between">
      <formula>0</formula>
      <formula>0.49</formula>
    </cfRule>
  </conditionalFormatting>
  <conditionalFormatting sqref="AJ18:AJ20">
    <cfRule type="cellIs" dxfId="833" priority="946" operator="lessThan">
      <formula>"&lt;50%"</formula>
    </cfRule>
    <cfRule type="cellIs" dxfId="832" priority="944" operator="between">
      <formula>0</formula>
      <formula>0.5</formula>
    </cfRule>
    <cfRule type="cellIs" dxfId="831" priority="943" operator="lessThan">
      <formula>0.5</formula>
    </cfRule>
    <cfRule type="cellIs" dxfId="830" priority="942" operator="between">
      <formula>0</formula>
      <formula>0.49</formula>
    </cfRule>
    <cfRule type="cellIs" dxfId="829" priority="941" operator="between">
      <formula>0.5</formula>
      <formula>0.59</formula>
    </cfRule>
    <cfRule type="cellIs" dxfId="828" priority="940" operator="between">
      <formula>0.6</formula>
      <formula>0.69</formula>
    </cfRule>
    <cfRule type="expression" dxfId="827" priority="939">
      <formula>#REF!&lt;50%</formula>
    </cfRule>
    <cfRule type="cellIs" dxfId="826" priority="938" operator="lessThan">
      <formula>#REF!</formula>
    </cfRule>
    <cfRule type="cellIs" dxfId="825" priority="937" operator="between">
      <formula>0</formula>
      <formula>0.49</formula>
    </cfRule>
  </conditionalFormatting>
  <conditionalFormatting sqref="AM9:AM16">
    <cfRule type="cellIs" dxfId="824" priority="2435" operator="between">
      <formula>0.5</formula>
      <formula>0.59</formula>
    </cfRule>
    <cfRule type="cellIs" dxfId="823" priority="2437" operator="lessThan">
      <formula>0.5</formula>
    </cfRule>
    <cfRule type="cellIs" dxfId="822" priority="2438" operator="between">
      <formula>0</formula>
      <formula>0.5</formula>
    </cfRule>
    <cfRule type="cellIs" dxfId="821" priority="2440" operator="lessThan">
      <formula>"&lt;50%"</formula>
    </cfRule>
    <cfRule type="cellIs" dxfId="820" priority="2431" operator="between">
      <formula>0</formula>
      <formula>0.49</formula>
    </cfRule>
    <cfRule type="cellIs" dxfId="819" priority="2432" operator="lessThan">
      <formula>#REF!</formula>
    </cfRule>
    <cfRule type="expression" dxfId="818" priority="2433">
      <formula>#REF!&lt;50%</formula>
    </cfRule>
    <cfRule type="cellIs" dxfId="817" priority="2436" operator="between">
      <formula>0</formula>
      <formula>0.49</formula>
    </cfRule>
    <cfRule type="cellIs" dxfId="816" priority="2434" operator="between">
      <formula>0.6</formula>
      <formula>0.69</formula>
    </cfRule>
  </conditionalFormatting>
  <conditionalFormatting sqref="AM18:AM20">
    <cfRule type="cellIs" dxfId="815" priority="2404" operator="between">
      <formula>0.6</formula>
      <formula>0.69</formula>
    </cfRule>
    <cfRule type="expression" dxfId="814" priority="2403">
      <formula>#REF!&lt;50%</formula>
    </cfRule>
    <cfRule type="cellIs" dxfId="813" priority="2402" operator="lessThan">
      <formula>#REF!</formula>
    </cfRule>
    <cfRule type="cellIs" dxfId="812" priority="2401" operator="between">
      <formula>0</formula>
      <formula>0.49</formula>
    </cfRule>
    <cfRule type="cellIs" dxfId="811" priority="2406" operator="between">
      <formula>0</formula>
      <formula>0.49</formula>
    </cfRule>
    <cfRule type="cellIs" dxfId="810" priority="2407" operator="lessThan">
      <formula>0.5</formula>
    </cfRule>
    <cfRule type="cellIs" dxfId="809" priority="2408" operator="between">
      <formula>0</formula>
      <formula>0.5</formula>
    </cfRule>
    <cfRule type="cellIs" dxfId="808" priority="2410" operator="lessThan">
      <formula>"&lt;50%"</formula>
    </cfRule>
    <cfRule type="cellIs" dxfId="807" priority="2405" operator="between">
      <formula>0.5</formula>
      <formula>0.59</formula>
    </cfRule>
  </conditionalFormatting>
  <conditionalFormatting sqref="AP9:AP16">
    <cfRule type="cellIs" dxfId="806" priority="936" operator="lessThan">
      <formula>"&lt;50%"</formula>
    </cfRule>
    <cfRule type="cellIs" dxfId="805" priority="934" operator="between">
      <formula>0</formula>
      <formula>0.5</formula>
    </cfRule>
    <cfRule type="cellIs" dxfId="804" priority="933" operator="lessThan">
      <formula>0.5</formula>
    </cfRule>
    <cfRule type="cellIs" dxfId="803" priority="932" operator="between">
      <formula>0</formula>
      <formula>0.49</formula>
    </cfRule>
    <cfRule type="cellIs" dxfId="802" priority="931" operator="between">
      <formula>0.5</formula>
      <formula>0.59</formula>
    </cfRule>
    <cfRule type="cellIs" dxfId="801" priority="930" operator="between">
      <formula>0.6</formula>
      <formula>0.69</formula>
    </cfRule>
    <cfRule type="expression" dxfId="800" priority="929">
      <formula>#REF!&lt;50%</formula>
    </cfRule>
    <cfRule type="cellIs" dxfId="799" priority="928" operator="lessThan">
      <formula>#REF!</formula>
    </cfRule>
    <cfRule type="cellIs" dxfId="798" priority="927" operator="between">
      <formula>0</formula>
      <formula>0.49</formula>
    </cfRule>
  </conditionalFormatting>
  <conditionalFormatting sqref="AP18:AP20">
    <cfRule type="cellIs" dxfId="797" priority="916" operator="lessThan">
      <formula>"&lt;50%"</formula>
    </cfRule>
    <cfRule type="cellIs" dxfId="796" priority="914" operator="between">
      <formula>0</formula>
      <formula>0.5</formula>
    </cfRule>
    <cfRule type="cellIs" dxfId="795" priority="913" operator="lessThan">
      <formula>0.5</formula>
    </cfRule>
    <cfRule type="cellIs" dxfId="794" priority="912" operator="between">
      <formula>0</formula>
      <formula>0.49</formula>
    </cfRule>
    <cfRule type="cellIs" dxfId="793" priority="911" operator="between">
      <formula>0.5</formula>
      <formula>0.59</formula>
    </cfRule>
    <cfRule type="cellIs" dxfId="792" priority="910" operator="between">
      <formula>0.6</formula>
      <formula>0.69</formula>
    </cfRule>
    <cfRule type="expression" dxfId="791" priority="909">
      <formula>#REF!&lt;50%</formula>
    </cfRule>
    <cfRule type="cellIs" dxfId="790" priority="908" operator="lessThan">
      <formula>#REF!</formula>
    </cfRule>
    <cfRule type="cellIs" dxfId="789" priority="907" operator="between">
      <formula>0</formula>
      <formula>0.49</formula>
    </cfRule>
  </conditionalFormatting>
  <conditionalFormatting sqref="AS9:AS16">
    <cfRule type="cellIs" dxfId="788" priority="844" operator="between">
      <formula>0</formula>
      <formula>0.5</formula>
    </cfRule>
    <cfRule type="cellIs" dxfId="787" priority="837" operator="between">
      <formula>0</formula>
      <formula>0.49</formula>
    </cfRule>
    <cfRule type="cellIs" dxfId="786" priority="838" operator="lessThan">
      <formula>#REF!</formula>
    </cfRule>
    <cfRule type="expression" dxfId="785" priority="839">
      <formula>#REF!&lt;50%</formula>
    </cfRule>
    <cfRule type="cellIs" dxfId="784" priority="840" operator="between">
      <formula>0.6</formula>
      <formula>0.69</formula>
    </cfRule>
    <cfRule type="cellIs" dxfId="783" priority="841" operator="between">
      <formula>0.5</formula>
      <formula>0.59</formula>
    </cfRule>
    <cfRule type="cellIs" dxfId="782" priority="842" operator="between">
      <formula>0</formula>
      <formula>0.49</formula>
    </cfRule>
    <cfRule type="cellIs" dxfId="781" priority="843" operator="lessThan">
      <formula>0.5</formula>
    </cfRule>
    <cfRule type="cellIs" dxfId="780" priority="846" operator="lessThan">
      <formula>"&lt;50%"</formula>
    </cfRule>
  </conditionalFormatting>
  <conditionalFormatting sqref="AS18:AS20">
    <cfRule type="cellIs" dxfId="779" priority="824" operator="between">
      <formula>0</formula>
      <formula>0.5</formula>
    </cfRule>
    <cfRule type="cellIs" dxfId="778" priority="826" operator="lessThan">
      <formula>"&lt;50%"</formula>
    </cfRule>
    <cfRule type="cellIs" dxfId="777" priority="823" operator="lessThan">
      <formula>0.5</formula>
    </cfRule>
    <cfRule type="cellIs" dxfId="776" priority="822" operator="between">
      <formula>0</formula>
      <formula>0.49</formula>
    </cfRule>
    <cfRule type="cellIs" dxfId="775" priority="821" operator="between">
      <formula>0.5</formula>
      <formula>0.59</formula>
    </cfRule>
    <cfRule type="cellIs" dxfId="774" priority="820" operator="between">
      <formula>0.6</formula>
      <formula>0.69</formula>
    </cfRule>
    <cfRule type="expression" dxfId="773" priority="819">
      <formula>#REF!&lt;50%</formula>
    </cfRule>
    <cfRule type="cellIs" dxfId="772" priority="818" operator="lessThan">
      <formula>#REF!</formula>
    </cfRule>
    <cfRule type="cellIs" dxfId="771" priority="817" operator="between">
      <formula>0</formula>
      <formula>0.49</formula>
    </cfRule>
  </conditionalFormatting>
  <conditionalFormatting sqref="AV9:AV16">
    <cfRule type="cellIs" dxfId="770" priority="867" operator="between">
      <formula>0</formula>
      <formula>0.49</formula>
    </cfRule>
    <cfRule type="cellIs" dxfId="769" priority="868" operator="lessThan">
      <formula>#REF!</formula>
    </cfRule>
    <cfRule type="expression" dxfId="768" priority="869">
      <formula>#REF!&lt;50%</formula>
    </cfRule>
    <cfRule type="cellIs" dxfId="767" priority="870" operator="between">
      <formula>0.6</formula>
      <formula>0.69</formula>
    </cfRule>
    <cfRule type="cellIs" dxfId="766" priority="871" operator="between">
      <formula>0.5</formula>
      <formula>0.59</formula>
    </cfRule>
    <cfRule type="cellIs" dxfId="765" priority="872" operator="between">
      <formula>0</formula>
      <formula>0.49</formula>
    </cfRule>
    <cfRule type="cellIs" dxfId="764" priority="873" operator="lessThan">
      <formula>0.5</formula>
    </cfRule>
    <cfRule type="cellIs" dxfId="763" priority="874" operator="between">
      <formula>0</formula>
      <formula>0.5</formula>
    </cfRule>
    <cfRule type="cellIs" dxfId="762" priority="876" operator="lessThan">
      <formula>"&lt;50%"</formula>
    </cfRule>
  </conditionalFormatting>
  <conditionalFormatting sqref="AV18:AV20">
    <cfRule type="cellIs" dxfId="761" priority="856" operator="lessThan">
      <formula>"&lt;50%"</formula>
    </cfRule>
    <cfRule type="cellIs" dxfId="760" priority="854" operator="between">
      <formula>0</formula>
      <formula>0.5</formula>
    </cfRule>
    <cfRule type="cellIs" dxfId="759" priority="853" operator="lessThan">
      <formula>0.5</formula>
    </cfRule>
    <cfRule type="cellIs" dxfId="758" priority="852" operator="between">
      <formula>0</formula>
      <formula>0.49</formula>
    </cfRule>
    <cfRule type="cellIs" dxfId="757" priority="851" operator="between">
      <formula>0.5</formula>
      <formula>0.59</formula>
    </cfRule>
    <cfRule type="cellIs" dxfId="756" priority="850" operator="between">
      <formula>0.6</formula>
      <formula>0.69</formula>
    </cfRule>
    <cfRule type="expression" dxfId="755" priority="849">
      <formula>#REF!&lt;50%</formula>
    </cfRule>
    <cfRule type="cellIs" dxfId="754" priority="848" operator="lessThan">
      <formula>#REF!</formula>
    </cfRule>
    <cfRule type="cellIs" dxfId="753" priority="847" operator="between">
      <formula>0</formula>
      <formula>0.49</formula>
    </cfRule>
  </conditionalFormatting>
  <conditionalFormatting sqref="AY9:AY16">
    <cfRule type="cellIs" dxfId="752" priority="816" operator="lessThan">
      <formula>"&lt;50%"</formula>
    </cfRule>
    <cfRule type="cellIs" dxfId="751" priority="814" operator="between">
      <formula>0</formula>
      <formula>0.5</formula>
    </cfRule>
    <cfRule type="cellIs" dxfId="750" priority="813" operator="lessThan">
      <formula>0.5</formula>
    </cfRule>
    <cfRule type="cellIs" dxfId="749" priority="812" operator="between">
      <formula>0</formula>
      <formula>0.49</formula>
    </cfRule>
    <cfRule type="cellIs" dxfId="748" priority="811" operator="between">
      <formula>0.5</formula>
      <formula>0.59</formula>
    </cfRule>
    <cfRule type="cellIs" dxfId="747" priority="810" operator="between">
      <formula>0.6</formula>
      <formula>0.69</formula>
    </cfRule>
    <cfRule type="expression" dxfId="746" priority="809">
      <formula>#REF!&lt;50%</formula>
    </cfRule>
    <cfRule type="cellIs" dxfId="745" priority="808" operator="lessThan">
      <formula>#REF!</formula>
    </cfRule>
    <cfRule type="cellIs" dxfId="744" priority="807" operator="between">
      <formula>0</formula>
      <formula>0.49</formula>
    </cfRule>
  </conditionalFormatting>
  <conditionalFormatting sqref="AY18:AY20">
    <cfRule type="cellIs" dxfId="743" priority="796" operator="lessThan">
      <formula>"&lt;50%"</formula>
    </cfRule>
    <cfRule type="cellIs" dxfId="742" priority="794" operator="between">
      <formula>0</formula>
      <formula>0.5</formula>
    </cfRule>
    <cfRule type="cellIs" dxfId="741" priority="793" operator="lessThan">
      <formula>0.5</formula>
    </cfRule>
    <cfRule type="cellIs" dxfId="740" priority="792" operator="between">
      <formula>0</formula>
      <formula>0.49</formula>
    </cfRule>
    <cfRule type="cellIs" dxfId="739" priority="791" operator="between">
      <formula>0.5</formula>
      <formula>0.59</formula>
    </cfRule>
    <cfRule type="cellIs" dxfId="738" priority="790" operator="between">
      <formula>0.6</formula>
      <formula>0.69</formula>
    </cfRule>
    <cfRule type="expression" dxfId="737" priority="789">
      <formula>#REF!&lt;50%</formula>
    </cfRule>
    <cfRule type="cellIs" dxfId="736" priority="788" operator="lessThan">
      <formula>#REF!</formula>
    </cfRule>
    <cfRule type="cellIs" dxfId="735" priority="787" operator="between">
      <formula>0</formula>
      <formula>0.49</formula>
    </cfRule>
  </conditionalFormatting>
  <conditionalFormatting sqref="BB9:BB16">
    <cfRule type="cellIs" dxfId="734" priority="723" operator="lessThan">
      <formula>0.5</formula>
    </cfRule>
    <cfRule type="cellIs" dxfId="733" priority="722" operator="between">
      <formula>0</formula>
      <formula>0.49</formula>
    </cfRule>
    <cfRule type="cellIs" dxfId="732" priority="721" operator="between">
      <formula>0.5</formula>
      <formula>0.59</formula>
    </cfRule>
    <cfRule type="cellIs" dxfId="731" priority="720" operator="between">
      <formula>0.6</formula>
      <formula>0.69</formula>
    </cfRule>
    <cfRule type="expression" dxfId="730" priority="719">
      <formula>#REF!&lt;50%</formula>
    </cfRule>
    <cfRule type="cellIs" dxfId="729" priority="718" operator="lessThan">
      <formula>#REF!</formula>
    </cfRule>
    <cfRule type="cellIs" dxfId="728" priority="717" operator="between">
      <formula>0</formula>
      <formula>0.49</formula>
    </cfRule>
    <cfRule type="cellIs" dxfId="727" priority="724" operator="between">
      <formula>0</formula>
      <formula>0.5</formula>
    </cfRule>
    <cfRule type="cellIs" dxfId="726" priority="726" operator="lessThan">
      <formula>"&lt;50%"</formula>
    </cfRule>
  </conditionalFormatting>
  <conditionalFormatting sqref="BB18:BB20">
    <cfRule type="cellIs" dxfId="725" priority="703" operator="lessThan">
      <formula>0.5</formula>
    </cfRule>
    <cfRule type="cellIs" dxfId="724" priority="697" operator="between">
      <formula>0</formula>
      <formula>0.49</formula>
    </cfRule>
    <cfRule type="cellIs" dxfId="723" priority="706" operator="lessThan">
      <formula>"&lt;50%"</formula>
    </cfRule>
    <cfRule type="cellIs" dxfId="722" priority="704" operator="between">
      <formula>0</formula>
      <formula>0.5</formula>
    </cfRule>
    <cfRule type="cellIs" dxfId="721" priority="702" operator="between">
      <formula>0</formula>
      <formula>0.49</formula>
    </cfRule>
    <cfRule type="cellIs" dxfId="720" priority="701" operator="between">
      <formula>0.5</formula>
      <formula>0.59</formula>
    </cfRule>
    <cfRule type="cellIs" dxfId="719" priority="700" operator="between">
      <formula>0.6</formula>
      <formula>0.69</formula>
    </cfRule>
    <cfRule type="expression" dxfId="718" priority="699">
      <formula>#REF!&lt;50%</formula>
    </cfRule>
    <cfRule type="cellIs" dxfId="717" priority="698" operator="lessThan">
      <formula>#REF!</formula>
    </cfRule>
  </conditionalFormatting>
  <conditionalFormatting sqref="BE9:BE16">
    <cfRule type="cellIs" dxfId="716" priority="756" operator="lessThan">
      <formula>"&lt;50%"</formula>
    </cfRule>
    <cfRule type="cellIs" dxfId="715" priority="754" operator="between">
      <formula>0</formula>
      <formula>0.5</formula>
    </cfRule>
    <cfRule type="cellIs" dxfId="714" priority="753" operator="lessThan">
      <formula>0.5</formula>
    </cfRule>
    <cfRule type="cellIs" dxfId="713" priority="752" operator="between">
      <formula>0</formula>
      <formula>0.49</formula>
    </cfRule>
    <cfRule type="cellIs" dxfId="712" priority="751" operator="between">
      <formula>0.5</formula>
      <formula>0.59</formula>
    </cfRule>
    <cfRule type="cellIs" dxfId="711" priority="750" operator="between">
      <formula>0.6</formula>
      <formula>0.69</formula>
    </cfRule>
    <cfRule type="expression" dxfId="710" priority="749">
      <formula>#REF!&lt;50%</formula>
    </cfRule>
    <cfRule type="cellIs" dxfId="709" priority="748" operator="lessThan">
      <formula>#REF!</formula>
    </cfRule>
    <cfRule type="cellIs" dxfId="708" priority="747" operator="between">
      <formula>0</formula>
      <formula>0.49</formula>
    </cfRule>
  </conditionalFormatting>
  <conditionalFormatting sqref="BE18:BE20">
    <cfRule type="cellIs" dxfId="707" priority="736" operator="lessThan">
      <formula>"&lt;50%"</formula>
    </cfRule>
    <cfRule type="cellIs" dxfId="706" priority="734" operator="between">
      <formula>0</formula>
      <formula>0.5</formula>
    </cfRule>
    <cfRule type="cellIs" dxfId="705" priority="733" operator="lessThan">
      <formula>0.5</formula>
    </cfRule>
    <cfRule type="cellIs" dxfId="704" priority="732" operator="between">
      <formula>0</formula>
      <formula>0.49</formula>
    </cfRule>
    <cfRule type="cellIs" dxfId="703" priority="731" operator="between">
      <formula>0.5</formula>
      <formula>0.59</formula>
    </cfRule>
    <cfRule type="cellIs" dxfId="702" priority="730" operator="between">
      <formula>0.6</formula>
      <formula>0.69</formula>
    </cfRule>
    <cfRule type="expression" dxfId="701" priority="729">
      <formula>#REF!&lt;50%</formula>
    </cfRule>
    <cfRule type="cellIs" dxfId="700" priority="728" operator="lessThan">
      <formula>#REF!</formula>
    </cfRule>
    <cfRule type="cellIs" dxfId="699" priority="727" operator="between">
      <formula>0</formula>
      <formula>0.49</formula>
    </cfRule>
  </conditionalFormatting>
  <conditionalFormatting sqref="BH9:BH16">
    <cfRule type="cellIs" dxfId="698" priority="696" operator="lessThan">
      <formula>"&lt;50%"</formula>
    </cfRule>
    <cfRule type="cellIs" dxfId="697" priority="694" operator="between">
      <formula>0</formula>
      <formula>0.5</formula>
    </cfRule>
    <cfRule type="cellIs" dxfId="696" priority="693" operator="lessThan">
      <formula>0.5</formula>
    </cfRule>
    <cfRule type="cellIs" dxfId="695" priority="692" operator="between">
      <formula>0</formula>
      <formula>0.49</formula>
    </cfRule>
    <cfRule type="cellIs" dxfId="694" priority="691" operator="between">
      <formula>0.5</formula>
      <formula>0.59</formula>
    </cfRule>
    <cfRule type="cellIs" dxfId="693" priority="690" operator="between">
      <formula>0.6</formula>
      <formula>0.69</formula>
    </cfRule>
    <cfRule type="expression" dxfId="692" priority="689">
      <formula>#REF!&lt;50%</formula>
    </cfRule>
    <cfRule type="cellIs" dxfId="691" priority="688" operator="lessThan">
      <formula>#REF!</formula>
    </cfRule>
    <cfRule type="cellIs" dxfId="690" priority="687" operator="between">
      <formula>0</formula>
      <formula>0.49</formula>
    </cfRule>
  </conditionalFormatting>
  <conditionalFormatting sqref="BH18:BH20">
    <cfRule type="cellIs" dxfId="689" priority="676" operator="lessThan">
      <formula>"&lt;50%"</formula>
    </cfRule>
    <cfRule type="cellIs" dxfId="688" priority="674" operator="between">
      <formula>0</formula>
      <formula>0.5</formula>
    </cfRule>
    <cfRule type="cellIs" dxfId="687" priority="673" operator="lessThan">
      <formula>0.5</formula>
    </cfRule>
    <cfRule type="cellIs" dxfId="686" priority="672" operator="between">
      <formula>0</formula>
      <formula>0.49</formula>
    </cfRule>
    <cfRule type="cellIs" dxfId="685" priority="671" operator="between">
      <formula>0.5</formula>
      <formula>0.59</formula>
    </cfRule>
    <cfRule type="cellIs" dxfId="684" priority="670" operator="between">
      <formula>0.6</formula>
      <formula>0.69</formula>
    </cfRule>
    <cfRule type="expression" dxfId="683" priority="669">
      <formula>#REF!&lt;50%</formula>
    </cfRule>
    <cfRule type="cellIs" dxfId="682" priority="668" operator="lessThan">
      <formula>#REF!</formula>
    </cfRule>
    <cfRule type="cellIs" dxfId="681" priority="667" operator="between">
      <formula>0</formula>
      <formula>0.49</formula>
    </cfRule>
  </conditionalFormatting>
  <conditionalFormatting sqref="BK9:BK16">
    <cfRule type="cellIs" dxfId="680" priority="627" operator="between">
      <formula>0</formula>
      <formula>0.49</formula>
    </cfRule>
    <cfRule type="cellIs" dxfId="679" priority="623" operator="lessThan">
      <formula>#REF!</formula>
    </cfRule>
    <cfRule type="cellIs" dxfId="678" priority="628" operator="lessThan">
      <formula>0.5</formula>
    </cfRule>
    <cfRule type="cellIs" dxfId="677" priority="629" operator="between">
      <formula>0</formula>
      <formula>0.5</formula>
    </cfRule>
    <cfRule type="cellIs" dxfId="676" priority="630" operator="lessThan">
      <formula>"&lt;50%"</formula>
    </cfRule>
    <cfRule type="cellIs" dxfId="675" priority="626" operator="between">
      <formula>0.5</formula>
      <formula>0.59</formula>
    </cfRule>
    <cfRule type="cellIs" dxfId="674" priority="625" operator="between">
      <formula>0.6</formula>
      <formula>0.69</formula>
    </cfRule>
    <cfRule type="expression" dxfId="673" priority="624">
      <formula>#REF!&lt;50%</formula>
    </cfRule>
    <cfRule type="cellIs" dxfId="672" priority="622" operator="between">
      <formula>0</formula>
      <formula>0.49</formula>
    </cfRule>
  </conditionalFormatting>
  <conditionalFormatting sqref="BK18:BK20">
    <cfRule type="cellIs" dxfId="671" priority="621" operator="lessThan">
      <formula>"&lt;50%"</formula>
    </cfRule>
    <cfRule type="cellIs" dxfId="670" priority="620" operator="between">
      <formula>0</formula>
      <formula>0.5</formula>
    </cfRule>
    <cfRule type="cellIs" dxfId="669" priority="619" operator="lessThan">
      <formula>0.5</formula>
    </cfRule>
    <cfRule type="cellIs" dxfId="668" priority="618" operator="between">
      <formula>0</formula>
      <formula>0.49</formula>
    </cfRule>
    <cfRule type="cellIs" dxfId="667" priority="617" operator="between">
      <formula>0.5</formula>
      <formula>0.59</formula>
    </cfRule>
    <cfRule type="cellIs" dxfId="666" priority="616" operator="between">
      <formula>0.6</formula>
      <formula>0.69</formula>
    </cfRule>
    <cfRule type="expression" dxfId="665" priority="615">
      <formula>#REF!&lt;50%</formula>
    </cfRule>
    <cfRule type="cellIs" dxfId="664" priority="614" operator="lessThan">
      <formula>#REF!</formula>
    </cfRule>
    <cfRule type="cellIs" dxfId="663" priority="613" operator="between">
      <formula>0</formula>
      <formula>0.49</formula>
    </cfRule>
  </conditionalFormatting>
  <conditionalFormatting sqref="BN9:BN16">
    <cfRule type="cellIs" dxfId="662" priority="643" operator="between">
      <formula>0.6</formula>
      <formula>0.69</formula>
    </cfRule>
    <cfRule type="expression" dxfId="661" priority="642">
      <formula>#REF!&lt;50%</formula>
    </cfRule>
    <cfRule type="cellIs" dxfId="660" priority="641" operator="lessThan">
      <formula>#REF!</formula>
    </cfRule>
    <cfRule type="cellIs" dxfId="659" priority="640" operator="between">
      <formula>0</formula>
      <formula>0.49</formula>
    </cfRule>
    <cfRule type="cellIs" dxfId="658" priority="647" operator="between">
      <formula>0</formula>
      <formula>0.5</formula>
    </cfRule>
    <cfRule type="cellIs" dxfId="657" priority="648" operator="lessThan">
      <formula>"&lt;50%"</formula>
    </cfRule>
    <cfRule type="cellIs" dxfId="656" priority="646" operator="lessThan">
      <formula>0.5</formula>
    </cfRule>
    <cfRule type="cellIs" dxfId="655" priority="645" operator="between">
      <formula>0</formula>
      <formula>0.49</formula>
    </cfRule>
    <cfRule type="cellIs" dxfId="654" priority="644" operator="between">
      <formula>0.5</formula>
      <formula>0.59</formula>
    </cfRule>
  </conditionalFormatting>
  <conditionalFormatting sqref="BN18:BN20">
    <cfRule type="cellIs" dxfId="653" priority="636" operator="between">
      <formula>0</formula>
      <formula>0.49</formula>
    </cfRule>
    <cfRule type="cellIs" dxfId="652" priority="637" operator="lessThan">
      <formula>0.5</formula>
    </cfRule>
    <cfRule type="cellIs" dxfId="651" priority="638" operator="between">
      <formula>0</formula>
      <formula>0.5</formula>
    </cfRule>
    <cfRule type="cellIs" dxfId="650" priority="639" operator="lessThan">
      <formula>"&lt;50%"</formula>
    </cfRule>
    <cfRule type="cellIs" dxfId="649" priority="634" operator="between">
      <formula>0.6</formula>
      <formula>0.69</formula>
    </cfRule>
    <cfRule type="expression" dxfId="648" priority="633">
      <formula>#REF!&lt;50%</formula>
    </cfRule>
    <cfRule type="cellIs" dxfId="647" priority="632" operator="lessThan">
      <formula>#REF!</formula>
    </cfRule>
    <cfRule type="cellIs" dxfId="646" priority="635" operator="between">
      <formula>0.5</formula>
      <formula>0.59</formula>
    </cfRule>
    <cfRule type="cellIs" dxfId="645" priority="631" operator="between">
      <formula>0</formula>
      <formula>0.49</formula>
    </cfRule>
  </conditionalFormatting>
  <conditionalFormatting sqref="BQ9:BQ16">
    <cfRule type="cellIs" dxfId="644" priority="612" operator="lessThan">
      <formula>"&lt;50%"</formula>
    </cfRule>
    <cfRule type="cellIs" dxfId="643" priority="611" operator="between">
      <formula>0</formula>
      <formula>0.5</formula>
    </cfRule>
    <cfRule type="cellIs" dxfId="642" priority="610" operator="lessThan">
      <formula>0.5</formula>
    </cfRule>
    <cfRule type="cellIs" dxfId="641" priority="609" operator="between">
      <formula>0</formula>
      <formula>0.49</formula>
    </cfRule>
    <cfRule type="cellIs" dxfId="640" priority="608" operator="between">
      <formula>0.5</formula>
      <formula>0.59</formula>
    </cfRule>
    <cfRule type="cellIs" dxfId="639" priority="607" operator="between">
      <formula>0.6</formula>
      <formula>0.69</formula>
    </cfRule>
    <cfRule type="expression" dxfId="638" priority="606">
      <formula>#REF!&lt;50%</formula>
    </cfRule>
    <cfRule type="cellIs" dxfId="637" priority="605" operator="lessThan">
      <formula>#REF!</formula>
    </cfRule>
    <cfRule type="cellIs" dxfId="636" priority="604" operator="between">
      <formula>0</formula>
      <formula>0.49</formula>
    </cfRule>
  </conditionalFormatting>
  <conditionalFormatting sqref="BQ18:BQ20">
    <cfRule type="cellIs" dxfId="635" priority="603" operator="lessThan">
      <formula>"&lt;50%"</formula>
    </cfRule>
    <cfRule type="cellIs" dxfId="634" priority="602" operator="between">
      <formula>0</formula>
      <formula>0.5</formula>
    </cfRule>
    <cfRule type="cellIs" dxfId="633" priority="601" operator="lessThan">
      <formula>0.5</formula>
    </cfRule>
    <cfRule type="cellIs" dxfId="632" priority="600" operator="between">
      <formula>0</formula>
      <formula>0.49</formula>
    </cfRule>
    <cfRule type="cellIs" dxfId="631" priority="599" operator="between">
      <formula>0.5</formula>
      <formula>0.59</formula>
    </cfRule>
    <cfRule type="cellIs" dxfId="630" priority="598" operator="between">
      <formula>0.6</formula>
      <formula>0.69</formula>
    </cfRule>
    <cfRule type="expression" dxfId="629" priority="597">
      <formula>#REF!&lt;50%</formula>
    </cfRule>
    <cfRule type="cellIs" dxfId="628" priority="596" operator="lessThan">
      <formula>#REF!</formula>
    </cfRule>
    <cfRule type="cellIs" dxfId="627" priority="595" operator="between">
      <formula>0</formula>
      <formula>0.49</formula>
    </cfRule>
  </conditionalFormatting>
  <conditionalFormatting sqref="BT9:BT16">
    <cfRule type="cellIs" dxfId="626" priority="555" operator="between">
      <formula>0</formula>
      <formula>0.49</formula>
    </cfRule>
    <cfRule type="cellIs" dxfId="625" priority="556" operator="lessThan">
      <formula>0.5</formula>
    </cfRule>
    <cfRule type="cellIs" dxfId="624" priority="557" operator="between">
      <formula>0</formula>
      <formula>0.5</formula>
    </cfRule>
    <cfRule type="cellIs" dxfId="623" priority="558" operator="lessThan">
      <formula>"&lt;50%"</formula>
    </cfRule>
    <cfRule type="cellIs" dxfId="622" priority="554" operator="between">
      <formula>0.5</formula>
      <formula>0.59</formula>
    </cfRule>
    <cfRule type="cellIs" dxfId="621" priority="553" operator="between">
      <formula>0.6</formula>
      <formula>0.69</formula>
    </cfRule>
    <cfRule type="expression" dxfId="620" priority="552">
      <formula>#REF!&lt;50%</formula>
    </cfRule>
    <cfRule type="cellIs" dxfId="619" priority="551" operator="lessThan">
      <formula>#REF!</formula>
    </cfRule>
    <cfRule type="cellIs" dxfId="618" priority="550" operator="between">
      <formula>0</formula>
      <formula>0.49</formula>
    </cfRule>
  </conditionalFormatting>
  <conditionalFormatting sqref="BT18:BT20">
    <cfRule type="cellIs" dxfId="617" priority="549" operator="lessThan">
      <formula>"&lt;50%"</formula>
    </cfRule>
    <cfRule type="cellIs" dxfId="616" priority="548" operator="between">
      <formula>0</formula>
      <formula>0.5</formula>
    </cfRule>
    <cfRule type="cellIs" dxfId="615" priority="547" operator="lessThan">
      <formula>0.5</formula>
    </cfRule>
    <cfRule type="cellIs" dxfId="614" priority="546" operator="between">
      <formula>0</formula>
      <formula>0.49</formula>
    </cfRule>
    <cfRule type="cellIs" dxfId="613" priority="545" operator="between">
      <formula>0.5</formula>
      <formula>0.59</formula>
    </cfRule>
    <cfRule type="cellIs" dxfId="612" priority="544" operator="between">
      <formula>0.6</formula>
      <formula>0.69</formula>
    </cfRule>
    <cfRule type="expression" dxfId="611" priority="543">
      <formula>#REF!&lt;50%</formula>
    </cfRule>
    <cfRule type="cellIs" dxfId="610" priority="542" operator="lessThan">
      <formula>#REF!</formula>
    </cfRule>
    <cfRule type="cellIs" dxfId="609" priority="541" operator="between">
      <formula>0</formula>
      <formula>0.49</formula>
    </cfRule>
  </conditionalFormatting>
  <conditionalFormatting sqref="BW9:BW16">
    <cfRule type="cellIs" dxfId="608" priority="573" operator="between">
      <formula>0</formula>
      <formula>0.49</formula>
    </cfRule>
    <cfRule type="cellIs" dxfId="607" priority="574" operator="lessThan">
      <formula>0.5</formula>
    </cfRule>
    <cfRule type="cellIs" dxfId="606" priority="575" operator="between">
      <formula>0</formula>
      <formula>0.5</formula>
    </cfRule>
    <cfRule type="cellIs" dxfId="605" priority="576" operator="lessThan">
      <formula>"&lt;50%"</formula>
    </cfRule>
    <cfRule type="cellIs" dxfId="604" priority="571" operator="between">
      <formula>0.6</formula>
      <formula>0.69</formula>
    </cfRule>
    <cfRule type="expression" dxfId="603" priority="570">
      <formula>#REF!&lt;50%</formula>
    </cfRule>
    <cfRule type="cellIs" dxfId="602" priority="569" operator="lessThan">
      <formula>#REF!</formula>
    </cfRule>
    <cfRule type="cellIs" dxfId="601" priority="568" operator="between">
      <formula>0</formula>
      <formula>0.49</formula>
    </cfRule>
    <cfRule type="cellIs" dxfId="600" priority="572" operator="between">
      <formula>0.5</formula>
      <formula>0.59</formula>
    </cfRule>
  </conditionalFormatting>
  <conditionalFormatting sqref="BW18:BW20">
    <cfRule type="cellIs" dxfId="599" priority="567" operator="lessThan">
      <formula>"&lt;50%"</formula>
    </cfRule>
    <cfRule type="cellIs" dxfId="598" priority="566" operator="between">
      <formula>0</formula>
      <formula>0.5</formula>
    </cfRule>
    <cfRule type="cellIs" dxfId="597" priority="565" operator="lessThan">
      <formula>0.5</formula>
    </cfRule>
    <cfRule type="cellIs" dxfId="596" priority="564" operator="between">
      <formula>0</formula>
      <formula>0.49</formula>
    </cfRule>
    <cfRule type="cellIs" dxfId="595" priority="563" operator="between">
      <formula>0.5</formula>
      <formula>0.59</formula>
    </cfRule>
    <cfRule type="cellIs" dxfId="594" priority="562" operator="between">
      <formula>0.6</formula>
      <formula>0.69</formula>
    </cfRule>
    <cfRule type="expression" dxfId="593" priority="561">
      <formula>#REF!&lt;50%</formula>
    </cfRule>
    <cfRule type="cellIs" dxfId="592" priority="560" operator="lessThan">
      <formula>#REF!</formula>
    </cfRule>
    <cfRule type="cellIs" dxfId="591" priority="559" operator="between">
      <formula>0</formula>
      <formula>0.49</formula>
    </cfRule>
  </conditionalFormatting>
  <conditionalFormatting sqref="BZ9:BZ16">
    <cfRule type="cellIs" dxfId="590" priority="540" operator="lessThan">
      <formula>"&lt;50%"</formula>
    </cfRule>
    <cfRule type="cellIs" dxfId="589" priority="539" operator="between">
      <formula>0</formula>
      <formula>0.5</formula>
    </cfRule>
    <cfRule type="cellIs" dxfId="588" priority="538" operator="lessThan">
      <formula>0.5</formula>
    </cfRule>
    <cfRule type="cellIs" dxfId="587" priority="537" operator="between">
      <formula>0</formula>
      <formula>0.49</formula>
    </cfRule>
    <cfRule type="cellIs" dxfId="586" priority="536" operator="between">
      <formula>0.5</formula>
      <formula>0.59</formula>
    </cfRule>
    <cfRule type="cellIs" dxfId="585" priority="535" operator="between">
      <formula>0.6</formula>
      <formula>0.69</formula>
    </cfRule>
    <cfRule type="expression" dxfId="584" priority="534">
      <formula>#REF!&lt;50%</formula>
    </cfRule>
    <cfRule type="cellIs" dxfId="583" priority="533" operator="lessThan">
      <formula>#REF!</formula>
    </cfRule>
    <cfRule type="cellIs" dxfId="582" priority="532" operator="between">
      <formula>0</formula>
      <formula>0.49</formula>
    </cfRule>
  </conditionalFormatting>
  <conditionalFormatting sqref="BZ18:BZ20">
    <cfRule type="cellIs" dxfId="581" priority="531" operator="lessThan">
      <formula>"&lt;50%"</formula>
    </cfRule>
    <cfRule type="cellIs" dxfId="580" priority="530" operator="between">
      <formula>0</formula>
      <formula>0.5</formula>
    </cfRule>
    <cfRule type="cellIs" dxfId="579" priority="529" operator="lessThan">
      <formula>0.5</formula>
    </cfRule>
    <cfRule type="cellIs" dxfId="578" priority="528" operator="between">
      <formula>0</formula>
      <formula>0.49</formula>
    </cfRule>
    <cfRule type="cellIs" dxfId="577" priority="527" operator="between">
      <formula>0.5</formula>
      <formula>0.59</formula>
    </cfRule>
    <cfRule type="cellIs" dxfId="576" priority="526" operator="between">
      <formula>0.6</formula>
      <formula>0.69</formula>
    </cfRule>
    <cfRule type="expression" dxfId="575" priority="525">
      <formula>#REF!&lt;50%</formula>
    </cfRule>
    <cfRule type="cellIs" dxfId="574" priority="524" operator="lessThan">
      <formula>#REF!</formula>
    </cfRule>
    <cfRule type="cellIs" dxfId="573" priority="523" operator="between">
      <formula>0</formula>
      <formula>0.49</formula>
    </cfRule>
  </conditionalFormatting>
  <conditionalFormatting sqref="CC9:CC16">
    <cfRule type="cellIs" dxfId="572" priority="483" operator="between">
      <formula>0</formula>
      <formula>0.49</formula>
    </cfRule>
    <cfRule type="cellIs" dxfId="571" priority="484" operator="lessThan">
      <formula>0.5</formula>
    </cfRule>
    <cfRule type="cellIs" dxfId="570" priority="485" operator="between">
      <formula>0</formula>
      <formula>0.5</formula>
    </cfRule>
    <cfRule type="cellIs" dxfId="569" priority="486" operator="lessThan">
      <formula>"&lt;50%"</formula>
    </cfRule>
    <cfRule type="cellIs" dxfId="568" priority="482" operator="between">
      <formula>0.5</formula>
      <formula>0.59</formula>
    </cfRule>
    <cfRule type="cellIs" dxfId="567" priority="481" operator="between">
      <formula>0.6</formula>
      <formula>0.69</formula>
    </cfRule>
    <cfRule type="expression" dxfId="566" priority="480">
      <formula>#REF!&lt;50%</formula>
    </cfRule>
    <cfRule type="cellIs" dxfId="565" priority="479" operator="lessThan">
      <formula>#REF!</formula>
    </cfRule>
    <cfRule type="cellIs" dxfId="564" priority="478" operator="between">
      <formula>0</formula>
      <formula>0.49</formula>
    </cfRule>
  </conditionalFormatting>
  <conditionalFormatting sqref="CC18:CC20">
    <cfRule type="cellIs" dxfId="563" priority="470" operator="lessThan">
      <formula>#REF!</formula>
    </cfRule>
    <cfRule type="cellIs" dxfId="562" priority="477" operator="lessThan">
      <formula>"&lt;50%"</formula>
    </cfRule>
    <cfRule type="cellIs" dxfId="561" priority="476" operator="between">
      <formula>0</formula>
      <formula>0.5</formula>
    </cfRule>
    <cfRule type="cellIs" dxfId="560" priority="475" operator="lessThan">
      <formula>0.5</formula>
    </cfRule>
    <cfRule type="cellIs" dxfId="559" priority="474" operator="between">
      <formula>0</formula>
      <formula>0.49</formula>
    </cfRule>
    <cfRule type="cellIs" dxfId="558" priority="473" operator="between">
      <formula>0.5</formula>
      <formula>0.59</formula>
    </cfRule>
    <cfRule type="cellIs" dxfId="557" priority="472" operator="between">
      <formula>0.6</formula>
      <formula>0.69</formula>
    </cfRule>
    <cfRule type="expression" dxfId="556" priority="471">
      <formula>#REF!&lt;50%</formula>
    </cfRule>
    <cfRule type="cellIs" dxfId="555" priority="469" operator="between">
      <formula>0</formula>
      <formula>0.49</formula>
    </cfRule>
  </conditionalFormatting>
  <conditionalFormatting sqref="CF9:CF16">
    <cfRule type="cellIs" dxfId="554" priority="501" operator="between">
      <formula>0</formula>
      <formula>0.49</formula>
    </cfRule>
    <cfRule type="cellIs" dxfId="553" priority="502" operator="lessThan">
      <formula>0.5</formula>
    </cfRule>
    <cfRule type="cellIs" dxfId="552" priority="503" operator="between">
      <formula>0</formula>
      <formula>0.5</formula>
    </cfRule>
    <cfRule type="cellIs" dxfId="551" priority="504" operator="lessThan">
      <formula>"&lt;50%"</formula>
    </cfRule>
    <cfRule type="cellIs" dxfId="550" priority="499" operator="between">
      <formula>0.6</formula>
      <formula>0.69</formula>
    </cfRule>
    <cfRule type="expression" dxfId="549" priority="498">
      <formula>#REF!&lt;50%</formula>
    </cfRule>
    <cfRule type="cellIs" dxfId="548" priority="497" operator="lessThan">
      <formula>#REF!</formula>
    </cfRule>
    <cfRule type="cellIs" dxfId="547" priority="496" operator="between">
      <formula>0</formula>
      <formula>0.49</formula>
    </cfRule>
    <cfRule type="cellIs" dxfId="546" priority="500" operator="between">
      <formula>0.5</formula>
      <formula>0.59</formula>
    </cfRule>
  </conditionalFormatting>
  <conditionalFormatting sqref="CF18:CF20">
    <cfRule type="cellIs" dxfId="545" priority="495" operator="lessThan">
      <formula>"&lt;50%"</formula>
    </cfRule>
    <cfRule type="cellIs" dxfId="544" priority="494" operator="between">
      <formula>0</formula>
      <formula>0.5</formula>
    </cfRule>
    <cfRule type="cellIs" dxfId="543" priority="493" operator="lessThan">
      <formula>0.5</formula>
    </cfRule>
    <cfRule type="cellIs" dxfId="542" priority="492" operator="between">
      <formula>0</formula>
      <formula>0.49</formula>
    </cfRule>
    <cfRule type="cellIs" dxfId="541" priority="491" operator="between">
      <formula>0.5</formula>
      <formula>0.59</formula>
    </cfRule>
    <cfRule type="cellIs" dxfId="540" priority="490" operator="between">
      <formula>0.6</formula>
      <formula>0.69</formula>
    </cfRule>
    <cfRule type="expression" dxfId="539" priority="489">
      <formula>#REF!&lt;50%</formula>
    </cfRule>
    <cfRule type="cellIs" dxfId="538" priority="488" operator="lessThan">
      <formula>#REF!</formula>
    </cfRule>
    <cfRule type="cellIs" dxfId="537" priority="487" operator="between">
      <formula>0</formula>
      <formula>0.49</formula>
    </cfRule>
  </conditionalFormatting>
  <conditionalFormatting sqref="CI9:CI16">
    <cfRule type="cellIs" dxfId="536" priority="468" operator="lessThan">
      <formula>"&lt;50%"</formula>
    </cfRule>
    <cfRule type="cellIs" dxfId="535" priority="467" operator="between">
      <formula>0</formula>
      <formula>0.5</formula>
    </cfRule>
    <cfRule type="cellIs" dxfId="534" priority="466" operator="lessThan">
      <formula>0.5</formula>
    </cfRule>
    <cfRule type="cellIs" dxfId="533" priority="465" operator="between">
      <formula>0</formula>
      <formula>0.49</formula>
    </cfRule>
    <cfRule type="cellIs" dxfId="532" priority="464" operator="between">
      <formula>0.5</formula>
      <formula>0.59</formula>
    </cfRule>
    <cfRule type="cellIs" dxfId="531" priority="463" operator="between">
      <formula>0.6</formula>
      <formula>0.69</formula>
    </cfRule>
    <cfRule type="expression" dxfId="530" priority="462">
      <formula>#REF!&lt;50%</formula>
    </cfRule>
    <cfRule type="cellIs" dxfId="529" priority="461" operator="lessThan">
      <formula>#REF!</formula>
    </cfRule>
    <cfRule type="cellIs" dxfId="528" priority="460" operator="between">
      <formula>0</formula>
      <formula>0.49</formula>
    </cfRule>
  </conditionalFormatting>
  <conditionalFormatting sqref="CI18:CI20">
    <cfRule type="cellIs" dxfId="527" priority="451" operator="between">
      <formula>0</formula>
      <formula>0.49</formula>
    </cfRule>
    <cfRule type="cellIs" dxfId="526" priority="452" operator="lessThan">
      <formula>#REF!</formula>
    </cfRule>
    <cfRule type="expression" dxfId="525" priority="453">
      <formula>#REF!&lt;50%</formula>
    </cfRule>
    <cfRule type="cellIs" dxfId="524" priority="454" operator="between">
      <formula>0.6</formula>
      <formula>0.69</formula>
    </cfRule>
    <cfRule type="cellIs" dxfId="523" priority="455" operator="between">
      <formula>0.5</formula>
      <formula>0.59</formula>
    </cfRule>
    <cfRule type="cellIs" dxfId="522" priority="456" operator="between">
      <formula>0</formula>
      <formula>0.49</formula>
    </cfRule>
    <cfRule type="cellIs" dxfId="521" priority="457" operator="lessThan">
      <formula>0.5</formula>
    </cfRule>
    <cfRule type="cellIs" dxfId="520" priority="458" operator="between">
      <formula>0</formula>
      <formula>0.5</formula>
    </cfRule>
    <cfRule type="cellIs" dxfId="519" priority="459" operator="lessThan">
      <formula>"&lt;50%"</formula>
    </cfRule>
  </conditionalFormatting>
  <conditionalFormatting sqref="CL9:CL16">
    <cfRule type="cellIs" dxfId="518" priority="412" operator="lessThan">
      <formula>0.5</formula>
    </cfRule>
    <cfRule type="cellIs" dxfId="517" priority="414" operator="lessThan">
      <formula>"&lt;50%"</formula>
    </cfRule>
    <cfRule type="cellIs" dxfId="516" priority="413" operator="between">
      <formula>0</formula>
      <formula>0.5</formula>
    </cfRule>
    <cfRule type="cellIs" dxfId="515" priority="406" operator="between">
      <formula>0</formula>
      <formula>0.49</formula>
    </cfRule>
    <cfRule type="cellIs" dxfId="514" priority="407" operator="lessThan">
      <formula>#REF!</formula>
    </cfRule>
    <cfRule type="expression" dxfId="513" priority="408">
      <formula>#REF!&lt;50%</formula>
    </cfRule>
    <cfRule type="cellIs" dxfId="512" priority="409" operator="between">
      <formula>0.6</formula>
      <formula>0.69</formula>
    </cfRule>
    <cfRule type="cellIs" dxfId="511" priority="410" operator="between">
      <formula>0.5</formula>
      <formula>0.59</formula>
    </cfRule>
    <cfRule type="cellIs" dxfId="510" priority="411" operator="between">
      <formula>0</formula>
      <formula>0.49</formula>
    </cfRule>
  </conditionalFormatting>
  <conditionalFormatting sqref="CL18:CL20">
    <cfRule type="cellIs" dxfId="509" priority="397" operator="between">
      <formula>0</formula>
      <formula>0.49</formula>
    </cfRule>
    <cfRule type="cellIs" dxfId="508" priority="405" operator="lessThan">
      <formula>"&lt;50%"</formula>
    </cfRule>
    <cfRule type="cellIs" dxfId="507" priority="404" operator="between">
      <formula>0</formula>
      <formula>0.5</formula>
    </cfRule>
    <cfRule type="cellIs" dxfId="506" priority="403" operator="lessThan">
      <formula>0.5</formula>
    </cfRule>
    <cfRule type="cellIs" dxfId="505" priority="402" operator="between">
      <formula>0</formula>
      <formula>0.49</formula>
    </cfRule>
    <cfRule type="cellIs" dxfId="504" priority="401" operator="between">
      <formula>0.5</formula>
      <formula>0.59</formula>
    </cfRule>
    <cfRule type="cellIs" dxfId="503" priority="400" operator="between">
      <formula>0.6</formula>
      <formula>0.69</formula>
    </cfRule>
    <cfRule type="expression" dxfId="502" priority="399">
      <formula>#REF!&lt;50%</formula>
    </cfRule>
    <cfRule type="cellIs" dxfId="501" priority="398" operator="lessThan">
      <formula>#REF!</formula>
    </cfRule>
  </conditionalFormatting>
  <conditionalFormatting sqref="CO9:CO16">
    <cfRule type="cellIs" dxfId="500" priority="431" operator="between">
      <formula>0</formula>
      <formula>0.5</formula>
    </cfRule>
    <cfRule type="cellIs" dxfId="499" priority="430" operator="lessThan">
      <formula>0.5</formula>
    </cfRule>
    <cfRule type="cellIs" dxfId="498" priority="429" operator="between">
      <formula>0</formula>
      <formula>0.49</formula>
    </cfRule>
    <cfRule type="cellIs" dxfId="497" priority="428" operator="between">
      <formula>0.5</formula>
      <formula>0.59</formula>
    </cfRule>
    <cfRule type="cellIs" dxfId="496" priority="427" operator="between">
      <formula>0.6</formula>
      <formula>0.69</formula>
    </cfRule>
    <cfRule type="expression" dxfId="495" priority="426">
      <formula>#REF!&lt;50%</formula>
    </cfRule>
    <cfRule type="cellIs" dxfId="494" priority="425" operator="lessThan">
      <formula>#REF!</formula>
    </cfRule>
    <cfRule type="cellIs" dxfId="493" priority="424" operator="between">
      <formula>0</formula>
      <formula>0.49</formula>
    </cfRule>
    <cfRule type="cellIs" dxfId="492" priority="432" operator="lessThan">
      <formula>"&lt;50%"</formula>
    </cfRule>
  </conditionalFormatting>
  <conditionalFormatting sqref="CO18:CO20">
    <cfRule type="cellIs" dxfId="491" priority="422" operator="between">
      <formula>0</formula>
      <formula>0.5</formula>
    </cfRule>
    <cfRule type="cellIs" dxfId="490" priority="415" operator="between">
      <formula>0</formula>
      <formula>0.49</formula>
    </cfRule>
    <cfRule type="cellIs" dxfId="489" priority="416" operator="lessThan">
      <formula>#REF!</formula>
    </cfRule>
    <cfRule type="expression" dxfId="488" priority="417">
      <formula>#REF!&lt;50%</formula>
    </cfRule>
    <cfRule type="cellIs" dxfId="487" priority="418" operator="between">
      <formula>0.6</formula>
      <formula>0.69</formula>
    </cfRule>
    <cfRule type="cellIs" dxfId="486" priority="419" operator="between">
      <formula>0.5</formula>
      <formula>0.59</formula>
    </cfRule>
    <cfRule type="cellIs" dxfId="485" priority="420" operator="between">
      <formula>0</formula>
      <formula>0.49</formula>
    </cfRule>
    <cfRule type="cellIs" dxfId="484" priority="421" operator="lessThan">
      <formula>0.5</formula>
    </cfRule>
    <cfRule type="cellIs" dxfId="483" priority="423" operator="lessThan">
      <formula>"&lt;50%"</formula>
    </cfRule>
  </conditionalFormatting>
  <conditionalFormatting sqref="CR9:CR16">
    <cfRule type="cellIs" dxfId="482" priority="396" operator="lessThan">
      <formula>"&lt;50%"</formula>
    </cfRule>
    <cfRule type="cellIs" dxfId="481" priority="395" operator="between">
      <formula>0</formula>
      <formula>0.5</formula>
    </cfRule>
    <cfRule type="cellIs" dxfId="480" priority="394" operator="lessThan">
      <formula>0.5</formula>
    </cfRule>
    <cfRule type="cellIs" dxfId="479" priority="393" operator="between">
      <formula>0</formula>
      <formula>0.49</formula>
    </cfRule>
    <cfRule type="cellIs" dxfId="478" priority="392" operator="between">
      <formula>0.5</formula>
      <formula>0.59</formula>
    </cfRule>
    <cfRule type="cellIs" dxfId="477" priority="391" operator="between">
      <formula>0.6</formula>
      <formula>0.69</formula>
    </cfRule>
    <cfRule type="expression" dxfId="476" priority="390">
      <formula>#REF!&lt;50%</formula>
    </cfRule>
    <cfRule type="cellIs" dxfId="475" priority="389" operator="lessThan">
      <formula>#REF!</formula>
    </cfRule>
    <cfRule type="cellIs" dxfId="474" priority="388" operator="between">
      <formula>0</formula>
      <formula>0.49</formula>
    </cfRule>
  </conditionalFormatting>
  <conditionalFormatting sqref="CR18:CR20">
    <cfRule type="cellIs" dxfId="473" priority="387" operator="lessThan">
      <formula>"&lt;50%"</formula>
    </cfRule>
    <cfRule type="cellIs" dxfId="472" priority="386" operator="between">
      <formula>0</formula>
      <formula>0.5</formula>
    </cfRule>
    <cfRule type="cellIs" dxfId="471" priority="385" operator="lessThan">
      <formula>0.5</formula>
    </cfRule>
    <cfRule type="cellIs" dxfId="470" priority="384" operator="between">
      <formula>0</formula>
      <formula>0.49</formula>
    </cfRule>
    <cfRule type="cellIs" dxfId="469" priority="383" operator="between">
      <formula>0.5</formula>
      <formula>0.59</formula>
    </cfRule>
    <cfRule type="cellIs" dxfId="468" priority="382" operator="between">
      <formula>0.6</formula>
      <formula>0.69</formula>
    </cfRule>
    <cfRule type="expression" dxfId="467" priority="381">
      <formula>#REF!&lt;50%</formula>
    </cfRule>
    <cfRule type="cellIs" dxfId="466" priority="380" operator="lessThan">
      <formula>#REF!</formula>
    </cfRule>
    <cfRule type="cellIs" dxfId="465" priority="379" operator="between">
      <formula>0</formula>
      <formula>0.49</formula>
    </cfRule>
  </conditionalFormatting>
  <conditionalFormatting sqref="CU9:CU16">
    <cfRule type="cellIs" dxfId="464" priority="342" operator="lessThan">
      <formula>"&lt;50%"</formula>
    </cfRule>
    <cfRule type="cellIs" dxfId="463" priority="341" operator="between">
      <formula>0</formula>
      <formula>0.5</formula>
    </cfRule>
    <cfRule type="cellIs" dxfId="462" priority="340" operator="lessThan">
      <formula>0.5</formula>
    </cfRule>
    <cfRule type="cellIs" dxfId="461" priority="339" operator="between">
      <formula>0</formula>
      <formula>0.49</formula>
    </cfRule>
    <cfRule type="cellIs" dxfId="460" priority="338" operator="between">
      <formula>0.5</formula>
      <formula>0.59</formula>
    </cfRule>
    <cfRule type="cellIs" dxfId="459" priority="337" operator="between">
      <formula>0.6</formula>
      <formula>0.69</formula>
    </cfRule>
    <cfRule type="expression" dxfId="458" priority="336">
      <formula>#REF!&lt;50%</formula>
    </cfRule>
    <cfRule type="cellIs" dxfId="457" priority="335" operator="lessThan">
      <formula>#REF!</formula>
    </cfRule>
    <cfRule type="cellIs" dxfId="456" priority="334" operator="between">
      <formula>0</formula>
      <formula>0.49</formula>
    </cfRule>
  </conditionalFormatting>
  <conditionalFormatting sqref="CU18:CU20">
    <cfRule type="cellIs" dxfId="455" priority="333" operator="lessThan">
      <formula>"&lt;50%"</formula>
    </cfRule>
    <cfRule type="cellIs" dxfId="454" priority="325" operator="between">
      <formula>0</formula>
      <formula>0.49</formula>
    </cfRule>
    <cfRule type="cellIs" dxfId="453" priority="326" operator="lessThan">
      <formula>#REF!</formula>
    </cfRule>
    <cfRule type="expression" dxfId="452" priority="327">
      <formula>#REF!&lt;50%</formula>
    </cfRule>
    <cfRule type="cellIs" dxfId="451" priority="328" operator="between">
      <formula>0.6</formula>
      <formula>0.69</formula>
    </cfRule>
    <cfRule type="cellIs" dxfId="450" priority="329" operator="between">
      <formula>0.5</formula>
      <formula>0.59</formula>
    </cfRule>
    <cfRule type="cellIs" dxfId="449" priority="330" operator="between">
      <formula>0</formula>
      <formula>0.49</formula>
    </cfRule>
    <cfRule type="cellIs" dxfId="448" priority="331" operator="lessThan">
      <formula>0.5</formula>
    </cfRule>
    <cfRule type="cellIs" dxfId="447" priority="332" operator="between">
      <formula>0</formula>
      <formula>0.5</formula>
    </cfRule>
  </conditionalFormatting>
  <conditionalFormatting sqref="CX9:CX16">
    <cfRule type="cellIs" dxfId="446" priority="360" operator="lessThan">
      <formula>"&lt;50%"</formula>
    </cfRule>
    <cfRule type="cellIs" dxfId="445" priority="359" operator="between">
      <formula>0</formula>
      <formula>0.5</formula>
    </cfRule>
    <cfRule type="cellIs" dxfId="444" priority="358" operator="lessThan">
      <formula>0.5</formula>
    </cfRule>
    <cfRule type="cellIs" dxfId="443" priority="357" operator="between">
      <formula>0</formula>
      <formula>0.49</formula>
    </cfRule>
    <cfRule type="cellIs" dxfId="442" priority="356" operator="between">
      <formula>0.5</formula>
      <formula>0.59</formula>
    </cfRule>
    <cfRule type="cellIs" dxfId="441" priority="355" operator="between">
      <formula>0.6</formula>
      <formula>0.69</formula>
    </cfRule>
    <cfRule type="expression" dxfId="440" priority="354">
      <formula>#REF!&lt;50%</formula>
    </cfRule>
    <cfRule type="cellIs" dxfId="439" priority="352" operator="between">
      <formula>0</formula>
      <formula>0.49</formula>
    </cfRule>
    <cfRule type="cellIs" dxfId="438" priority="353" operator="lessThan">
      <formula>#REF!</formula>
    </cfRule>
  </conditionalFormatting>
  <conditionalFormatting sqref="CX18:CX20">
    <cfRule type="cellIs" dxfId="437" priority="351" operator="lessThan">
      <formula>"&lt;50%"</formula>
    </cfRule>
    <cfRule type="cellIs" dxfId="436" priority="343" operator="between">
      <formula>0</formula>
      <formula>0.49</formula>
    </cfRule>
    <cfRule type="cellIs" dxfId="435" priority="344" operator="lessThan">
      <formula>#REF!</formula>
    </cfRule>
    <cfRule type="expression" dxfId="434" priority="345">
      <formula>#REF!&lt;50%</formula>
    </cfRule>
    <cfRule type="cellIs" dxfId="433" priority="346" operator="between">
      <formula>0.6</formula>
      <formula>0.69</formula>
    </cfRule>
    <cfRule type="cellIs" dxfId="432" priority="347" operator="between">
      <formula>0.5</formula>
      <formula>0.59</formula>
    </cfRule>
    <cfRule type="cellIs" dxfId="431" priority="348" operator="between">
      <formula>0</formula>
      <formula>0.49</formula>
    </cfRule>
    <cfRule type="cellIs" dxfId="430" priority="349" operator="lessThan">
      <formula>0.5</formula>
    </cfRule>
    <cfRule type="cellIs" dxfId="429" priority="350" operator="between">
      <formula>0</formula>
      <formula>0.5</formula>
    </cfRule>
  </conditionalFormatting>
  <conditionalFormatting sqref="DA9:DA16">
    <cfRule type="cellIs" dxfId="428" priority="324" operator="lessThan">
      <formula>"&lt;50%"</formula>
    </cfRule>
    <cfRule type="cellIs" dxfId="427" priority="323" operator="between">
      <formula>0</formula>
      <formula>0.5</formula>
    </cfRule>
    <cfRule type="cellIs" dxfId="426" priority="322" operator="lessThan">
      <formula>0.5</formula>
    </cfRule>
    <cfRule type="cellIs" dxfId="425" priority="321" operator="between">
      <formula>0</formula>
      <formula>0.49</formula>
    </cfRule>
    <cfRule type="cellIs" dxfId="424" priority="320" operator="between">
      <formula>0.5</formula>
      <formula>0.59</formula>
    </cfRule>
    <cfRule type="cellIs" dxfId="423" priority="319" operator="between">
      <formula>0.6</formula>
      <formula>0.69</formula>
    </cfRule>
    <cfRule type="expression" dxfId="422" priority="318">
      <formula>#REF!&lt;50%</formula>
    </cfRule>
    <cfRule type="cellIs" dxfId="421" priority="317" operator="lessThan">
      <formula>#REF!</formula>
    </cfRule>
    <cfRule type="cellIs" dxfId="420" priority="316" operator="between">
      <formula>0</formula>
      <formula>0.49</formula>
    </cfRule>
  </conditionalFormatting>
  <conditionalFormatting sqref="DA18:DA20">
    <cfRule type="cellIs" dxfId="419" priority="315" operator="lessThan">
      <formula>"&lt;50%"</formula>
    </cfRule>
    <cfRule type="cellIs" dxfId="418" priority="314" operator="between">
      <formula>0</formula>
      <formula>0.5</formula>
    </cfRule>
    <cfRule type="cellIs" dxfId="417" priority="313" operator="lessThan">
      <formula>0.5</formula>
    </cfRule>
    <cfRule type="cellIs" dxfId="416" priority="312" operator="between">
      <formula>0</formula>
      <formula>0.49</formula>
    </cfRule>
    <cfRule type="cellIs" dxfId="415" priority="311" operator="between">
      <formula>0.5</formula>
      <formula>0.59</formula>
    </cfRule>
    <cfRule type="cellIs" dxfId="414" priority="310" operator="between">
      <formula>0.6</formula>
      <formula>0.69</formula>
    </cfRule>
    <cfRule type="expression" dxfId="413" priority="309">
      <formula>#REF!&lt;50%</formula>
    </cfRule>
    <cfRule type="cellIs" dxfId="412" priority="308" operator="lessThan">
      <formula>#REF!</formula>
    </cfRule>
    <cfRule type="cellIs" dxfId="411" priority="307" operator="between">
      <formula>0</formula>
      <formula>0.49</formula>
    </cfRule>
  </conditionalFormatting>
  <conditionalFormatting sqref="DD9:DD16">
    <cfRule type="cellIs" dxfId="410" priority="267" operator="between">
      <formula>0</formula>
      <formula>0.49</formula>
    </cfRule>
    <cfRule type="cellIs" dxfId="409" priority="268" operator="lessThan">
      <formula>0.5</formula>
    </cfRule>
    <cfRule type="cellIs" dxfId="408" priority="269" operator="between">
      <formula>0</formula>
      <formula>0.5</formula>
    </cfRule>
    <cfRule type="cellIs" dxfId="407" priority="265" operator="between">
      <formula>0.6</formula>
      <formula>0.69</formula>
    </cfRule>
    <cfRule type="cellIs" dxfId="406" priority="270" operator="lessThan">
      <formula>"&lt;50%"</formula>
    </cfRule>
    <cfRule type="cellIs" dxfId="405" priority="262" operator="between">
      <formula>0</formula>
      <formula>0.49</formula>
    </cfRule>
    <cfRule type="cellIs" dxfId="404" priority="263" operator="lessThan">
      <formula>#REF!</formula>
    </cfRule>
    <cfRule type="expression" dxfId="403" priority="264">
      <formula>#REF!&lt;50%</formula>
    </cfRule>
    <cfRule type="cellIs" dxfId="402" priority="266" operator="between">
      <formula>0.5</formula>
      <formula>0.59</formula>
    </cfRule>
  </conditionalFormatting>
  <conditionalFormatting sqref="DD18:DD20">
    <cfRule type="cellIs" dxfId="401" priority="257" operator="between">
      <formula>0.5</formula>
      <formula>0.59</formula>
    </cfRule>
    <cfRule type="cellIs" dxfId="400" priority="256" operator="between">
      <formula>0.6</formula>
      <formula>0.69</formula>
    </cfRule>
    <cfRule type="cellIs" dxfId="399" priority="254" operator="lessThan">
      <formula>#REF!</formula>
    </cfRule>
    <cfRule type="cellIs" dxfId="398" priority="253" operator="between">
      <formula>0</formula>
      <formula>0.49</formula>
    </cfRule>
    <cfRule type="expression" dxfId="397" priority="255">
      <formula>#REF!&lt;50%</formula>
    </cfRule>
    <cfRule type="cellIs" dxfId="396" priority="261" operator="lessThan">
      <formula>"&lt;50%"</formula>
    </cfRule>
    <cfRule type="cellIs" dxfId="395" priority="260" operator="between">
      <formula>0</formula>
      <formula>0.5</formula>
    </cfRule>
    <cfRule type="cellIs" dxfId="394" priority="259" operator="lessThan">
      <formula>0.5</formula>
    </cfRule>
    <cfRule type="cellIs" dxfId="393" priority="258" operator="between">
      <formula>0</formula>
      <formula>0.49</formula>
    </cfRule>
  </conditionalFormatting>
  <conditionalFormatting sqref="DG9:DG16">
    <cfRule type="cellIs" dxfId="392" priority="288" operator="lessThan">
      <formula>"&lt;50%"</formula>
    </cfRule>
    <cfRule type="cellIs" dxfId="391" priority="287" operator="between">
      <formula>0</formula>
      <formula>0.5</formula>
    </cfRule>
    <cfRule type="cellIs" dxfId="390" priority="286" operator="lessThan">
      <formula>0.5</formula>
    </cfRule>
    <cfRule type="cellIs" dxfId="389" priority="284" operator="between">
      <formula>0.5</formula>
      <formula>0.59</formula>
    </cfRule>
    <cfRule type="cellIs" dxfId="388" priority="280" operator="between">
      <formula>0</formula>
      <formula>0.49</formula>
    </cfRule>
    <cfRule type="cellIs" dxfId="387" priority="285" operator="between">
      <formula>0</formula>
      <formula>0.49</formula>
    </cfRule>
    <cfRule type="cellIs" dxfId="386" priority="281" operator="lessThan">
      <formula>#REF!</formula>
    </cfRule>
    <cfRule type="expression" dxfId="385" priority="282">
      <formula>#REF!&lt;50%</formula>
    </cfRule>
    <cfRule type="cellIs" dxfId="384" priority="283" operator="between">
      <formula>0.6</formula>
      <formula>0.69</formula>
    </cfRule>
  </conditionalFormatting>
  <conditionalFormatting sqref="DG18:DG20">
    <cfRule type="cellIs" dxfId="383" priority="274" operator="between">
      <formula>0.6</formula>
      <formula>0.69</formula>
    </cfRule>
    <cfRule type="expression" dxfId="382" priority="273">
      <formula>#REF!&lt;50%</formula>
    </cfRule>
    <cfRule type="cellIs" dxfId="381" priority="272" operator="lessThan">
      <formula>#REF!</formula>
    </cfRule>
    <cfRule type="cellIs" dxfId="380" priority="271" operator="between">
      <formula>0</formula>
      <formula>0.49</formula>
    </cfRule>
    <cfRule type="cellIs" dxfId="379" priority="276" operator="between">
      <formula>0</formula>
      <formula>0.49</formula>
    </cfRule>
    <cfRule type="cellIs" dxfId="378" priority="277" operator="lessThan">
      <formula>0.5</formula>
    </cfRule>
    <cfRule type="cellIs" dxfId="377" priority="275" operator="between">
      <formula>0.5</formula>
      <formula>0.59</formula>
    </cfRule>
    <cfRule type="cellIs" dxfId="376" priority="278" operator="between">
      <formula>0</formula>
      <formula>0.5</formula>
    </cfRule>
    <cfRule type="cellIs" dxfId="375" priority="279" operator="lessThan">
      <formula>"&lt;50%"</formula>
    </cfRule>
  </conditionalFormatting>
  <conditionalFormatting sqref="DJ9:DJ16">
    <cfRule type="cellIs" dxfId="374" priority="252" operator="lessThan">
      <formula>"&lt;50%"</formula>
    </cfRule>
    <cfRule type="cellIs" dxfId="373" priority="251" operator="between">
      <formula>0</formula>
      <formula>0.5</formula>
    </cfRule>
    <cfRule type="cellIs" dxfId="372" priority="250" operator="lessThan">
      <formula>0.5</formula>
    </cfRule>
    <cfRule type="cellIs" dxfId="371" priority="249" operator="between">
      <formula>0</formula>
      <formula>0.49</formula>
    </cfRule>
    <cfRule type="cellIs" dxfId="370" priority="248" operator="between">
      <formula>0.5</formula>
      <formula>0.59</formula>
    </cfRule>
    <cfRule type="cellIs" dxfId="369" priority="247" operator="between">
      <formula>0.6</formula>
      <formula>0.69</formula>
    </cfRule>
    <cfRule type="expression" dxfId="368" priority="246">
      <formula>#REF!&lt;50%</formula>
    </cfRule>
    <cfRule type="cellIs" dxfId="367" priority="245" operator="lessThan">
      <formula>#REF!</formula>
    </cfRule>
    <cfRule type="cellIs" dxfId="366" priority="244" operator="between">
      <formula>0</formula>
      <formula>0.49</formula>
    </cfRule>
  </conditionalFormatting>
  <conditionalFormatting sqref="DJ18:DJ20">
    <cfRule type="cellIs" dxfId="365" priority="243" operator="lessThan">
      <formula>"&lt;50%"</formula>
    </cfRule>
    <cfRule type="cellIs" dxfId="364" priority="242" operator="between">
      <formula>0</formula>
      <formula>0.5</formula>
    </cfRule>
    <cfRule type="cellIs" dxfId="363" priority="241" operator="lessThan">
      <formula>0.5</formula>
    </cfRule>
    <cfRule type="cellIs" dxfId="362" priority="240" operator="between">
      <formula>0</formula>
      <formula>0.49</formula>
    </cfRule>
    <cfRule type="cellIs" dxfId="361" priority="239" operator="between">
      <formula>0.5</formula>
      <formula>0.59</formula>
    </cfRule>
    <cfRule type="cellIs" dxfId="360" priority="238" operator="between">
      <formula>0.6</formula>
      <formula>0.69</formula>
    </cfRule>
    <cfRule type="expression" dxfId="359" priority="237">
      <formula>#REF!&lt;50%</formula>
    </cfRule>
    <cfRule type="cellIs" dxfId="358" priority="236" operator="lessThan">
      <formula>#REF!</formula>
    </cfRule>
    <cfRule type="cellIs" dxfId="357" priority="235" operator="between">
      <formula>0</formula>
      <formula>0.49</formula>
    </cfRule>
  </conditionalFormatting>
  <conditionalFormatting sqref="DM9:DM16">
    <cfRule type="cellIs" dxfId="356" priority="198" operator="lessThan">
      <formula>"&lt;50%"</formula>
    </cfRule>
    <cfRule type="cellIs" dxfId="355" priority="197" operator="between">
      <formula>0</formula>
      <formula>0.5</formula>
    </cfRule>
    <cfRule type="cellIs" dxfId="354" priority="196" operator="lessThan">
      <formula>0.5</formula>
    </cfRule>
    <cfRule type="cellIs" dxfId="353" priority="195" operator="between">
      <formula>0</formula>
      <formula>0.49</formula>
    </cfRule>
    <cfRule type="cellIs" dxfId="352" priority="194" operator="between">
      <formula>0.5</formula>
      <formula>0.59</formula>
    </cfRule>
    <cfRule type="cellIs" dxfId="351" priority="193" operator="between">
      <formula>0.6</formula>
      <formula>0.69</formula>
    </cfRule>
    <cfRule type="expression" dxfId="350" priority="192">
      <formula>#REF!&lt;50%</formula>
    </cfRule>
    <cfRule type="cellIs" dxfId="349" priority="191" operator="lessThan">
      <formula>#REF!</formula>
    </cfRule>
    <cfRule type="cellIs" dxfId="348" priority="190" operator="between">
      <formula>0</formula>
      <formula>0.49</formula>
    </cfRule>
  </conditionalFormatting>
  <conditionalFormatting sqref="DM18:DM20">
    <cfRule type="cellIs" dxfId="347" priority="184" operator="between">
      <formula>0.6</formula>
      <formula>0.69</formula>
    </cfRule>
    <cfRule type="cellIs" dxfId="346" priority="185" operator="between">
      <formula>0.5</formula>
      <formula>0.59</formula>
    </cfRule>
    <cfRule type="cellIs" dxfId="345" priority="189" operator="lessThan">
      <formula>"&lt;50%"</formula>
    </cfRule>
    <cfRule type="cellIs" dxfId="344" priority="188" operator="between">
      <formula>0</formula>
      <formula>0.5</formula>
    </cfRule>
    <cfRule type="cellIs" dxfId="343" priority="187" operator="lessThan">
      <formula>0.5</formula>
    </cfRule>
    <cfRule type="cellIs" dxfId="342" priority="186" operator="between">
      <formula>0</formula>
      <formula>0.49</formula>
    </cfRule>
    <cfRule type="expression" dxfId="341" priority="183">
      <formula>#REF!&lt;50%</formula>
    </cfRule>
    <cfRule type="cellIs" dxfId="340" priority="182" operator="lessThan">
      <formula>#REF!</formula>
    </cfRule>
    <cfRule type="cellIs" dxfId="339" priority="181" operator="between">
      <formula>0</formula>
      <formula>0.49</formula>
    </cfRule>
  </conditionalFormatting>
  <conditionalFormatting sqref="DP9:DP16">
    <cfRule type="cellIs" dxfId="338" priority="215" operator="between">
      <formula>0</formula>
      <formula>0.5</formula>
    </cfRule>
    <cfRule type="cellIs" dxfId="337" priority="214" operator="lessThan">
      <formula>0.5</formula>
    </cfRule>
    <cfRule type="cellIs" dxfId="336" priority="213" operator="between">
      <formula>0</formula>
      <formula>0.49</formula>
    </cfRule>
    <cfRule type="cellIs" dxfId="335" priority="212" operator="between">
      <formula>0.5</formula>
      <formula>0.59</formula>
    </cfRule>
    <cfRule type="cellIs" dxfId="334" priority="211" operator="between">
      <formula>0.6</formula>
      <formula>0.69</formula>
    </cfRule>
    <cfRule type="expression" dxfId="333" priority="210">
      <formula>#REF!&lt;50%</formula>
    </cfRule>
    <cfRule type="cellIs" dxfId="332" priority="209" operator="lessThan">
      <formula>#REF!</formula>
    </cfRule>
    <cfRule type="cellIs" dxfId="331" priority="208" operator="between">
      <formula>0</formula>
      <formula>0.49</formula>
    </cfRule>
    <cfRule type="cellIs" dxfId="330" priority="216" operator="lessThan">
      <formula>"&lt;50%"</formula>
    </cfRule>
  </conditionalFormatting>
  <conditionalFormatting sqref="DP18:DP20">
    <cfRule type="cellIs" dxfId="329" priority="207" operator="lessThan">
      <formula>"&lt;50%"</formula>
    </cfRule>
    <cfRule type="cellIs" dxfId="328" priority="206" operator="between">
      <formula>0</formula>
      <formula>0.5</formula>
    </cfRule>
    <cfRule type="cellIs" dxfId="327" priority="204" operator="between">
      <formula>0</formula>
      <formula>0.49</formula>
    </cfRule>
    <cfRule type="cellIs" dxfId="326" priority="203" operator="between">
      <formula>0.5</formula>
      <formula>0.59</formula>
    </cfRule>
    <cfRule type="cellIs" dxfId="325" priority="202" operator="between">
      <formula>0.6</formula>
      <formula>0.69</formula>
    </cfRule>
    <cfRule type="expression" dxfId="324" priority="201">
      <formula>#REF!&lt;50%</formula>
    </cfRule>
    <cfRule type="cellIs" dxfId="323" priority="200" operator="lessThan">
      <formula>#REF!</formula>
    </cfRule>
    <cfRule type="cellIs" dxfId="322" priority="199" operator="between">
      <formula>0</formula>
      <formula>0.49</formula>
    </cfRule>
    <cfRule type="cellIs" dxfId="321" priority="205" operator="lessThan">
      <formula>0.5</formula>
    </cfRule>
  </conditionalFormatting>
  <conditionalFormatting sqref="DS9:DS16">
    <cfRule type="cellIs" dxfId="320" priority="180" operator="lessThan">
      <formula>"&lt;50%"</formula>
    </cfRule>
    <cfRule type="cellIs" dxfId="319" priority="179" operator="between">
      <formula>0</formula>
      <formula>0.5</formula>
    </cfRule>
    <cfRule type="cellIs" dxfId="318" priority="178" operator="lessThan">
      <formula>0.5</formula>
    </cfRule>
    <cfRule type="cellIs" dxfId="317" priority="177" operator="between">
      <formula>0</formula>
      <formula>0.49</formula>
    </cfRule>
    <cfRule type="cellIs" dxfId="316" priority="176" operator="between">
      <formula>0.5</formula>
      <formula>0.59</formula>
    </cfRule>
    <cfRule type="cellIs" dxfId="315" priority="175" operator="between">
      <formula>0.6</formula>
      <formula>0.69</formula>
    </cfRule>
    <cfRule type="expression" dxfId="314" priority="174">
      <formula>#REF!&lt;50%</formula>
    </cfRule>
    <cfRule type="cellIs" dxfId="313" priority="173" operator="lessThan">
      <formula>#REF!</formula>
    </cfRule>
    <cfRule type="cellIs" dxfId="312" priority="172" operator="between">
      <formula>0</formula>
      <formula>0.49</formula>
    </cfRule>
  </conditionalFormatting>
  <conditionalFormatting sqref="DS18:DS20">
    <cfRule type="cellIs" dxfId="311" priority="171" operator="lessThan">
      <formula>"&lt;50%"</formula>
    </cfRule>
    <cfRule type="cellIs" dxfId="310" priority="170" operator="between">
      <formula>0</formula>
      <formula>0.5</formula>
    </cfRule>
    <cfRule type="cellIs" dxfId="309" priority="169" operator="lessThan">
      <formula>0.5</formula>
    </cfRule>
    <cfRule type="cellIs" dxfId="308" priority="168" operator="between">
      <formula>0</formula>
      <formula>0.49</formula>
    </cfRule>
    <cfRule type="cellIs" dxfId="307" priority="167" operator="between">
      <formula>0.5</formula>
      <formula>0.59</formula>
    </cfRule>
    <cfRule type="cellIs" dxfId="306" priority="166" operator="between">
      <formula>0.6</formula>
      <formula>0.69</formula>
    </cfRule>
    <cfRule type="expression" dxfId="305" priority="165">
      <formula>#REF!&lt;50%</formula>
    </cfRule>
    <cfRule type="cellIs" dxfId="304" priority="164" operator="lessThan">
      <formula>#REF!</formula>
    </cfRule>
    <cfRule type="cellIs" dxfId="303" priority="163" operator="between">
      <formula>0</formula>
      <formula>0.49</formula>
    </cfRule>
  </conditionalFormatting>
  <conditionalFormatting sqref="DV9:DV16">
    <cfRule type="cellIs" dxfId="302" priority="126" operator="lessThan">
      <formula>"&lt;50%"</formula>
    </cfRule>
    <cfRule type="cellIs" dxfId="301" priority="125" operator="between">
      <formula>0</formula>
      <formula>0.5</formula>
    </cfRule>
    <cfRule type="cellIs" dxfId="300" priority="124" operator="lessThan">
      <formula>0.5</formula>
    </cfRule>
    <cfRule type="cellIs" dxfId="299" priority="123" operator="between">
      <formula>0</formula>
      <formula>0.49</formula>
    </cfRule>
    <cfRule type="cellIs" dxfId="298" priority="122" operator="between">
      <formula>0.5</formula>
      <formula>0.59</formula>
    </cfRule>
    <cfRule type="cellIs" dxfId="297" priority="121" operator="between">
      <formula>0.6</formula>
      <formula>0.69</formula>
    </cfRule>
    <cfRule type="expression" dxfId="296" priority="120">
      <formula>#REF!&lt;50%</formula>
    </cfRule>
    <cfRule type="cellIs" dxfId="295" priority="119" operator="lessThan">
      <formula>#REF!</formula>
    </cfRule>
    <cfRule type="cellIs" dxfId="294" priority="118" operator="between">
      <formula>0</formula>
      <formula>0.49</formula>
    </cfRule>
  </conditionalFormatting>
  <conditionalFormatting sqref="DV18:DV20">
    <cfRule type="expression" dxfId="293" priority="111">
      <formula>#REF!&lt;50%</formula>
    </cfRule>
    <cfRule type="cellIs" dxfId="292" priority="117" operator="lessThan">
      <formula>"&lt;50%"</formula>
    </cfRule>
    <cfRule type="cellIs" dxfId="291" priority="116" operator="between">
      <formula>0</formula>
      <formula>0.5</formula>
    </cfRule>
    <cfRule type="cellIs" dxfId="290" priority="115" operator="lessThan">
      <formula>0.5</formula>
    </cfRule>
    <cfRule type="cellIs" dxfId="289" priority="114" operator="between">
      <formula>0</formula>
      <formula>0.49</formula>
    </cfRule>
    <cfRule type="cellIs" dxfId="288" priority="113" operator="between">
      <formula>0.5</formula>
      <formula>0.59</formula>
    </cfRule>
    <cfRule type="cellIs" dxfId="287" priority="112" operator="between">
      <formula>0.6</formula>
      <formula>0.69</formula>
    </cfRule>
    <cfRule type="cellIs" dxfId="286" priority="110" operator="lessThan">
      <formula>#REF!</formula>
    </cfRule>
    <cfRule type="cellIs" dxfId="285" priority="109" operator="between">
      <formula>0</formula>
      <formula>0.49</formula>
    </cfRule>
  </conditionalFormatting>
  <conditionalFormatting sqref="DY9:DY16">
    <cfRule type="cellIs" dxfId="284" priority="143" operator="between">
      <formula>0</formula>
      <formula>0.5</formula>
    </cfRule>
    <cfRule type="cellIs" dxfId="283" priority="142" operator="lessThan">
      <formula>0.5</formula>
    </cfRule>
    <cfRule type="cellIs" dxfId="282" priority="141" operator="between">
      <formula>0</formula>
      <formula>0.49</formula>
    </cfRule>
    <cfRule type="cellIs" dxfId="281" priority="140" operator="between">
      <formula>0.5</formula>
      <formula>0.59</formula>
    </cfRule>
    <cfRule type="cellIs" dxfId="280" priority="139" operator="between">
      <formula>0.6</formula>
      <formula>0.69</formula>
    </cfRule>
    <cfRule type="expression" dxfId="279" priority="138">
      <formula>#REF!&lt;50%</formula>
    </cfRule>
    <cfRule type="cellIs" dxfId="278" priority="137" operator="lessThan">
      <formula>#REF!</formula>
    </cfRule>
    <cfRule type="cellIs" dxfId="277" priority="136" operator="between">
      <formula>0</formula>
      <formula>0.49</formula>
    </cfRule>
    <cfRule type="cellIs" dxfId="276" priority="144" operator="lessThan">
      <formula>"&lt;50%"</formula>
    </cfRule>
  </conditionalFormatting>
  <conditionalFormatting sqref="DY18:DY20">
    <cfRule type="cellIs" dxfId="275" priority="135" operator="lessThan">
      <formula>"&lt;50%"</formula>
    </cfRule>
    <cfRule type="cellIs" dxfId="274" priority="134" operator="between">
      <formula>0</formula>
      <formula>0.5</formula>
    </cfRule>
    <cfRule type="cellIs" dxfId="273" priority="133" operator="lessThan">
      <formula>0.5</formula>
    </cfRule>
    <cfRule type="cellIs" dxfId="272" priority="132" operator="between">
      <formula>0</formula>
      <formula>0.49</formula>
    </cfRule>
    <cfRule type="cellIs" dxfId="271" priority="131" operator="between">
      <formula>0.5</formula>
      <formula>0.59</formula>
    </cfRule>
    <cfRule type="cellIs" dxfId="270" priority="130" operator="between">
      <formula>0.6</formula>
      <formula>0.69</formula>
    </cfRule>
    <cfRule type="expression" dxfId="269" priority="129">
      <formula>#REF!&lt;50%</formula>
    </cfRule>
    <cfRule type="cellIs" dxfId="268" priority="128" operator="lessThan">
      <formula>#REF!</formula>
    </cfRule>
    <cfRule type="cellIs" dxfId="267" priority="127" operator="between">
      <formula>0</formula>
      <formula>0.49</formula>
    </cfRule>
  </conditionalFormatting>
  <conditionalFormatting sqref="EB9:EB16">
    <cfRule type="cellIs" dxfId="266" priority="108" operator="lessThan">
      <formula>"&lt;50%"</formula>
    </cfRule>
    <cfRule type="cellIs" dxfId="265" priority="107" operator="between">
      <formula>0</formula>
      <formula>0.5</formula>
    </cfRule>
    <cfRule type="cellIs" dxfId="264" priority="106" operator="lessThan">
      <formula>0.5</formula>
    </cfRule>
    <cfRule type="cellIs" dxfId="263" priority="105" operator="between">
      <formula>0</formula>
      <formula>0.49</formula>
    </cfRule>
    <cfRule type="cellIs" dxfId="262" priority="104" operator="between">
      <formula>0.5</formula>
      <formula>0.59</formula>
    </cfRule>
    <cfRule type="cellIs" dxfId="261" priority="103" operator="between">
      <formula>0.6</formula>
      <formula>0.69</formula>
    </cfRule>
    <cfRule type="expression" dxfId="260" priority="102">
      <formula>#REF!&lt;50%</formula>
    </cfRule>
    <cfRule type="cellIs" dxfId="259" priority="101" operator="lessThan">
      <formula>#REF!</formula>
    </cfRule>
    <cfRule type="cellIs" dxfId="258" priority="100" operator="between">
      <formula>0</formula>
      <formula>0.49</formula>
    </cfRule>
  </conditionalFormatting>
  <conditionalFormatting sqref="EB18:EB20">
    <cfRule type="cellIs" dxfId="257" priority="99" operator="lessThan">
      <formula>"&lt;50%"</formula>
    </cfRule>
    <cfRule type="cellIs" dxfId="256" priority="98" operator="between">
      <formula>0</formula>
      <formula>0.5</formula>
    </cfRule>
    <cfRule type="cellIs" dxfId="255" priority="97" operator="lessThan">
      <formula>0.5</formula>
    </cfRule>
    <cfRule type="cellIs" dxfId="254" priority="96" operator="between">
      <formula>0</formula>
      <formula>0.49</formula>
    </cfRule>
    <cfRule type="cellIs" dxfId="253" priority="95" operator="between">
      <formula>0.5</formula>
      <formula>0.59</formula>
    </cfRule>
    <cfRule type="cellIs" dxfId="252" priority="94" operator="between">
      <formula>0.6</formula>
      <formula>0.69</formula>
    </cfRule>
    <cfRule type="expression" dxfId="251" priority="93">
      <formula>#REF!&lt;50%</formula>
    </cfRule>
    <cfRule type="cellIs" dxfId="250" priority="92" operator="lessThan">
      <formula>#REF!</formula>
    </cfRule>
    <cfRule type="cellIs" dxfId="249" priority="91" operator="between">
      <formula>0</formula>
      <formula>0.49</formula>
    </cfRule>
  </conditionalFormatting>
  <conditionalFormatting sqref="EE9:EE16">
    <cfRule type="expression" dxfId="248" priority="48">
      <formula>#REF!&lt;50%</formula>
    </cfRule>
    <cfRule type="cellIs" dxfId="247" priority="46" operator="between">
      <formula>0</formula>
      <formula>0.49</formula>
    </cfRule>
    <cfRule type="cellIs" dxfId="246" priority="49" operator="between">
      <formula>0.6</formula>
      <formula>0.69</formula>
    </cfRule>
    <cfRule type="cellIs" dxfId="245" priority="50" operator="between">
      <formula>0.5</formula>
      <formula>0.59</formula>
    </cfRule>
    <cfRule type="cellIs" dxfId="244" priority="54" operator="lessThan">
      <formula>"&lt;50%"</formula>
    </cfRule>
    <cfRule type="cellIs" dxfId="243" priority="51" operator="between">
      <formula>0</formula>
      <formula>0.49</formula>
    </cfRule>
    <cfRule type="cellIs" dxfId="242" priority="52" operator="lessThan">
      <formula>0.5</formula>
    </cfRule>
    <cfRule type="cellIs" dxfId="241" priority="53" operator="between">
      <formula>0</formula>
      <formula>0.5</formula>
    </cfRule>
    <cfRule type="cellIs" dxfId="240" priority="47" operator="lessThan">
      <formula>#REF!</formula>
    </cfRule>
  </conditionalFormatting>
  <conditionalFormatting sqref="EE18:EE20">
    <cfRule type="expression" dxfId="239" priority="39">
      <formula>#REF!&lt;50%</formula>
    </cfRule>
    <cfRule type="cellIs" dxfId="238" priority="40" operator="between">
      <formula>0.6</formula>
      <formula>0.69</formula>
    </cfRule>
    <cfRule type="cellIs" dxfId="237" priority="41" operator="between">
      <formula>0.5</formula>
      <formula>0.59</formula>
    </cfRule>
    <cfRule type="cellIs" dxfId="236" priority="42" operator="between">
      <formula>0</formula>
      <formula>0.49</formula>
    </cfRule>
    <cfRule type="cellIs" dxfId="235" priority="43" operator="lessThan">
      <formula>0.5</formula>
    </cfRule>
    <cfRule type="cellIs" dxfId="234" priority="45" operator="lessThan">
      <formula>"&lt;50%"</formula>
    </cfRule>
    <cfRule type="cellIs" dxfId="233" priority="44" operator="between">
      <formula>0</formula>
      <formula>0.5</formula>
    </cfRule>
    <cfRule type="cellIs" dxfId="232" priority="37" operator="between">
      <formula>0</formula>
      <formula>0.49</formula>
    </cfRule>
    <cfRule type="cellIs" dxfId="231" priority="38" operator="lessThan">
      <formula>#REF!</formula>
    </cfRule>
  </conditionalFormatting>
  <conditionalFormatting sqref="EH9:EH16">
    <cfRule type="cellIs" dxfId="230" priority="68" operator="between">
      <formula>0.5</formula>
      <formula>0.59</formula>
    </cfRule>
    <cfRule type="expression" dxfId="229" priority="66">
      <formula>#REF!&lt;50%</formula>
    </cfRule>
    <cfRule type="cellIs" dxfId="228" priority="65" operator="lessThan">
      <formula>#REF!</formula>
    </cfRule>
    <cfRule type="cellIs" dxfId="227" priority="64" operator="between">
      <formula>0</formula>
      <formula>0.49</formula>
    </cfRule>
    <cfRule type="cellIs" dxfId="226" priority="69" operator="between">
      <formula>0</formula>
      <formula>0.49</formula>
    </cfRule>
    <cfRule type="cellIs" dxfId="225" priority="70" operator="lessThan">
      <formula>0.5</formula>
    </cfRule>
    <cfRule type="cellIs" dxfId="224" priority="71" operator="between">
      <formula>0</formula>
      <formula>0.5</formula>
    </cfRule>
    <cfRule type="cellIs" dxfId="223" priority="72" operator="lessThan">
      <formula>"&lt;50%"</formula>
    </cfRule>
    <cfRule type="cellIs" dxfId="222" priority="67" operator="between">
      <formula>0.6</formula>
      <formula>0.69</formula>
    </cfRule>
  </conditionalFormatting>
  <conditionalFormatting sqref="EH18:EH20">
    <cfRule type="cellIs" dxfId="221" priority="63" operator="lessThan">
      <formula>"&lt;50%"</formula>
    </cfRule>
    <cfRule type="cellIs" dxfId="220" priority="62" operator="between">
      <formula>0</formula>
      <formula>0.5</formula>
    </cfRule>
    <cfRule type="cellIs" dxfId="219" priority="61" operator="lessThan">
      <formula>0.5</formula>
    </cfRule>
    <cfRule type="cellIs" dxfId="218" priority="60" operator="between">
      <formula>0</formula>
      <formula>0.49</formula>
    </cfRule>
    <cfRule type="cellIs" dxfId="217" priority="59" operator="between">
      <formula>0.5</formula>
      <formula>0.59</formula>
    </cfRule>
    <cfRule type="cellIs" dxfId="216" priority="58" operator="between">
      <formula>0.6</formula>
      <formula>0.69</formula>
    </cfRule>
    <cfRule type="expression" dxfId="215" priority="57">
      <formula>#REF!&lt;50%</formula>
    </cfRule>
    <cfRule type="cellIs" dxfId="214" priority="55" operator="between">
      <formula>0</formula>
      <formula>0.49</formula>
    </cfRule>
    <cfRule type="cellIs" dxfId="213" priority="56" operator="lessThan">
      <formula>#REF!</formula>
    </cfRule>
  </conditionalFormatting>
  <conditionalFormatting sqref="EK9:EK16">
    <cfRule type="cellIs" dxfId="212" priority="28" operator="between">
      <formula>0</formula>
      <formula>0.49</formula>
    </cfRule>
    <cfRule type="cellIs" dxfId="211" priority="29" operator="lessThan">
      <formula>#REF!</formula>
    </cfRule>
    <cfRule type="expression" dxfId="210" priority="30">
      <formula>#REF!&lt;50%</formula>
    </cfRule>
    <cfRule type="cellIs" dxfId="209" priority="32" operator="between">
      <formula>0.5</formula>
      <formula>0.59</formula>
    </cfRule>
    <cfRule type="cellIs" dxfId="208" priority="33" operator="between">
      <formula>0</formula>
      <formula>0.49</formula>
    </cfRule>
    <cfRule type="cellIs" dxfId="207" priority="31" operator="between">
      <formula>0.6</formula>
      <formula>0.69</formula>
    </cfRule>
    <cfRule type="cellIs" dxfId="206" priority="36" operator="lessThan">
      <formula>"&lt;50%"</formula>
    </cfRule>
    <cfRule type="cellIs" dxfId="205" priority="35" operator="between">
      <formula>0</formula>
      <formula>0.5</formula>
    </cfRule>
    <cfRule type="cellIs" dxfId="204" priority="34" operator="lessThan">
      <formula>0.5</formula>
    </cfRule>
  </conditionalFormatting>
  <conditionalFormatting sqref="EK18:EK20">
    <cfRule type="cellIs" dxfId="203" priority="24" operator="between">
      <formula>0</formula>
      <formula>0.49</formula>
    </cfRule>
    <cfRule type="cellIs" dxfId="202" priority="27" operator="lessThan">
      <formula>"&lt;50%"</formula>
    </cfRule>
    <cfRule type="cellIs" dxfId="201" priority="26" operator="between">
      <formula>0</formula>
      <formula>0.5</formula>
    </cfRule>
    <cfRule type="cellIs" dxfId="200" priority="25" operator="lessThan">
      <formula>0.5</formula>
    </cfRule>
    <cfRule type="cellIs" dxfId="199" priority="23" operator="between">
      <formula>0.5</formula>
      <formula>0.59</formula>
    </cfRule>
    <cfRule type="cellIs" dxfId="198" priority="22" operator="between">
      <formula>0.6</formula>
      <formula>0.69</formula>
    </cfRule>
    <cfRule type="expression" dxfId="197" priority="21">
      <formula>#REF!&lt;50%</formula>
    </cfRule>
    <cfRule type="cellIs" dxfId="196" priority="20" operator="lessThan">
      <formula>#REF!</formula>
    </cfRule>
    <cfRule type="cellIs" dxfId="195" priority="19" operator="between">
      <formula>0</formula>
      <formula>0.49</formula>
    </cfRule>
  </conditionalFormatting>
  <conditionalFormatting sqref="EQ9:EQ16">
    <cfRule type="cellIs" dxfId="194" priority="82" operator="between">
      <formula>0</formula>
      <formula>0.49</formula>
    </cfRule>
    <cfRule type="cellIs" dxfId="193" priority="83" operator="lessThan">
      <formula>#REF!</formula>
    </cfRule>
    <cfRule type="expression" dxfId="192" priority="84">
      <formula>#REF!&lt;50%</formula>
    </cfRule>
    <cfRule type="cellIs" dxfId="191" priority="85" operator="between">
      <formula>0.6</formula>
      <formula>0.69</formula>
    </cfRule>
    <cfRule type="cellIs" dxfId="190" priority="86" operator="between">
      <formula>0.5</formula>
      <formula>0.59</formula>
    </cfRule>
    <cfRule type="cellIs" dxfId="189" priority="87" operator="between">
      <formula>0</formula>
      <formula>0.49</formula>
    </cfRule>
    <cfRule type="cellIs" dxfId="188" priority="88" operator="lessThan">
      <formula>0.5</formula>
    </cfRule>
    <cfRule type="cellIs" dxfId="187" priority="90" operator="lessThan">
      <formula>"&lt;50%"</formula>
    </cfRule>
    <cfRule type="cellIs" dxfId="186" priority="89" operator="between">
      <formula>0</formula>
      <formula>0.5</formula>
    </cfRule>
  </conditionalFormatting>
  <conditionalFormatting sqref="EQ18:EQ20">
    <cfRule type="cellIs" dxfId="185" priority="80" operator="between">
      <formula>0</formula>
      <formula>0.5</formula>
    </cfRule>
    <cfRule type="cellIs" dxfId="184" priority="81" operator="lessThan">
      <formula>"&lt;50%"</formula>
    </cfRule>
    <cfRule type="cellIs" dxfId="183" priority="79" operator="lessThan">
      <formula>0.5</formula>
    </cfRule>
    <cfRule type="cellIs" dxfId="182" priority="73" operator="between">
      <formula>0</formula>
      <formula>0.49</formula>
    </cfRule>
    <cfRule type="cellIs" dxfId="181" priority="74" operator="lessThan">
      <formula>#REF!</formula>
    </cfRule>
    <cfRule type="expression" dxfId="180" priority="75">
      <formula>#REF!&lt;50%</formula>
    </cfRule>
    <cfRule type="cellIs" dxfId="179" priority="76" operator="between">
      <formula>0.6</formula>
      <formula>0.69</formula>
    </cfRule>
    <cfRule type="cellIs" dxfId="178" priority="77" operator="between">
      <formula>0.5</formula>
      <formula>0.59</formula>
    </cfRule>
    <cfRule type="cellIs" dxfId="177" priority="78" operator="between">
      <formula>0</formula>
      <formula>0.49</formula>
    </cfRule>
  </conditionalFormatting>
  <conditionalFormatting sqref="EZ9:EZ16">
    <cfRule type="cellIs" dxfId="176" priority="18" operator="lessThan">
      <formula>"&lt;50%"</formula>
    </cfRule>
    <cfRule type="cellIs" dxfId="175" priority="17" operator="between">
      <formula>0</formula>
      <formula>0.5</formula>
    </cfRule>
    <cfRule type="cellIs" dxfId="174" priority="16" operator="lessThan">
      <formula>0.5</formula>
    </cfRule>
    <cfRule type="cellIs" dxfId="173" priority="15" operator="between">
      <formula>0</formula>
      <formula>0.49</formula>
    </cfRule>
    <cfRule type="cellIs" dxfId="172" priority="14" operator="between">
      <formula>0.5</formula>
      <formula>0.59</formula>
    </cfRule>
    <cfRule type="cellIs" dxfId="171" priority="13" operator="between">
      <formula>0.6</formula>
      <formula>0.69</formula>
    </cfRule>
    <cfRule type="cellIs" dxfId="170" priority="11" operator="lessThan">
      <formula>#REF!</formula>
    </cfRule>
    <cfRule type="cellIs" dxfId="169" priority="10" operator="between">
      <formula>0</formula>
      <formula>0.49</formula>
    </cfRule>
    <cfRule type="expression" dxfId="168" priority="12">
      <formula>#REF!&lt;50%</formula>
    </cfRule>
  </conditionalFormatting>
  <conditionalFormatting sqref="EZ18:EZ20">
    <cfRule type="cellIs" dxfId="167" priority="9" operator="lessThan">
      <formula>"&lt;50%"</formula>
    </cfRule>
    <cfRule type="cellIs" dxfId="166" priority="8" operator="between">
      <formula>0</formula>
      <formula>0.5</formula>
    </cfRule>
    <cfRule type="cellIs" dxfId="165" priority="7" operator="lessThan">
      <formula>0.5</formula>
    </cfRule>
    <cfRule type="cellIs" dxfId="164" priority="6" operator="between">
      <formula>0</formula>
      <formula>0.49</formula>
    </cfRule>
    <cfRule type="cellIs" dxfId="163" priority="5" operator="between">
      <formula>0.5</formula>
      <formula>0.59</formula>
    </cfRule>
    <cfRule type="cellIs" dxfId="162" priority="4" operator="between">
      <formula>0.6</formula>
      <formula>0.69</formula>
    </cfRule>
    <cfRule type="expression" dxfId="161" priority="3">
      <formula>#REF!&lt;50%</formula>
    </cfRule>
    <cfRule type="cellIs" dxfId="160" priority="2" operator="lessThan">
      <formula>#REF!</formula>
    </cfRule>
    <cfRule type="cellIs" dxfId="159" priority="1" operator="between">
      <formula>0</formula>
      <formula>0.49</formula>
    </cfRule>
  </conditionalFormatting>
  <pageMargins left="0.7" right="0.7" top="0.75" bottom="0.75" header="0.3" footer="0.3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9"/>
  <sheetViews>
    <sheetView workbookViewId="0">
      <selection activeCell="K3" sqref="K3:L26"/>
    </sheetView>
  </sheetViews>
  <sheetFormatPr defaultRowHeight="14.6"/>
  <cols>
    <col min="11" max="11" width="13.15234375" customWidth="1"/>
    <col min="12" max="12" width="12" bestFit="1" customWidth="1"/>
  </cols>
  <sheetData>
    <row r="1" spans="1:12" ht="14.5" customHeight="1">
      <c r="A1" s="250" t="s">
        <v>26</v>
      </c>
      <c r="B1" s="252" t="s">
        <v>48</v>
      </c>
      <c r="C1" s="252" t="s">
        <v>29</v>
      </c>
      <c r="D1" s="252" t="s">
        <v>7</v>
      </c>
      <c r="E1" s="252" t="s">
        <v>30</v>
      </c>
      <c r="F1" s="254" t="s">
        <v>31</v>
      </c>
      <c r="G1" s="246" t="s">
        <v>1</v>
      </c>
      <c r="H1" s="248" t="s">
        <v>2</v>
      </c>
      <c r="I1" s="248" t="s">
        <v>0</v>
      </c>
      <c r="J1" s="248" t="s">
        <v>25</v>
      </c>
    </row>
    <row r="2" spans="1:12">
      <c r="A2" s="251"/>
      <c r="B2" s="253"/>
      <c r="C2" s="253"/>
      <c r="D2" s="253"/>
      <c r="E2" s="253"/>
      <c r="F2" s="255"/>
      <c r="G2" s="247"/>
      <c r="H2" s="249"/>
      <c r="I2" s="249"/>
      <c r="J2" s="249"/>
    </row>
    <row r="3" spans="1:12">
      <c r="A3">
        <v>1</v>
      </c>
      <c r="B3" s="60" t="s">
        <v>49</v>
      </c>
      <c r="C3" s="46" t="s">
        <v>73</v>
      </c>
      <c r="D3" s="5" t="s">
        <v>4</v>
      </c>
      <c r="E3" s="2" t="s">
        <v>34</v>
      </c>
      <c r="F3" s="6">
        <v>45293</v>
      </c>
      <c r="G3" s="11">
        <v>29085</v>
      </c>
      <c r="H3" s="3">
        <v>46</v>
      </c>
      <c r="I3" s="7" t="s">
        <v>323</v>
      </c>
      <c r="J3" s="7" t="s">
        <v>311</v>
      </c>
      <c r="K3" s="87" t="s">
        <v>308</v>
      </c>
      <c r="L3" t="s">
        <v>322</v>
      </c>
    </row>
    <row r="4" spans="1:12">
      <c r="A4">
        <v>2</v>
      </c>
      <c r="B4" s="60" t="s">
        <v>50</v>
      </c>
      <c r="C4" s="46" t="s">
        <v>35</v>
      </c>
      <c r="D4" s="5" t="s">
        <v>4</v>
      </c>
      <c r="E4" s="2" t="s">
        <v>34</v>
      </c>
      <c r="F4" s="6">
        <v>45370</v>
      </c>
      <c r="G4" s="11">
        <v>27822</v>
      </c>
      <c r="H4" s="3">
        <v>49</v>
      </c>
      <c r="I4" s="7" t="s">
        <v>323</v>
      </c>
      <c r="J4" s="7" t="s">
        <v>312</v>
      </c>
      <c r="K4" s="54" t="s">
        <v>3</v>
      </c>
      <c r="L4">
        <v>3</v>
      </c>
    </row>
    <row r="5" spans="1:12">
      <c r="A5">
        <v>3</v>
      </c>
      <c r="B5" s="60" t="s">
        <v>51</v>
      </c>
      <c r="C5" s="46" t="s">
        <v>36</v>
      </c>
      <c r="D5" s="5" t="s">
        <v>4</v>
      </c>
      <c r="E5" s="2" t="s">
        <v>34</v>
      </c>
      <c r="F5" s="6">
        <v>45404</v>
      </c>
      <c r="G5" s="11">
        <v>29516</v>
      </c>
      <c r="H5" s="3">
        <v>45</v>
      </c>
      <c r="I5" s="7" t="s">
        <v>323</v>
      </c>
      <c r="J5" s="7" t="s">
        <v>311</v>
      </c>
      <c r="K5" s="69" t="s">
        <v>311</v>
      </c>
      <c r="L5">
        <v>1</v>
      </c>
    </row>
    <row r="6" spans="1:12">
      <c r="A6">
        <v>4</v>
      </c>
      <c r="B6" s="60" t="s">
        <v>53</v>
      </c>
      <c r="C6" s="46" t="s">
        <v>38</v>
      </c>
      <c r="D6" s="5" t="s">
        <v>4</v>
      </c>
      <c r="E6" s="2" t="s">
        <v>34</v>
      </c>
      <c r="F6" s="6">
        <v>45565</v>
      </c>
      <c r="G6" s="11">
        <v>28258</v>
      </c>
      <c r="H6" s="3">
        <v>48</v>
      </c>
      <c r="I6" s="7" t="s">
        <v>323</v>
      </c>
      <c r="J6" s="7" t="s">
        <v>314</v>
      </c>
      <c r="K6" s="69" t="s">
        <v>315</v>
      </c>
      <c r="L6">
        <v>2</v>
      </c>
    </row>
    <row r="7" spans="1:12">
      <c r="A7">
        <v>5</v>
      </c>
      <c r="B7" s="60" t="s">
        <v>54</v>
      </c>
      <c r="C7" s="46" t="s">
        <v>39</v>
      </c>
      <c r="D7" s="5" t="s">
        <v>4</v>
      </c>
      <c r="E7" s="2" t="s">
        <v>34</v>
      </c>
      <c r="F7" s="6">
        <v>45630</v>
      </c>
      <c r="G7" s="11">
        <v>29476</v>
      </c>
      <c r="H7" s="3">
        <v>45</v>
      </c>
      <c r="I7" s="7" t="s">
        <v>324</v>
      </c>
      <c r="J7" s="7" t="s">
        <v>314</v>
      </c>
      <c r="K7" s="54" t="s">
        <v>4</v>
      </c>
      <c r="L7">
        <v>115</v>
      </c>
    </row>
    <row r="8" spans="1:12">
      <c r="A8">
        <v>6</v>
      </c>
      <c r="B8" s="60" t="s">
        <v>55</v>
      </c>
      <c r="C8" s="46" t="s">
        <v>40</v>
      </c>
      <c r="D8" s="5" t="s">
        <v>4</v>
      </c>
      <c r="E8" s="2" t="s">
        <v>34</v>
      </c>
      <c r="F8" s="6">
        <v>45630</v>
      </c>
      <c r="G8" s="11">
        <v>30267</v>
      </c>
      <c r="H8" s="3">
        <v>43</v>
      </c>
      <c r="I8" s="7" t="s">
        <v>323</v>
      </c>
      <c r="J8" s="7" t="s">
        <v>316</v>
      </c>
      <c r="K8" s="69" t="s">
        <v>319</v>
      </c>
      <c r="L8">
        <v>3</v>
      </c>
    </row>
    <row r="9" spans="1:12">
      <c r="A9">
        <v>7</v>
      </c>
      <c r="B9" s="60" t="s">
        <v>56</v>
      </c>
      <c r="C9" s="46" t="s">
        <v>41</v>
      </c>
      <c r="D9" s="5" t="s">
        <v>4</v>
      </c>
      <c r="E9" s="2" t="s">
        <v>34</v>
      </c>
      <c r="F9" s="6">
        <v>45631</v>
      </c>
      <c r="G9" s="11">
        <v>35968</v>
      </c>
      <c r="H9" s="3">
        <v>27</v>
      </c>
      <c r="I9" s="7" t="s">
        <v>323</v>
      </c>
      <c r="J9" s="7" t="s">
        <v>314</v>
      </c>
      <c r="K9" s="69" t="s">
        <v>312</v>
      </c>
      <c r="L9">
        <v>12</v>
      </c>
    </row>
    <row r="10" spans="1:12">
      <c r="A10">
        <v>8</v>
      </c>
      <c r="B10" s="60" t="s">
        <v>57</v>
      </c>
      <c r="C10" s="46" t="s">
        <v>24</v>
      </c>
      <c r="D10" s="5" t="s">
        <v>4</v>
      </c>
      <c r="E10" s="2" t="s">
        <v>34</v>
      </c>
      <c r="F10" s="6">
        <v>45635</v>
      </c>
      <c r="G10" s="11">
        <v>30487</v>
      </c>
      <c r="H10" s="3">
        <v>42</v>
      </c>
      <c r="I10" s="7" t="s">
        <v>323</v>
      </c>
      <c r="J10" s="7" t="s">
        <v>316</v>
      </c>
      <c r="K10" s="69" t="s">
        <v>311</v>
      </c>
      <c r="L10">
        <v>17</v>
      </c>
    </row>
    <row r="11" spans="1:12">
      <c r="A11">
        <v>9</v>
      </c>
      <c r="B11" s="60" t="s">
        <v>60</v>
      </c>
      <c r="C11" s="46" t="s">
        <v>44</v>
      </c>
      <c r="D11" s="5" t="s">
        <v>4</v>
      </c>
      <c r="E11" s="2" t="s">
        <v>34</v>
      </c>
      <c r="F11" s="6">
        <v>45691</v>
      </c>
      <c r="G11" s="11" t="s">
        <v>325</v>
      </c>
      <c r="H11" s="3">
        <v>41</v>
      </c>
      <c r="I11" s="7" t="s">
        <v>323</v>
      </c>
      <c r="J11" s="7" t="s">
        <v>311</v>
      </c>
      <c r="K11" s="69" t="s">
        <v>316</v>
      </c>
      <c r="L11">
        <v>21</v>
      </c>
    </row>
    <row r="12" spans="1:12">
      <c r="A12">
        <v>10</v>
      </c>
      <c r="B12" s="4" t="s">
        <v>45</v>
      </c>
      <c r="C12" s="46" t="s">
        <v>21</v>
      </c>
      <c r="D12" s="5" t="s">
        <v>4</v>
      </c>
      <c r="E12" s="2" t="s">
        <v>34</v>
      </c>
      <c r="F12" s="6">
        <v>45714</v>
      </c>
      <c r="G12" s="11">
        <v>29454</v>
      </c>
      <c r="H12" s="3">
        <v>45</v>
      </c>
      <c r="I12" s="7" t="s">
        <v>324</v>
      </c>
      <c r="J12" s="7" t="s">
        <v>314</v>
      </c>
      <c r="K12" s="69" t="s">
        <v>318</v>
      </c>
      <c r="L12">
        <v>16</v>
      </c>
    </row>
    <row r="13" spans="1:12">
      <c r="A13">
        <v>11</v>
      </c>
      <c r="B13" s="4" t="s">
        <v>46</v>
      </c>
      <c r="C13" s="46" t="s">
        <v>47</v>
      </c>
      <c r="D13" s="5" t="s">
        <v>4</v>
      </c>
      <c r="E13" s="2" t="s">
        <v>34</v>
      </c>
      <c r="F13" s="6">
        <v>45714</v>
      </c>
      <c r="G13" s="11">
        <v>31511</v>
      </c>
      <c r="H13" s="3">
        <v>39</v>
      </c>
      <c r="I13" s="7" t="s">
        <v>323</v>
      </c>
      <c r="J13" s="7" t="s">
        <v>316</v>
      </c>
      <c r="K13" s="69" t="s">
        <v>313</v>
      </c>
      <c r="L13">
        <v>9</v>
      </c>
    </row>
    <row r="14" spans="1:12">
      <c r="A14">
        <v>12</v>
      </c>
      <c r="B14" s="4" t="s">
        <v>61</v>
      </c>
      <c r="C14" s="46" t="s">
        <v>62</v>
      </c>
      <c r="D14" s="5" t="s">
        <v>4</v>
      </c>
      <c r="E14" s="2" t="s">
        <v>34</v>
      </c>
      <c r="F14" s="6">
        <v>45719</v>
      </c>
      <c r="G14" s="11" t="s">
        <v>326</v>
      </c>
      <c r="H14" s="3">
        <v>41</v>
      </c>
      <c r="I14" s="7" t="s">
        <v>323</v>
      </c>
      <c r="J14" s="7" t="s">
        <v>311</v>
      </c>
      <c r="K14" s="69" t="s">
        <v>315</v>
      </c>
      <c r="L14">
        <v>14</v>
      </c>
    </row>
    <row r="15" spans="1:12">
      <c r="A15">
        <v>13</v>
      </c>
      <c r="B15" s="4" t="s">
        <v>63</v>
      </c>
      <c r="C15" s="46" t="s">
        <v>64</v>
      </c>
      <c r="D15" s="5" t="s">
        <v>4</v>
      </c>
      <c r="E15" s="2" t="s">
        <v>34</v>
      </c>
      <c r="F15" s="6">
        <v>45720</v>
      </c>
      <c r="G15" s="11" t="s">
        <v>327</v>
      </c>
      <c r="H15" s="3">
        <v>19</v>
      </c>
      <c r="I15" s="7" t="s">
        <v>328</v>
      </c>
      <c r="J15" s="7" t="s">
        <v>312</v>
      </c>
      <c r="K15" s="69" t="s">
        <v>320</v>
      </c>
      <c r="L15">
        <v>7</v>
      </c>
    </row>
    <row r="16" spans="1:12">
      <c r="A16">
        <v>14</v>
      </c>
      <c r="B16" s="4" t="s">
        <v>69</v>
      </c>
      <c r="C16" s="46" t="s">
        <v>23</v>
      </c>
      <c r="D16" s="5" t="s">
        <v>4</v>
      </c>
      <c r="E16" s="2" t="s">
        <v>34</v>
      </c>
      <c r="F16" s="6">
        <v>45729</v>
      </c>
      <c r="G16" s="11" t="s">
        <v>329</v>
      </c>
      <c r="H16" s="3">
        <v>46</v>
      </c>
      <c r="I16" s="7" t="s">
        <v>323</v>
      </c>
      <c r="J16" s="7" t="s">
        <v>311</v>
      </c>
      <c r="K16" s="69" t="s">
        <v>317</v>
      </c>
      <c r="L16">
        <v>3</v>
      </c>
    </row>
    <row r="17" spans="1:12">
      <c r="A17">
        <v>15</v>
      </c>
      <c r="B17" s="4" t="s">
        <v>72</v>
      </c>
      <c r="C17" s="46" t="s">
        <v>22</v>
      </c>
      <c r="D17" s="5" t="s">
        <v>4</v>
      </c>
      <c r="E17" s="2" t="s">
        <v>34</v>
      </c>
      <c r="F17" s="6">
        <v>45730</v>
      </c>
      <c r="G17" s="11">
        <v>27487</v>
      </c>
      <c r="H17" s="3">
        <v>50</v>
      </c>
      <c r="I17" s="7" t="s">
        <v>323</v>
      </c>
      <c r="J17" s="7" t="s">
        <v>316</v>
      </c>
      <c r="K17" s="69" t="s">
        <v>314</v>
      </c>
      <c r="L17">
        <v>6</v>
      </c>
    </row>
    <row r="18" spans="1:12">
      <c r="A18">
        <v>16</v>
      </c>
      <c r="B18" s="4" t="s">
        <v>75</v>
      </c>
      <c r="C18" s="46" t="s">
        <v>76</v>
      </c>
      <c r="D18" s="5" t="s">
        <v>4</v>
      </c>
      <c r="E18" s="2" t="s">
        <v>34</v>
      </c>
      <c r="F18" s="6">
        <v>45736</v>
      </c>
      <c r="G18" s="11">
        <v>28059</v>
      </c>
      <c r="H18" s="3">
        <v>49</v>
      </c>
      <c r="I18" s="7" t="s">
        <v>323</v>
      </c>
      <c r="J18" s="7" t="s">
        <v>313</v>
      </c>
      <c r="K18" s="69" t="s">
        <v>321</v>
      </c>
      <c r="L18">
        <v>7</v>
      </c>
    </row>
    <row r="19" spans="1:12">
      <c r="A19">
        <v>17</v>
      </c>
      <c r="B19" s="4" t="s">
        <v>77</v>
      </c>
      <c r="C19" s="46" t="s">
        <v>70</v>
      </c>
      <c r="D19" s="5" t="s">
        <v>4</v>
      </c>
      <c r="E19" s="2" t="s">
        <v>34</v>
      </c>
      <c r="F19" s="6">
        <v>45736</v>
      </c>
      <c r="G19" s="11">
        <v>28785</v>
      </c>
      <c r="H19" s="3">
        <v>47</v>
      </c>
      <c r="I19" s="7" t="s">
        <v>323</v>
      </c>
      <c r="J19" s="7" t="s">
        <v>313</v>
      </c>
      <c r="K19" s="54" t="s">
        <v>5</v>
      </c>
      <c r="L19">
        <v>9</v>
      </c>
    </row>
    <row r="20" spans="1:12">
      <c r="A20">
        <v>18</v>
      </c>
      <c r="B20" s="4" t="s">
        <v>78</v>
      </c>
      <c r="C20" s="46" t="s">
        <v>80</v>
      </c>
      <c r="D20" s="5" t="s">
        <v>4</v>
      </c>
      <c r="E20" s="2" t="s">
        <v>34</v>
      </c>
      <c r="F20" s="6">
        <v>45738</v>
      </c>
      <c r="G20" s="11">
        <v>26427</v>
      </c>
      <c r="H20" s="3">
        <v>53</v>
      </c>
      <c r="I20" s="7" t="s">
        <v>323</v>
      </c>
      <c r="J20" s="7" t="s">
        <v>313</v>
      </c>
      <c r="K20" s="69" t="s">
        <v>312</v>
      </c>
      <c r="L20">
        <v>1</v>
      </c>
    </row>
    <row r="21" spans="1:12">
      <c r="A21">
        <v>19</v>
      </c>
      <c r="B21" s="4" t="s">
        <v>81</v>
      </c>
      <c r="C21" s="46" t="s">
        <v>82</v>
      </c>
      <c r="D21" s="5" t="s">
        <v>4</v>
      </c>
      <c r="E21" s="2" t="s">
        <v>34</v>
      </c>
      <c r="F21" s="6">
        <v>45740</v>
      </c>
      <c r="G21" s="11">
        <v>27150</v>
      </c>
      <c r="H21" s="3">
        <v>51</v>
      </c>
      <c r="I21" s="7" t="s">
        <v>323</v>
      </c>
      <c r="J21" s="7" t="s">
        <v>313</v>
      </c>
      <c r="K21" s="69" t="s">
        <v>311</v>
      </c>
      <c r="L21">
        <v>2</v>
      </c>
    </row>
    <row r="22" spans="1:12">
      <c r="A22">
        <v>20</v>
      </c>
      <c r="B22" s="4" t="s">
        <v>83</v>
      </c>
      <c r="C22" s="46" t="s">
        <v>79</v>
      </c>
      <c r="D22" s="5" t="s">
        <v>4</v>
      </c>
      <c r="E22" s="2" t="s">
        <v>34</v>
      </c>
      <c r="F22" s="6">
        <v>45740</v>
      </c>
      <c r="G22" s="11">
        <v>39201</v>
      </c>
      <c r="H22" s="3">
        <v>18</v>
      </c>
      <c r="I22" s="7" t="s">
        <v>328</v>
      </c>
      <c r="J22" s="7" t="s">
        <v>311</v>
      </c>
      <c r="K22" s="69" t="s">
        <v>316</v>
      </c>
      <c r="L22">
        <v>3</v>
      </c>
    </row>
    <row r="23" spans="1:12">
      <c r="A23">
        <v>21</v>
      </c>
      <c r="B23" s="4" t="s">
        <v>84</v>
      </c>
      <c r="C23" s="46" t="s">
        <v>85</v>
      </c>
      <c r="D23" s="5" t="s">
        <v>4</v>
      </c>
      <c r="E23" s="2" t="s">
        <v>34</v>
      </c>
      <c r="F23" s="6">
        <v>45742</v>
      </c>
      <c r="G23" s="11" t="s">
        <v>330</v>
      </c>
      <c r="H23" s="3">
        <v>19</v>
      </c>
      <c r="I23" s="7" t="s">
        <v>328</v>
      </c>
      <c r="J23" s="7" t="s">
        <v>312</v>
      </c>
      <c r="K23" s="69" t="s">
        <v>318</v>
      </c>
      <c r="L23">
        <v>3</v>
      </c>
    </row>
    <row r="24" spans="1:12">
      <c r="A24">
        <v>22</v>
      </c>
      <c r="B24" s="4" t="s">
        <v>87</v>
      </c>
      <c r="C24" s="46" t="s">
        <v>88</v>
      </c>
      <c r="D24" s="5" t="s">
        <v>4</v>
      </c>
      <c r="E24" s="2" t="s">
        <v>34</v>
      </c>
      <c r="F24" s="6">
        <v>45743</v>
      </c>
      <c r="G24" s="11">
        <v>27634</v>
      </c>
      <c r="H24" s="3">
        <v>50</v>
      </c>
      <c r="I24" s="7" t="s">
        <v>323</v>
      </c>
      <c r="J24" s="7" t="s">
        <v>316</v>
      </c>
      <c r="K24" s="54" t="s">
        <v>309</v>
      </c>
    </row>
    <row r="25" spans="1:12">
      <c r="A25">
        <v>23</v>
      </c>
      <c r="B25" s="4" t="s">
        <v>90</v>
      </c>
      <c r="C25" s="46" t="s">
        <v>91</v>
      </c>
      <c r="D25" s="5" t="s">
        <v>4</v>
      </c>
      <c r="E25" s="2" t="s">
        <v>34</v>
      </c>
      <c r="F25" s="6">
        <v>45749</v>
      </c>
      <c r="G25" s="11">
        <v>27835</v>
      </c>
      <c r="H25" s="3">
        <v>49</v>
      </c>
      <c r="I25" s="7" t="s">
        <v>323</v>
      </c>
      <c r="J25" s="7" t="s">
        <v>313</v>
      </c>
      <c r="K25" s="69" t="s">
        <v>309</v>
      </c>
    </row>
    <row r="26" spans="1:12">
      <c r="A26">
        <v>24</v>
      </c>
      <c r="B26" s="4" t="s">
        <v>92</v>
      </c>
      <c r="C26" s="46" t="s">
        <v>93</v>
      </c>
      <c r="D26" s="5" t="s">
        <v>4</v>
      </c>
      <c r="E26" s="2" t="s">
        <v>34</v>
      </c>
      <c r="F26" s="6">
        <v>45757</v>
      </c>
      <c r="G26" s="11">
        <v>35678</v>
      </c>
      <c r="H26" s="3">
        <v>28</v>
      </c>
      <c r="I26" s="7" t="s">
        <v>323</v>
      </c>
      <c r="J26" s="7" t="s">
        <v>318</v>
      </c>
      <c r="K26" s="54" t="s">
        <v>310</v>
      </c>
      <c r="L26">
        <v>127</v>
      </c>
    </row>
    <row r="27" spans="1:12">
      <c r="A27">
        <v>25</v>
      </c>
      <c r="B27" s="4" t="s">
        <v>98</v>
      </c>
      <c r="C27" s="46" t="s">
        <v>99</v>
      </c>
      <c r="D27" s="5" t="s">
        <v>4</v>
      </c>
      <c r="E27" s="2" t="s">
        <v>34</v>
      </c>
      <c r="F27" s="6">
        <v>45766</v>
      </c>
      <c r="G27" s="11">
        <v>29074</v>
      </c>
      <c r="H27" s="3">
        <v>46</v>
      </c>
      <c r="I27" s="7" t="s">
        <v>323</v>
      </c>
      <c r="J27" s="7" t="s">
        <v>317</v>
      </c>
    </row>
    <row r="28" spans="1:12">
      <c r="A28">
        <v>26</v>
      </c>
      <c r="B28" s="4" t="s">
        <v>100</v>
      </c>
      <c r="C28" s="46" t="s">
        <v>101</v>
      </c>
      <c r="D28" s="5" t="s">
        <v>4</v>
      </c>
      <c r="E28" s="2" t="s">
        <v>34</v>
      </c>
      <c r="F28" s="6">
        <v>45768</v>
      </c>
      <c r="G28" s="11" t="s">
        <v>331</v>
      </c>
      <c r="H28" s="3">
        <v>21</v>
      </c>
      <c r="I28" s="7" t="s">
        <v>323</v>
      </c>
      <c r="J28" s="7" t="s">
        <v>316</v>
      </c>
    </row>
    <row r="29" spans="1:12">
      <c r="A29">
        <v>27</v>
      </c>
      <c r="B29" s="4" t="s">
        <v>102</v>
      </c>
      <c r="C29" s="46" t="s">
        <v>103</v>
      </c>
      <c r="D29" s="5" t="s">
        <v>3</v>
      </c>
      <c r="E29" s="2" t="s">
        <v>34</v>
      </c>
      <c r="F29" s="6">
        <v>45768</v>
      </c>
      <c r="G29" s="11">
        <v>38940</v>
      </c>
      <c r="H29" s="3">
        <v>19</v>
      </c>
      <c r="I29" s="7" t="s">
        <v>323</v>
      </c>
      <c r="J29" s="7" t="s">
        <v>311</v>
      </c>
    </row>
    <row r="30" spans="1:12">
      <c r="A30">
        <v>28</v>
      </c>
      <c r="B30" s="4" t="s">
        <v>105</v>
      </c>
      <c r="C30" s="46" t="s">
        <v>106</v>
      </c>
      <c r="D30" s="5" t="s">
        <v>4</v>
      </c>
      <c r="E30" s="2" t="s">
        <v>34</v>
      </c>
      <c r="F30" s="6">
        <v>45772</v>
      </c>
      <c r="G30" s="11"/>
      <c r="H30" s="3"/>
      <c r="I30" s="7" t="s">
        <v>323</v>
      </c>
      <c r="J30" s="7" t="s">
        <v>313</v>
      </c>
    </row>
    <row r="31" spans="1:12">
      <c r="A31">
        <v>29</v>
      </c>
      <c r="B31" s="4" t="s">
        <v>107</v>
      </c>
      <c r="C31" s="46" t="s">
        <v>108</v>
      </c>
      <c r="D31" s="5" t="s">
        <v>4</v>
      </c>
      <c r="E31" s="2" t="s">
        <v>34</v>
      </c>
      <c r="F31" s="6">
        <v>45772</v>
      </c>
      <c r="G31" s="11"/>
      <c r="H31" s="3"/>
      <c r="I31" s="7" t="s">
        <v>323</v>
      </c>
      <c r="J31" s="7" t="s">
        <v>316</v>
      </c>
    </row>
    <row r="32" spans="1:12">
      <c r="A32">
        <v>30</v>
      </c>
      <c r="B32" s="4" t="s">
        <v>109</v>
      </c>
      <c r="C32" s="46" t="s">
        <v>110</v>
      </c>
      <c r="D32" s="5" t="s">
        <v>4</v>
      </c>
      <c r="E32" s="2" t="s">
        <v>34</v>
      </c>
      <c r="F32" s="6">
        <v>45772</v>
      </c>
      <c r="G32" s="11"/>
      <c r="H32" s="3"/>
      <c r="I32" s="7" t="s">
        <v>323</v>
      </c>
      <c r="J32" s="7" t="s">
        <v>316</v>
      </c>
    </row>
    <row r="33" spans="1:10">
      <c r="A33">
        <v>31</v>
      </c>
      <c r="B33" s="4" t="s">
        <v>111</v>
      </c>
      <c r="C33" s="46" t="s">
        <v>112</v>
      </c>
      <c r="D33" s="5" t="s">
        <v>4</v>
      </c>
      <c r="E33" s="2" t="s">
        <v>34</v>
      </c>
      <c r="F33" s="6">
        <v>45772</v>
      </c>
      <c r="G33" s="11"/>
      <c r="H33" s="3"/>
      <c r="I33" s="7" t="s">
        <v>323</v>
      </c>
      <c r="J33" s="7" t="s">
        <v>316</v>
      </c>
    </row>
    <row r="34" spans="1:10">
      <c r="A34">
        <v>32</v>
      </c>
      <c r="B34" s="4" t="s">
        <v>116</v>
      </c>
      <c r="C34" s="46" t="s">
        <v>117</v>
      </c>
      <c r="D34" s="5" t="s">
        <v>4</v>
      </c>
      <c r="E34" s="2" t="s">
        <v>34</v>
      </c>
      <c r="F34" s="6">
        <v>45779</v>
      </c>
      <c r="G34" s="11"/>
      <c r="H34" s="3"/>
      <c r="I34" s="7"/>
      <c r="J34" s="7" t="s">
        <v>320</v>
      </c>
    </row>
    <row r="35" spans="1:10">
      <c r="A35">
        <v>33</v>
      </c>
      <c r="B35" s="4" t="s">
        <v>118</v>
      </c>
      <c r="C35" s="46" t="s">
        <v>119</v>
      </c>
      <c r="D35" s="5" t="s">
        <v>4</v>
      </c>
      <c r="E35" s="2" t="s">
        <v>34</v>
      </c>
      <c r="F35" s="6">
        <v>45779</v>
      </c>
      <c r="G35" s="11"/>
      <c r="H35" s="3"/>
      <c r="I35" s="7"/>
      <c r="J35" s="7" t="s">
        <v>320</v>
      </c>
    </row>
    <row r="36" spans="1:10">
      <c r="A36">
        <v>34</v>
      </c>
      <c r="B36" s="4" t="s">
        <v>120</v>
      </c>
      <c r="C36" s="46" t="s">
        <v>121</v>
      </c>
      <c r="D36" s="5" t="s">
        <v>4</v>
      </c>
      <c r="E36" s="2" t="s">
        <v>34</v>
      </c>
      <c r="F36" s="6">
        <v>45779</v>
      </c>
      <c r="G36" s="11"/>
      <c r="H36" s="3"/>
      <c r="I36" s="7"/>
      <c r="J36" s="7" t="s">
        <v>320</v>
      </c>
    </row>
    <row r="37" spans="1:10">
      <c r="A37">
        <v>35</v>
      </c>
      <c r="B37" s="4" t="s">
        <v>122</v>
      </c>
      <c r="C37" s="46" t="s">
        <v>123</v>
      </c>
      <c r="D37" s="5" t="s">
        <v>4</v>
      </c>
      <c r="E37" s="2" t="s">
        <v>34</v>
      </c>
      <c r="F37" s="6">
        <v>45779</v>
      </c>
      <c r="G37" s="11"/>
      <c r="H37" s="3"/>
      <c r="I37" s="7"/>
      <c r="J37" s="7" t="s">
        <v>320</v>
      </c>
    </row>
    <row r="38" spans="1:10">
      <c r="A38">
        <v>36</v>
      </c>
      <c r="B38" s="4" t="s">
        <v>124</v>
      </c>
      <c r="C38" s="46" t="s">
        <v>125</v>
      </c>
      <c r="D38" s="5" t="s">
        <v>4</v>
      </c>
      <c r="E38" s="2" t="s">
        <v>34</v>
      </c>
      <c r="F38" s="6">
        <v>45779</v>
      </c>
      <c r="G38" s="11"/>
      <c r="H38" s="3"/>
      <c r="I38" s="7"/>
      <c r="J38" s="7" t="s">
        <v>320</v>
      </c>
    </row>
    <row r="39" spans="1:10">
      <c r="A39">
        <v>37</v>
      </c>
      <c r="B39" s="4" t="s">
        <v>126</v>
      </c>
      <c r="C39" s="46" t="s">
        <v>127</v>
      </c>
      <c r="D39" s="5" t="s">
        <v>4</v>
      </c>
      <c r="E39" s="2" t="s">
        <v>34</v>
      </c>
      <c r="F39" s="6">
        <v>45780</v>
      </c>
      <c r="G39" s="1"/>
      <c r="J39" s="7" t="s">
        <v>313</v>
      </c>
    </row>
    <row r="40" spans="1:10">
      <c r="A40">
        <v>38</v>
      </c>
      <c r="B40" s="4" t="s">
        <v>128</v>
      </c>
      <c r="C40" s="46" t="s">
        <v>129</v>
      </c>
      <c r="D40" s="5" t="s">
        <v>4</v>
      </c>
      <c r="E40" s="2" t="s">
        <v>34</v>
      </c>
      <c r="F40" s="6">
        <v>45780</v>
      </c>
      <c r="G40" s="1"/>
      <c r="J40" s="7" t="s">
        <v>313</v>
      </c>
    </row>
    <row r="41" spans="1:10">
      <c r="A41">
        <v>39</v>
      </c>
      <c r="B41" s="4" t="s">
        <v>130</v>
      </c>
      <c r="C41" s="46" t="s">
        <v>131</v>
      </c>
      <c r="D41" s="5" t="s">
        <v>4</v>
      </c>
      <c r="E41" s="2" t="s">
        <v>34</v>
      </c>
      <c r="F41" s="6">
        <v>45782</v>
      </c>
      <c r="G41" s="1"/>
      <c r="J41" s="7" t="s">
        <v>313</v>
      </c>
    </row>
    <row r="42" spans="1:10">
      <c r="A42">
        <v>40</v>
      </c>
      <c r="B42" s="4" t="s">
        <v>133</v>
      </c>
      <c r="C42" s="46" t="s">
        <v>134</v>
      </c>
      <c r="D42" s="5" t="s">
        <v>3</v>
      </c>
      <c r="E42" s="2" t="s">
        <v>34</v>
      </c>
      <c r="F42" s="6">
        <v>45783</v>
      </c>
      <c r="G42" s="1"/>
      <c r="J42" s="7" t="s">
        <v>315</v>
      </c>
    </row>
    <row r="43" spans="1:10">
      <c r="A43">
        <v>41</v>
      </c>
      <c r="B43" s="4" t="s">
        <v>132</v>
      </c>
      <c r="C43" s="46" t="s">
        <v>135</v>
      </c>
      <c r="D43" s="5" t="s">
        <v>4</v>
      </c>
      <c r="E43" s="2" t="s">
        <v>34</v>
      </c>
      <c r="F43" s="6">
        <v>45783</v>
      </c>
      <c r="G43" s="1"/>
      <c r="J43" s="7" t="s">
        <v>320</v>
      </c>
    </row>
    <row r="44" spans="1:10">
      <c r="A44">
        <v>42</v>
      </c>
      <c r="B44" s="4" t="s">
        <v>136</v>
      </c>
      <c r="C44" s="46" t="s">
        <v>137</v>
      </c>
      <c r="D44" s="5" t="s">
        <v>4</v>
      </c>
      <c r="E44" s="2" t="s">
        <v>34</v>
      </c>
      <c r="F44" s="6">
        <v>45784</v>
      </c>
      <c r="G44" s="1"/>
      <c r="J44" s="7" t="s">
        <v>318</v>
      </c>
    </row>
    <row r="45" spans="1:10">
      <c r="A45">
        <v>43</v>
      </c>
      <c r="B45" s="4" t="s">
        <v>138</v>
      </c>
      <c r="C45" s="46" t="s">
        <v>139</v>
      </c>
      <c r="D45" s="5" t="s">
        <v>4</v>
      </c>
      <c r="E45" s="2" t="s">
        <v>34</v>
      </c>
      <c r="F45" s="6">
        <v>45784</v>
      </c>
      <c r="G45" s="1"/>
      <c r="J45" s="7" t="s">
        <v>318</v>
      </c>
    </row>
    <row r="46" spans="1:10">
      <c r="A46">
        <v>44</v>
      </c>
      <c r="B46" s="4" t="s">
        <v>140</v>
      </c>
      <c r="C46" s="46" t="s">
        <v>141</v>
      </c>
      <c r="D46" s="5" t="s">
        <v>4</v>
      </c>
      <c r="E46" s="2" t="s">
        <v>34</v>
      </c>
      <c r="F46" s="6">
        <v>45784</v>
      </c>
      <c r="G46" s="1"/>
      <c r="J46" s="7" t="s">
        <v>316</v>
      </c>
    </row>
    <row r="47" spans="1:10">
      <c r="A47">
        <v>45</v>
      </c>
      <c r="B47" s="4" t="s">
        <v>142</v>
      </c>
      <c r="C47" s="46" t="s">
        <v>143</v>
      </c>
      <c r="D47" s="5" t="s">
        <v>4</v>
      </c>
      <c r="E47" s="2" t="s">
        <v>34</v>
      </c>
      <c r="F47" s="6">
        <v>45784</v>
      </c>
      <c r="G47" s="1"/>
      <c r="J47" s="7" t="s">
        <v>316</v>
      </c>
    </row>
    <row r="48" spans="1:10">
      <c r="A48">
        <v>46</v>
      </c>
      <c r="B48" s="4" t="s">
        <v>144</v>
      </c>
      <c r="C48" s="46" t="s">
        <v>74</v>
      </c>
      <c r="D48" s="5" t="s">
        <v>4</v>
      </c>
      <c r="E48" s="2" t="s">
        <v>34</v>
      </c>
      <c r="F48" s="6">
        <v>45784</v>
      </c>
      <c r="G48" s="1"/>
      <c r="J48" s="7" t="s">
        <v>316</v>
      </c>
    </row>
    <row r="49" spans="1:10">
      <c r="A49">
        <v>47</v>
      </c>
      <c r="B49" s="4" t="s">
        <v>145</v>
      </c>
      <c r="C49" s="46" t="s">
        <v>146</v>
      </c>
      <c r="D49" s="5" t="s">
        <v>4</v>
      </c>
      <c r="E49" s="2" t="s">
        <v>34</v>
      </c>
      <c r="F49" s="6">
        <v>45785</v>
      </c>
      <c r="G49" s="1"/>
      <c r="J49" s="7" t="s">
        <v>319</v>
      </c>
    </row>
    <row r="50" spans="1:10">
      <c r="A50">
        <v>48</v>
      </c>
      <c r="B50" s="4" t="s">
        <v>147</v>
      </c>
      <c r="C50" s="46" t="s">
        <v>148</v>
      </c>
      <c r="D50" s="5" t="s">
        <v>4</v>
      </c>
      <c r="E50" s="2" t="s">
        <v>34</v>
      </c>
      <c r="F50" s="6">
        <v>45785</v>
      </c>
      <c r="G50" s="1"/>
      <c r="J50" s="7" t="s">
        <v>315</v>
      </c>
    </row>
    <row r="51" spans="1:10">
      <c r="A51">
        <v>49</v>
      </c>
      <c r="B51" s="4" t="s">
        <v>149</v>
      </c>
      <c r="C51" s="46" t="s">
        <v>150</v>
      </c>
      <c r="D51" s="5" t="s">
        <v>4</v>
      </c>
      <c r="E51" s="2" t="s">
        <v>34</v>
      </c>
      <c r="F51" s="6">
        <v>45789</v>
      </c>
      <c r="G51" s="1"/>
      <c r="J51" s="7" t="s">
        <v>315</v>
      </c>
    </row>
    <row r="52" spans="1:10">
      <c r="A52">
        <v>50</v>
      </c>
      <c r="B52" s="4" t="s">
        <v>151</v>
      </c>
      <c r="C52" s="46" t="s">
        <v>152</v>
      </c>
      <c r="D52" s="5" t="s">
        <v>4</v>
      </c>
      <c r="E52" s="2" t="s">
        <v>34</v>
      </c>
      <c r="F52" s="6">
        <v>45789</v>
      </c>
      <c r="G52" s="1"/>
      <c r="J52" s="7" t="s">
        <v>315</v>
      </c>
    </row>
    <row r="53" spans="1:10">
      <c r="A53">
        <v>51</v>
      </c>
      <c r="B53" s="4" t="s">
        <v>153</v>
      </c>
      <c r="C53" s="46" t="s">
        <v>154</v>
      </c>
      <c r="D53" s="5" t="s">
        <v>4</v>
      </c>
      <c r="E53" s="2" t="s">
        <v>34</v>
      </c>
      <c r="F53" s="6">
        <v>45789</v>
      </c>
      <c r="G53" s="1"/>
      <c r="J53" s="7" t="s">
        <v>311</v>
      </c>
    </row>
    <row r="54" spans="1:10">
      <c r="A54">
        <v>52</v>
      </c>
      <c r="B54" s="4" t="s">
        <v>155</v>
      </c>
      <c r="C54" s="46" t="s">
        <v>156</v>
      </c>
      <c r="D54" s="5" t="s">
        <v>4</v>
      </c>
      <c r="E54" s="2" t="s">
        <v>34</v>
      </c>
      <c r="F54" s="6">
        <v>45789</v>
      </c>
      <c r="G54" s="1"/>
      <c r="J54" s="7" t="s">
        <v>311</v>
      </c>
    </row>
    <row r="55" spans="1:10">
      <c r="A55">
        <v>53</v>
      </c>
      <c r="B55" s="4" t="s">
        <v>157</v>
      </c>
      <c r="C55" s="46" t="s">
        <v>158</v>
      </c>
      <c r="D55" s="5" t="s">
        <v>4</v>
      </c>
      <c r="E55" s="2" t="s">
        <v>34</v>
      </c>
      <c r="F55" s="6">
        <v>45790</v>
      </c>
      <c r="G55" s="1"/>
      <c r="J55" s="7" t="s">
        <v>319</v>
      </c>
    </row>
    <row r="56" spans="1:10">
      <c r="A56">
        <v>54</v>
      </c>
      <c r="B56" s="4" t="s">
        <v>159</v>
      </c>
      <c r="C56" s="46" t="s">
        <v>160</v>
      </c>
      <c r="D56" s="5" t="s">
        <v>4</v>
      </c>
      <c r="E56" s="2" t="s">
        <v>34</v>
      </c>
      <c r="F56" s="6">
        <v>45790</v>
      </c>
      <c r="G56" s="1"/>
      <c r="J56" s="7" t="s">
        <v>315</v>
      </c>
    </row>
    <row r="57" spans="1:10">
      <c r="A57">
        <v>55</v>
      </c>
      <c r="B57" s="4" t="s">
        <v>161</v>
      </c>
      <c r="C57" s="46" t="s">
        <v>162</v>
      </c>
      <c r="D57" s="5" t="s">
        <v>3</v>
      </c>
      <c r="E57" s="2" t="s">
        <v>34</v>
      </c>
      <c r="F57" s="6">
        <v>45790</v>
      </c>
      <c r="G57" s="1"/>
      <c r="J57" s="7" t="s">
        <v>315</v>
      </c>
    </row>
    <row r="58" spans="1:10">
      <c r="A58">
        <v>56</v>
      </c>
      <c r="B58" s="4" t="s">
        <v>163</v>
      </c>
      <c r="C58" s="46" t="s">
        <v>89</v>
      </c>
      <c r="D58" s="5" t="s">
        <v>4</v>
      </c>
      <c r="E58" s="2" t="s">
        <v>34</v>
      </c>
      <c r="F58" s="6">
        <v>45790</v>
      </c>
      <c r="G58" s="1"/>
      <c r="J58" s="7" t="s">
        <v>315</v>
      </c>
    </row>
    <row r="59" spans="1:10">
      <c r="A59">
        <v>57</v>
      </c>
      <c r="B59" s="4" t="s">
        <v>164</v>
      </c>
      <c r="C59" s="46" t="s">
        <v>165</v>
      </c>
      <c r="D59" s="5" t="s">
        <v>4</v>
      </c>
      <c r="E59" s="2" t="s">
        <v>34</v>
      </c>
      <c r="F59" s="6">
        <v>45790</v>
      </c>
      <c r="G59" s="1"/>
      <c r="J59" s="7" t="s">
        <v>318</v>
      </c>
    </row>
    <row r="60" spans="1:10">
      <c r="A60">
        <v>58</v>
      </c>
      <c r="B60" s="4" t="s">
        <v>166</v>
      </c>
      <c r="C60" s="46" t="s">
        <v>167</v>
      </c>
      <c r="D60" s="5" t="s">
        <v>4</v>
      </c>
      <c r="E60" s="2" t="s">
        <v>34</v>
      </c>
      <c r="F60" s="6">
        <v>45790</v>
      </c>
      <c r="G60" s="1"/>
      <c r="J60" s="7" t="s">
        <v>318</v>
      </c>
    </row>
    <row r="61" spans="1:10">
      <c r="A61">
        <v>59</v>
      </c>
      <c r="B61" s="4" t="s">
        <v>168</v>
      </c>
      <c r="C61" s="46" t="s">
        <v>169</v>
      </c>
      <c r="D61" s="5" t="s">
        <v>4</v>
      </c>
      <c r="E61" s="2" t="s">
        <v>34</v>
      </c>
      <c r="F61" s="6">
        <v>45790</v>
      </c>
      <c r="G61" s="1"/>
      <c r="J61" s="7" t="s">
        <v>318</v>
      </c>
    </row>
    <row r="62" spans="1:10">
      <c r="A62">
        <v>60</v>
      </c>
      <c r="B62" s="4" t="s">
        <v>170</v>
      </c>
      <c r="C62" s="46" t="s">
        <v>171</v>
      </c>
      <c r="D62" s="5" t="s">
        <v>4</v>
      </c>
      <c r="E62" s="2" t="s">
        <v>34</v>
      </c>
      <c r="F62" s="6">
        <v>45790</v>
      </c>
      <c r="G62" s="1"/>
      <c r="J62" s="7" t="s">
        <v>318</v>
      </c>
    </row>
    <row r="63" spans="1:10">
      <c r="A63">
        <v>61</v>
      </c>
      <c r="B63" s="4" t="s">
        <v>172</v>
      </c>
      <c r="C63" s="46" t="s">
        <v>173</v>
      </c>
      <c r="D63" s="5" t="s">
        <v>4</v>
      </c>
      <c r="E63" s="2" t="s">
        <v>34</v>
      </c>
      <c r="F63" s="6">
        <v>45790</v>
      </c>
      <c r="G63" s="1"/>
      <c r="J63" s="7" t="s">
        <v>318</v>
      </c>
    </row>
    <row r="64" spans="1:10">
      <c r="A64">
        <v>62</v>
      </c>
      <c r="B64" s="4" t="s">
        <v>174</v>
      </c>
      <c r="C64" s="46" t="s">
        <v>175</v>
      </c>
      <c r="D64" s="5" t="s">
        <v>4</v>
      </c>
      <c r="E64" s="2" t="s">
        <v>34</v>
      </c>
      <c r="F64" s="6">
        <v>45790</v>
      </c>
      <c r="G64" s="1"/>
      <c r="J64" s="7" t="s">
        <v>318</v>
      </c>
    </row>
    <row r="65" spans="1:10">
      <c r="A65">
        <v>63</v>
      </c>
      <c r="B65" s="4" t="s">
        <v>176</v>
      </c>
      <c r="C65" s="46" t="s">
        <v>177</v>
      </c>
      <c r="D65" s="5" t="s">
        <v>4</v>
      </c>
      <c r="E65" s="2" t="s">
        <v>34</v>
      </c>
      <c r="F65" s="6">
        <v>45790</v>
      </c>
      <c r="G65" s="1"/>
      <c r="J65" s="7" t="s">
        <v>318</v>
      </c>
    </row>
    <row r="66" spans="1:10">
      <c r="A66">
        <v>64</v>
      </c>
      <c r="B66" s="4" t="s">
        <v>178</v>
      </c>
      <c r="C66" s="46" t="s">
        <v>179</v>
      </c>
      <c r="D66" s="5" t="s">
        <v>4</v>
      </c>
      <c r="E66" s="2" t="s">
        <v>34</v>
      </c>
      <c r="F66" s="6">
        <v>45790</v>
      </c>
      <c r="G66" s="1"/>
      <c r="J66" s="7" t="s">
        <v>311</v>
      </c>
    </row>
    <row r="67" spans="1:10">
      <c r="A67">
        <v>65</v>
      </c>
      <c r="B67" s="4" t="s">
        <v>180</v>
      </c>
      <c r="C67" s="46" t="s">
        <v>181</v>
      </c>
      <c r="D67" s="5" t="s">
        <v>4</v>
      </c>
      <c r="E67" s="2" t="s">
        <v>34</v>
      </c>
      <c r="F67" s="6">
        <v>45790</v>
      </c>
      <c r="G67" s="1"/>
      <c r="J67" s="7" t="s">
        <v>311</v>
      </c>
    </row>
    <row r="68" spans="1:10">
      <c r="A68">
        <v>66</v>
      </c>
      <c r="B68" s="4" t="s">
        <v>182</v>
      </c>
      <c r="C68" s="46" t="s">
        <v>183</v>
      </c>
      <c r="D68" s="5" t="s">
        <v>4</v>
      </c>
      <c r="E68" s="2" t="s">
        <v>34</v>
      </c>
      <c r="F68" s="6">
        <v>45790</v>
      </c>
      <c r="G68" s="1"/>
      <c r="J68" s="7" t="s">
        <v>316</v>
      </c>
    </row>
    <row r="69" spans="1:10">
      <c r="A69">
        <v>67</v>
      </c>
      <c r="B69" s="4" t="s">
        <v>184</v>
      </c>
      <c r="C69" s="46" t="s">
        <v>185</v>
      </c>
      <c r="D69" s="5" t="s">
        <v>4</v>
      </c>
      <c r="E69" s="2" t="s">
        <v>34</v>
      </c>
      <c r="F69" s="6">
        <v>45790</v>
      </c>
      <c r="G69" s="1"/>
      <c r="J69" s="7" t="s">
        <v>316</v>
      </c>
    </row>
    <row r="70" spans="1:10">
      <c r="A70">
        <v>68</v>
      </c>
      <c r="B70" s="4" t="s">
        <v>186</v>
      </c>
      <c r="C70" s="46" t="s">
        <v>187</v>
      </c>
      <c r="D70" s="5" t="s">
        <v>4</v>
      </c>
      <c r="E70" s="2" t="s">
        <v>34</v>
      </c>
      <c r="F70" s="6">
        <v>45791</v>
      </c>
      <c r="G70" s="1"/>
      <c r="J70" s="7" t="s">
        <v>321</v>
      </c>
    </row>
    <row r="71" spans="1:10">
      <c r="A71">
        <v>69</v>
      </c>
      <c r="B71" s="4" t="s">
        <v>188</v>
      </c>
      <c r="C71" s="46" t="s">
        <v>189</v>
      </c>
      <c r="D71" s="5" t="s">
        <v>4</v>
      </c>
      <c r="E71" s="2" t="s">
        <v>34</v>
      </c>
      <c r="F71" s="6">
        <v>45791</v>
      </c>
      <c r="G71" s="1"/>
      <c r="J71" s="7" t="s">
        <v>321</v>
      </c>
    </row>
    <row r="72" spans="1:10">
      <c r="A72">
        <v>70</v>
      </c>
      <c r="B72" s="4" t="s">
        <v>190</v>
      </c>
      <c r="C72" s="46" t="s">
        <v>191</v>
      </c>
      <c r="D72" s="5" t="s">
        <v>4</v>
      </c>
      <c r="E72" s="2" t="s">
        <v>34</v>
      </c>
      <c r="F72" s="6">
        <v>45791</v>
      </c>
      <c r="G72" s="1"/>
      <c r="J72" s="7" t="s">
        <v>321</v>
      </c>
    </row>
    <row r="73" spans="1:10">
      <c r="A73">
        <v>71</v>
      </c>
      <c r="B73" s="4" t="s">
        <v>192</v>
      </c>
      <c r="C73" s="46" t="s">
        <v>193</v>
      </c>
      <c r="D73" s="5" t="s">
        <v>4</v>
      </c>
      <c r="E73" s="2" t="s">
        <v>34</v>
      </c>
      <c r="F73" s="6">
        <v>45791</v>
      </c>
      <c r="G73" s="1"/>
      <c r="J73" s="7" t="s">
        <v>315</v>
      </c>
    </row>
    <row r="74" spans="1:10">
      <c r="A74">
        <v>72</v>
      </c>
      <c r="B74" s="4" t="s">
        <v>194</v>
      </c>
      <c r="C74" s="46" t="s">
        <v>195</v>
      </c>
      <c r="D74" s="5" t="s">
        <v>4</v>
      </c>
      <c r="E74" s="2" t="s">
        <v>34</v>
      </c>
      <c r="F74" s="6">
        <v>45791</v>
      </c>
      <c r="G74" s="1"/>
      <c r="J74" s="7" t="s">
        <v>315</v>
      </c>
    </row>
    <row r="75" spans="1:10">
      <c r="A75">
        <v>73</v>
      </c>
      <c r="B75" s="4" t="s">
        <v>196</v>
      </c>
      <c r="C75" s="46" t="s">
        <v>197</v>
      </c>
      <c r="D75" s="5" t="s">
        <v>4</v>
      </c>
      <c r="E75" s="2" t="s">
        <v>34</v>
      </c>
      <c r="F75" s="6">
        <v>45791</v>
      </c>
      <c r="G75" s="1"/>
      <c r="J75" s="7" t="s">
        <v>315</v>
      </c>
    </row>
    <row r="76" spans="1:10">
      <c r="A76">
        <v>74</v>
      </c>
      <c r="B76" s="4" t="s">
        <v>198</v>
      </c>
      <c r="C76" s="46" t="s">
        <v>199</v>
      </c>
      <c r="D76" s="5" t="s">
        <v>4</v>
      </c>
      <c r="E76" s="2" t="s">
        <v>34</v>
      </c>
      <c r="F76" s="6">
        <v>45791</v>
      </c>
      <c r="G76" s="1"/>
      <c r="J76" s="7" t="s">
        <v>315</v>
      </c>
    </row>
    <row r="77" spans="1:10">
      <c r="A77">
        <v>75</v>
      </c>
      <c r="B77" s="4" t="s">
        <v>200</v>
      </c>
      <c r="C77" s="46" t="s">
        <v>201</v>
      </c>
      <c r="D77" s="5" t="s">
        <v>4</v>
      </c>
      <c r="E77" s="2" t="s">
        <v>34</v>
      </c>
      <c r="F77" s="6">
        <v>45791</v>
      </c>
      <c r="G77" s="1"/>
      <c r="J77" s="7" t="s">
        <v>315</v>
      </c>
    </row>
    <row r="78" spans="1:10">
      <c r="A78">
        <v>76</v>
      </c>
      <c r="B78" s="4" t="s">
        <v>202</v>
      </c>
      <c r="C78" s="46" t="s">
        <v>203</v>
      </c>
      <c r="D78" s="5" t="s">
        <v>4</v>
      </c>
      <c r="E78" s="2" t="s">
        <v>34</v>
      </c>
      <c r="F78" s="6">
        <v>45791</v>
      </c>
      <c r="G78" s="1"/>
      <c r="J78" s="7" t="s">
        <v>315</v>
      </c>
    </row>
    <row r="79" spans="1:10">
      <c r="A79">
        <v>77</v>
      </c>
      <c r="B79" s="4" t="s">
        <v>204</v>
      </c>
      <c r="C79" s="46" t="s">
        <v>205</v>
      </c>
      <c r="D79" s="5" t="s">
        <v>4</v>
      </c>
      <c r="E79" s="2" t="s">
        <v>34</v>
      </c>
      <c r="F79" s="6">
        <v>45791</v>
      </c>
      <c r="G79" s="1"/>
      <c r="J79" s="7" t="s">
        <v>315</v>
      </c>
    </row>
    <row r="80" spans="1:10">
      <c r="A80">
        <v>78</v>
      </c>
      <c r="B80" s="4" t="s">
        <v>206</v>
      </c>
      <c r="C80" s="46" t="s">
        <v>207</v>
      </c>
      <c r="D80" s="5" t="s">
        <v>4</v>
      </c>
      <c r="E80" s="2" t="s">
        <v>34</v>
      </c>
      <c r="F80" s="6">
        <v>45791</v>
      </c>
      <c r="G80" s="1"/>
      <c r="J80" s="7" t="s">
        <v>315</v>
      </c>
    </row>
    <row r="81" spans="1:10">
      <c r="A81">
        <v>79</v>
      </c>
      <c r="B81" s="4" t="s">
        <v>208</v>
      </c>
      <c r="C81" s="46" t="s">
        <v>209</v>
      </c>
      <c r="D81" s="5" t="s">
        <v>4</v>
      </c>
      <c r="E81" s="2" t="s">
        <v>34</v>
      </c>
      <c r="F81" s="6">
        <v>45791</v>
      </c>
      <c r="G81" s="1"/>
      <c r="J81" s="7" t="s">
        <v>315</v>
      </c>
    </row>
    <row r="82" spans="1:10">
      <c r="A82">
        <v>80</v>
      </c>
      <c r="B82" s="4" t="s">
        <v>210</v>
      </c>
      <c r="C82" s="46" t="s">
        <v>211</v>
      </c>
      <c r="D82" s="5" t="s">
        <v>4</v>
      </c>
      <c r="E82" s="2" t="s">
        <v>34</v>
      </c>
      <c r="F82" s="6">
        <v>45791</v>
      </c>
      <c r="G82" s="1"/>
      <c r="J82" s="7" t="s">
        <v>312</v>
      </c>
    </row>
    <row r="83" spans="1:10">
      <c r="A83">
        <v>81</v>
      </c>
      <c r="B83" s="4" t="s">
        <v>212</v>
      </c>
      <c r="C83" s="46" t="s">
        <v>213</v>
      </c>
      <c r="D83" s="5" t="s">
        <v>4</v>
      </c>
      <c r="E83" s="2" t="s">
        <v>34</v>
      </c>
      <c r="F83" s="6">
        <v>45791</v>
      </c>
      <c r="G83" s="1"/>
      <c r="J83" s="7" t="s">
        <v>318</v>
      </c>
    </row>
    <row r="84" spans="1:10">
      <c r="A84">
        <v>82</v>
      </c>
      <c r="B84" s="4" t="s">
        <v>214</v>
      </c>
      <c r="C84" s="46" t="s">
        <v>215</v>
      </c>
      <c r="D84" s="5" t="s">
        <v>4</v>
      </c>
      <c r="E84" s="2" t="s">
        <v>34</v>
      </c>
      <c r="F84" s="6">
        <v>45791</v>
      </c>
      <c r="G84" s="1"/>
      <c r="J84" s="7" t="s">
        <v>318</v>
      </c>
    </row>
    <row r="85" spans="1:10">
      <c r="A85">
        <v>83</v>
      </c>
      <c r="B85" s="4" t="s">
        <v>216</v>
      </c>
      <c r="C85" s="46" t="s">
        <v>217</v>
      </c>
      <c r="D85" s="5" t="s">
        <v>4</v>
      </c>
      <c r="E85" s="2" t="s">
        <v>34</v>
      </c>
      <c r="F85" s="6">
        <v>45791</v>
      </c>
      <c r="G85" s="1"/>
      <c r="J85" s="7" t="s">
        <v>318</v>
      </c>
    </row>
    <row r="86" spans="1:10">
      <c r="A86">
        <v>84</v>
      </c>
      <c r="B86" s="4" t="s">
        <v>218</v>
      </c>
      <c r="C86" s="46" t="s">
        <v>219</v>
      </c>
      <c r="D86" s="5" t="s">
        <v>4</v>
      </c>
      <c r="E86" s="2" t="s">
        <v>34</v>
      </c>
      <c r="F86" s="6">
        <v>45791</v>
      </c>
      <c r="G86" s="1"/>
      <c r="J86" s="7" t="s">
        <v>318</v>
      </c>
    </row>
    <row r="87" spans="1:10">
      <c r="A87">
        <v>85</v>
      </c>
      <c r="B87" s="4" t="s">
        <v>220</v>
      </c>
      <c r="C87" s="46" t="s">
        <v>221</v>
      </c>
      <c r="D87" s="5" t="s">
        <v>4</v>
      </c>
      <c r="E87" s="2" t="s">
        <v>34</v>
      </c>
      <c r="F87" s="6">
        <v>45791</v>
      </c>
      <c r="G87" s="1"/>
      <c r="J87" s="7" t="s">
        <v>318</v>
      </c>
    </row>
    <row r="88" spans="1:10">
      <c r="A88">
        <v>86</v>
      </c>
      <c r="B88" s="4" t="s">
        <v>222</v>
      </c>
      <c r="C88" s="46" t="s">
        <v>223</v>
      </c>
      <c r="D88" s="5" t="s">
        <v>4</v>
      </c>
      <c r="E88" s="2" t="s">
        <v>34</v>
      </c>
      <c r="F88" s="6">
        <v>45791</v>
      </c>
      <c r="G88" s="1"/>
      <c r="J88" s="7" t="s">
        <v>317</v>
      </c>
    </row>
    <row r="89" spans="1:10">
      <c r="A89">
        <v>87</v>
      </c>
      <c r="B89" s="4" t="s">
        <v>224</v>
      </c>
      <c r="C89" s="46" t="s">
        <v>225</v>
      </c>
      <c r="D89" s="5" t="s">
        <v>4</v>
      </c>
      <c r="E89" s="2" t="s">
        <v>34</v>
      </c>
      <c r="F89" s="6">
        <v>45791</v>
      </c>
      <c r="G89" s="1"/>
      <c r="J89" s="7" t="s">
        <v>317</v>
      </c>
    </row>
    <row r="90" spans="1:10">
      <c r="A90">
        <v>88</v>
      </c>
      <c r="B90" s="4" t="s">
        <v>226</v>
      </c>
      <c r="C90" s="46" t="s">
        <v>227</v>
      </c>
      <c r="D90" s="5" t="s">
        <v>4</v>
      </c>
      <c r="E90" s="2" t="s">
        <v>34</v>
      </c>
      <c r="F90" s="6">
        <v>45791</v>
      </c>
      <c r="G90" s="1"/>
      <c r="J90" s="7" t="s">
        <v>311</v>
      </c>
    </row>
    <row r="91" spans="1:10">
      <c r="A91">
        <v>89</v>
      </c>
      <c r="B91" s="4" t="s">
        <v>228</v>
      </c>
      <c r="C91" s="46" t="s">
        <v>229</v>
      </c>
      <c r="D91" s="5" t="s">
        <v>4</v>
      </c>
      <c r="E91" s="2" t="s">
        <v>34</v>
      </c>
      <c r="F91" s="6">
        <v>45791</v>
      </c>
      <c r="G91" s="1"/>
      <c r="J91" s="7" t="s">
        <v>311</v>
      </c>
    </row>
    <row r="92" spans="1:10">
      <c r="A92">
        <v>90</v>
      </c>
      <c r="B92" s="4" t="s">
        <v>230</v>
      </c>
      <c r="C92" s="46" t="s">
        <v>231</v>
      </c>
      <c r="D92" s="5" t="s">
        <v>4</v>
      </c>
      <c r="E92" s="2" t="s">
        <v>34</v>
      </c>
      <c r="F92" s="6">
        <v>45791</v>
      </c>
      <c r="G92" s="1"/>
      <c r="J92" s="7" t="s">
        <v>311</v>
      </c>
    </row>
    <row r="93" spans="1:10">
      <c r="A93">
        <v>91</v>
      </c>
      <c r="B93" s="4" t="s">
        <v>232</v>
      </c>
      <c r="C93" s="46" t="s">
        <v>233</v>
      </c>
      <c r="D93" s="5" t="s">
        <v>4</v>
      </c>
      <c r="E93" s="2" t="s">
        <v>34</v>
      </c>
      <c r="F93" s="6">
        <v>45791</v>
      </c>
      <c r="G93" s="1"/>
      <c r="J93" s="7" t="s">
        <v>311</v>
      </c>
    </row>
    <row r="94" spans="1:10">
      <c r="A94">
        <v>92</v>
      </c>
      <c r="B94" s="4" t="s">
        <v>234</v>
      </c>
      <c r="C94" s="46" t="s">
        <v>235</v>
      </c>
      <c r="D94" s="5" t="s">
        <v>4</v>
      </c>
      <c r="E94" s="2" t="s">
        <v>34</v>
      </c>
      <c r="F94" s="6">
        <v>45791</v>
      </c>
      <c r="G94" s="1"/>
      <c r="J94" s="7" t="s">
        <v>311</v>
      </c>
    </row>
    <row r="95" spans="1:10">
      <c r="A95">
        <v>93</v>
      </c>
      <c r="B95" s="4" t="s">
        <v>236</v>
      </c>
      <c r="C95" s="46" t="s">
        <v>237</v>
      </c>
      <c r="D95" s="5" t="s">
        <v>5</v>
      </c>
      <c r="E95" s="2" t="s">
        <v>34</v>
      </c>
      <c r="F95" s="6">
        <v>45791</v>
      </c>
      <c r="G95" s="1"/>
      <c r="J95" s="7" t="s">
        <v>316</v>
      </c>
    </row>
    <row r="96" spans="1:10">
      <c r="A96">
        <v>94</v>
      </c>
      <c r="B96" s="4" t="s">
        <v>238</v>
      </c>
      <c r="C96" s="46" t="s">
        <v>239</v>
      </c>
      <c r="D96" s="5" t="s">
        <v>5</v>
      </c>
      <c r="E96" s="2" t="s">
        <v>34</v>
      </c>
      <c r="F96" s="6">
        <v>45791</v>
      </c>
      <c r="G96" s="1"/>
      <c r="J96" s="7" t="s">
        <v>316</v>
      </c>
    </row>
    <row r="97" spans="1:10">
      <c r="A97">
        <v>95</v>
      </c>
      <c r="B97" s="4" t="s">
        <v>240</v>
      </c>
      <c r="C97" s="46" t="s">
        <v>241</v>
      </c>
      <c r="D97" s="5" t="s">
        <v>5</v>
      </c>
      <c r="E97" s="2" t="s">
        <v>34</v>
      </c>
      <c r="F97" s="6">
        <v>45791</v>
      </c>
      <c r="G97" s="1"/>
      <c r="J97" s="7" t="s">
        <v>316</v>
      </c>
    </row>
    <row r="98" spans="1:10">
      <c r="A98">
        <v>96</v>
      </c>
      <c r="B98" s="4" t="s">
        <v>242</v>
      </c>
      <c r="C98" s="46" t="s">
        <v>243</v>
      </c>
      <c r="D98" s="5" t="s">
        <v>4</v>
      </c>
      <c r="E98" s="2" t="s">
        <v>34</v>
      </c>
      <c r="F98" s="6">
        <v>45791</v>
      </c>
      <c r="G98" s="1"/>
      <c r="J98" s="7" t="s">
        <v>316</v>
      </c>
    </row>
    <row r="99" spans="1:10">
      <c r="A99">
        <v>97</v>
      </c>
      <c r="B99" s="4" t="s">
        <v>244</v>
      </c>
      <c r="C99" s="46" t="s">
        <v>245</v>
      </c>
      <c r="D99" s="5" t="s">
        <v>4</v>
      </c>
      <c r="E99" s="2" t="s">
        <v>34</v>
      </c>
      <c r="F99" s="6">
        <v>45791</v>
      </c>
      <c r="G99" s="1"/>
      <c r="J99" s="7" t="s">
        <v>316</v>
      </c>
    </row>
    <row r="100" spans="1:10">
      <c r="A100">
        <v>98</v>
      </c>
      <c r="B100" s="4" t="s">
        <v>246</v>
      </c>
      <c r="C100" s="46" t="s">
        <v>247</v>
      </c>
      <c r="D100" s="5" t="s">
        <v>4</v>
      </c>
      <c r="E100" s="2" t="s">
        <v>34</v>
      </c>
      <c r="F100" s="6">
        <v>45791</v>
      </c>
      <c r="G100" s="1"/>
      <c r="J100" s="7" t="s">
        <v>316</v>
      </c>
    </row>
    <row r="101" spans="1:10">
      <c r="A101">
        <v>99</v>
      </c>
      <c r="B101" s="4" t="s">
        <v>248</v>
      </c>
      <c r="C101" s="46" t="s">
        <v>249</v>
      </c>
      <c r="D101" s="5" t="s">
        <v>4</v>
      </c>
      <c r="E101" s="2" t="s">
        <v>34</v>
      </c>
      <c r="F101" s="6">
        <v>45791</v>
      </c>
      <c r="G101" s="1"/>
      <c r="J101" s="7" t="s">
        <v>316</v>
      </c>
    </row>
    <row r="102" spans="1:10">
      <c r="A102">
        <v>100</v>
      </c>
      <c r="B102" s="4" t="s">
        <v>250</v>
      </c>
      <c r="C102" s="46" t="s">
        <v>114</v>
      </c>
      <c r="D102" s="5" t="s">
        <v>4</v>
      </c>
      <c r="E102" s="2" t="s">
        <v>34</v>
      </c>
      <c r="F102" s="6">
        <v>45791</v>
      </c>
      <c r="G102" s="1"/>
      <c r="J102" s="7" t="s">
        <v>314</v>
      </c>
    </row>
    <row r="103" spans="1:10">
      <c r="A103">
        <v>101</v>
      </c>
      <c r="B103" s="4" t="s">
        <v>251</v>
      </c>
      <c r="C103" s="46" t="s">
        <v>252</v>
      </c>
      <c r="D103" s="5" t="s">
        <v>4</v>
      </c>
      <c r="E103" s="2" t="s">
        <v>34</v>
      </c>
      <c r="F103" s="6">
        <v>45791</v>
      </c>
      <c r="G103" s="1"/>
      <c r="J103" s="7" t="s">
        <v>314</v>
      </c>
    </row>
    <row r="104" spans="1:10">
      <c r="A104">
        <v>102</v>
      </c>
      <c r="B104" s="4" t="s">
        <v>254</v>
      </c>
      <c r="C104" s="46" t="s">
        <v>255</v>
      </c>
      <c r="D104" s="5" t="s">
        <v>4</v>
      </c>
      <c r="E104" s="2" t="s">
        <v>34</v>
      </c>
      <c r="F104" s="6">
        <v>45792</v>
      </c>
      <c r="G104" s="1"/>
      <c r="J104" s="7" t="s">
        <v>321</v>
      </c>
    </row>
    <row r="105" spans="1:10">
      <c r="A105">
        <v>103</v>
      </c>
      <c r="B105" s="4" t="s">
        <v>256</v>
      </c>
      <c r="C105" s="46" t="s">
        <v>257</v>
      </c>
      <c r="D105" s="5" t="s">
        <v>4</v>
      </c>
      <c r="E105" s="2" t="s">
        <v>34</v>
      </c>
      <c r="F105" s="6">
        <v>45792</v>
      </c>
      <c r="G105" s="1"/>
      <c r="J105" s="7" t="s">
        <v>319</v>
      </c>
    </row>
    <row r="106" spans="1:10">
      <c r="A106">
        <v>104</v>
      </c>
      <c r="B106" s="4" t="s">
        <v>258</v>
      </c>
      <c r="C106" s="46" t="s">
        <v>259</v>
      </c>
      <c r="D106" s="5" t="s">
        <v>4</v>
      </c>
      <c r="E106" s="2" t="s">
        <v>34</v>
      </c>
      <c r="F106" s="6">
        <v>45792</v>
      </c>
      <c r="G106" s="1"/>
      <c r="J106" s="7" t="s">
        <v>320</v>
      </c>
    </row>
    <row r="107" spans="1:10">
      <c r="A107">
        <v>105</v>
      </c>
      <c r="B107" s="4" t="s">
        <v>260</v>
      </c>
      <c r="C107" s="46" t="s">
        <v>261</v>
      </c>
      <c r="D107" s="5" t="s">
        <v>5</v>
      </c>
      <c r="E107" s="2" t="s">
        <v>34</v>
      </c>
      <c r="F107" s="6">
        <v>45792</v>
      </c>
      <c r="G107" s="1"/>
      <c r="J107" s="7" t="s">
        <v>318</v>
      </c>
    </row>
    <row r="108" spans="1:10">
      <c r="A108">
        <v>106</v>
      </c>
      <c r="B108" s="4" t="s">
        <v>262</v>
      </c>
      <c r="C108" s="46" t="s">
        <v>263</v>
      </c>
      <c r="D108" s="5" t="s">
        <v>5</v>
      </c>
      <c r="E108" s="2" t="s">
        <v>34</v>
      </c>
      <c r="F108" s="6">
        <v>45792</v>
      </c>
      <c r="G108" s="1"/>
      <c r="J108" s="7" t="s">
        <v>318</v>
      </c>
    </row>
    <row r="109" spans="1:10">
      <c r="A109">
        <v>107</v>
      </c>
      <c r="B109" s="4" t="s">
        <v>264</v>
      </c>
      <c r="C109" s="46" t="s">
        <v>265</v>
      </c>
      <c r="D109" s="5" t="s">
        <v>5</v>
      </c>
      <c r="E109" s="2" t="s">
        <v>34</v>
      </c>
      <c r="F109" s="6">
        <v>45792</v>
      </c>
      <c r="G109" s="1"/>
      <c r="J109" s="7" t="s">
        <v>318</v>
      </c>
    </row>
    <row r="110" spans="1:10">
      <c r="A110">
        <v>108</v>
      </c>
      <c r="B110" s="4" t="s">
        <v>266</v>
      </c>
      <c r="C110" s="46" t="s">
        <v>267</v>
      </c>
      <c r="D110" s="5" t="s">
        <v>4</v>
      </c>
      <c r="E110" s="2" t="s">
        <v>34</v>
      </c>
      <c r="F110" s="6">
        <v>45792</v>
      </c>
      <c r="G110" s="1"/>
      <c r="J110" s="7" t="s">
        <v>318</v>
      </c>
    </row>
    <row r="111" spans="1:10">
      <c r="A111">
        <v>109</v>
      </c>
      <c r="B111" s="4" t="s">
        <v>268</v>
      </c>
      <c r="C111" s="46" t="s">
        <v>269</v>
      </c>
      <c r="D111" s="5" t="s">
        <v>4</v>
      </c>
      <c r="E111" s="2" t="s">
        <v>34</v>
      </c>
      <c r="F111" s="6">
        <v>45792</v>
      </c>
      <c r="G111" s="1"/>
      <c r="J111" s="7" t="s">
        <v>311</v>
      </c>
    </row>
    <row r="112" spans="1:10">
      <c r="A112">
        <v>110</v>
      </c>
      <c r="B112" s="4" t="s">
        <v>270</v>
      </c>
      <c r="C112" s="46" t="s">
        <v>115</v>
      </c>
      <c r="D112" s="5" t="s">
        <v>4</v>
      </c>
      <c r="E112" s="2" t="s">
        <v>34</v>
      </c>
      <c r="F112" s="6">
        <v>45792</v>
      </c>
      <c r="G112" s="1"/>
      <c r="J112" s="7" t="s">
        <v>316</v>
      </c>
    </row>
    <row r="113" spans="1:10">
      <c r="A113">
        <v>111</v>
      </c>
      <c r="B113" s="4" t="s">
        <v>271</v>
      </c>
      <c r="C113" s="46" t="s">
        <v>272</v>
      </c>
      <c r="D113" s="5" t="s">
        <v>4</v>
      </c>
      <c r="E113" s="2" t="s">
        <v>34</v>
      </c>
      <c r="F113" s="6">
        <v>45792</v>
      </c>
      <c r="G113" s="1"/>
      <c r="J113" s="7" t="s">
        <v>316</v>
      </c>
    </row>
    <row r="114" spans="1:10">
      <c r="A114">
        <v>112</v>
      </c>
      <c r="B114" s="4" t="s">
        <v>277</v>
      </c>
      <c r="C114" s="46" t="s">
        <v>278</v>
      </c>
      <c r="D114" s="5" t="s">
        <v>4</v>
      </c>
      <c r="E114" s="2" t="s">
        <v>34</v>
      </c>
      <c r="F114" s="6">
        <v>45793</v>
      </c>
      <c r="G114" s="1"/>
      <c r="J114" s="7" t="s">
        <v>321</v>
      </c>
    </row>
    <row r="115" spans="1:10">
      <c r="A115">
        <v>113</v>
      </c>
      <c r="B115" s="4" t="s">
        <v>279</v>
      </c>
      <c r="C115" s="46" t="s">
        <v>280</v>
      </c>
      <c r="D115" s="5" t="s">
        <v>4</v>
      </c>
      <c r="E115" s="2" t="s">
        <v>34</v>
      </c>
      <c r="F115" s="6">
        <v>45793</v>
      </c>
      <c r="G115" s="1"/>
      <c r="J115" s="7" t="s">
        <v>312</v>
      </c>
    </row>
    <row r="116" spans="1:10">
      <c r="A116">
        <v>114</v>
      </c>
      <c r="B116" s="4" t="s">
        <v>281</v>
      </c>
      <c r="C116" s="46" t="s">
        <v>282</v>
      </c>
      <c r="D116" s="5" t="s">
        <v>4</v>
      </c>
      <c r="E116" s="2" t="s">
        <v>34</v>
      </c>
      <c r="F116" s="6">
        <v>45793</v>
      </c>
      <c r="G116" s="1"/>
      <c r="J116" s="7" t="s">
        <v>312</v>
      </c>
    </row>
    <row r="117" spans="1:10">
      <c r="A117">
        <v>115</v>
      </c>
      <c r="B117" s="4" t="s">
        <v>283</v>
      </c>
      <c r="C117" s="46" t="s">
        <v>284</v>
      </c>
      <c r="D117" s="5" t="s">
        <v>4</v>
      </c>
      <c r="E117" s="2" t="s">
        <v>34</v>
      </c>
      <c r="F117" s="6"/>
      <c r="G117" s="1"/>
      <c r="J117" s="7" t="s">
        <v>321</v>
      </c>
    </row>
    <row r="118" spans="1:10">
      <c r="A118">
        <v>116</v>
      </c>
      <c r="B118" s="4" t="s">
        <v>285</v>
      </c>
      <c r="C118" s="46" t="s">
        <v>286</v>
      </c>
      <c r="D118" s="5" t="s">
        <v>4</v>
      </c>
      <c r="E118" s="2" t="s">
        <v>34</v>
      </c>
      <c r="F118" s="6"/>
      <c r="G118" s="1"/>
      <c r="J118" s="7" t="s">
        <v>321</v>
      </c>
    </row>
    <row r="119" spans="1:10">
      <c r="A119">
        <v>117</v>
      </c>
      <c r="B119" s="4" t="s">
        <v>287</v>
      </c>
      <c r="C119" s="46" t="s">
        <v>169</v>
      </c>
      <c r="D119" s="5" t="s">
        <v>5</v>
      </c>
      <c r="E119" s="2" t="s">
        <v>34</v>
      </c>
      <c r="F119" s="6"/>
      <c r="G119" s="1"/>
      <c r="J119" s="7" t="s">
        <v>312</v>
      </c>
    </row>
    <row r="120" spans="1:10">
      <c r="A120">
        <v>118</v>
      </c>
      <c r="B120" s="4" t="s">
        <v>288</v>
      </c>
      <c r="C120" s="46" t="s">
        <v>289</v>
      </c>
      <c r="D120" s="5" t="s">
        <v>4</v>
      </c>
      <c r="E120" s="2" t="s">
        <v>34</v>
      </c>
      <c r="F120" s="6"/>
      <c r="G120" s="1"/>
      <c r="J120" s="7" t="s">
        <v>312</v>
      </c>
    </row>
    <row r="121" spans="1:10">
      <c r="A121">
        <v>119</v>
      </c>
      <c r="B121" s="4" t="s">
        <v>290</v>
      </c>
      <c r="C121" s="46" t="s">
        <v>291</v>
      </c>
      <c r="D121" s="5" t="s">
        <v>4</v>
      </c>
      <c r="E121" s="2" t="s">
        <v>34</v>
      </c>
      <c r="F121" s="6"/>
      <c r="G121" s="1"/>
      <c r="J121" s="7" t="s">
        <v>312</v>
      </c>
    </row>
    <row r="122" spans="1:10">
      <c r="A122">
        <v>120</v>
      </c>
      <c r="B122" s="4" t="s">
        <v>292</v>
      </c>
      <c r="C122" s="46" t="s">
        <v>293</v>
      </c>
      <c r="D122" s="5" t="s">
        <v>4</v>
      </c>
      <c r="E122" s="2" t="s">
        <v>34</v>
      </c>
      <c r="F122" s="6"/>
      <c r="G122" s="1"/>
      <c r="J122" s="7" t="s">
        <v>312</v>
      </c>
    </row>
    <row r="123" spans="1:10">
      <c r="A123">
        <v>121</v>
      </c>
      <c r="B123" s="4" t="s">
        <v>294</v>
      </c>
      <c r="C123" s="46" t="s">
        <v>295</v>
      </c>
      <c r="D123" s="5" t="s">
        <v>4</v>
      </c>
      <c r="E123" s="2" t="s">
        <v>34</v>
      </c>
      <c r="F123" s="6"/>
      <c r="G123" s="1"/>
      <c r="J123" s="7" t="s">
        <v>312</v>
      </c>
    </row>
    <row r="124" spans="1:10">
      <c r="A124">
        <v>122</v>
      </c>
      <c r="B124" s="4" t="s">
        <v>296</v>
      </c>
      <c r="C124" s="46" t="s">
        <v>297</v>
      </c>
      <c r="D124" s="5" t="s">
        <v>4</v>
      </c>
      <c r="E124" s="2" t="s">
        <v>34</v>
      </c>
      <c r="F124" s="6"/>
      <c r="G124" s="1"/>
      <c r="J124" s="7" t="s">
        <v>312</v>
      </c>
    </row>
    <row r="125" spans="1:10">
      <c r="A125">
        <v>123</v>
      </c>
      <c r="B125" s="4" t="s">
        <v>298</v>
      </c>
      <c r="C125" s="46" t="s">
        <v>299</v>
      </c>
      <c r="D125" s="5" t="s">
        <v>4</v>
      </c>
      <c r="E125" s="2" t="s">
        <v>34</v>
      </c>
      <c r="F125" s="6"/>
      <c r="G125" s="1"/>
      <c r="J125" s="7" t="s">
        <v>312</v>
      </c>
    </row>
    <row r="126" spans="1:10">
      <c r="A126">
        <v>124</v>
      </c>
      <c r="B126" s="4" t="s">
        <v>300</v>
      </c>
      <c r="C126" s="46" t="s">
        <v>301</v>
      </c>
      <c r="D126" s="5" t="s">
        <v>5</v>
      </c>
      <c r="E126" s="2" t="s">
        <v>34</v>
      </c>
      <c r="F126" s="6"/>
      <c r="G126" s="1"/>
      <c r="J126" s="7" t="s">
        <v>311</v>
      </c>
    </row>
    <row r="127" spans="1:10">
      <c r="A127">
        <v>125</v>
      </c>
      <c r="B127" s="4" t="s">
        <v>302</v>
      </c>
      <c r="C127" s="46" t="s">
        <v>303</v>
      </c>
      <c r="D127" s="5" t="s">
        <v>5</v>
      </c>
      <c r="E127" s="2" t="s">
        <v>34</v>
      </c>
      <c r="F127" s="6"/>
      <c r="G127" s="1"/>
      <c r="J127" s="7" t="s">
        <v>311</v>
      </c>
    </row>
    <row r="128" spans="1:10">
      <c r="A128">
        <v>126</v>
      </c>
      <c r="B128" s="4" t="s">
        <v>304</v>
      </c>
      <c r="C128" s="46" t="s">
        <v>305</v>
      </c>
      <c r="D128" s="5" t="s">
        <v>4</v>
      </c>
      <c r="E128" s="2" t="s">
        <v>34</v>
      </c>
      <c r="F128" s="6"/>
      <c r="G128" s="1"/>
      <c r="J128" s="7" t="s">
        <v>311</v>
      </c>
    </row>
    <row r="129" spans="1:10">
      <c r="A129">
        <v>127</v>
      </c>
      <c r="B129" s="4" t="s">
        <v>306</v>
      </c>
      <c r="C129" s="46" t="s">
        <v>307</v>
      </c>
      <c r="D129" s="5" t="s">
        <v>4</v>
      </c>
      <c r="E129" s="2" t="s">
        <v>34</v>
      </c>
      <c r="F129" s="6"/>
      <c r="G129" s="1"/>
      <c r="J129" s="7" t="s">
        <v>316</v>
      </c>
    </row>
  </sheetData>
  <mergeCells count="10"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F1:F2"/>
  </mergeCells>
  <conditionalFormatting sqref="A1:A2">
    <cfRule type="duplicateValues" dxfId="158" priority="39"/>
    <cfRule type="duplicateValues" dxfId="157" priority="131"/>
    <cfRule type="duplicateValues" dxfId="156" priority="132"/>
    <cfRule type="duplicateValues" dxfId="155" priority="133"/>
    <cfRule type="duplicateValues" dxfId="154" priority="134"/>
    <cfRule type="duplicateValues" dxfId="153" priority="135"/>
    <cfRule type="duplicateValues" dxfId="152" priority="136"/>
    <cfRule type="duplicateValues" dxfId="151" priority="137"/>
    <cfRule type="duplicateValues" dxfId="150" priority="138"/>
    <cfRule type="duplicateValues" dxfId="149" priority="139"/>
    <cfRule type="duplicateValues" dxfId="148" priority="141"/>
    <cfRule type="duplicateValues" dxfId="147" priority="142"/>
    <cfRule type="duplicateValues" dxfId="146" priority="143"/>
    <cfRule type="duplicateValues" dxfId="145" priority="144"/>
    <cfRule type="duplicateValues" dxfId="144" priority="145"/>
    <cfRule type="duplicateValues" dxfId="143" priority="146"/>
    <cfRule type="duplicateValues" dxfId="142" priority="147"/>
    <cfRule type="duplicateValues" dxfId="141" priority="148"/>
    <cfRule type="duplicateValues" dxfId="140" priority="149"/>
    <cfRule type="duplicateValues" dxfId="139" priority="80"/>
    <cfRule type="duplicateValues" dxfId="138" priority="150"/>
    <cfRule type="duplicateValues" dxfId="137" priority="151"/>
    <cfRule type="duplicateValues" dxfId="136" priority="152"/>
    <cfRule type="duplicateValues" dxfId="135" priority="153"/>
    <cfRule type="duplicateValues" dxfId="134" priority="154"/>
    <cfRule type="duplicateValues" dxfId="133" priority="155"/>
    <cfRule type="duplicateValues" dxfId="132" priority="27"/>
    <cfRule type="duplicateValues" dxfId="131" priority="28"/>
    <cfRule type="duplicateValues" dxfId="130" priority="29"/>
    <cfRule type="duplicateValues" dxfId="129" priority="30"/>
    <cfRule type="duplicateValues" dxfId="128" priority="31"/>
    <cfRule type="duplicateValues" dxfId="127" priority="32"/>
    <cfRule type="duplicateValues" dxfId="126" priority="33"/>
    <cfRule type="duplicateValues" dxfId="125" priority="34"/>
    <cfRule type="duplicateValues" dxfId="124" priority="35"/>
    <cfRule type="duplicateValues" dxfId="123" priority="36"/>
    <cfRule type="duplicateValues" dxfId="122" priority="37"/>
    <cfRule type="duplicateValues" dxfId="121" priority="38"/>
    <cfRule type="duplicateValues" dxfId="120" priority="156"/>
    <cfRule type="duplicateValues" dxfId="119" priority="40"/>
    <cfRule type="duplicateValues" dxfId="118" priority="41"/>
    <cfRule type="duplicateValues" dxfId="117" priority="42"/>
    <cfRule type="duplicateValues" dxfId="116" priority="43"/>
    <cfRule type="duplicateValues" dxfId="115" priority="44"/>
    <cfRule type="duplicateValues" dxfId="114" priority="45"/>
    <cfRule type="duplicateValues" dxfId="113" priority="46"/>
    <cfRule type="duplicateValues" dxfId="112" priority="47"/>
    <cfRule type="duplicateValues" dxfId="111" priority="48"/>
    <cfRule type="duplicateValues" dxfId="110" priority="49"/>
    <cfRule type="duplicateValues" dxfId="109" priority="50"/>
    <cfRule type="duplicateValues" dxfId="108" priority="51"/>
    <cfRule type="duplicateValues" dxfId="107" priority="52"/>
    <cfRule type="duplicateValues" dxfId="106" priority="53"/>
    <cfRule type="duplicateValues" dxfId="105" priority="54"/>
    <cfRule type="duplicateValues" dxfId="104" priority="55"/>
    <cfRule type="duplicateValues" dxfId="103" priority="56"/>
    <cfRule type="duplicateValues" dxfId="102" priority="57"/>
    <cfRule type="duplicateValues" dxfId="101" priority="58"/>
    <cfRule type="duplicateValues" dxfId="100" priority="59"/>
    <cfRule type="duplicateValues" dxfId="99" priority="60"/>
    <cfRule type="duplicateValues" dxfId="98" priority="61"/>
    <cfRule type="duplicateValues" dxfId="97" priority="62"/>
    <cfRule type="duplicateValues" dxfId="96" priority="63"/>
    <cfRule type="duplicateValues" dxfId="95" priority="64"/>
    <cfRule type="duplicateValues" dxfId="94" priority="65"/>
    <cfRule type="duplicateValues" dxfId="93" priority="66"/>
    <cfRule type="duplicateValues" dxfId="92" priority="67"/>
    <cfRule type="duplicateValues" dxfId="91" priority="68"/>
    <cfRule type="duplicateValues" dxfId="90" priority="69"/>
    <cfRule type="duplicateValues" dxfId="89" priority="70"/>
    <cfRule type="duplicateValues" dxfId="88" priority="71"/>
    <cfRule type="duplicateValues" dxfId="87" priority="72"/>
    <cfRule type="duplicateValues" dxfId="86" priority="73"/>
    <cfRule type="duplicateValues" dxfId="85" priority="74"/>
    <cfRule type="duplicateValues" dxfId="84" priority="75"/>
    <cfRule type="duplicateValues" dxfId="83" priority="76"/>
    <cfRule type="duplicateValues" dxfId="82" priority="77"/>
    <cfRule type="duplicateValues" dxfId="81" priority="78"/>
    <cfRule type="duplicateValues" dxfId="80" priority="79"/>
    <cfRule type="duplicateValues" dxfId="79" priority="140"/>
    <cfRule type="duplicateValues" dxfId="78" priority="81"/>
    <cfRule type="duplicateValues" dxfId="77" priority="82"/>
    <cfRule type="duplicateValues" dxfId="76" priority="83"/>
    <cfRule type="duplicateValues" dxfId="75" priority="84"/>
    <cfRule type="duplicateValues" dxfId="74" priority="85"/>
    <cfRule type="duplicateValues" dxfId="73" priority="86"/>
    <cfRule type="duplicateValues" dxfId="72" priority="87"/>
    <cfRule type="duplicateValues" dxfId="71" priority="88"/>
    <cfRule type="duplicateValues" dxfId="70" priority="89"/>
    <cfRule type="duplicateValues" dxfId="69" priority="90"/>
    <cfRule type="duplicateValues" dxfId="68" priority="91"/>
    <cfRule type="duplicateValues" dxfId="67" priority="92"/>
    <cfRule type="duplicateValues" dxfId="66" priority="93"/>
    <cfRule type="duplicateValues" dxfId="65" priority="94"/>
    <cfRule type="duplicateValues" dxfId="64" priority="95"/>
    <cfRule type="duplicateValues" dxfId="63" priority="96"/>
    <cfRule type="duplicateValues" dxfId="62" priority="97"/>
    <cfRule type="duplicateValues" dxfId="61" priority="98"/>
    <cfRule type="duplicateValues" dxfId="60" priority="99"/>
    <cfRule type="duplicateValues" dxfId="59" priority="100"/>
    <cfRule type="duplicateValues" dxfId="58" priority="101"/>
    <cfRule type="duplicateValues" dxfId="57" priority="102"/>
    <cfRule type="duplicateValues" dxfId="56" priority="103"/>
    <cfRule type="duplicateValues" dxfId="55" priority="104"/>
    <cfRule type="duplicateValues" dxfId="54" priority="105"/>
    <cfRule type="duplicateValues" dxfId="53" priority="106"/>
    <cfRule type="duplicateValues" dxfId="52" priority="107"/>
    <cfRule type="duplicateValues" dxfId="51" priority="108"/>
    <cfRule type="duplicateValues" dxfId="50" priority="109"/>
    <cfRule type="duplicateValues" dxfId="49" priority="110"/>
    <cfRule type="duplicateValues" dxfId="48" priority="111"/>
    <cfRule type="duplicateValues" dxfId="47" priority="112"/>
    <cfRule type="duplicateValues" dxfId="46" priority="113"/>
    <cfRule type="duplicateValues" dxfId="45" priority="114"/>
    <cfRule type="duplicateValues" dxfId="44" priority="115"/>
    <cfRule type="duplicateValues" dxfId="43" priority="116"/>
    <cfRule type="duplicateValues" dxfId="42" priority="117"/>
    <cfRule type="duplicateValues" dxfId="41" priority="118"/>
    <cfRule type="duplicateValues" dxfId="40" priority="119"/>
    <cfRule type="duplicateValues" dxfId="39" priority="120"/>
    <cfRule type="duplicateValues" dxfId="38" priority="121"/>
    <cfRule type="duplicateValues" dxfId="37" priority="122"/>
    <cfRule type="duplicateValues" dxfId="36" priority="123"/>
    <cfRule type="duplicateValues" dxfId="35" priority="124"/>
    <cfRule type="duplicateValues" dxfId="34" priority="125"/>
    <cfRule type="duplicateValues" dxfId="33" priority="126"/>
    <cfRule type="duplicateValues" dxfId="32" priority="127"/>
    <cfRule type="duplicateValues" dxfId="31" priority="128"/>
    <cfRule type="duplicateValues" dxfId="30" priority="129"/>
    <cfRule type="duplicateValues" dxfId="29" priority="130"/>
  </conditionalFormatting>
  <conditionalFormatting sqref="B1:B13">
    <cfRule type="duplicateValues" dxfId="28" priority="26"/>
  </conditionalFormatting>
  <conditionalFormatting sqref="B1:B129">
    <cfRule type="duplicateValues" dxfId="27" priority="25"/>
    <cfRule type="duplicateValues" dxfId="26" priority="157"/>
    <cfRule type="duplicateValues" dxfId="25" priority="158"/>
    <cfRule type="duplicateValues" dxfId="24" priority="159"/>
  </conditionalFormatting>
  <conditionalFormatting sqref="B12:B13">
    <cfRule type="duplicateValues" dxfId="23" priority="19"/>
    <cfRule type="duplicateValues" dxfId="22" priority="21"/>
    <cfRule type="duplicateValues" dxfId="21" priority="20"/>
  </conditionalFormatting>
  <conditionalFormatting sqref="B14:B129">
    <cfRule type="duplicateValues" dxfId="20" priority="22"/>
    <cfRule type="duplicateValues" dxfId="19" priority="23"/>
    <cfRule type="duplicateValues" dxfId="18" priority="24"/>
  </conditionalFormatting>
  <conditionalFormatting sqref="B118">
    <cfRule type="duplicateValues" dxfId="17" priority="14"/>
    <cfRule type="duplicateValues" dxfId="16" priority="15"/>
    <cfRule type="duplicateValues" dxfId="15" priority="16"/>
    <cfRule type="duplicateValues" dxfId="14" priority="17"/>
  </conditionalFormatting>
  <conditionalFormatting sqref="B119:B125">
    <cfRule type="duplicateValues" dxfId="13" priority="6"/>
    <cfRule type="duplicateValues" dxfId="12" priority="7"/>
    <cfRule type="duplicateValues" dxfId="11" priority="8"/>
    <cfRule type="duplicateValues" dxfId="10" priority="9"/>
  </conditionalFormatting>
  <conditionalFormatting sqref="B126:B128">
    <cfRule type="duplicateValues" dxfId="9" priority="4"/>
  </conditionalFormatting>
  <conditionalFormatting sqref="B129">
    <cfRule type="duplicateValues" dxfId="8" priority="10"/>
    <cfRule type="duplicateValues" dxfId="7" priority="11"/>
    <cfRule type="duplicateValues" dxfId="6" priority="12"/>
    <cfRule type="duplicateValues" dxfId="5" priority="13"/>
  </conditionalFormatting>
  <conditionalFormatting sqref="C117">
    <cfRule type="duplicateValues" dxfId="4" priority="18" stopIfTrue="1"/>
  </conditionalFormatting>
  <conditionalFormatting sqref="C123">
    <cfRule type="duplicateValues" dxfId="3" priority="5"/>
  </conditionalFormatting>
  <conditionalFormatting sqref="C126">
    <cfRule type="duplicateValues" dxfId="2" priority="2" stopIfTrue="1"/>
  </conditionalFormatting>
  <conditionalFormatting sqref="C127">
    <cfRule type="duplicateValues" dxfId="1" priority="1" stopIfTrue="1"/>
  </conditionalFormatting>
  <conditionalFormatting sqref="C128">
    <cfRule type="duplicateValues" dxfId="0" priority="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đêm - ngày</vt:lpstr>
      <vt:lpstr>ngay- dem</vt:lpstr>
      <vt:lpstr>Tinh trang di lam TV</vt:lpstr>
      <vt:lpstr>Tinh trang di lam TV SX</vt:lpstr>
      <vt:lpstr>Thang 8.2025 TV TONg</vt:lpstr>
      <vt:lpstr>Tinh trang di lam TV SX T10</vt:lpstr>
      <vt:lpstr>Thang 9.2025 TV TONg</vt:lpstr>
      <vt:lpstr>Thang 10.2025 TV TONg </vt:lpstr>
      <vt:lpstr>Tinh trang di lam TT SX</vt:lpstr>
      <vt:lpstr>Thang 01.2026 TV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Admin</cp:lastModifiedBy>
  <cp:lastPrinted>2025-09-27T08:17:03Z</cp:lastPrinted>
  <dcterms:created xsi:type="dcterms:W3CDTF">2023-06-09T11:20:15Z</dcterms:created>
  <dcterms:modified xsi:type="dcterms:W3CDTF">2026-03-04T03:05:26Z</dcterms:modified>
</cp:coreProperties>
</file>